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F100" i="8" s="1"/>
  <c r="E101" i="8"/>
  <c r="E100" i="8" s="1"/>
  <c r="D101" i="8"/>
  <c r="D100" i="8" s="1"/>
  <c r="C101" i="8"/>
  <c r="C100" i="8" s="1"/>
  <c r="B101" i="8"/>
  <c r="B100" i="8" s="1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P94" i="8"/>
  <c r="O94" i="8"/>
  <c r="G87" i="8"/>
  <c r="K87" i="8"/>
  <c r="H87" i="8"/>
  <c r="F87" i="8"/>
  <c r="F85" i="8" s="1"/>
  <c r="F84" i="8" s="1"/>
  <c r="Q87" i="8"/>
  <c r="Q85" i="8" s="1"/>
  <c r="P87" i="8"/>
  <c r="O87" i="8"/>
  <c r="E87" i="8"/>
  <c r="E85" i="8" s="1"/>
  <c r="E84" i="8" s="1"/>
  <c r="D87" i="8"/>
  <c r="C87" i="8"/>
  <c r="B87" i="8"/>
  <c r="N87" i="8"/>
  <c r="N197" i="8" s="1"/>
  <c r="M87" i="8"/>
  <c r="L87" i="8"/>
  <c r="J87" i="8"/>
  <c r="I87" i="8"/>
  <c r="I197" i="8" s="1"/>
  <c r="M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H84" i="9"/>
  <c r="E191" i="8"/>
  <c r="I189" i="8"/>
  <c r="E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F179" i="8"/>
  <c r="E179" i="8"/>
  <c r="Q178" i="8"/>
  <c r="C14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G7" i="8"/>
  <c r="G198" i="8" s="1"/>
  <c r="F171" i="8"/>
  <c r="D171" i="8"/>
  <c r="J219" i="8"/>
  <c r="H165" i="8"/>
  <c r="G165" i="8"/>
  <c r="F219" i="8"/>
  <c r="D165" i="8"/>
  <c r="Q218" i="8"/>
  <c r="M218" i="8"/>
  <c r="E218" i="8"/>
  <c r="C164" i="8"/>
  <c r="P163" i="8"/>
  <c r="I19" i="8"/>
  <c r="M19" i="8"/>
  <c r="G11" i="8"/>
  <c r="G202" i="8" s="1"/>
  <c r="M197" i="8"/>
  <c r="J197" i="8"/>
  <c r="Q196" i="8"/>
  <c r="O196" i="8"/>
  <c r="M196" i="8"/>
  <c r="E196" i="8"/>
  <c r="L85" i="8" l="1"/>
  <c r="O85" i="8"/>
  <c r="G85" i="8"/>
  <c r="P85" i="8"/>
  <c r="Q100" i="8"/>
  <c r="P100" i="8"/>
  <c r="I85" i="8"/>
  <c r="P84" i="8"/>
  <c r="H85" i="8"/>
  <c r="J85" i="8"/>
  <c r="G100" i="8"/>
  <c r="G84" i="8" s="1"/>
  <c r="Q84" i="8"/>
  <c r="H100" i="8"/>
  <c r="N85" i="8"/>
  <c r="I100" i="8"/>
  <c r="I210" i="8"/>
  <c r="J100" i="8"/>
  <c r="K100" i="8"/>
  <c r="K85" i="8"/>
  <c r="K84" i="8" s="1"/>
  <c r="L100" i="8"/>
  <c r="L84" i="8" s="1"/>
  <c r="B85" i="8"/>
  <c r="B84" i="8" s="1"/>
  <c r="M100" i="8"/>
  <c r="M210" i="8" s="1"/>
  <c r="C85" i="8"/>
  <c r="C84" i="8" s="1"/>
  <c r="N100" i="8"/>
  <c r="D85" i="8"/>
  <c r="D84" i="8" s="1"/>
  <c r="O100" i="8"/>
  <c r="O84" i="8" s="1"/>
  <c r="G176" i="8"/>
  <c r="F197" i="8"/>
  <c r="M204" i="8"/>
  <c r="D163" i="8"/>
  <c r="K177" i="8"/>
  <c r="E81" i="9"/>
  <c r="O180" i="8"/>
  <c r="I191" i="8"/>
  <c r="H179" i="8"/>
  <c r="I179" i="8"/>
  <c r="C196" i="8"/>
  <c r="N62" i="9"/>
  <c r="G196" i="8"/>
  <c r="E178" i="8"/>
  <c r="O198" i="8"/>
  <c r="C205" i="8"/>
  <c r="K203" i="8"/>
  <c r="Q217" i="8"/>
  <c r="P215" i="8"/>
  <c r="Q174" i="8"/>
  <c r="D12" i="8"/>
  <c r="D203" i="8" s="1"/>
  <c r="E184" i="8"/>
  <c r="N204" i="8"/>
  <c r="Q191" i="8"/>
  <c r="P64" i="9"/>
  <c r="I178" i="8"/>
  <c r="E80" i="8"/>
  <c r="J211" i="8"/>
  <c r="N219" i="8"/>
  <c r="I170" i="8"/>
  <c r="F204" i="8"/>
  <c r="Q197" i="8"/>
  <c r="N211" i="8"/>
  <c r="G164" i="8"/>
  <c r="B165" i="8"/>
  <c r="E172" i="8"/>
  <c r="Q203" i="8"/>
  <c r="K214" i="8"/>
  <c r="G80" i="8"/>
  <c r="C170" i="8"/>
  <c r="E170" i="8"/>
  <c r="O157" i="8"/>
  <c r="C169" i="8"/>
  <c r="I184" i="8"/>
  <c r="C79" i="9"/>
  <c r="J62" i="9"/>
  <c r="O177" i="8"/>
  <c r="G71" i="9"/>
  <c r="E204" i="8"/>
  <c r="C180" i="8"/>
  <c r="I204" i="8"/>
  <c r="I218" i="8"/>
  <c r="M170" i="8"/>
  <c r="G172" i="8"/>
  <c r="I80" i="8"/>
  <c r="I217" i="8"/>
  <c r="H64" i="9"/>
  <c r="M179" i="8"/>
  <c r="P206" i="8"/>
  <c r="O176" i="8"/>
  <c r="J204" i="8"/>
  <c r="Q19" i="8"/>
  <c r="Q210" i="8" s="1"/>
  <c r="O204" i="8"/>
  <c r="G188" i="8"/>
  <c r="E187" i="8"/>
  <c r="C204" i="8"/>
  <c r="G204" i="8"/>
  <c r="K204" i="8"/>
  <c r="L24" i="8"/>
  <c r="L215" i="8" s="1"/>
  <c r="O170" i="8"/>
  <c r="I172" i="8"/>
  <c r="C174" i="8"/>
  <c r="O71" i="9"/>
  <c r="I196" i="8"/>
  <c r="N179" i="8"/>
  <c r="K196" i="8"/>
  <c r="J173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J208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H183" i="8" s="1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C183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P76" i="11"/>
  <c r="E76" i="11"/>
  <c r="I76" i="11"/>
  <c r="M76" i="11"/>
  <c r="M75" i="11" s="1"/>
  <c r="Q76" i="11"/>
  <c r="F62" i="11"/>
  <c r="J62" i="11"/>
  <c r="N62" i="11"/>
  <c r="C62" i="11"/>
  <c r="G62" i="11"/>
  <c r="G60" i="11" s="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G75" i="11" s="1"/>
  <c r="K76" i="11"/>
  <c r="K75" i="11" s="1"/>
  <c r="O76" i="1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P75" i="11" l="1"/>
  <c r="K60" i="11"/>
  <c r="K59" i="11" s="1"/>
  <c r="M4" i="9"/>
  <c r="G210" i="8"/>
  <c r="Q58" i="8"/>
  <c r="C75" i="11"/>
  <c r="N75" i="11"/>
  <c r="O75" i="11"/>
  <c r="O60" i="11"/>
  <c r="L75" i="11"/>
  <c r="H57" i="8"/>
  <c r="C58" i="8"/>
  <c r="Q60" i="11"/>
  <c r="I60" i="11"/>
  <c r="L60" i="11"/>
  <c r="M60" i="11"/>
  <c r="M59" i="11" s="1"/>
  <c r="O4" i="10"/>
  <c r="O33" i="10"/>
  <c r="H4" i="10"/>
  <c r="H33" i="10"/>
  <c r="K4" i="10"/>
  <c r="Q4" i="10"/>
  <c r="Q47" i="10" s="1"/>
  <c r="K33" i="10"/>
  <c r="G4" i="10"/>
  <c r="C4" i="10"/>
  <c r="N4" i="9"/>
  <c r="J4" i="9"/>
  <c r="F4" i="9"/>
  <c r="C4" i="9"/>
  <c r="I42" i="9"/>
  <c r="I76" i="9" s="1"/>
  <c r="K4" i="9"/>
  <c r="P58" i="8"/>
  <c r="N76" i="9"/>
  <c r="O58" i="8"/>
  <c r="F73" i="8"/>
  <c r="G58" i="8"/>
  <c r="Q112" i="8"/>
  <c r="C127" i="8"/>
  <c r="C46" i="11" s="1"/>
  <c r="M58" i="8"/>
  <c r="M57" i="8" s="1"/>
  <c r="J73" i="8"/>
  <c r="I58" i="8"/>
  <c r="I57" i="8" s="1"/>
  <c r="Q156" i="8"/>
  <c r="K58" i="8"/>
  <c r="N4" i="10"/>
  <c r="N47" i="10" s="1"/>
  <c r="D58" i="8"/>
  <c r="D57" i="8" s="1"/>
  <c r="G156" i="8"/>
  <c r="N84" i="8"/>
  <c r="K183" i="8"/>
  <c r="P73" i="8"/>
  <c r="P57" i="8" s="1"/>
  <c r="O59" i="11"/>
  <c r="M183" i="8"/>
  <c r="N183" i="8"/>
  <c r="J84" i="8"/>
  <c r="G59" i="11"/>
  <c r="N77" i="9"/>
  <c r="J183" i="8"/>
  <c r="H84" i="8"/>
  <c r="C47" i="10"/>
  <c r="F75" i="11"/>
  <c r="Q75" i="11"/>
  <c r="Q59" i="11" s="1"/>
  <c r="E60" i="11"/>
  <c r="K73" i="8"/>
  <c r="M84" i="8"/>
  <c r="G73" i="8"/>
  <c r="G57" i="8" s="1"/>
  <c r="I84" i="8"/>
  <c r="C73" i="8"/>
  <c r="J75" i="11"/>
  <c r="J60" i="11"/>
  <c r="J59" i="11" s="1"/>
  <c r="C112" i="8"/>
  <c r="C111" i="8" s="1"/>
  <c r="C33" i="10"/>
  <c r="J127" i="8"/>
  <c r="J46" i="11" s="1"/>
  <c r="E75" i="11"/>
  <c r="D75" i="11"/>
  <c r="E58" i="8"/>
  <c r="E57" i="8" s="1"/>
  <c r="C60" i="11"/>
  <c r="C59" i="11" s="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H59" i="11"/>
  <c r="F60" i="11"/>
  <c r="B4" i="10"/>
  <c r="L33" i="10"/>
  <c r="J58" i="8"/>
  <c r="F127" i="8"/>
  <c r="F46" i="11" s="1"/>
  <c r="O42" i="9"/>
  <c r="O76" i="9" s="1"/>
  <c r="O47" i="10"/>
  <c r="M156" i="8"/>
  <c r="M4" i="10"/>
  <c r="M47" i="10" s="1"/>
  <c r="I75" i="11"/>
  <c r="I59" i="11" s="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I47" i="10" s="1"/>
  <c r="E33" i="10"/>
  <c r="P42" i="9"/>
  <c r="P76" i="9" s="1"/>
  <c r="P77" i="9"/>
  <c r="H42" i="9"/>
  <c r="H76" i="9" s="1"/>
  <c r="H77" i="9"/>
  <c r="P4" i="10"/>
  <c r="E210" i="8"/>
  <c r="E156" i="8"/>
  <c r="F58" i="8"/>
  <c r="F57" i="8" s="1"/>
  <c r="L127" i="8"/>
  <c r="L46" i="11" s="1"/>
  <c r="L47" i="11"/>
  <c r="K112" i="8"/>
  <c r="K33" i="11"/>
  <c r="L57" i="8"/>
  <c r="J57" i="8" l="1"/>
  <c r="L59" i="11"/>
  <c r="K47" i="10"/>
  <c r="P59" i="11"/>
  <c r="C57" i="8"/>
  <c r="B47" i="10"/>
  <c r="P47" i="10"/>
  <c r="J111" i="8"/>
  <c r="K111" i="8"/>
  <c r="F59" i="11"/>
  <c r="O111" i="8"/>
  <c r="E59" i="11"/>
  <c r="K57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N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2" i="4"/>
  <c r="B21" i="4"/>
  <c r="B18" i="4"/>
  <c r="B4" i="4"/>
  <c r="B15" i="4"/>
  <c r="B16" i="4"/>
  <c r="B13" i="4"/>
  <c r="B20" i="4"/>
  <c r="B22" i="4"/>
  <c r="B8" i="4"/>
  <c r="B6" i="4"/>
  <c r="B11" i="4"/>
  <c r="B7" i="4"/>
  <c r="B9" i="4"/>
  <c r="B17" i="4"/>
  <c r="P221" i="11" l="1"/>
  <c r="D221" i="11"/>
  <c r="D140" i="11"/>
  <c r="N136" i="11"/>
  <c r="N134" i="11"/>
  <c r="N133" i="11"/>
  <c r="N132" i="11"/>
  <c r="N129" i="11"/>
  <c r="O138" i="11"/>
  <c r="M136" i="11"/>
  <c r="M135" i="11"/>
  <c r="M134" i="11"/>
  <c r="M133" i="11"/>
  <c r="I132" i="11"/>
  <c r="M128" i="11"/>
  <c r="M126" i="11"/>
  <c r="M125" i="11"/>
  <c r="M124" i="11"/>
  <c r="M120" i="11"/>
  <c r="M118" i="11"/>
  <c r="M117" i="11"/>
  <c r="F140" i="11"/>
  <c r="N139" i="11"/>
  <c r="N138" i="11"/>
  <c r="L136" i="11"/>
  <c r="D136" i="11"/>
  <c r="D216" i="11"/>
  <c r="D135" i="11"/>
  <c r="L134" i="11"/>
  <c r="D134" i="11"/>
  <c r="L133" i="11"/>
  <c r="D133" i="11"/>
  <c r="L132" i="11"/>
  <c r="L129" i="11"/>
  <c r="D129" i="11"/>
  <c r="L128" i="11"/>
  <c r="D128" i="11"/>
  <c r="L208" i="11"/>
  <c r="L127" i="11"/>
  <c r="L126" i="11"/>
  <c r="D126" i="11"/>
  <c r="L125" i="11"/>
  <c r="L122" i="11"/>
  <c r="D203" i="11"/>
  <c r="D122" i="11"/>
  <c r="D202" i="11"/>
  <c r="D121" i="11"/>
  <c r="D201" i="11"/>
  <c r="D120" i="11"/>
  <c r="L119" i="11"/>
  <c r="D119" i="11"/>
  <c r="L118" i="11"/>
  <c r="D118" i="11"/>
  <c r="D198" i="11"/>
  <c r="D117" i="11"/>
  <c r="J136" i="11"/>
  <c r="J135" i="11"/>
  <c r="J134" i="11"/>
  <c r="J133" i="11"/>
  <c r="J132" i="11"/>
  <c r="F128" i="11"/>
  <c r="F127" i="11"/>
  <c r="F125" i="11"/>
  <c r="F122" i="11"/>
  <c r="F121" i="11"/>
  <c r="F118" i="11"/>
  <c r="K140" i="11"/>
  <c r="K139" i="11"/>
  <c r="J138" i="11"/>
  <c r="I136" i="11"/>
  <c r="I134" i="11"/>
  <c r="I133" i="11"/>
  <c r="M132" i="11"/>
  <c r="I129" i="11"/>
  <c r="I128" i="11"/>
  <c r="I127" i="11"/>
  <c r="I126" i="11"/>
  <c r="I122" i="11"/>
  <c r="I121" i="11"/>
  <c r="I120" i="11"/>
  <c r="I119" i="11"/>
  <c r="I118" i="11"/>
  <c r="I117" i="11"/>
  <c r="E140" i="11"/>
  <c r="E139" i="11"/>
  <c r="M138" i="11"/>
  <c r="C138" i="11"/>
  <c r="K136" i="11"/>
  <c r="C136" i="11"/>
  <c r="K135" i="11"/>
  <c r="C135" i="11"/>
  <c r="C134" i="11"/>
  <c r="K133" i="11"/>
  <c r="C133" i="11"/>
  <c r="K132" i="11"/>
  <c r="C132" i="11"/>
  <c r="K129" i="11"/>
  <c r="C129" i="11"/>
  <c r="C128" i="11"/>
  <c r="K127" i="11"/>
  <c r="C127" i="11"/>
  <c r="K126" i="11"/>
  <c r="C126" i="11"/>
  <c r="K125" i="11"/>
  <c r="C125" i="11"/>
  <c r="K122" i="11"/>
  <c r="C122" i="11"/>
  <c r="K121" i="11"/>
  <c r="C121" i="11"/>
  <c r="K120" i="11"/>
  <c r="C120" i="11"/>
  <c r="C119" i="11"/>
  <c r="K118" i="11"/>
  <c r="K117" i="11"/>
  <c r="C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F138" i="11"/>
  <c r="N137" i="11"/>
  <c r="F137" i="11"/>
  <c r="F136" i="11"/>
  <c r="N135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I137" i="11"/>
  <c r="E135" i="11"/>
  <c r="E133" i="11"/>
  <c r="Q130" i="11"/>
  <c r="I130" i="11"/>
  <c r="E128" i="11"/>
  <c r="M127" i="11"/>
  <c r="E126" i="11"/>
  <c r="E125" i="11"/>
  <c r="Q123" i="11"/>
  <c r="E122" i="11"/>
  <c r="E121" i="11"/>
  <c r="E120" i="11"/>
  <c r="E119" i="11"/>
  <c r="E118" i="11"/>
  <c r="N140" i="11"/>
  <c r="J140" i="11"/>
  <c r="J139" i="11"/>
  <c r="F139" i="11"/>
  <c r="I138" i="11"/>
  <c r="P137" i="11"/>
  <c r="L137" i="11"/>
  <c r="D137" i="11"/>
  <c r="P136" i="11"/>
  <c r="P135" i="11"/>
  <c r="L135" i="11"/>
  <c r="H216" i="11"/>
  <c r="P215" i="11"/>
  <c r="P134" i="11"/>
  <c r="P133" i="11"/>
  <c r="P132" i="11"/>
  <c r="D132" i="11"/>
  <c r="P130" i="11"/>
  <c r="L130" i="11"/>
  <c r="D130" i="11"/>
  <c r="L210" i="11"/>
  <c r="H129" i="11"/>
  <c r="H210" i="11"/>
  <c r="D210" i="11"/>
  <c r="P128" i="11"/>
  <c r="P208" i="11"/>
  <c r="P127" i="11"/>
  <c r="H208" i="11"/>
  <c r="D208" i="11"/>
  <c r="D127" i="11"/>
  <c r="P207" i="11"/>
  <c r="P126" i="11"/>
  <c r="D207" i="11"/>
  <c r="P125" i="11"/>
  <c r="D125" i="11"/>
  <c r="P124" i="11"/>
  <c r="H124" i="11"/>
  <c r="P203" i="11"/>
  <c r="H122" i="11"/>
  <c r="P121" i="11"/>
  <c r="L121" i="11"/>
  <c r="H121" i="11"/>
  <c r="L120" i="11"/>
  <c r="H120" i="11"/>
  <c r="P200" i="11"/>
  <c r="H200" i="11"/>
  <c r="H119" i="11"/>
  <c r="P118" i="11"/>
  <c r="H118" i="11"/>
  <c r="P198" i="11"/>
  <c r="H117" i="11"/>
  <c r="L220" i="11"/>
  <c r="L139" i="11"/>
  <c r="H220" i="11"/>
  <c r="H139" i="11"/>
  <c r="D220" i="11"/>
  <c r="D139" i="11"/>
  <c r="J137" i="11"/>
  <c r="F135" i="11"/>
  <c r="F134" i="11"/>
  <c r="F133" i="11"/>
  <c r="N130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E138" i="11"/>
  <c r="M137" i="11"/>
  <c r="E137" i="11"/>
  <c r="E136" i="11"/>
  <c r="I135" i="11"/>
  <c r="Q134" i="11"/>
  <c r="Q132" i="11"/>
  <c r="E132" i="11"/>
  <c r="M130" i="11"/>
  <c r="E130" i="11"/>
  <c r="M129" i="11"/>
  <c r="E129" i="11"/>
  <c r="Q128" i="11"/>
  <c r="Q127" i="11"/>
  <c r="E127" i="11"/>
  <c r="Q125" i="11"/>
  <c r="I125" i="11"/>
  <c r="Q124" i="11"/>
  <c r="I124" i="11"/>
  <c r="M123" i="11"/>
  <c r="M122" i="11"/>
  <c r="Q120" i="11"/>
  <c r="Q119" i="11"/>
  <c r="Q118" i="11"/>
  <c r="Q117" i="11"/>
  <c r="E117" i="11"/>
  <c r="K164" i="7"/>
  <c r="M140" i="11"/>
  <c r="I140" i="11"/>
  <c r="Q139" i="11"/>
  <c r="M139" i="11"/>
  <c r="I139" i="11"/>
  <c r="Q138" i="11"/>
  <c r="G138" i="11"/>
  <c r="O137" i="11"/>
  <c r="K137" i="11"/>
  <c r="G137" i="11"/>
  <c r="O136" i="11"/>
  <c r="G136" i="11"/>
  <c r="O135" i="11"/>
  <c r="O134" i="11"/>
  <c r="K134" i="11"/>
  <c r="O133" i="11"/>
  <c r="O132" i="11"/>
  <c r="G132" i="11"/>
  <c r="K130" i="11"/>
  <c r="G130" i="11"/>
  <c r="C130" i="11"/>
  <c r="G129" i="11"/>
  <c r="O128" i="11"/>
  <c r="K128" i="11"/>
  <c r="G128" i="11"/>
  <c r="G127" i="11"/>
  <c r="O126" i="11"/>
  <c r="G126" i="11"/>
  <c r="O125" i="11"/>
  <c r="O124" i="11"/>
  <c r="K124" i="11"/>
  <c r="G124" i="11"/>
  <c r="O123" i="11"/>
  <c r="O122" i="11"/>
  <c r="O121" i="11"/>
  <c r="G121" i="11"/>
  <c r="O120" i="11"/>
  <c r="G120" i="11"/>
  <c r="O119" i="11"/>
  <c r="K119" i="11"/>
  <c r="O118" i="11"/>
  <c r="O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C209" i="11" s="1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J74" i="10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Q201" i="11" s="1"/>
  <c r="M59" i="10"/>
  <c r="I59" i="10"/>
  <c r="I201" i="11" s="1"/>
  <c r="E59" i="10"/>
  <c r="E201" i="11" s="1"/>
  <c r="Q58" i="10"/>
  <c r="Q200" i="11" s="1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G134" i="11"/>
  <c r="G133" i="11"/>
  <c r="O130" i="11"/>
  <c r="O129" i="11"/>
  <c r="O127" i="11"/>
  <c r="G125" i="11"/>
  <c r="K123" i="11"/>
  <c r="G123" i="11"/>
  <c r="C123" i="11"/>
  <c r="G122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B83" i="9"/>
  <c r="B82" i="9"/>
  <c r="B137" i="11" s="1"/>
  <c r="B81" i="9"/>
  <c r="B80" i="9"/>
  <c r="B135" i="11" s="1"/>
  <c r="B79" i="9"/>
  <c r="B134" i="11" s="1"/>
  <c r="B78" i="9"/>
  <c r="B133" i="11" s="1"/>
  <c r="F132" i="11"/>
  <c r="B77" i="9"/>
  <c r="B132" i="11" s="1"/>
  <c r="J130" i="11"/>
  <c r="F130" i="11"/>
  <c r="B75" i="9"/>
  <c r="F129" i="11"/>
  <c r="B74" i="9"/>
  <c r="B129" i="11" s="1"/>
  <c r="B73" i="9"/>
  <c r="B72" i="9"/>
  <c r="B71" i="9"/>
  <c r="N125" i="11"/>
  <c r="B70" i="9"/>
  <c r="B125" i="11" s="1"/>
  <c r="F123" i="11"/>
  <c r="B68" i="9"/>
  <c r="B123" i="11" s="1"/>
  <c r="B67" i="9"/>
  <c r="B66" i="9"/>
  <c r="J120" i="11"/>
  <c r="F120" i="11"/>
  <c r="B65" i="9"/>
  <c r="N119" i="11"/>
  <c r="J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7" i="11"/>
  <c r="Q136" i="11"/>
  <c r="Q135" i="11"/>
  <c r="E134" i="11"/>
  <c r="Q133" i="11"/>
  <c r="Q129" i="11"/>
  <c r="Q126" i="11"/>
  <c r="I123" i="11"/>
  <c r="E123" i="11"/>
  <c r="Q122" i="11"/>
  <c r="Q121" i="11"/>
  <c r="M121" i="11"/>
  <c r="M119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H136" i="11"/>
  <c r="H135" i="11"/>
  <c r="H134" i="11"/>
  <c r="H133" i="11"/>
  <c r="H132" i="11"/>
  <c r="H130" i="11"/>
  <c r="P129" i="11"/>
  <c r="H128" i="11"/>
  <c r="H127" i="11"/>
  <c r="H126" i="11"/>
  <c r="H125" i="11"/>
  <c r="P123" i="11"/>
  <c r="L123" i="11"/>
  <c r="H123" i="11"/>
  <c r="D123" i="11"/>
  <c r="P122" i="11"/>
  <c r="P120" i="11"/>
  <c r="P119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M217" i="11" l="1"/>
  <c r="P138" i="11"/>
  <c r="J216" i="11"/>
  <c r="C203" i="11"/>
  <c r="H138" i="11"/>
  <c r="B126" i="11"/>
  <c r="M210" i="11"/>
  <c r="M219" i="11"/>
  <c r="F202" i="11"/>
  <c r="N216" i="11"/>
  <c r="K203" i="11"/>
  <c r="N204" i="11"/>
  <c r="J210" i="11"/>
  <c r="N198" i="11"/>
  <c r="G217" i="11"/>
  <c r="B203" i="11"/>
  <c r="F215" i="11"/>
  <c r="J220" i="11"/>
  <c r="O207" i="11"/>
  <c r="B130" i="11"/>
  <c r="L207" i="11"/>
  <c r="N199" i="11"/>
  <c r="P202" i="11"/>
  <c r="D13" i="19"/>
  <c r="J208" i="11"/>
  <c r="B131" i="10"/>
  <c r="K221" i="11"/>
  <c r="P13" i="19"/>
  <c r="K204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Q151" i="9"/>
  <c r="Q155" i="9"/>
  <c r="Q160" i="9"/>
  <c r="F146" i="9"/>
  <c r="F149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3" i="9"/>
  <c r="G144" i="9"/>
  <c r="G147" i="9"/>
  <c r="G148" i="9"/>
  <c r="G149" i="9"/>
  <c r="G152" i="9"/>
  <c r="G153" i="9"/>
  <c r="G156" i="9"/>
  <c r="G158" i="9"/>
  <c r="G161" i="9"/>
  <c r="G162" i="9"/>
  <c r="G163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C149" i="9"/>
  <c r="C163" i="9"/>
  <c r="G159" i="9" l="1"/>
  <c r="G154" i="9"/>
  <c r="G145" i="9"/>
  <c r="L158" i="9"/>
  <c r="D55" i="10"/>
  <c r="D82" i="10"/>
  <c r="G164" i="9"/>
  <c r="G160" i="9"/>
  <c r="G155" i="9"/>
  <c r="G151" i="9"/>
  <c r="G146" i="9"/>
  <c r="G141" i="9"/>
  <c r="F160" i="9"/>
  <c r="L166" i="9"/>
  <c r="H219" i="11"/>
  <c r="G157" i="9"/>
  <c r="F155" i="9"/>
  <c r="F151" i="9"/>
  <c r="F141" i="9"/>
  <c r="C145" i="9"/>
  <c r="B147" i="9"/>
  <c r="I163" i="7"/>
  <c r="O152" i="9"/>
  <c r="B162" i="9"/>
  <c r="Q157" i="9"/>
  <c r="B153" i="9"/>
  <c r="Q164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37" i="10" l="1"/>
  <c r="E156" i="10"/>
  <c r="P54" i="10"/>
  <c r="I151" i="10"/>
  <c r="G147" i="10"/>
  <c r="K62" i="14"/>
  <c r="C151" i="10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N64" i="12" l="1"/>
  <c r="N86" i="12" s="1"/>
  <c r="Q64" i="12"/>
  <c r="Q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L66" i="12"/>
  <c r="L88" i="12" s="1"/>
  <c r="I66" i="12"/>
  <c r="I88" i="12" s="1"/>
  <c r="M66" i="12"/>
  <c r="M88" i="12" s="1"/>
  <c r="J66" i="12"/>
  <c r="J88" i="12" s="1"/>
  <c r="H66" i="12"/>
  <c r="H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K66" i="12"/>
  <c r="K88" i="12" s="1"/>
  <c r="O66" i="12"/>
  <c r="O88" i="12" s="1"/>
  <c r="C117" i="12" l="1"/>
  <c r="C66" i="12"/>
  <c r="C88" i="12" s="1"/>
  <c r="G66" i="12"/>
  <c r="G88" i="12" s="1"/>
  <c r="F66" i="12"/>
  <c r="F88" i="12" s="1"/>
  <c r="N66" i="12"/>
  <c r="N88" i="12" s="1"/>
  <c r="Q66" i="12"/>
  <c r="Q88" i="12" s="1"/>
  <c r="P28" i="14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H62" i="12"/>
  <c r="H84" i="12" s="1"/>
  <c r="M62" i="12"/>
  <c r="M84" i="12" s="1"/>
  <c r="O62" i="12"/>
  <c r="O84" i="12" s="1"/>
  <c r="N62" i="12"/>
  <c r="N84" i="12" s="1"/>
  <c r="D62" i="12"/>
  <c r="D84" i="12" s="1"/>
  <c r="B62" i="12"/>
  <c r="B84" i="12" s="1"/>
  <c r="P31" i="13"/>
  <c r="J62" i="12"/>
  <c r="J84" i="12" s="1"/>
  <c r="I62" i="12"/>
  <c r="I84" i="12" s="1"/>
  <c r="Q62" i="12"/>
  <c r="Q84" i="12" s="1"/>
  <c r="K62" i="12"/>
  <c r="K84" i="12" s="1"/>
  <c r="G62" i="12"/>
  <c r="G84" i="12" s="1"/>
  <c r="P62" i="12"/>
  <c r="P84" i="12" s="1"/>
  <c r="L62" i="12"/>
  <c r="L84" i="12" s="1"/>
  <c r="C62" i="12"/>
  <c r="C84" i="12" s="1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Q65" i="12"/>
  <c r="Q87" i="12" s="1"/>
  <c r="I118" i="12"/>
  <c r="M65" i="12"/>
  <c r="M87" i="12" s="1"/>
  <c r="P65" i="12"/>
  <c r="P87" i="12" s="1"/>
  <c r="C61" i="12"/>
  <c r="O118" i="12"/>
  <c r="J65" i="12"/>
  <c r="J87" i="12" s="1"/>
  <c r="H65" i="12"/>
  <c r="H87" i="12" s="1"/>
  <c r="D65" i="12"/>
  <c r="D87" i="12" s="1"/>
  <c r="N118" i="12"/>
  <c r="G65" i="12"/>
  <c r="G87" i="12" s="1"/>
  <c r="M118" i="12"/>
  <c r="K118" i="12"/>
  <c r="L65" i="12"/>
  <c r="L87" i="12" s="1"/>
  <c r="N65" i="12"/>
  <c r="N87" i="12" s="1"/>
  <c r="K65" i="12"/>
  <c r="K87" i="12" s="1"/>
  <c r="E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H63" i="12"/>
  <c r="Q63" i="12"/>
  <c r="K63" i="12"/>
  <c r="N63" i="12"/>
  <c r="O63" i="12"/>
  <c r="J63" i="12"/>
  <c r="M63" i="12"/>
  <c r="E63" i="12"/>
  <c r="G63" i="12"/>
  <c r="D63" i="12"/>
  <c r="F63" i="12"/>
  <c r="P63" i="12"/>
  <c r="L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D61" i="12"/>
  <c r="L61" i="12"/>
  <c r="G61" i="12"/>
  <c r="I63" i="12"/>
  <c r="H61" i="12"/>
  <c r="F61" i="12"/>
  <c r="Q61" i="12"/>
  <c r="M61" i="12"/>
  <c r="K61" i="12"/>
  <c r="J61" i="12"/>
  <c r="N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L124" i="12"/>
  <c r="G68" i="12"/>
  <c r="G90" i="12" s="1"/>
  <c r="H69" i="12"/>
  <c r="H91" i="12" s="1"/>
  <c r="F124" i="12"/>
  <c r="H21" i="12"/>
  <c r="H13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67" i="12" l="1"/>
  <c r="H33" i="14"/>
  <c r="K68" i="12"/>
  <c r="K90" i="12" s="1"/>
  <c r="J69" i="12"/>
  <c r="J91" i="12" s="1"/>
  <c r="H14" i="12"/>
  <c r="H133" i="12"/>
  <c r="H36" i="13"/>
  <c r="G69" i="12"/>
  <c r="G91" i="12" s="1"/>
  <c r="H135" i="12"/>
  <c r="J21" i="12"/>
  <c r="J14" i="12" s="1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F68" i="12"/>
  <c r="F90" i="12" s="1"/>
  <c r="J67" i="12"/>
  <c r="N124" i="12"/>
  <c r="L68" i="12"/>
  <c r="L90" i="12" s="1"/>
  <c r="K69" i="12"/>
  <c r="K91" i="12" s="1"/>
  <c r="G67" i="12"/>
  <c r="J133" i="12"/>
  <c r="J33" i="14"/>
  <c r="J134" i="12"/>
  <c r="J135" i="12"/>
  <c r="K21" i="12"/>
  <c r="K134" i="12" s="1"/>
  <c r="G135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K14" i="12" l="1"/>
  <c r="K133" i="12"/>
  <c r="K33" i="14"/>
  <c r="K135" i="12"/>
  <c r="L69" i="12"/>
  <c r="L91" i="12" s="1"/>
  <c r="M68" i="12"/>
  <c r="M90" i="12" s="1"/>
  <c r="F69" i="12"/>
  <c r="F91" i="12" s="1"/>
  <c r="M69" i="12"/>
  <c r="M91" i="12" s="1"/>
  <c r="K67" i="12"/>
  <c r="L21" i="12"/>
  <c r="L33" i="14" s="1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34" i="12" l="1"/>
  <c r="O68" i="12"/>
  <c r="O90" i="12" s="1"/>
  <c r="L67" i="12"/>
  <c r="B65" i="12"/>
  <c r="B87" i="12" s="1"/>
  <c r="N68" i="12"/>
  <c r="N90" i="12" s="1"/>
  <c r="M67" i="12"/>
  <c r="F67" i="12"/>
  <c r="L135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N14" i="12"/>
  <c r="N67" i="12"/>
  <c r="O33" i="14"/>
  <c r="O67" i="12"/>
  <c r="Q68" i="12"/>
  <c r="Q90" i="12" s="1"/>
  <c r="B61" i="12"/>
  <c r="Q69" i="12"/>
  <c r="Q91" i="12" s="1"/>
  <c r="D124" i="12"/>
  <c r="O14" i="12"/>
  <c r="O26" i="14" s="1"/>
  <c r="P69" i="12"/>
  <c r="P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E68" i="12"/>
  <c r="E90" i="12" s="1"/>
  <c r="Q67" i="12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D67" i="12"/>
  <c r="C69" i="12"/>
  <c r="C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22" i="7"/>
  <c r="M17" i="7"/>
  <c r="M102" i="7" s="1"/>
  <c r="N17" i="7"/>
  <c r="N102" i="7" s="1"/>
  <c r="P17" i="7"/>
  <c r="P102" i="7" s="1"/>
  <c r="Q22" i="7"/>
  <c r="O102" i="7"/>
  <c r="L111" i="15" l="1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09" i="15"/>
  <c r="H110" i="15"/>
  <c r="H22" i="7"/>
  <c r="I17" i="7"/>
  <c r="I102" i="7" s="1"/>
  <c r="G24" i="7" l="1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 l="1"/>
  <c r="F110" i="15"/>
  <c r="E24" i="7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26" i="15" l="1"/>
  <c r="B102" i="15"/>
  <c r="B17" i="15"/>
  <c r="B119" i="15" s="1"/>
  <c r="B93" i="15"/>
  <c r="N14" i="15"/>
  <c r="B73" i="15"/>
  <c r="B100" i="15"/>
  <c r="B91" i="15"/>
  <c r="K108" i="15"/>
  <c r="K107" i="15"/>
  <c r="K106" i="15"/>
  <c r="F62" i="15"/>
  <c r="G44" i="15"/>
  <c r="K4" i="7"/>
  <c r="K93" i="7" s="1"/>
  <c r="B82" i="15" l="1"/>
  <c r="B120" i="15"/>
  <c r="B118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 l="1"/>
  <c r="I105" i="15"/>
  <c r="I107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B107" i="15" l="1"/>
  <c r="E65" i="16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6" i="15"/>
  <c r="J20" i="16"/>
  <c r="J25" i="18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O25" i="15"/>
  <c r="O16" i="15" s="1"/>
  <c r="M25" i="15"/>
  <c r="M16" i="15" s="1"/>
  <c r="L38" i="16"/>
  <c r="L25" i="18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I22" i="15" s="1"/>
  <c r="G24" i="15"/>
  <c r="D12" i="18"/>
  <c r="D24" i="18" s="1"/>
  <c r="D18" i="18"/>
  <c r="E12" i="18"/>
  <c r="E24" i="18" s="1"/>
  <c r="E18" i="18"/>
  <c r="I15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P24" i="15" l="1"/>
  <c r="P22" i="15" s="1"/>
  <c r="M24" i="15"/>
  <c r="M22" i="15" s="1"/>
  <c r="O24" i="15"/>
  <c r="O15" i="15" s="1"/>
  <c r="H24" i="15"/>
  <c r="H15" i="15" s="1"/>
  <c r="K24" i="15"/>
  <c r="K15" i="15" s="1"/>
  <c r="I13" i="15"/>
  <c r="I55" i="16" s="1"/>
  <c r="I26" i="18"/>
  <c r="G13" i="15"/>
  <c r="G26" i="18"/>
  <c r="F12" i="18"/>
  <c r="F24" i="18" s="1"/>
  <c r="F18" i="18"/>
  <c r="M15" i="15"/>
  <c r="P15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C24" i="15" l="1"/>
  <c r="C15" i="15" s="1"/>
  <c r="H22" i="15"/>
  <c r="L24" i="15"/>
  <c r="L22" i="15" s="1"/>
  <c r="I116" i="15"/>
  <c r="O22" i="15"/>
  <c r="N24" i="15"/>
  <c r="N15" i="15" s="1"/>
  <c r="K22" i="15"/>
  <c r="Q24" i="15"/>
  <c r="Q15" i="15" s="1"/>
  <c r="J24" i="15"/>
  <c r="J22" i="15" s="1"/>
  <c r="P13" i="15"/>
  <c r="P26" i="18"/>
  <c r="H13" i="15"/>
  <c r="H26" i="18"/>
  <c r="K13" i="15"/>
  <c r="K55" i="16" s="1"/>
  <c r="K26" i="18"/>
  <c r="O13" i="15"/>
  <c r="O116" i="15" s="1"/>
  <c r="O26" i="18"/>
  <c r="M13" i="15"/>
  <c r="M116" i="15" s="1"/>
  <c r="M26" i="18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15" i="15" l="1"/>
  <c r="J26" i="18" s="1"/>
  <c r="N22" i="15"/>
  <c r="L15" i="15"/>
  <c r="L26" i="18" s="1"/>
  <c r="C22" i="15"/>
  <c r="Q22" i="15"/>
  <c r="C13" i="15"/>
  <c r="C26" i="18"/>
  <c r="N13" i="15"/>
  <c r="N55" i="16" s="1"/>
  <c r="N26" i="18"/>
  <c r="L13" i="15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M23" i="17"/>
  <c r="M115" i="15"/>
  <c r="M19" i="16"/>
  <c r="M114" i="15"/>
  <c r="M117" i="15"/>
  <c r="L25" i="17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J13" i="15" l="1"/>
  <c r="J55" i="16" s="1"/>
  <c r="L21" i="16"/>
  <c r="J21" i="16"/>
  <c r="J25" i="17"/>
  <c r="Q55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78" i="15" l="1"/>
  <c r="J115" i="15"/>
  <c r="J23" i="17"/>
  <c r="J114" i="15"/>
  <c r="J19" i="16"/>
  <c r="J64" i="16" s="1"/>
  <c r="J117" i="15"/>
  <c r="J116" i="15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41" i="16"/>
  <c r="H32" i="16"/>
  <c r="I181" i="7"/>
  <c r="I48" i="7"/>
  <c r="E181" i="7"/>
  <c r="E48" i="7"/>
  <c r="H59" i="16" l="1"/>
  <c r="H118" i="15"/>
  <c r="H23" i="16"/>
  <c r="H119" i="15"/>
  <c r="H120" i="15"/>
  <c r="D17" i="15"/>
  <c r="D12" i="15" s="1"/>
  <c r="J17" i="15"/>
  <c r="J12" i="15" s="1"/>
  <c r="E17" i="15"/>
  <c r="E12" i="15" s="1"/>
  <c r="Q17" i="15"/>
  <c r="Q12" i="15" s="1"/>
  <c r="P17" i="15"/>
  <c r="P12" i="15" s="1"/>
  <c r="K17" i="15"/>
  <c r="K12" i="15" s="1"/>
  <c r="D24" i="16"/>
  <c r="I17" i="15"/>
  <c r="I12" i="15" s="1"/>
  <c r="C17" i="15"/>
  <c r="C12" i="15" s="1"/>
  <c r="N17" i="15"/>
  <c r="N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G23" i="16"/>
  <c r="H69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H68" i="16" l="1"/>
  <c r="G119" i="15"/>
  <c r="N59" i="16"/>
  <c r="P69" i="16"/>
  <c r="K119" i="15"/>
  <c r="I119" i="15"/>
  <c r="K59" i="16"/>
  <c r="G82" i="15"/>
  <c r="G118" i="15"/>
  <c r="D69" i="16"/>
  <c r="G69" i="16"/>
  <c r="G120" i="15"/>
  <c r="E59" i="16"/>
  <c r="J59" i="16"/>
  <c r="Q119" i="15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J68" i="16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B74" i="12"/>
  <c r="B85" i="12" s="1"/>
  <c r="B107" i="12"/>
  <c r="B96" i="12"/>
  <c r="E108" i="12"/>
  <c r="E97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B72" i="12" l="1"/>
  <c r="B83" i="12" s="1"/>
  <c r="F108" i="12"/>
  <c r="F97" i="12"/>
  <c r="G78" i="12"/>
  <c r="G89" i="12" s="1"/>
  <c r="G111" i="12"/>
  <c r="G100" i="12"/>
  <c r="H112" i="12"/>
  <c r="H101" i="12"/>
  <c r="I113" i="12"/>
  <c r="I102" i="12"/>
  <c r="H78" i="12"/>
  <c r="H89" i="12" s="1"/>
  <c r="H111" i="12"/>
  <c r="H100" i="12"/>
  <c r="B105" i="12"/>
  <c r="B94" i="12"/>
  <c r="C74" i="12"/>
  <c r="C85" i="12" s="1"/>
  <c r="C107" i="12"/>
  <c r="C96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D74" i="12"/>
  <c r="D85" i="12" s="1"/>
  <c r="D107" i="12"/>
  <c r="D96" i="12"/>
  <c r="C72" i="12"/>
  <c r="C83" i="12" s="1"/>
  <c r="C105" i="12"/>
  <c r="C94" i="12"/>
  <c r="I112" i="12"/>
  <c r="I101" i="12"/>
  <c r="E109" i="12"/>
  <c r="E98" i="12"/>
  <c r="J113" i="12"/>
  <c r="J102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F109" i="12"/>
  <c r="F98" i="12"/>
  <c r="K113" i="12"/>
  <c r="K102" i="12"/>
  <c r="E74" i="12"/>
  <c r="E85" i="12" s="1"/>
  <c r="E107" i="12"/>
  <c r="E96" i="12"/>
  <c r="I78" i="12"/>
  <c r="I89" i="12" s="1"/>
  <c r="I111" i="12"/>
  <c r="I100" i="12"/>
  <c r="J112" i="12"/>
  <c r="J101" i="12"/>
  <c r="D72" i="12"/>
  <c r="D83" i="12" s="1"/>
  <c r="D105" i="12"/>
  <c r="D94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G109" i="12"/>
  <c r="G98" i="12"/>
  <c r="L113" i="12"/>
  <c r="L102" i="12"/>
  <c r="K112" i="12"/>
  <c r="K101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F72" i="12" l="1"/>
  <c r="F83" i="12" s="1"/>
  <c r="F105" i="12"/>
  <c r="F94" i="12"/>
  <c r="M113" i="12"/>
  <c r="M102" i="12"/>
  <c r="L112" i="12"/>
  <c r="L101" i="12"/>
  <c r="K78" i="12"/>
  <c r="K89" i="12" s="1"/>
  <c r="K111" i="12"/>
  <c r="K100" i="12"/>
  <c r="H109" i="12"/>
  <c r="H98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H72" i="12" l="1"/>
  <c r="H83" i="12" s="1"/>
  <c r="H105" i="12"/>
  <c r="H94" i="12"/>
  <c r="J109" i="12"/>
  <c r="J98" i="12"/>
  <c r="O113" i="12"/>
  <c r="O102" i="12"/>
  <c r="I74" i="12"/>
  <c r="I85" i="12" s="1"/>
  <c r="I107" i="12"/>
  <c r="I96" i="12"/>
  <c r="M78" i="12"/>
  <c r="M89" i="12" s="1"/>
  <c r="M111" i="12"/>
  <c r="M100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P113" i="12" l="1"/>
  <c r="P102" i="12"/>
  <c r="N78" i="12"/>
  <c r="N89" i="12" s="1"/>
  <c r="N111" i="12"/>
  <c r="N100" i="12"/>
  <c r="M108" i="12"/>
  <c r="M97" i="12"/>
  <c r="J74" i="12"/>
  <c r="J85" i="12" s="1"/>
  <c r="J107" i="12"/>
  <c r="J96" i="12"/>
  <c r="I72" i="12"/>
  <c r="I83" i="12" s="1"/>
  <c r="I105" i="12"/>
  <c r="I94" i="12"/>
  <c r="K109" i="12"/>
  <c r="K98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72" i="12" l="1"/>
  <c r="J83" i="12" s="1"/>
  <c r="O78" i="12"/>
  <c r="O89" i="12" s="1"/>
  <c r="O111" i="12"/>
  <c r="O100" i="12"/>
  <c r="J105" i="12"/>
  <c r="J94" i="12"/>
  <c r="L109" i="12"/>
  <c r="L98" i="12"/>
  <c r="P112" i="12"/>
  <c r="P101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K105" i="12"/>
  <c r="K94" i="12"/>
  <c r="O108" i="12"/>
  <c r="O97" i="12"/>
  <c r="L74" i="12"/>
  <c r="L85" i="12" s="1"/>
  <c r="L107" i="12"/>
  <c r="L96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M74" i="12"/>
  <c r="M85" i="12" s="1"/>
  <c r="M107" i="12"/>
  <c r="M96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Q108" i="12"/>
  <c r="Q97" i="12"/>
  <c r="N74" i="12"/>
  <c r="N85" i="12" s="1"/>
  <c r="N107" i="12"/>
  <c r="N96" i="12"/>
  <c r="O109" i="12"/>
  <c r="O98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P109" i="12"/>
  <c r="P98" i="12"/>
  <c r="N72" i="12"/>
  <c r="N83" i="12" s="1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<sst xmlns="http://schemas.openxmlformats.org/spreadsheetml/2006/main" count="1582" uniqueCount="194">
  <si>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</si>
  <si>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</si>
  <si>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</si>
  <si>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</si>
  <si>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</si>
  <si>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</si>
  <si>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</si>
  <si>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</si>
  <si>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</si>
  <si>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</si>
  <si>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</si>
  <si>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</si>
  <si>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</si>
  <si>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</si>
  <si>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</si>
  <si>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</si>
  <si>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</si>
  <si>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</si>
  <si>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</si>
  <si>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</si>
  <si>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</si>
  <si>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</si>
  <si>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</si>
  <si>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</si>
  <si>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</si>
  <si>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</si>
  <si>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</si>
  <si>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</si>
  <si>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</si>
  <si>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</si>
  <si>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</si>
  <si>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</si>
  <si>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</si>
  <si>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</si>
  <si>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</si>
  <si>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</si>
  <si>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</si>
  <si>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</si>
  <si>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</si>
  <si>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</si>
  <si>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</si>
  <si>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</si>
  <si>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</si>
  <si>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</si>
  <si>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</si>
  <si>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</si>
  <si>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</si>
  <si>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</si>
  <si>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</si>
  <si>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</si>
  <si>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</si>
  <si>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</si>
  <si>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</si>
  <si>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</si>
  <si>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</si>
  <si>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</si>
  <si>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</si>
  <si>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</si>
  <si>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</si>
  <si>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</si>
  <si>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</si>
  <si>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</si>
  <si>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</si>
  <si>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</si>
  <si>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</si>
  <si>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</si>
  <si>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</si>
  <si>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</si>
  <si>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</si>
  <si>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</si>
  <si>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</si>
  <si>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</si>
  <si>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</si>
  <si>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</si>
  <si>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</si>
  <si>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</si>
  <si>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</si>
  <si>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</si>
  <si>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</si>
  <si>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</si>
  <si>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</si>
  <si>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</si>
  <si>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</si>
  <si>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</si>
  <si>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</si>
  <si>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</si>
  <si>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</si>
  <si>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</si>
  <si>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</si>
  <si>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</si>
  <si>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</si>
  <si>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</si>
  <si>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</si>
  <si>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</si>
  <si>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</si>
  <si>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</si>
  <si>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</si>
  <si>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</si>
  <si>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</si>
  <si>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</si>
  <si>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</si>
  <si>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</si>
  <si>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</si>
  <si>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</si>
  <si>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</si>
  <si>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</si>
  <si>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</si>
  <si>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</si>
  <si>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</si>
  <si>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</si>
  <si>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</si>
  <si>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</si>
  <si>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</si>
  <si>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</si>
  <si>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</si>
  <si>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</si>
  <si>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</si>
  <si>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</si>
  <si>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</si>
  <si>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</si>
  <si>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</si>
  <si>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</si>
  <si>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</si>
  <si>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</si>
  <si>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</si>
  <si>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</si>
  <si>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</si>
  <si>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</si>
  <si>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</si>
  <si>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</si>
  <si>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</si>
  <si>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</si>
  <si>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</si>
  <si>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</si>
  <si>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</si>
  <si>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</si>
  <si>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</si>
  <si>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</si>
  <si>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</si>
  <si>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</si>
  <si>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</si>
  <si>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</si>
  <si>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</si>
  <si>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</si>
  <si>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</si>
  <si>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</si>
  <si>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</si>
  <si>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</si>
  <si>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</si>
  <si>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</si>
  <si>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</si>
  <si>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</si>
  <si>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</si>
  <si>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</si>
  <si>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</si>
  <si>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</si>
  <si>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</si>
  <si>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</si>
  <si>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</si>
  <si>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</si>
  <si>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</si>
  <si>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</si>
  <si>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</si>
  <si>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</si>
  <si>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</si>
  <si>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</si>
  <si>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</si>
  <si>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</si>
  <si>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</si>
  <si>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</si>
  <si>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</si>
  <si>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</si>
  <si>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</si>
  <si>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</si>
  <si>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</si>
  <si>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</si>
  <si>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</si>
  <si>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IT</t>
  </si>
  <si>
    <t>Italy</t>
  </si>
  <si>
    <t>IT - Aviation</t>
  </si>
  <si>
    <t>IT - Aviation / energy consumption</t>
  </si>
  <si>
    <t>IT - Aviation / passenger transport specific data</t>
  </si>
  <si>
    <t>IT - Road transport</t>
  </si>
  <si>
    <t/>
  </si>
  <si>
    <t>IT - Road transport / energy consumption</t>
  </si>
  <si>
    <t>IT - Road transport / CO2 emissions</t>
  </si>
  <si>
    <t>IT - Road transport / technologies</t>
  </si>
  <si>
    <t>IT - Rail, metro and tram</t>
  </si>
  <si>
    <t>IT - Rail, metro and tram / energy consumption</t>
  </si>
  <si>
    <t>IT - Rail, metro and tram / CO2 emissions</t>
  </si>
  <si>
    <t>IT - Aviation / CO2 emissions</t>
  </si>
  <si>
    <t>IT - Coastal shipping and inland waterways</t>
  </si>
  <si>
    <t>IT - Coastal shipping and inland waterways / energy consumption</t>
  </si>
  <si>
    <t>IT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</si>
</sst>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43297.737569444442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432.44794608837316</v>
      </c>
      <c r="C4" s="124">
        <v>375.69996938214001</v>
      </c>
      <c r="D4" s="124">
        <v>385.01265501504002</v>
      </c>
      <c r="E4" s="124">
        <v>416.65549634794797</v>
      </c>
      <c r="F4" s="124">
        <v>362.98352701119603</v>
      </c>
      <c r="G4" s="124">
        <v>306.18097393554785</v>
      </c>
      <c r="H4" s="124">
        <v>353.60345684196</v>
      </c>
      <c r="I4" s="124">
        <v>331.406798222916</v>
      </c>
      <c r="J4" s="124">
        <v>220.89349055170803</v>
      </c>
      <c r="K4" s="124">
        <v>189.290887590636</v>
      </c>
      <c r="L4" s="124">
        <v>198.87386245466047</v>
      </c>
      <c r="M4" s="124">
        <v>142.04966264922038</v>
      </c>
      <c r="N4" s="124">
        <v>170.42997363953393</v>
      </c>
      <c r="O4" s="124">
        <v>119.9678140963818</v>
      </c>
      <c r="P4" s="124">
        <v>56.834671546391597</v>
      </c>
      <c r="Q4" s="124">
        <v>69.431608315881348</v>
      </c>
    </row>
    <row r="5" spans="1:17" ht="11.45" customHeight="1" x14ac:dyDescent="0.25">
      <c r="A5" s="91" t="s">
        <v>116</v>
      </c>
      <c r="B5" s="90">
        <f t="shared" ref="B5:Q5" si="0">B4-B6</f>
        <v>432.44794608837316</v>
      </c>
      <c r="C5" s="90">
        <f t="shared" si="0"/>
        <v>375.69996938214001</v>
      </c>
      <c r="D5" s="90">
        <f t="shared" si="0"/>
        <v>385.01265501504002</v>
      </c>
      <c r="E5" s="90">
        <f t="shared" si="0"/>
        <v>416.65549634794797</v>
      </c>
      <c r="F5" s="90">
        <f t="shared" si="0"/>
        <v>362.98352701119603</v>
      </c>
      <c r="G5" s="90">
        <f t="shared" si="0"/>
        <v>306.18097393554785</v>
      </c>
      <c r="H5" s="90">
        <f t="shared" si="0"/>
        <v>353.60345684196</v>
      </c>
      <c r="I5" s="90">
        <f t="shared" si="0"/>
        <v>331.406798222916</v>
      </c>
      <c r="J5" s="90">
        <f t="shared" si="0"/>
        <v>220.89349055170803</v>
      </c>
      <c r="K5" s="90">
        <f t="shared" si="0"/>
        <v>189.290887590636</v>
      </c>
      <c r="L5" s="90">
        <f t="shared" si="0"/>
        <v>198.87386245466047</v>
      </c>
      <c r="M5" s="90">
        <f t="shared" si="0"/>
        <v>142.04966264922038</v>
      </c>
      <c r="N5" s="90">
        <f t="shared" si="0"/>
        <v>170.42997363953393</v>
      </c>
      <c r="O5" s="90">
        <f t="shared" si="0"/>
        <v>119.9678140963818</v>
      </c>
      <c r="P5" s="90">
        <f t="shared" si="0"/>
        <v>56.834671546391597</v>
      </c>
      <c r="Q5" s="90">
        <f t="shared" si="0"/>
        <v>69.431608315881348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432.44794608837316</v>
      </c>
      <c r="C8" s="71">
        <f t="shared" si="1"/>
        <v>375.69996938214013</v>
      </c>
      <c r="D8" s="71">
        <f t="shared" si="1"/>
        <v>385.0126550150402</v>
      </c>
      <c r="E8" s="71">
        <f t="shared" si="1"/>
        <v>416.65549634794797</v>
      </c>
      <c r="F8" s="71">
        <f t="shared" si="1"/>
        <v>362.98352701119609</v>
      </c>
      <c r="G8" s="71">
        <f t="shared" si="1"/>
        <v>306.18097393554774</v>
      </c>
      <c r="H8" s="71">
        <f t="shared" si="1"/>
        <v>353.60345684195983</v>
      </c>
      <c r="I8" s="71">
        <f t="shared" si="1"/>
        <v>331.40679822291582</v>
      </c>
      <c r="J8" s="71">
        <f t="shared" si="1"/>
        <v>220.89349055170811</v>
      </c>
      <c r="K8" s="71">
        <f t="shared" si="1"/>
        <v>189.29088759063592</v>
      </c>
      <c r="L8" s="71">
        <f t="shared" si="1"/>
        <v>198.87386245466058</v>
      </c>
      <c r="M8" s="71">
        <f t="shared" si="1"/>
        <v>142.04966264922044</v>
      </c>
      <c r="N8" s="71">
        <f t="shared" si="1"/>
        <v>170.42997363953378</v>
      </c>
      <c r="O8" s="71">
        <f t="shared" si="1"/>
        <v>119.96781409638177</v>
      </c>
      <c r="P8" s="71">
        <f t="shared" si="1"/>
        <v>56.834671546391554</v>
      </c>
      <c r="Q8" s="71">
        <f t="shared" si="1"/>
        <v>69.431608315881363</v>
      </c>
    </row>
    <row r="9" spans="1:17" ht="11.45" customHeight="1" x14ac:dyDescent="0.25">
      <c r="A9" s="25" t="s">
        <v>39</v>
      </c>
      <c r="B9" s="24">
        <f t="shared" ref="B9:Q9" si="2">SUM(B10,B11,B14)</f>
        <v>407.15975148873866</v>
      </c>
      <c r="C9" s="24">
        <f t="shared" si="2"/>
        <v>334.23610500062949</v>
      </c>
      <c r="D9" s="24">
        <f t="shared" si="2"/>
        <v>347.44182331135966</v>
      </c>
      <c r="E9" s="24">
        <f t="shared" si="2"/>
        <v>378.38691176216139</v>
      </c>
      <c r="F9" s="24">
        <f t="shared" si="2"/>
        <v>328.35139517068717</v>
      </c>
      <c r="G9" s="24">
        <f t="shared" si="2"/>
        <v>283.59085589841146</v>
      </c>
      <c r="H9" s="24">
        <f t="shared" si="2"/>
        <v>332.07921179587152</v>
      </c>
      <c r="I9" s="24">
        <f t="shared" si="2"/>
        <v>313.2517753071096</v>
      </c>
      <c r="J9" s="24">
        <f t="shared" si="2"/>
        <v>204.82147291734228</v>
      </c>
      <c r="K9" s="24">
        <f t="shared" si="2"/>
        <v>174.73755817512694</v>
      </c>
      <c r="L9" s="24">
        <f t="shared" si="2"/>
        <v>186.03331262617627</v>
      </c>
      <c r="M9" s="24">
        <f t="shared" si="2"/>
        <v>130.24334110460953</v>
      </c>
      <c r="N9" s="24">
        <f t="shared" si="2"/>
        <v>157.88390572786344</v>
      </c>
      <c r="O9" s="24">
        <f t="shared" si="2"/>
        <v>107.02231717343599</v>
      </c>
      <c r="P9" s="24">
        <f t="shared" si="2"/>
        <v>48.148580720652646</v>
      </c>
      <c r="Q9" s="24">
        <f t="shared" si="2"/>
        <v>58.377483290659328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407.15975148873866</v>
      </c>
      <c r="C11" s="21">
        <f t="shared" si="3"/>
        <v>334.23610500062949</v>
      </c>
      <c r="D11" s="21">
        <f t="shared" si="3"/>
        <v>347.44182331135966</v>
      </c>
      <c r="E11" s="21">
        <f t="shared" si="3"/>
        <v>378.38691176216139</v>
      </c>
      <c r="F11" s="21">
        <f t="shared" si="3"/>
        <v>328.35139517068717</v>
      </c>
      <c r="G11" s="21">
        <f t="shared" si="3"/>
        <v>283.59085589841146</v>
      </c>
      <c r="H11" s="21">
        <f t="shared" si="3"/>
        <v>332.07921179587152</v>
      </c>
      <c r="I11" s="21">
        <f t="shared" si="3"/>
        <v>313.2517753071096</v>
      </c>
      <c r="J11" s="21">
        <f t="shared" si="3"/>
        <v>204.82147291734228</v>
      </c>
      <c r="K11" s="21">
        <f t="shared" si="3"/>
        <v>174.73755817512694</v>
      </c>
      <c r="L11" s="21">
        <f t="shared" si="3"/>
        <v>186.03331262617627</v>
      </c>
      <c r="M11" s="21">
        <f t="shared" si="3"/>
        <v>130.24334110460953</v>
      </c>
      <c r="N11" s="21">
        <f t="shared" si="3"/>
        <v>157.88390572786344</v>
      </c>
      <c r="O11" s="21">
        <f t="shared" si="3"/>
        <v>107.02231717343599</v>
      </c>
      <c r="P11" s="21">
        <f t="shared" si="3"/>
        <v>48.148580720652646</v>
      </c>
      <c r="Q11" s="21">
        <f t="shared" si="3"/>
        <v>58.377483290659328</v>
      </c>
    </row>
    <row r="12" spans="1:17" ht="11.45" customHeight="1" x14ac:dyDescent="0.25">
      <c r="A12" s="62" t="s">
        <v>17</v>
      </c>
      <c r="B12" s="70">
        <v>407.15975148873866</v>
      </c>
      <c r="C12" s="70">
        <v>334.23610500062949</v>
      </c>
      <c r="D12" s="70">
        <v>347.44182331135966</v>
      </c>
      <c r="E12" s="70">
        <v>378.38691176216139</v>
      </c>
      <c r="F12" s="70">
        <v>328.35139517068717</v>
      </c>
      <c r="G12" s="70">
        <v>283.59085589841146</v>
      </c>
      <c r="H12" s="70">
        <v>332.07921179587152</v>
      </c>
      <c r="I12" s="70">
        <v>313.2517753071096</v>
      </c>
      <c r="J12" s="70">
        <v>204.82147291734228</v>
      </c>
      <c r="K12" s="70">
        <v>174.73755817512694</v>
      </c>
      <c r="L12" s="70">
        <v>186.03331262617627</v>
      </c>
      <c r="M12" s="70">
        <v>130.24334110460953</v>
      </c>
      <c r="N12" s="70">
        <v>157.88390572786344</v>
      </c>
      <c r="O12" s="70">
        <v>107.02231717343599</v>
      </c>
      <c r="P12" s="70">
        <v>48.148580720652646</v>
      </c>
      <c r="Q12" s="70">
        <v>58.377483290659328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25.288194599634473</v>
      </c>
      <c r="C15" s="24">
        <f t="shared" si="4"/>
        <v>41.463864381510625</v>
      </c>
      <c r="D15" s="24">
        <f t="shared" si="4"/>
        <v>37.570831703680511</v>
      </c>
      <c r="E15" s="24">
        <f t="shared" si="4"/>
        <v>38.268584585786598</v>
      </c>
      <c r="F15" s="24">
        <f t="shared" si="4"/>
        <v>34.632131840508926</v>
      </c>
      <c r="G15" s="24">
        <f t="shared" si="4"/>
        <v>22.590118037136289</v>
      </c>
      <c r="H15" s="24">
        <f t="shared" si="4"/>
        <v>21.524245046088325</v>
      </c>
      <c r="I15" s="24">
        <f t="shared" si="4"/>
        <v>18.155022915806221</v>
      </c>
      <c r="J15" s="24">
        <f t="shared" si="4"/>
        <v>16.072017634365835</v>
      </c>
      <c r="K15" s="24">
        <f t="shared" si="4"/>
        <v>14.553329415508991</v>
      </c>
      <c r="L15" s="24">
        <f t="shared" si="4"/>
        <v>12.840549828484319</v>
      </c>
      <c r="M15" s="24">
        <f t="shared" si="4"/>
        <v>11.806321544610913</v>
      </c>
      <c r="N15" s="24">
        <f t="shared" si="4"/>
        <v>12.546067911670351</v>
      </c>
      <c r="O15" s="24">
        <f t="shared" si="4"/>
        <v>12.945496922945786</v>
      </c>
      <c r="P15" s="24">
        <f t="shared" si="4"/>
        <v>8.6860908257389067</v>
      </c>
      <c r="Q15" s="24">
        <f t="shared" si="4"/>
        <v>11.054125025222035</v>
      </c>
    </row>
    <row r="16" spans="1:17" ht="11.45" customHeight="1" x14ac:dyDescent="0.25">
      <c r="A16" s="116" t="s">
        <v>17</v>
      </c>
      <c r="B16" s="70">
        <v>25.288194599634473</v>
      </c>
      <c r="C16" s="70">
        <v>41.463864381510625</v>
      </c>
      <c r="D16" s="70">
        <v>37.570831703680511</v>
      </c>
      <c r="E16" s="70">
        <v>38.268584585786598</v>
      </c>
      <c r="F16" s="70">
        <v>34.632131840508926</v>
      </c>
      <c r="G16" s="70">
        <v>22.590118037136289</v>
      </c>
      <c r="H16" s="70">
        <v>21.524245046088325</v>
      </c>
      <c r="I16" s="70">
        <v>18.155022915806221</v>
      </c>
      <c r="J16" s="70">
        <v>16.072017634365835</v>
      </c>
      <c r="K16" s="70">
        <v>14.553329415508991</v>
      </c>
      <c r="L16" s="70">
        <v>12.840549828484319</v>
      </c>
      <c r="M16" s="70">
        <v>11.806321544610913</v>
      </c>
      <c r="N16" s="70">
        <v>12.546067911670351</v>
      </c>
      <c r="O16" s="70">
        <v>12.945496922945786</v>
      </c>
      <c r="P16" s="70">
        <v>8.6860908257389067</v>
      </c>
      <c r="Q16" s="70">
        <v>11.054125025222035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0.51811936690232108</v>
      </c>
      <c r="C22" s="124">
        <v>0.4561118056776346</v>
      </c>
      <c r="D22" s="124">
        <v>0.44936115958707429</v>
      </c>
      <c r="E22" s="124">
        <v>0.4591239320720949</v>
      </c>
      <c r="F22" s="124">
        <v>0.40304567458811275</v>
      </c>
      <c r="G22" s="124">
        <v>0.33714316602871119</v>
      </c>
      <c r="H22" s="124">
        <v>0.37273647483367167</v>
      </c>
      <c r="I22" s="124">
        <v>0.34542204556356437</v>
      </c>
      <c r="J22" s="124">
        <v>0.22976264813999267</v>
      </c>
      <c r="K22" s="124">
        <v>0.20419183801795582</v>
      </c>
      <c r="L22" s="124">
        <v>0.21269228384515304</v>
      </c>
      <c r="M22" s="124">
        <v>0.15270410526749839</v>
      </c>
      <c r="N22" s="124">
        <v>0.18201081577655331</v>
      </c>
      <c r="O22" s="124">
        <v>0.13004715466455866</v>
      </c>
      <c r="P22" s="124">
        <v>6.4922934062221507E-2</v>
      </c>
      <c r="Q22" s="124">
        <v>7.5868185900871035E-2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3.1024188000000006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3.1024187999999997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121.88175239584531</v>
      </c>
      <c r="C26" s="68">
        <f>IF(TrRail_act!C14=0,"",C8/TrRail_act!C14*100)</f>
        <v>106.27483809997833</v>
      </c>
      <c r="D26" s="68">
        <f>IF(TrRail_act!D14=0,"",D8/TrRail_act!D14*100)</f>
        <v>103.02421400834369</v>
      </c>
      <c r="E26" s="68">
        <f>IF(TrRail_act!E14=0,"",E8/TrRail_act!E14*100)</f>
        <v>104.78695515194497</v>
      </c>
      <c r="F26" s="68">
        <f>IF(TrRail_act!F14=0,"",F8/TrRail_act!F14*100)</f>
        <v>90.683834553757677</v>
      </c>
      <c r="G26" s="68">
        <f>IF(TrRail_act!G14=0,"",G8/TrRail_act!G14*100)</f>
        <v>74.220966261806396</v>
      </c>
      <c r="H26" s="68">
        <f>IF(TrRail_act!H14=0,"",H8/TrRail_act!H14*100)</f>
        <v>81.689946313541782</v>
      </c>
      <c r="I26" s="68">
        <f>IF(TrRail_act!I14=0,"",I8/TrRail_act!I14*100)</f>
        <v>73.559733364673647</v>
      </c>
      <c r="J26" s="68">
        <f>IF(TrRail_act!J14=0,"",J8/TrRail_act!J14*100)</f>
        <v>47.731181014854521</v>
      </c>
      <c r="K26" s="68">
        <f>IF(TrRail_act!K14=0,"",K8/TrRail_act!K14*100)</f>
        <v>41.290007312169905</v>
      </c>
      <c r="L26" s="68">
        <f>IF(TrRail_act!L14=0,"",L8/TrRail_act!L14*100)</f>
        <v>42.472373943008222</v>
      </c>
      <c r="M26" s="68">
        <f>IF(TrRail_act!M14=0,"",M8/TrRail_act!M14*100)</f>
        <v>30.213784567505058</v>
      </c>
      <c r="N26" s="68">
        <f>IF(TrRail_act!N14=0,"",N8/TrRail_act!N14*100)</f>
        <v>36.411883907461657</v>
      </c>
      <c r="O26" s="68">
        <f>IF(TrRail_act!O14=0,"",O8/TrRail_act!O14*100)</f>
        <v>25.110777289144576</v>
      </c>
      <c r="P26" s="68">
        <f>IF(TrRail_act!P14=0,"",P8/TrRail_act!P14*100)</f>
        <v>12.091469717975796</v>
      </c>
      <c r="Q26" s="68">
        <f>IF(TrRail_act!Q14=0,"",Q8/TrRail_act!Q14*100)</f>
        <v>14.115043121029855</v>
      </c>
    </row>
    <row r="27" spans="1:17" ht="11.45" customHeight="1" x14ac:dyDescent="0.25">
      <c r="A27" s="25" t="s">
        <v>39</v>
      </c>
      <c r="B27" s="79">
        <f>IF(TrRail_act!B15=0,"",B9/TrRail_act!B15*100)</f>
        <v>137.71584383700051</v>
      </c>
      <c r="C27" s="79">
        <f>IF(TrRail_act!C15=0,"",C9/TrRail_act!C15*100)</f>
        <v>114.41664055028495</v>
      </c>
      <c r="D27" s="79">
        <f>IF(TrRail_act!D15=0,"",D9/TrRail_act!D15*100)</f>
        <v>110.16929701740959</v>
      </c>
      <c r="E27" s="79">
        <f>IF(TrRail_act!E15=0,"",E9/TrRail_act!E15*100)</f>
        <v>112.00147324137797</v>
      </c>
      <c r="F27" s="79">
        <f>IF(TrRail_act!F15=0,"",F9/TrRail_act!F15*100)</f>
        <v>97.442124489762463</v>
      </c>
      <c r="G27" s="79">
        <f>IF(TrRail_act!G15=0,"",G9/TrRail_act!G15*100)</f>
        <v>80.607661060976326</v>
      </c>
      <c r="H27" s="79">
        <f>IF(TrRail_act!H15=0,"",H9/TrRail_act!H15*100)</f>
        <v>90.002309263526143</v>
      </c>
      <c r="I27" s="79">
        <f>IF(TrRail_act!I15=0,"",I9/TrRail_act!I15*100)</f>
        <v>80.732193002630311</v>
      </c>
      <c r="J27" s="79">
        <f>IF(TrRail_act!J15=0,"",J9/TrRail_act!J15*100)</f>
        <v>50.63664781340124</v>
      </c>
      <c r="K27" s="79">
        <f>IF(TrRail_act!K15=0,"",K9/TrRail_act!K15*100)</f>
        <v>42.031564594206031</v>
      </c>
      <c r="L27" s="79">
        <f>IF(TrRail_act!L15=0,"",L9/TrRail_act!L15*100)</f>
        <v>43.529305521798882</v>
      </c>
      <c r="M27" s="79">
        <f>IF(TrRail_act!M15=0,"",M9/TrRail_act!M15*100)</f>
        <v>30.391878908657105</v>
      </c>
      <c r="N27" s="79">
        <f>IF(TrRail_act!N15=0,"",N9/TrRail_act!N15*100)</f>
        <v>37.046000775956074</v>
      </c>
      <c r="O27" s="79">
        <f>IF(TrRail_act!O15=0,"",O9/TrRail_act!O15*100)</f>
        <v>24.488423678551012</v>
      </c>
      <c r="P27" s="79">
        <f>IF(TrRail_act!P15=0,"",P9/TrRail_act!P15*100)</f>
        <v>11.230974629126646</v>
      </c>
      <c r="Q27" s="79">
        <f>IF(TrRail_act!Q15=0,"",Q9/TrRail_act!Q15*100)</f>
        <v>13.070888086142766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202.09889504150519</v>
      </c>
      <c r="C29" s="76">
        <f>IF(TrRail_act!C17=0,"",C11/TrRail_act!C17*100)</f>
        <v>174.52131907342036</v>
      </c>
      <c r="D29" s="76">
        <f>IF(TrRail_act!D17=0,"",D11/TrRail_act!D17*100)</f>
        <v>165.56251105907066</v>
      </c>
      <c r="E29" s="76">
        <f>IF(TrRail_act!E17=0,"",E11/TrRail_act!E17*100)</f>
        <v>165.65086662751463</v>
      </c>
      <c r="F29" s="76">
        <f>IF(TrRail_act!F17=0,"",F11/TrRail_act!F17*100)</f>
        <v>145.9290891062241</v>
      </c>
      <c r="G29" s="76">
        <f>IF(TrRail_act!G17=0,"",G11/TrRail_act!G17*100)</f>
        <v>119.50643806387508</v>
      </c>
      <c r="H29" s="76">
        <f>IF(TrRail_act!H17=0,"",H11/TrRail_act!H17*100)</f>
        <v>132.7662850297969</v>
      </c>
      <c r="I29" s="76">
        <f>IF(TrRail_act!I17=0,"",I11/TrRail_act!I17*100)</f>
        <v>119.32361955692386</v>
      </c>
      <c r="J29" s="76">
        <f>IF(TrRail_act!J17=0,"",J11/TrRail_act!J17*100)</f>
        <v>74.041859684648472</v>
      </c>
      <c r="K29" s="76">
        <f>IF(TrRail_act!K17=0,"",K11/TrRail_act!K17*100)</f>
        <v>62.534286473736046</v>
      </c>
      <c r="L29" s="76">
        <f>IF(TrRail_act!L17=0,"",L11/TrRail_act!L17*100)</f>
        <v>65.055662582712813</v>
      </c>
      <c r="M29" s="76">
        <f>IF(TrRail_act!M17=0,"",M11/TrRail_act!M17*100)</f>
        <v>45.284030583234816</v>
      </c>
      <c r="N29" s="76">
        <f>IF(TrRail_act!N17=0,"",N11/TrRail_act!N17*100)</f>
        <v>53.857600546881997</v>
      </c>
      <c r="O29" s="76">
        <f>IF(TrRail_act!O17=0,"",O11/TrRail_act!O17*100)</f>
        <v>35.277868795852882</v>
      </c>
      <c r="P29" s="76">
        <f>IF(TrRail_act!P17=0,"",P11/TrRail_act!P17*100)</f>
        <v>16.306121176407071</v>
      </c>
      <c r="Q29" s="76">
        <f>IF(TrRail_act!Q17=0,"",Q11/TrRail_act!Q17*100)</f>
        <v>18.672335747580622</v>
      </c>
    </row>
    <row r="30" spans="1:17" ht="11.45" customHeight="1" x14ac:dyDescent="0.25">
      <c r="A30" s="62" t="s">
        <v>17</v>
      </c>
      <c r="B30" s="77">
        <f>IF(TrRail_act!B18=0,"",B12/TrRail_act!B18*100)</f>
        <v>1088.7643268453965</v>
      </c>
      <c r="C30" s="77">
        <f>IF(TrRail_act!C18=0,"",C12/TrRail_act!C18*100)</f>
        <v>1067.9600483031857</v>
      </c>
      <c r="D30" s="77">
        <f>IF(TrRail_act!D18=0,"",D12/TrRail_act!D18*100)</f>
        <v>1017.8839141519727</v>
      </c>
      <c r="E30" s="77">
        <f>IF(TrRail_act!E18=0,"",E12/TrRail_act!E18*100)</f>
        <v>985.17718292790732</v>
      </c>
      <c r="F30" s="77">
        <f>IF(TrRail_act!F18=0,"",F12/TrRail_act!F18*100)</f>
        <v>972.21483929727879</v>
      </c>
      <c r="G30" s="77">
        <f>IF(TrRail_act!G18=0,"",G12/TrRail_act!G18*100)</f>
        <v>958.66549279110541</v>
      </c>
      <c r="H30" s="77">
        <f>IF(TrRail_act!H18=0,"",H12/TrRail_act!H18*100)</f>
        <v>951.15730006181957</v>
      </c>
      <c r="I30" s="77">
        <f>IF(TrRail_act!I18=0,"",I12/TrRail_act!I18*100)</f>
        <v>902.47904442130016</v>
      </c>
      <c r="J30" s="77">
        <f>IF(TrRail_act!J18=0,"",J12/TrRail_act!J18*100)</f>
        <v>875.75366548660986</v>
      </c>
      <c r="K30" s="77">
        <f>IF(TrRail_act!K18=0,"",K12/TrRail_act!K18*100)</f>
        <v>858.18640152780347</v>
      </c>
      <c r="L30" s="77">
        <f>IF(TrRail_act!L18=0,"",L12/TrRail_act!L18*100)</f>
        <v>837.62439327990012</v>
      </c>
      <c r="M30" s="77">
        <f>IF(TrRail_act!M18=0,"",M12/TrRail_act!M18*100)</f>
        <v>813.11502095078174</v>
      </c>
      <c r="N30" s="77">
        <f>IF(TrRail_act!N18=0,"",N12/TrRail_act!N18*100)</f>
        <v>796.08173768153972</v>
      </c>
      <c r="O30" s="77">
        <f>IF(TrRail_act!O18=0,"",O12/TrRail_act!O18*100)</f>
        <v>750.91266404511009</v>
      </c>
      <c r="P30" s="77">
        <f>IF(TrRail_act!P18=0,"",P12/TrRail_act!P18*100)</f>
        <v>736.00202961573279</v>
      </c>
      <c r="Q30" s="77">
        <f>IF(TrRail_act!Q18=0,"",Q12/TrRail_act!Q18*100)</f>
        <v>747.7567995211341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42.747341890712811</v>
      </c>
      <c r="C33" s="79">
        <f>IF(TrRail_act!C21=0,"",C15/TrRail_act!C21*100)</f>
        <v>67.535790326459988</v>
      </c>
      <c r="D33" s="79">
        <f>IF(TrRail_act!D21=0,"",D15/TrRail_act!D21*100)</f>
        <v>64.399766545039853</v>
      </c>
      <c r="E33" s="79">
        <f>IF(TrRail_act!E21=0,"",E15/TrRail_act!E21*100)</f>
        <v>64.015142822637245</v>
      </c>
      <c r="F33" s="79">
        <f>IF(TrRail_act!F21=0,"",F15/TrRail_act!F21*100)</f>
        <v>54.708515932118416</v>
      </c>
      <c r="G33" s="79">
        <f>IF(TrRail_act!G21=0,"",G15/TrRail_act!G21*100)</f>
        <v>37.209879817388057</v>
      </c>
      <c r="H33" s="79">
        <f>IF(TrRail_act!H21=0,"",H15/TrRail_act!H21*100)</f>
        <v>33.687954934168566</v>
      </c>
      <c r="I33" s="79">
        <f>IF(TrRail_act!I21=0,"",I15/TrRail_act!I21*100)</f>
        <v>29.041531362264806</v>
      </c>
      <c r="J33" s="79">
        <f>IF(TrRail_act!J21=0,"",J15/TrRail_act!J21*100)</f>
        <v>27.570620706017486</v>
      </c>
      <c r="K33" s="79">
        <f>IF(TrRail_act!K21=0,"",K15/TrRail_act!K21*100)</f>
        <v>34.072365358342871</v>
      </c>
      <c r="L33" s="79">
        <f>IF(TrRail_act!L21=0,"",L15/TrRail_act!L21*100)</f>
        <v>31.419569904287751</v>
      </c>
      <c r="M33" s="79">
        <f>IF(TrRail_act!M21=0,"",M15/TrRail_act!M21*100)</f>
        <v>28.379216250687257</v>
      </c>
      <c r="N33" s="79">
        <f>IF(TrRail_act!N21=0,"",N15/TrRail_act!N21*100)</f>
        <v>29.958612903362987</v>
      </c>
      <c r="O33" s="79">
        <f>IF(TrRail_act!O21=0,"",O15/TrRail_act!O21*100)</f>
        <v>31.789933998688142</v>
      </c>
      <c r="P33" s="79">
        <f>IF(TrRail_act!P21=0,"",P15/TrRail_act!P21*100)</f>
        <v>21.017956362036699</v>
      </c>
      <c r="Q33" s="79">
        <f>IF(TrRail_act!Q21=0,"",Q15/TrRail_act!Q21*100)</f>
        <v>24.415090611831424</v>
      </c>
    </row>
    <row r="34" spans="1:17" ht="11.45" customHeight="1" x14ac:dyDescent="0.25">
      <c r="A34" s="116" t="s">
        <v>17</v>
      </c>
      <c r="B34" s="77">
        <f>IF(TrRail_act!B22=0,"",B16/TrRail_act!B22*100)</f>
        <v>1640.6498610370395</v>
      </c>
      <c r="C34" s="77">
        <f>IF(TrRail_act!C22=0,"",C16/TrRail_act!C22*100)</f>
        <v>1623.6906011984061</v>
      </c>
      <c r="D34" s="77">
        <f>IF(TrRail_act!D22=0,"",D16/TrRail_act!D22*100)</f>
        <v>1613.649407099125</v>
      </c>
      <c r="E34" s="77">
        <f>IF(TrRail_act!E22=0,"",E16/TrRail_act!E22*100)</f>
        <v>1600.5146571790742</v>
      </c>
      <c r="F34" s="77">
        <f>IF(TrRail_act!F22=0,"",F16/TrRail_act!F22*100)</f>
        <v>1561.8463630538297</v>
      </c>
      <c r="G34" s="77">
        <f>IF(TrRail_act!G22=0,"",G16/TrRail_act!G22*100)</f>
        <v>1538.6099934560716</v>
      </c>
      <c r="H34" s="77">
        <f>IF(TrRail_act!H22=0,"",H16/TrRail_act!H22*100)</f>
        <v>1511.7801351067731</v>
      </c>
      <c r="I34" s="77">
        <f>IF(TrRail_act!I22=0,"",I16/TrRail_act!I22*100)</f>
        <v>1489.2438268906599</v>
      </c>
      <c r="J34" s="77">
        <f>IF(TrRail_act!J22=0,"",J16/TrRail_act!J22*100)</f>
        <v>1461.1371348924954</v>
      </c>
      <c r="K34" s="77">
        <f>IF(TrRail_act!K22=0,"",K16/TrRail_act!K22*100)</f>
        <v>1447.9873653239115</v>
      </c>
      <c r="L34" s="77">
        <f>IF(TrRail_act!L22=0,"",L16/TrRail_act!L22*100)</f>
        <v>1431.8016148075642</v>
      </c>
      <c r="M34" s="77">
        <f>IF(TrRail_act!M22=0,"",M16/TrRail_act!M22*100)</f>
        <v>1419.0444062079632</v>
      </c>
      <c r="N34" s="77">
        <f>IF(TrRail_act!N22=0,"",N16/TrRail_act!N22*100)</f>
        <v>1410.8455638890132</v>
      </c>
      <c r="O34" s="77">
        <f>IF(TrRail_act!O22=0,"",O16/TrRail_act!O22*100)</f>
        <v>1396.8587232383702</v>
      </c>
      <c r="P34" s="77">
        <f>IF(TrRail_act!P22=0,"",P16/TrRail_act!P22*100)</f>
        <v>1387.4499427718865</v>
      </c>
      <c r="Q34" s="77">
        <f>IF(TrRail_act!Q22=0,"",Q16/TrRail_act!Q22*100)</f>
        <v>1379.1884666408469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7.3786623128872719</v>
      </c>
      <c r="C38" s="79">
        <f>IF(TrRail_act!C4=0,"",C9/TrRail_act!C4*1000)</f>
        <v>6.0044211802861671</v>
      </c>
      <c r="D38" s="79">
        <f>IF(TrRail_act!D4=0,"",D9/TrRail_act!D4*1000)</f>
        <v>6.295490465697144</v>
      </c>
      <c r="E38" s="79">
        <f>IF(TrRail_act!E4=0,"",E9/TrRail_act!E4*1000)</f>
        <v>6.9197708891803771</v>
      </c>
      <c r="F38" s="79">
        <f>IF(TrRail_act!F4=0,"",F9/TrRail_act!F4*1000)</f>
        <v>5.9420437425702088</v>
      </c>
      <c r="G38" s="79">
        <f>IF(TrRail_act!G4=0,"",G9/TrRail_act!G4*1000)</f>
        <v>5.0530238208650902</v>
      </c>
      <c r="H38" s="79">
        <f>IF(TrRail_act!H4=0,"",H9/TrRail_act!H4*1000)</f>
        <v>5.8812555220294618</v>
      </c>
      <c r="I38" s="79">
        <f>IF(TrRail_act!I4=0,"",I9/TrRail_act!I4*1000)</f>
        <v>5.5437886082136023</v>
      </c>
      <c r="J38" s="79">
        <f>IF(TrRail_act!J4=0,"",J9/TrRail_act!J4*1000)</f>
        <v>3.6310713536615777</v>
      </c>
      <c r="K38" s="79">
        <f>IF(TrRail_act!K4=0,"",K9/TrRail_act!K4*1000)</f>
        <v>3.1728929070149428</v>
      </c>
      <c r="L38" s="79">
        <f>IF(TrRail_act!L4=0,"",L9/TrRail_act!L4*1000)</f>
        <v>3.4288694613616491</v>
      </c>
      <c r="M38" s="79">
        <f>IF(TrRail_act!M4=0,"",M9/TrRail_act!M4*1000)</f>
        <v>2.4145966092808591</v>
      </c>
      <c r="N38" s="79">
        <f>IF(TrRail_act!N4=0,"",N9/TrRail_act!N4*1000)</f>
        <v>2.9623413274267487</v>
      </c>
      <c r="O38" s="79">
        <f>IF(TrRail_act!O4=0,"",O9/TrRail_act!O4*1000)</f>
        <v>1.9349542067155305</v>
      </c>
      <c r="P38" s="79">
        <f>IF(TrRail_act!P4=0,"",P9/TrRail_act!P4*1000)</f>
        <v>0.85102746205441515</v>
      </c>
      <c r="Q38" s="79">
        <f>IF(TrRail_act!Q4=0,"",Q9/TrRail_act!Q4*1000)</f>
        <v>0.99059056693577907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9.1525367866011482</v>
      </c>
      <c r="C40" s="76">
        <f>IF(TrRail_act!C6=0,"",C11/TrRail_act!C6*1000)</f>
        <v>7.7167618267178328</v>
      </c>
      <c r="D40" s="76">
        <f>IF(TrRail_act!D6=0,"",D11/TrRail_act!D6*1000)</f>
        <v>8.2281490861402844</v>
      </c>
      <c r="E40" s="76">
        <f>IF(TrRail_act!E6=0,"",E11/TrRail_act!E6*1000)</f>
        <v>9.1694594039199675</v>
      </c>
      <c r="F40" s="76">
        <f>IF(TrRail_act!F6=0,"",F11/TrRail_act!F6*1000)</f>
        <v>7.9448182915310595</v>
      </c>
      <c r="G40" s="76">
        <f>IF(TrRail_act!G6=0,"",G11/TrRail_act!G6*1000)</f>
        <v>6.8272631301076476</v>
      </c>
      <c r="H40" s="76">
        <f>IF(TrRail_act!H6=0,"",H11/TrRail_act!H6*1000)</f>
        <v>8.0459189251053118</v>
      </c>
      <c r="I40" s="76">
        <f>IF(TrRail_act!I6=0,"",I11/TrRail_act!I6*1000)</f>
        <v>7.6473750136006444</v>
      </c>
      <c r="J40" s="76">
        <f>IF(TrRail_act!J6=0,"",J11/TrRail_act!J6*1000)</f>
        <v>5.0391544781120468</v>
      </c>
      <c r="K40" s="76">
        <f>IF(TrRail_act!K6=0,"",K11/TrRail_act!K6*1000)</f>
        <v>4.6748771516701524</v>
      </c>
      <c r="L40" s="76">
        <f>IF(TrRail_act!L6=0,"",L11/TrRail_act!L6*1000)</f>
        <v>5.2306798279857691</v>
      </c>
      <c r="M40" s="76">
        <f>IF(TrRail_act!M6=0,"",M11/TrRail_act!M6*1000)</f>
        <v>3.7683971154623439</v>
      </c>
      <c r="N40" s="76">
        <f>IF(TrRail_act!N6=0,"",N11/TrRail_act!N6*1000)</f>
        <v>4.6484294340604579</v>
      </c>
      <c r="O40" s="76">
        <f>IF(TrRail_act!O6=0,"",O11/TrRail_act!O6*1000)</f>
        <v>2.9773909354134371</v>
      </c>
      <c r="P40" s="76">
        <f>IF(TrRail_act!P6=0,"",P11/TrRail_act!P6*1000)</f>
        <v>1.2956053257447635</v>
      </c>
      <c r="Q40" s="76">
        <f>IF(TrRail_act!Q6=0,"",Q11/TrRail_act!Q6*1000)</f>
        <v>1.4811733004505958</v>
      </c>
    </row>
    <row r="41" spans="1:17" ht="11.45" customHeight="1" x14ac:dyDescent="0.25">
      <c r="A41" s="62" t="s">
        <v>17</v>
      </c>
      <c r="B41" s="77">
        <f>IF(TrRail_act!B7=0,"",B12/TrRail_act!B7*1000)</f>
        <v>83.908077594828001</v>
      </c>
      <c r="C41" s="77">
        <f>IF(TrRail_act!C7=0,"",C12/TrRail_act!C7*1000)</f>
        <v>87.481708053446098</v>
      </c>
      <c r="D41" s="77">
        <f>IF(TrRail_act!D7=0,"",D12/TrRail_act!D7*1000)</f>
        <v>83.410233174371172</v>
      </c>
      <c r="E41" s="77">
        <f>IF(TrRail_act!E7=0,"",E12/TrRail_act!E7*1000)</f>
        <v>92.229919086883584</v>
      </c>
      <c r="F41" s="77">
        <f>IF(TrRail_act!F7=0,"",F12/TrRail_act!F7*1000)</f>
        <v>87.647643054486423</v>
      </c>
      <c r="G41" s="77">
        <f>IF(TrRail_act!G7=0,"",G12/TrRail_act!G7*1000)</f>
        <v>86.843616848904361</v>
      </c>
      <c r="H41" s="77">
        <f>IF(TrRail_act!H7=0,"",H12/TrRail_act!H7*1000)</f>
        <v>85.775544193983819</v>
      </c>
      <c r="I41" s="77">
        <f>IF(TrRail_act!I7=0,"",I12/TrRail_act!I7*1000)</f>
        <v>83.70527375906839</v>
      </c>
      <c r="J41" s="77">
        <f>IF(TrRail_act!J7=0,"",J12/TrRail_act!J7*1000)</f>
        <v>81.350980603457089</v>
      </c>
      <c r="K41" s="77">
        <f>IF(TrRail_act!K7=0,"",K12/TrRail_act!K7*1000)</f>
        <v>85.805843004614985</v>
      </c>
      <c r="L41" s="77">
        <f>IF(TrRail_act!L7=0,"",L12/TrRail_act!L7*1000)</f>
        <v>86.344932247829846</v>
      </c>
      <c r="M41" s="77">
        <f>IF(TrRail_act!M7=0,"",M12/TrRail_act!M7*1000)</f>
        <v>77.710904155801984</v>
      </c>
      <c r="N41" s="77">
        <f>IF(TrRail_act!N7=0,"",N12/TrRail_act!N7*1000)</f>
        <v>72.333252093325498</v>
      </c>
      <c r="O41" s="77">
        <f>IF(TrRail_act!O7=0,"",O12/TrRail_act!O7*1000)</f>
        <v>67.896528344908106</v>
      </c>
      <c r="P41" s="77">
        <f>IF(TrRail_act!P7=0,"",P12/TrRail_act!P7*1000)</f>
        <v>64.616945904376976</v>
      </c>
      <c r="Q41" s="77">
        <f>IF(TrRail_act!Q7=0,"",Q12/TrRail_act!Q7*1000)</f>
        <v>63.023107610245113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1.108304974345202</v>
      </c>
      <c r="C44" s="79">
        <f>IF(TrRail_act!C10=0,"",C15/TrRail_act!C10*1000)</f>
        <v>1.9053333508643793</v>
      </c>
      <c r="D44" s="79">
        <f>IF(TrRail_act!D10=0,"",D15/TrRail_act!D10*1000)</f>
        <v>1.8168592148402007</v>
      </c>
      <c r="E44" s="79">
        <f>IF(TrRail_act!E10=0,"",E15/TrRail_act!E10*1000)</f>
        <v>1.8852448192416671</v>
      </c>
      <c r="F44" s="79">
        <f>IF(TrRail_act!F10=0,"",F15/TrRail_act!F10*1000)</f>
        <v>1.5612014533881315</v>
      </c>
      <c r="G44" s="79">
        <f>IF(TrRail_act!G10=0,"",G15/TrRail_act!G10*1000)</f>
        <v>0.9924923350088436</v>
      </c>
      <c r="H44" s="79">
        <f>IF(TrRail_act!H10=0,"",H15/TrRail_act!H10*1000)</f>
        <v>0.89123618260479176</v>
      </c>
      <c r="I44" s="79">
        <f>IF(TrRail_act!I10=0,"",I15/TrRail_act!I10*1000)</f>
        <v>0.71801553948215235</v>
      </c>
      <c r="J44" s="79">
        <f>IF(TrRail_act!J10=0,"",J15/TrRail_act!J10*1000)</f>
        <v>0.67441641703519928</v>
      </c>
      <c r="K44" s="79">
        <f>IF(TrRail_act!K10=0,"",K15/TrRail_act!K10*1000)</f>
        <v>0.81801637993980048</v>
      </c>
      <c r="L44" s="79">
        <f>IF(TrRail_act!L10=0,"",L15/TrRail_act!L10*1000)</f>
        <v>0.68975880041278037</v>
      </c>
      <c r="M44" s="79">
        <f>IF(TrRail_act!M10=0,"",M15/TrRail_act!M10*1000)</f>
        <v>0.59667061932637155</v>
      </c>
      <c r="N44" s="79">
        <f>IF(TrRail_act!N10=0,"",N15/TrRail_act!N10*1000)</f>
        <v>0.61974253663655154</v>
      </c>
      <c r="O44" s="79">
        <f>IF(TrRail_act!O10=0,"",O15/TrRail_act!O10*1000)</f>
        <v>0.68001769832146808</v>
      </c>
      <c r="P44" s="79">
        <f>IF(TrRail_act!P10=0,"",P15/TrRail_act!P10*1000)</f>
        <v>0.43092180511677858</v>
      </c>
      <c r="Q44" s="79">
        <f>IF(TrRail_act!Q10=0,"",Q15/TrRail_act!Q10*1000)</f>
        <v>0.53193421997122547</v>
      </c>
    </row>
    <row r="45" spans="1:17" ht="11.45" customHeight="1" x14ac:dyDescent="0.25">
      <c r="A45" s="116" t="s">
        <v>17</v>
      </c>
      <c r="B45" s="77">
        <f>IF(TrRail_act!B11=0,"",B16/TrRail_act!B11*1000)</f>
        <v>38.837855244638526</v>
      </c>
      <c r="C45" s="77">
        <f>IF(TrRail_act!C11=0,"",C16/TrRail_act!C11*1000)</f>
        <v>41.794152903444818</v>
      </c>
      <c r="D45" s="77">
        <f>IF(TrRail_act!D11=0,"",D16/TrRail_act!D11*1000)</f>
        <v>41.533474918677925</v>
      </c>
      <c r="E45" s="77">
        <f>IF(TrRail_act!E11=0,"",E16/TrRail_act!E11*1000)</f>
        <v>43.021502464823691</v>
      </c>
      <c r="F45" s="77">
        <f>IF(TrRail_act!F11=0,"",F16/TrRail_act!F11*1000)</f>
        <v>40.667550120941286</v>
      </c>
      <c r="G45" s="77">
        <f>IF(TrRail_act!G11=0,"",G16/TrRail_act!G11*1000)</f>
        <v>37.394169725736667</v>
      </c>
      <c r="H45" s="77">
        <f>IF(TrRail_act!H11=0,"",H16/TrRail_act!H11*1000)</f>
        <v>36.629254202629163</v>
      </c>
      <c r="I45" s="77">
        <f>IF(TrRail_act!I11=0,"",I16/TrRail_act!I11*1000)</f>
        <v>33.769146964099271</v>
      </c>
      <c r="J45" s="77">
        <f>IF(TrRail_act!J11=0,"",J16/TrRail_act!J11*1000)</f>
        <v>32.798810191134315</v>
      </c>
      <c r="K45" s="77">
        <f>IF(TrRail_act!K11=0,"",K16/TrRail_act!K11*1000)</f>
        <v>31.835645131764721</v>
      </c>
      <c r="L45" s="77">
        <f>IF(TrRail_act!L11=0,"",L16/TrRail_act!L11*1000)</f>
        <v>28.771015927694489</v>
      </c>
      <c r="M45" s="77">
        <f>IF(TrRail_act!M11=0,"",M16/TrRail_act!M11*1000)</f>
        <v>27.28252715895918</v>
      </c>
      <c r="N45" s="77">
        <f>IF(TrRail_act!N11=0,"",N16/TrRail_act!N11*1000)</f>
        <v>26.673242003168543</v>
      </c>
      <c r="O45" s="77">
        <f>IF(TrRail_act!O11=0,"",O16/TrRail_act!O11*1000)</f>
        <v>27.266824513871075</v>
      </c>
      <c r="P45" s="77">
        <f>IF(TrRail_act!P11=0,"",P16/TrRail_act!P11*1000)</f>
        <v>25.909212644493223</v>
      </c>
      <c r="Q45" s="77">
        <f>IF(TrRail_act!Q11=0,"",Q16/TrRail_act!Q11*1000)</f>
        <v>27.37729097951345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281.96658690355866</v>
      </c>
      <c r="C49" s="79">
        <f>IF(TrRail_act!C37=0,"",1000000*C9/TrRail_act!C37/1000)</f>
        <v>228.85046559440568</v>
      </c>
      <c r="D49" s="79">
        <f>IF(TrRail_act!D37=0,"",1000000*D9/TrRail_act!D37/1000)</f>
        <v>226.12549515871112</v>
      </c>
      <c r="E49" s="79">
        <f>IF(TrRail_act!E37=0,"",1000000*E9/TrRail_act!E37/1000)</f>
        <v>234.29530140071913</v>
      </c>
      <c r="F49" s="79">
        <f>IF(TrRail_act!F37=0,"",1000000*F9/TrRail_act!F37/1000)</f>
        <v>201.56623399059987</v>
      </c>
      <c r="G49" s="79">
        <f>IF(TrRail_act!G37=0,"",1000000*G9/TrRail_act!G37/1000)</f>
        <v>167.06383263529395</v>
      </c>
      <c r="H49" s="79">
        <f>IF(TrRail_act!H37=0,"",1000000*H9/TrRail_act!H37/1000)</f>
        <v>189.2728479885275</v>
      </c>
      <c r="I49" s="79">
        <f>IF(TrRail_act!I37=0,"",1000000*I9/TrRail_act!I37/1000)</f>
        <v>168.00846087804214</v>
      </c>
      <c r="J49" s="79">
        <f>IF(TrRail_act!J37=0,"",1000000*J9/TrRail_act!J37/1000)</f>
        <v>104.71445445671895</v>
      </c>
      <c r="K49" s="79">
        <f>IF(TrRail_act!K37=0,"",1000000*K9/TrRail_act!K37/1000)</f>
        <v>87.281497589973497</v>
      </c>
      <c r="L49" s="79">
        <f>IF(TrRail_act!L37=0,"",1000000*L9/TrRail_act!L37/1000)</f>
        <v>91.103483166589754</v>
      </c>
      <c r="M49" s="79">
        <f>IF(TrRail_act!M37=0,"",1000000*M9/TrRail_act!M37/1000)</f>
        <v>63.087111215601617</v>
      </c>
      <c r="N49" s="79">
        <f>IF(TrRail_act!N37=0,"",1000000*N9/TrRail_act!N37/1000)</f>
        <v>78.863089774157558</v>
      </c>
      <c r="O49" s="79">
        <f>IF(TrRail_act!O37=0,"",1000000*O9/TrRail_act!O37/1000)</f>
        <v>52.346450072602593</v>
      </c>
      <c r="P49" s="79">
        <f>IF(TrRail_act!P37=0,"",1000000*P9/TrRail_act!P37/1000)</f>
        <v>23.602245451300316</v>
      </c>
      <c r="Q49" s="79">
        <f>IF(TrRail_act!Q37=0,"",1000000*Q9/TrRail_act!Q37/1000)</f>
        <v>28.08635231689167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545.05990828479071</v>
      </c>
      <c r="C51" s="76">
        <f>IF(TrRail_act!C39=0,"",1000000*C11/TrRail_act!C39/1000)</f>
        <v>445.35123917472282</v>
      </c>
      <c r="D51" s="76">
        <f>IF(TrRail_act!D39=0,"",1000000*D11/TrRail_act!D39/1000)</f>
        <v>438.96629603456682</v>
      </c>
      <c r="E51" s="76">
        <f>IF(TrRail_act!E39=0,"",1000000*E11/TrRail_act!E39/1000)</f>
        <v>446.73779428826612</v>
      </c>
      <c r="F51" s="76">
        <f>IF(TrRail_act!F39=0,"",1000000*F11/TrRail_act!F39/1000)</f>
        <v>385.16292688643659</v>
      </c>
      <c r="G51" s="76">
        <f>IF(TrRail_act!G39=0,"",1000000*G11/TrRail_act!G39/1000)</f>
        <v>310.10481782221041</v>
      </c>
      <c r="H51" s="76">
        <f>IF(TrRail_act!H39=0,"",1000000*H11/TrRail_act!H39/1000)</f>
        <v>352.33868625556659</v>
      </c>
      <c r="I51" s="76">
        <f>IF(TrRail_act!I39=0,"",1000000*I11/TrRail_act!I39/1000)</f>
        <v>315.61891718600464</v>
      </c>
      <c r="J51" s="76">
        <f>IF(TrRail_act!J39=0,"",1000000*J11/TrRail_act!J39/1000)</f>
        <v>192.32063184726974</v>
      </c>
      <c r="K51" s="76">
        <f>IF(TrRail_act!K39=0,"",1000000*K11/TrRail_act!K39/1000)</f>
        <v>160.67821441390981</v>
      </c>
      <c r="L51" s="76">
        <f>IF(TrRail_act!L39=0,"",1000000*L11/TrRail_act!L39/1000)</f>
        <v>168.35593902821381</v>
      </c>
      <c r="M51" s="76">
        <f>IF(TrRail_act!M39=0,"",1000000*M11/TrRail_act!M39/1000)</f>
        <v>115.25959389788454</v>
      </c>
      <c r="N51" s="76">
        <f>IF(TrRail_act!N39=0,"",1000000*N11/TrRail_act!N39/1000)</f>
        <v>138.92116650053975</v>
      </c>
      <c r="O51" s="76">
        <f>IF(TrRail_act!O39=0,"",1000000*O11/TrRail_act!O39/1000)</f>
        <v>90.812318348269841</v>
      </c>
      <c r="P51" s="76">
        <f>IF(TrRail_act!P39=0,"",1000000*P11/TrRail_act!P39/1000)</f>
        <v>41.029894095144989</v>
      </c>
      <c r="Q51" s="76">
        <f>IF(TrRail_act!Q39=0,"",1000000*Q11/TrRail_act!Q39/1000)</f>
        <v>48.166240338827834</v>
      </c>
    </row>
    <row r="52" spans="1:17" ht="11.45" customHeight="1" x14ac:dyDescent="0.25">
      <c r="A52" s="62" t="s">
        <v>17</v>
      </c>
      <c r="B52" s="77">
        <f>IF(TrRail_act!B40=0,"",1000000*B12/TrRail_act!B40/1000)</f>
        <v>2950.4329818024544</v>
      </c>
      <c r="C52" s="77">
        <f>IF(TrRail_act!C40=0,"",1000000*C12/TrRail_act!C40/1000)</f>
        <v>2404.5762949685577</v>
      </c>
      <c r="D52" s="77">
        <f>IF(TrRail_act!D40=0,"",1000000*D12/TrRail_act!D40/1000)</f>
        <v>2499.5814626716519</v>
      </c>
      <c r="E52" s="77">
        <f>IF(TrRail_act!E40=0,"",1000000*E12/TrRail_act!E40/1000)</f>
        <v>2674.1124506159817</v>
      </c>
      <c r="F52" s="77">
        <f>IF(TrRail_act!F40=0,"",1000000*F12/TrRail_act!F40/1000)</f>
        <v>2304.2203169872782</v>
      </c>
      <c r="G52" s="77">
        <f>IF(TrRail_act!G40=0,"",1000000*G12/TrRail_act!G40/1000)</f>
        <v>1976.2428982467698</v>
      </c>
      <c r="H52" s="77">
        <f>IF(TrRail_act!H40=0,"",1000000*H12/TrRail_act!H40/1000)</f>
        <v>2314.1408487517178</v>
      </c>
      <c r="I52" s="77">
        <f>IF(TrRail_act!I40=0,"",1000000*I12/TrRail_act!I40/1000)</f>
        <v>2130.9644578714938</v>
      </c>
      <c r="J52" s="77">
        <f>IF(TrRail_act!J40=0,"",1000000*J12/TrRail_act!J40/1000)</f>
        <v>1638.5717833387382</v>
      </c>
      <c r="K52" s="77">
        <f>IF(TrRail_act!K40=0,"",1000000*K12/TrRail_act!K40/1000)</f>
        <v>1386.8060172629121</v>
      </c>
      <c r="L52" s="77">
        <f>IF(TrRail_act!L40=0,"",1000000*L12/TrRail_act!L40/1000)</f>
        <v>1476.45486211251</v>
      </c>
      <c r="M52" s="77">
        <f>IF(TrRail_act!M40=0,"",1000000*M12/TrRail_act!M40/1000)</f>
        <v>1067.5683697099144</v>
      </c>
      <c r="N52" s="77">
        <f>IF(TrRail_act!N40=0,"",1000000*N12/TrRail_act!N40/1000)</f>
        <v>1294.1303748185528</v>
      </c>
      <c r="O52" s="77">
        <f>IF(TrRail_act!O40=0,"",1000000*O12/TrRail_act!O40/1000)</f>
        <v>1014.4295466676399</v>
      </c>
      <c r="P52" s="77">
        <f>IF(TrRail_act!P40=0,"",1000000*P12/TrRail_act!P40/1000)</f>
        <v>598.11901516338696</v>
      </c>
      <c r="Q52" s="77">
        <f>IF(TrRail_act!Q40=0,"",1000000*Q12/TrRail_act!Q40/1000)</f>
        <v>725.18612783427739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70.53889707011011</v>
      </c>
      <c r="C55" s="79">
        <f>IF(TrRail_act!C43=0,"",1000000*C15/TrRail_act!C43/1000)</f>
        <v>110.57030501736166</v>
      </c>
      <c r="D55" s="79">
        <f>IF(TrRail_act!D43=0,"",1000000*D15/TrRail_act!D43/1000)</f>
        <v>100.32264807391324</v>
      </c>
      <c r="E55" s="79">
        <f>IF(TrRail_act!E43=0,"",1000000*E15/TrRail_act!E43/1000)</f>
        <v>102.18580663761442</v>
      </c>
      <c r="F55" s="79">
        <f>IF(TrRail_act!F43=0,"",1000000*F15/TrRail_act!F43/1000)</f>
        <v>89.720548809608601</v>
      </c>
      <c r="G55" s="79">
        <f>IF(TrRail_act!G43=0,"",1000000*G15/TrRail_act!G43/1000)</f>
        <v>59.136434652189244</v>
      </c>
      <c r="H55" s="79">
        <f>IF(TrRail_act!H43=0,"",1000000*H15/TrRail_act!H43/1000)</f>
        <v>55.762292865513786</v>
      </c>
      <c r="I55" s="79">
        <f>IF(TrRail_act!I43=0,"",1000000*I15/TrRail_act!I43/1000)</f>
        <v>47.278705509912044</v>
      </c>
      <c r="J55" s="79">
        <f>IF(TrRail_act!J43=0,"",1000000*J15/TrRail_act!J43/1000)</f>
        <v>43.673960962950638</v>
      </c>
      <c r="K55" s="79">
        <f>IF(TrRail_act!K43=0,"",1000000*K15/TrRail_act!K43/1000)</f>
        <v>51.334495292800675</v>
      </c>
      <c r="L55" s="79">
        <f>IF(TrRail_act!L43=0,"",1000000*L15/TrRail_act!L43/1000)</f>
        <v>45.054560801699367</v>
      </c>
      <c r="M55" s="79">
        <f>IF(TrRail_act!M43=0,"",1000000*M15/TrRail_act!M43/1000)</f>
        <v>41.425689630213732</v>
      </c>
      <c r="N55" s="79">
        <f>IF(TrRail_act!N43=0,"",1000000*N15/TrRail_act!N43/1000)</f>
        <v>44.021290918141581</v>
      </c>
      <c r="O55" s="79">
        <f>IF(TrRail_act!O43=0,"",1000000*O15/TrRail_act!O43/1000)</f>
        <v>44.716742393595112</v>
      </c>
      <c r="P55" s="79">
        <f>IF(TrRail_act!P43=0,"",1000000*P15/TrRail_act!P43/1000)</f>
        <v>30.107767160273507</v>
      </c>
      <c r="Q55" s="79">
        <f>IF(TrRail_act!Q43=0,"",1000000*Q15/TrRail_act!Q43/1000)</f>
        <v>38.315857973039982</v>
      </c>
    </row>
    <row r="56" spans="1:17" ht="11.45" customHeight="1" x14ac:dyDescent="0.25">
      <c r="A56" s="116" t="s">
        <v>17</v>
      </c>
      <c r="B56" s="77">
        <f>IF(TrRail_act!B44=0,"",1000000*B16/TrRail_act!B44/1000)</f>
        <v>1445.0396914076841</v>
      </c>
      <c r="C56" s="77">
        <f>IF(TrRail_act!C44=0,"",1000000*C16/TrRail_act!C44/1000)</f>
        <v>1564.6741276041744</v>
      </c>
      <c r="D56" s="77">
        <f>IF(TrRail_act!D44=0,"",1000000*D16/TrRail_act!D44/1000)</f>
        <v>1473.3659491639414</v>
      </c>
      <c r="E56" s="77">
        <f>IF(TrRail_act!E44=0,"",1000000*E16/TrRail_act!E44/1000)</f>
        <v>1500.7288072857489</v>
      </c>
      <c r="F56" s="77">
        <f>IF(TrRail_act!F44=0,"",1000000*F16/TrRail_act!F44/1000)</f>
        <v>1443.0054933545384</v>
      </c>
      <c r="G56" s="77">
        <f>IF(TrRail_act!G44=0,"",1000000*G16/TrRail_act!G44/1000)</f>
        <v>1369.0980628567449</v>
      </c>
      <c r="H56" s="77">
        <f>IF(TrRail_act!H44=0,"",1000000*H16/TrRail_act!H44/1000)</f>
        <v>1345.2653153805202</v>
      </c>
      <c r="I56" s="77">
        <f>IF(TrRail_act!I44=0,"",1000000*I16/TrRail_act!I44/1000)</f>
        <v>1344.8165122819423</v>
      </c>
      <c r="J56" s="77">
        <f>IF(TrRail_act!J44=0,"",1000000*J16/TrRail_act!J44/1000)</f>
        <v>1285.7614107492668</v>
      </c>
      <c r="K56" s="77">
        <f>IF(TrRail_act!K44=0,"",1000000*K16/TrRail_act!K44/1000)</f>
        <v>1265.5069056964339</v>
      </c>
      <c r="L56" s="77">
        <f>IF(TrRail_act!L44=0,"",1000000*L16/TrRail_act!L44/1000)</f>
        <v>1116.5695503029842</v>
      </c>
      <c r="M56" s="77">
        <f>IF(TrRail_act!M44=0,"",1000000*M16/TrRail_act!M44/1000)</f>
        <v>1026.636656053123</v>
      </c>
      <c r="N56" s="77">
        <f>IF(TrRail_act!N44=0,"",1000000*N16/TrRail_act!N44/1000)</f>
        <v>1090.9624271017697</v>
      </c>
      <c r="O56" s="77">
        <f>IF(TrRail_act!O44=0,"",1000000*O16/TrRail_act!O44/1000)</f>
        <v>1125.6953846039814</v>
      </c>
      <c r="P56" s="77">
        <f>IF(TrRail_act!P44=0,"",1000000*P16/TrRail_act!P44/1000)</f>
        <v>827.24674530846733</v>
      </c>
      <c r="Q56" s="77">
        <f>IF(TrRail_act!Q44=0,"",1000000*Q16/TrRail_act!Q44/1000)</f>
        <v>1052.7738119259081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0.94152314786467572</v>
      </c>
      <c r="C60" s="32">
        <f t="shared" si="6"/>
        <v>0.88963569933290043</v>
      </c>
      <c r="D60" s="32">
        <f t="shared" si="6"/>
        <v>0.90241663172808473</v>
      </c>
      <c r="E60" s="32">
        <f t="shared" si="6"/>
        <v>0.90815293468772917</v>
      </c>
      <c r="F60" s="32">
        <f t="shared" si="6"/>
        <v>0.90459034842250374</v>
      </c>
      <c r="G60" s="32">
        <f t="shared" si="6"/>
        <v>0.92621971983833462</v>
      </c>
      <c r="H60" s="32">
        <f t="shared" si="6"/>
        <v>0.93912886135695106</v>
      </c>
      <c r="I60" s="32">
        <f t="shared" si="6"/>
        <v>0.9452183147323534</v>
      </c>
      <c r="J60" s="32">
        <f t="shared" si="6"/>
        <v>0.9272408725389597</v>
      </c>
      <c r="K60" s="32">
        <f t="shared" si="6"/>
        <v>0.9231165873817323</v>
      </c>
      <c r="L60" s="32">
        <f t="shared" si="6"/>
        <v>0.93543369817433042</v>
      </c>
      <c r="M60" s="32">
        <f t="shared" si="6"/>
        <v>0.91688595858361444</v>
      </c>
      <c r="N60" s="32">
        <f t="shared" si="6"/>
        <v>0.92638578975429653</v>
      </c>
      <c r="O60" s="32">
        <f t="shared" si="6"/>
        <v>0.89209191631560936</v>
      </c>
      <c r="P60" s="32">
        <f t="shared" si="6"/>
        <v>0.84716915591482134</v>
      </c>
      <c r="Q60" s="32">
        <f t="shared" si="6"/>
        <v>0.84079117143692061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0.94152314786467572</v>
      </c>
      <c r="C62" s="30">
        <f t="shared" si="8"/>
        <v>0.88963569933290043</v>
      </c>
      <c r="D62" s="30">
        <f t="shared" si="8"/>
        <v>0.90241663172808473</v>
      </c>
      <c r="E62" s="30">
        <f t="shared" si="8"/>
        <v>0.90815293468772917</v>
      </c>
      <c r="F62" s="30">
        <f t="shared" si="8"/>
        <v>0.90459034842250374</v>
      </c>
      <c r="G62" s="30">
        <f t="shared" si="8"/>
        <v>0.92621971983833462</v>
      </c>
      <c r="H62" s="30">
        <f t="shared" si="8"/>
        <v>0.93912886135695106</v>
      </c>
      <c r="I62" s="30">
        <f t="shared" si="8"/>
        <v>0.9452183147323534</v>
      </c>
      <c r="J62" s="30">
        <f t="shared" si="8"/>
        <v>0.9272408725389597</v>
      </c>
      <c r="K62" s="30">
        <f t="shared" si="8"/>
        <v>0.9231165873817323</v>
      </c>
      <c r="L62" s="30">
        <f t="shared" si="8"/>
        <v>0.93543369817433042</v>
      </c>
      <c r="M62" s="30">
        <f t="shared" si="8"/>
        <v>0.91688595858361444</v>
      </c>
      <c r="N62" s="30">
        <f t="shared" si="8"/>
        <v>0.92638578975429653</v>
      </c>
      <c r="O62" s="30">
        <f t="shared" si="8"/>
        <v>0.89209191631560936</v>
      </c>
      <c r="P62" s="30">
        <f t="shared" si="8"/>
        <v>0.84716915591482134</v>
      </c>
      <c r="Q62" s="30">
        <f t="shared" si="8"/>
        <v>0.84079117143692061</v>
      </c>
    </row>
    <row r="63" spans="1:17" ht="11.45" customHeight="1" x14ac:dyDescent="0.25">
      <c r="A63" s="62" t="s">
        <v>17</v>
      </c>
      <c r="B63" s="115">
        <f t="shared" ref="B63:Q63" si="9">IF(B12=0,0,B12/B$8)</f>
        <v>0.94152314786467572</v>
      </c>
      <c r="C63" s="115">
        <f t="shared" si="9"/>
        <v>0.88963569933290043</v>
      </c>
      <c r="D63" s="115">
        <f t="shared" si="9"/>
        <v>0.90241663172808473</v>
      </c>
      <c r="E63" s="115">
        <f t="shared" si="9"/>
        <v>0.90815293468772917</v>
      </c>
      <c r="F63" s="115">
        <f t="shared" si="9"/>
        <v>0.90459034842250374</v>
      </c>
      <c r="G63" s="115">
        <f t="shared" si="9"/>
        <v>0.92621971983833462</v>
      </c>
      <c r="H63" s="115">
        <f t="shared" si="9"/>
        <v>0.93912886135695106</v>
      </c>
      <c r="I63" s="115">
        <f t="shared" si="9"/>
        <v>0.9452183147323534</v>
      </c>
      <c r="J63" s="115">
        <f t="shared" si="9"/>
        <v>0.9272408725389597</v>
      </c>
      <c r="K63" s="115">
        <f t="shared" si="9"/>
        <v>0.9231165873817323</v>
      </c>
      <c r="L63" s="115">
        <f t="shared" si="9"/>
        <v>0.93543369817433042</v>
      </c>
      <c r="M63" s="115">
        <f t="shared" si="9"/>
        <v>0.91688595858361444</v>
      </c>
      <c r="N63" s="115">
        <f t="shared" si="9"/>
        <v>0.92638578975429653</v>
      </c>
      <c r="O63" s="115">
        <f t="shared" si="9"/>
        <v>0.89209191631560936</v>
      </c>
      <c r="P63" s="115">
        <f t="shared" si="9"/>
        <v>0.84716915591482134</v>
      </c>
      <c r="Q63" s="115">
        <f t="shared" si="9"/>
        <v>0.84079117143692061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5.8476852135324255E-2</v>
      </c>
      <c r="C66" s="32">
        <f t="shared" si="12"/>
        <v>0.1103643006670996</v>
      </c>
      <c r="D66" s="32">
        <f t="shared" si="12"/>
        <v>9.7583368271915216E-2</v>
      </c>
      <c r="E66" s="32">
        <f t="shared" si="12"/>
        <v>9.1847065312270826E-2</v>
      </c>
      <c r="F66" s="32">
        <f t="shared" si="12"/>
        <v>9.5409651577496271E-2</v>
      </c>
      <c r="G66" s="32">
        <f t="shared" si="12"/>
        <v>7.3780280161665421E-2</v>
      </c>
      <c r="H66" s="32">
        <f t="shared" si="12"/>
        <v>6.0871138643048987E-2</v>
      </c>
      <c r="I66" s="32">
        <f t="shared" si="12"/>
        <v>5.4781685267646547E-2</v>
      </c>
      <c r="J66" s="32">
        <f t="shared" si="12"/>
        <v>7.275912746104031E-2</v>
      </c>
      <c r="K66" s="32">
        <f t="shared" si="12"/>
        <v>7.6883412618267699E-2</v>
      </c>
      <c r="L66" s="32">
        <f t="shared" si="12"/>
        <v>6.4566301825669609E-2</v>
      </c>
      <c r="M66" s="32">
        <f t="shared" si="12"/>
        <v>8.311404141638562E-2</v>
      </c>
      <c r="N66" s="32">
        <f t="shared" si="12"/>
        <v>7.3614210245703526E-2</v>
      </c>
      <c r="O66" s="32">
        <f t="shared" si="12"/>
        <v>0.10790808368439066</v>
      </c>
      <c r="P66" s="32">
        <f t="shared" si="12"/>
        <v>0.15283084408517864</v>
      </c>
      <c r="Q66" s="32">
        <f t="shared" si="12"/>
        <v>0.15920882856307941</v>
      </c>
    </row>
    <row r="67" spans="1:17" ht="11.45" customHeight="1" x14ac:dyDescent="0.25">
      <c r="A67" s="116" t="s">
        <v>17</v>
      </c>
      <c r="B67" s="115">
        <f t="shared" ref="B67:Q67" si="13">IF(B16=0,0,B16/B$8)</f>
        <v>5.8476852135324255E-2</v>
      </c>
      <c r="C67" s="115">
        <f t="shared" si="13"/>
        <v>0.1103643006670996</v>
      </c>
      <c r="D67" s="115">
        <f t="shared" si="13"/>
        <v>9.7583368271915216E-2</v>
      </c>
      <c r="E67" s="115">
        <f t="shared" si="13"/>
        <v>9.1847065312270826E-2</v>
      </c>
      <c r="F67" s="115">
        <f t="shared" si="13"/>
        <v>9.5409651577496271E-2</v>
      </c>
      <c r="G67" s="115">
        <f t="shared" si="13"/>
        <v>7.3780280161665421E-2</v>
      </c>
      <c r="H67" s="115">
        <f t="shared" si="13"/>
        <v>6.0871138643048987E-2</v>
      </c>
      <c r="I67" s="115">
        <f t="shared" si="13"/>
        <v>5.4781685267646547E-2</v>
      </c>
      <c r="J67" s="115">
        <f t="shared" si="13"/>
        <v>7.275912746104031E-2</v>
      </c>
      <c r="K67" s="115">
        <f t="shared" si="13"/>
        <v>7.6883412618267699E-2</v>
      </c>
      <c r="L67" s="115">
        <f t="shared" si="13"/>
        <v>6.4566301825669609E-2</v>
      </c>
      <c r="M67" s="115">
        <f t="shared" si="13"/>
        <v>8.311404141638562E-2</v>
      </c>
      <c r="N67" s="115">
        <f t="shared" si="13"/>
        <v>7.3614210245703526E-2</v>
      </c>
      <c r="O67" s="115">
        <f t="shared" si="13"/>
        <v>0.10790808368439066</v>
      </c>
      <c r="P67" s="115">
        <f t="shared" si="13"/>
        <v>0.15283084408517864</v>
      </c>
      <c r="Q67" s="115">
        <f t="shared" si="13"/>
        <v>0.15920882856307941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80579.933179303393</v>
      </c>
      <c r="C4" s="132">
        <f t="shared" si="0"/>
        <v>73530.467700948444</v>
      </c>
      <c r="D4" s="132">
        <f t="shared" si="0"/>
        <v>74236.049540239372</v>
      </c>
      <c r="E4" s="132">
        <f t="shared" si="0"/>
        <v>79497.445118311778</v>
      </c>
      <c r="F4" s="132">
        <f t="shared" si="0"/>
        <v>92638.745989100978</v>
      </c>
      <c r="G4" s="132">
        <f t="shared" si="0"/>
        <v>101865.48456084881</v>
      </c>
      <c r="H4" s="132">
        <f t="shared" si="0"/>
        <v>109526.12738447194</v>
      </c>
      <c r="I4" s="132">
        <f t="shared" si="0"/>
        <v>122718.77596027835</v>
      </c>
      <c r="J4" s="132">
        <f t="shared" si="0"/>
        <v>122098.96797131894</v>
      </c>
      <c r="K4" s="132">
        <f t="shared" si="0"/>
        <v>111693.96917485537</v>
      </c>
      <c r="L4" s="132">
        <f t="shared" si="0"/>
        <v>118752.2512439547</v>
      </c>
      <c r="M4" s="132">
        <f t="shared" si="0"/>
        <v>123255.57658471212</v>
      </c>
      <c r="N4" s="132">
        <f t="shared" si="0"/>
        <v>133568.71160872665</v>
      </c>
      <c r="O4" s="132">
        <f t="shared" si="0"/>
        <v>137666.81101490685</v>
      </c>
      <c r="P4" s="132">
        <f t="shared" si="0"/>
        <v>141668.24336435786</v>
      </c>
      <c r="Q4" s="132">
        <f t="shared" si="0"/>
        <v>145717.789171702</v>
      </c>
    </row>
    <row r="5" spans="1:17" ht="11.45" customHeight="1" x14ac:dyDescent="0.25">
      <c r="A5" s="116" t="s">
        <v>23</v>
      </c>
      <c r="B5" s="42">
        <v>11583.862411848027</v>
      </c>
      <c r="C5" s="42">
        <v>11753.064338027927</v>
      </c>
      <c r="D5" s="42">
        <v>11051.9042201874</v>
      </c>
      <c r="E5" s="42">
        <v>11892.196660774242</v>
      </c>
      <c r="F5" s="42">
        <v>11858.254792223957</v>
      </c>
      <c r="G5" s="42">
        <v>12072.598270728129</v>
      </c>
      <c r="H5" s="42">
        <v>12907.190817572437</v>
      </c>
      <c r="I5" s="42">
        <v>14144.784125688902</v>
      </c>
      <c r="J5" s="42">
        <v>13690.266491932302</v>
      </c>
      <c r="K5" s="42">
        <v>13807.698413163407</v>
      </c>
      <c r="L5" s="42">
        <v>14618.662565999999</v>
      </c>
      <c r="M5" s="42">
        <v>15353.331670835401</v>
      </c>
      <c r="N5" s="42">
        <v>14635.317012330535</v>
      </c>
      <c r="O5" s="42">
        <v>13710.712326541479</v>
      </c>
      <c r="P5" s="42">
        <v>13105.563595915721</v>
      </c>
      <c r="Q5" s="42">
        <v>14158.124882931956</v>
      </c>
    </row>
    <row r="6" spans="1:17" ht="11.45" customHeight="1" x14ac:dyDescent="0.25">
      <c r="A6" s="116" t="s">
        <v>127</v>
      </c>
      <c r="B6" s="42">
        <v>22072.764915840024</v>
      </c>
      <c r="C6" s="42">
        <v>20082.042059697123</v>
      </c>
      <c r="D6" s="42">
        <v>21682.560730157595</v>
      </c>
      <c r="E6" s="42">
        <v>24288.198254957599</v>
      </c>
      <c r="F6" s="42">
        <v>27692.645108348366</v>
      </c>
      <c r="G6" s="42">
        <v>30704.011142300646</v>
      </c>
      <c r="H6" s="42">
        <v>33180.231363430576</v>
      </c>
      <c r="I6" s="42">
        <v>37162.562205204122</v>
      </c>
      <c r="J6" s="42">
        <v>36413.743351779893</v>
      </c>
      <c r="K6" s="42">
        <v>34225.37932681627</v>
      </c>
      <c r="L6" s="42">
        <v>36252.028946754006</v>
      </c>
      <c r="M6" s="42">
        <v>39858.375687840125</v>
      </c>
      <c r="N6" s="42">
        <v>39351.158594631648</v>
      </c>
      <c r="O6" s="42">
        <v>39634.613306097621</v>
      </c>
      <c r="P6" s="42">
        <v>41315.840678967201</v>
      </c>
      <c r="Q6" s="42">
        <v>44988.582683898116</v>
      </c>
    </row>
    <row r="7" spans="1:17" ht="11.45" customHeight="1" x14ac:dyDescent="0.25">
      <c r="A7" s="116" t="s">
        <v>125</v>
      </c>
      <c r="B7" s="42">
        <v>46923.305851615347</v>
      </c>
      <c r="C7" s="42">
        <v>41695.361303223384</v>
      </c>
      <c r="D7" s="42">
        <v>41501.584589894373</v>
      </c>
      <c r="E7" s="42">
        <v>43317.050202579936</v>
      </c>
      <c r="F7" s="42">
        <v>53087.846088528648</v>
      </c>
      <c r="G7" s="42">
        <v>59088.875147820036</v>
      </c>
      <c r="H7" s="42">
        <v>63438.705203468933</v>
      </c>
      <c r="I7" s="42">
        <v>71411.429629385326</v>
      </c>
      <c r="J7" s="42">
        <v>71994.958127606747</v>
      </c>
      <c r="K7" s="42">
        <v>63660.891434875695</v>
      </c>
      <c r="L7" s="42">
        <v>67881.559731200701</v>
      </c>
      <c r="M7" s="42">
        <v>68043.869226036593</v>
      </c>
      <c r="N7" s="42">
        <v>79582.236001764453</v>
      </c>
      <c r="O7" s="42">
        <v>84321.48538226774</v>
      </c>
      <c r="P7" s="42">
        <v>87246.839089474917</v>
      </c>
      <c r="Q7" s="42">
        <v>86571.081604871943</v>
      </c>
    </row>
    <row r="8" spans="1:17" ht="11.45" customHeight="1" x14ac:dyDescent="0.25">
      <c r="A8" s="128" t="s">
        <v>51</v>
      </c>
      <c r="B8" s="131">
        <f t="shared" ref="B8:Q8" si="1">SUM(B9:B10)</f>
        <v>1062.1926240401601</v>
      </c>
      <c r="C8" s="131">
        <f t="shared" si="1"/>
        <v>989.13853862616259</v>
      </c>
      <c r="D8" s="131">
        <f t="shared" si="1"/>
        <v>918.96801270449419</v>
      </c>
      <c r="E8" s="131">
        <f t="shared" si="1"/>
        <v>1052.2379269015516</v>
      </c>
      <c r="F8" s="131">
        <f t="shared" si="1"/>
        <v>1139.9395493675956</v>
      </c>
      <c r="G8" s="131">
        <f t="shared" si="1"/>
        <v>1240.1071578857939</v>
      </c>
      <c r="H8" s="131">
        <f t="shared" si="1"/>
        <v>1368.3439856360596</v>
      </c>
      <c r="I8" s="131">
        <f t="shared" si="1"/>
        <v>1593.8842378731156</v>
      </c>
      <c r="J8" s="131">
        <f t="shared" si="1"/>
        <v>1374.5873215540423</v>
      </c>
      <c r="K8" s="131">
        <f t="shared" si="1"/>
        <v>1050.3765070868649</v>
      </c>
      <c r="L8" s="131">
        <f t="shared" si="1"/>
        <v>1428.2281206530304</v>
      </c>
      <c r="M8" s="131">
        <f t="shared" si="1"/>
        <v>1583.8386067425251</v>
      </c>
      <c r="N8" s="131">
        <f t="shared" si="1"/>
        <v>1487.3735702242259</v>
      </c>
      <c r="O8" s="131">
        <f t="shared" si="1"/>
        <v>1552.3507764959052</v>
      </c>
      <c r="P8" s="131">
        <f t="shared" si="1"/>
        <v>1639.0562119703436</v>
      </c>
      <c r="Q8" s="131">
        <f t="shared" si="1"/>
        <v>1733.6526302859086</v>
      </c>
    </row>
    <row r="9" spans="1:17" ht="11.45" customHeight="1" x14ac:dyDescent="0.25">
      <c r="A9" s="95" t="s">
        <v>126</v>
      </c>
      <c r="B9" s="37">
        <v>113.71451509849807</v>
      </c>
      <c r="C9" s="37">
        <v>120.51095713973412</v>
      </c>
      <c r="D9" s="37">
        <v>127.56665126178713</v>
      </c>
      <c r="E9" s="37">
        <v>138.14613353879108</v>
      </c>
      <c r="F9" s="37">
        <v>164.74492656467885</v>
      </c>
      <c r="G9" s="37">
        <v>152.88175342896804</v>
      </c>
      <c r="H9" s="37">
        <v>155.50416418029911</v>
      </c>
      <c r="I9" s="37">
        <v>167.12220136557713</v>
      </c>
      <c r="J9" s="37">
        <v>150.37506932419981</v>
      </c>
      <c r="K9" s="37">
        <v>139.61465490588978</v>
      </c>
      <c r="L9" s="37">
        <v>138.34842326515181</v>
      </c>
      <c r="M9" s="37">
        <v>111.35830408978877</v>
      </c>
      <c r="N9" s="37">
        <v>104.31414951924971</v>
      </c>
      <c r="O9" s="37">
        <v>103.3798620983759</v>
      </c>
      <c r="P9" s="37">
        <v>105.7096767718314</v>
      </c>
      <c r="Q9" s="37">
        <v>109.99817285555361</v>
      </c>
    </row>
    <row r="10" spans="1:17" ht="11.45" customHeight="1" x14ac:dyDescent="0.25">
      <c r="A10" s="93" t="s">
        <v>125</v>
      </c>
      <c r="B10" s="36">
        <v>948.47810894166196</v>
      </c>
      <c r="C10" s="36">
        <v>868.62758148642843</v>
      </c>
      <c r="D10" s="36">
        <v>791.40136144270707</v>
      </c>
      <c r="E10" s="36">
        <v>914.09179336276065</v>
      </c>
      <c r="F10" s="36">
        <v>975.19462280291668</v>
      </c>
      <c r="G10" s="36">
        <v>1087.2254044568258</v>
      </c>
      <c r="H10" s="36">
        <v>1212.8398214557606</v>
      </c>
      <c r="I10" s="36">
        <v>1426.7620365075384</v>
      </c>
      <c r="J10" s="36">
        <v>1224.2122522298425</v>
      </c>
      <c r="K10" s="36">
        <v>910.76185218097498</v>
      </c>
      <c r="L10" s="36">
        <v>1289.8796973878787</v>
      </c>
      <c r="M10" s="36">
        <v>1472.4803026527363</v>
      </c>
      <c r="N10" s="36">
        <v>1383.0594207049762</v>
      </c>
      <c r="O10" s="36">
        <v>1448.9709143975292</v>
      </c>
      <c r="P10" s="36">
        <v>1533.3465351985121</v>
      </c>
      <c r="Q10" s="36">
        <v>1623.654457430355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898.85912568728918</v>
      </c>
      <c r="C12" s="41">
        <f t="shared" ref="C12:Q12" si="3">SUM(C13,C17)</f>
        <v>822.58972716891901</v>
      </c>
      <c r="D12" s="41">
        <f t="shared" si="3"/>
        <v>797.9976274007513</v>
      </c>
      <c r="E12" s="41">
        <f t="shared" si="3"/>
        <v>868.5795230196286</v>
      </c>
      <c r="F12" s="41">
        <f t="shared" si="3"/>
        <v>898.58080452556487</v>
      </c>
      <c r="G12" s="41">
        <f t="shared" si="3"/>
        <v>970.04017868479821</v>
      </c>
      <c r="H12" s="41">
        <f t="shared" si="3"/>
        <v>1031.7895889689853</v>
      </c>
      <c r="I12" s="41">
        <f t="shared" si="3"/>
        <v>1132.2577343241503</v>
      </c>
      <c r="J12" s="41">
        <f t="shared" si="3"/>
        <v>1148.8884487079972</v>
      </c>
      <c r="K12" s="41">
        <f t="shared" si="3"/>
        <v>1027.1527293041452</v>
      </c>
      <c r="L12" s="41">
        <f t="shared" si="3"/>
        <v>1055.2490587753737</v>
      </c>
      <c r="M12" s="41">
        <f t="shared" si="3"/>
        <v>1056.0727221720877</v>
      </c>
      <c r="N12" s="41">
        <f t="shared" si="3"/>
        <v>1067.2881276454716</v>
      </c>
      <c r="O12" s="41">
        <f t="shared" si="3"/>
        <v>1078.7689031186062</v>
      </c>
      <c r="P12" s="41">
        <f t="shared" si="3"/>
        <v>1064.5224231317611</v>
      </c>
      <c r="Q12" s="41">
        <f t="shared" si="3"/>
        <v>1045.9365176525839</v>
      </c>
    </row>
    <row r="13" spans="1:17" ht="11.45" customHeight="1" x14ac:dyDescent="0.25">
      <c r="A13" s="130" t="s">
        <v>39</v>
      </c>
      <c r="B13" s="132">
        <f t="shared" ref="B13" si="4">SUM(B14:B16)</f>
        <v>875.62897510515791</v>
      </c>
      <c r="C13" s="132">
        <f t="shared" ref="C13:Q13" si="5">SUM(C14:C16)</f>
        <v>800.60102833870496</v>
      </c>
      <c r="D13" s="132">
        <f t="shared" si="5"/>
        <v>777.3780340125079</v>
      </c>
      <c r="E13" s="132">
        <f t="shared" si="5"/>
        <v>845.15619055124466</v>
      </c>
      <c r="F13" s="132">
        <f t="shared" si="5"/>
        <v>873.13795741176523</v>
      </c>
      <c r="G13" s="132">
        <f t="shared" si="5"/>
        <v>943.21735883431552</v>
      </c>
      <c r="H13" s="132">
        <f t="shared" si="5"/>
        <v>1002.0608130910069</v>
      </c>
      <c r="I13" s="132">
        <f t="shared" si="5"/>
        <v>1097.979637792007</v>
      </c>
      <c r="J13" s="132">
        <f t="shared" si="5"/>
        <v>1118.8262486505887</v>
      </c>
      <c r="K13" s="132">
        <f t="shared" si="5"/>
        <v>1003.3269789375768</v>
      </c>
      <c r="L13" s="132">
        <f t="shared" si="5"/>
        <v>1025.2737787682101</v>
      </c>
      <c r="M13" s="132">
        <f t="shared" si="5"/>
        <v>1023.7821407330358</v>
      </c>
      <c r="N13" s="132">
        <f t="shared" si="5"/>
        <v>1036.303717473781</v>
      </c>
      <c r="O13" s="132">
        <f t="shared" si="5"/>
        <v>1045.3631016088686</v>
      </c>
      <c r="P13" s="132">
        <f t="shared" si="5"/>
        <v>1031.1098248037251</v>
      </c>
      <c r="Q13" s="132">
        <f t="shared" si="5"/>
        <v>1009.296742066073</v>
      </c>
    </row>
    <row r="14" spans="1:17" ht="11.45" customHeight="1" x14ac:dyDescent="0.25">
      <c r="A14" s="116" t="s">
        <v>23</v>
      </c>
      <c r="B14" s="42">
        <f>B23*B79/1000000</f>
        <v>108.96014515543393</v>
      </c>
      <c r="C14" s="42">
        <f t="shared" ref="C14:Q14" si="6">C23*C79/1000000</f>
        <v>112.26129777863655</v>
      </c>
      <c r="D14" s="42">
        <f t="shared" si="6"/>
        <v>128.45655767757145</v>
      </c>
      <c r="E14" s="42">
        <f t="shared" si="6"/>
        <v>177.08712199192865</v>
      </c>
      <c r="F14" s="42">
        <f t="shared" si="6"/>
        <v>155.70917292560182</v>
      </c>
      <c r="G14" s="42">
        <f t="shared" si="6"/>
        <v>155.61191338670679</v>
      </c>
      <c r="H14" s="42">
        <f t="shared" si="6"/>
        <v>163.1247976697293</v>
      </c>
      <c r="I14" s="42">
        <f t="shared" si="6"/>
        <v>175.60036593150051</v>
      </c>
      <c r="J14" s="42">
        <f t="shared" si="6"/>
        <v>170.14080925724934</v>
      </c>
      <c r="K14" s="42">
        <f t="shared" si="6"/>
        <v>170.06101287055387</v>
      </c>
      <c r="L14" s="42">
        <f t="shared" si="6"/>
        <v>174.84864007176387</v>
      </c>
      <c r="M14" s="42">
        <f t="shared" si="6"/>
        <v>179.15819141570992</v>
      </c>
      <c r="N14" s="42">
        <f t="shared" si="6"/>
        <v>161.9542871347916</v>
      </c>
      <c r="O14" s="42">
        <f t="shared" si="6"/>
        <v>150.55618845699408</v>
      </c>
      <c r="P14" s="42">
        <f t="shared" si="6"/>
        <v>134.20546693226311</v>
      </c>
      <c r="Q14" s="42">
        <f t="shared" si="6"/>
        <v>135.60766042518102</v>
      </c>
    </row>
    <row r="15" spans="1:17" ht="11.45" customHeight="1" x14ac:dyDescent="0.25">
      <c r="A15" s="116" t="s">
        <v>127</v>
      </c>
      <c r="B15" s="42">
        <f>B24*B80/1000000</f>
        <v>404.47147586692705</v>
      </c>
      <c r="C15" s="42">
        <f t="shared" ref="C15:Q15" si="7">C24*C80/1000000</f>
        <v>367.71132333294673</v>
      </c>
      <c r="D15" s="42">
        <f t="shared" si="7"/>
        <v>341.68663802607637</v>
      </c>
      <c r="E15" s="42">
        <f t="shared" si="7"/>
        <v>311.4496827708648</v>
      </c>
      <c r="F15" s="42">
        <f t="shared" si="7"/>
        <v>311.25355057648073</v>
      </c>
      <c r="G15" s="42">
        <f t="shared" si="7"/>
        <v>332.38826534161575</v>
      </c>
      <c r="H15" s="42">
        <f t="shared" si="7"/>
        <v>352.10672940588881</v>
      </c>
      <c r="I15" s="42">
        <f t="shared" si="7"/>
        <v>386.82922835188322</v>
      </c>
      <c r="J15" s="42">
        <f t="shared" si="7"/>
        <v>380.54544881262274</v>
      </c>
      <c r="K15" s="42">
        <f t="shared" si="7"/>
        <v>351.74115368654191</v>
      </c>
      <c r="L15" s="42">
        <f t="shared" si="7"/>
        <v>362.68069762272836</v>
      </c>
      <c r="M15" s="42">
        <f t="shared" si="7"/>
        <v>376.87949474794823</v>
      </c>
      <c r="N15" s="42">
        <f t="shared" si="7"/>
        <v>356.23536670626834</v>
      </c>
      <c r="O15" s="42">
        <f t="shared" si="7"/>
        <v>354.36297381657772</v>
      </c>
      <c r="P15" s="42">
        <f t="shared" si="7"/>
        <v>356.13648179928362</v>
      </c>
      <c r="Q15" s="42">
        <f t="shared" si="7"/>
        <v>367.65915129532618</v>
      </c>
    </row>
    <row r="16" spans="1:17" ht="11.45" customHeight="1" x14ac:dyDescent="0.25">
      <c r="A16" s="116" t="s">
        <v>125</v>
      </c>
      <c r="B16" s="42">
        <f>B25*B81/1000000</f>
        <v>362.19735408279689</v>
      </c>
      <c r="C16" s="42">
        <f t="shared" ref="C16:Q16" si="8">C25*C81/1000000</f>
        <v>320.62840722712167</v>
      </c>
      <c r="D16" s="42">
        <f t="shared" si="8"/>
        <v>307.23483830885999</v>
      </c>
      <c r="E16" s="42">
        <f t="shared" si="8"/>
        <v>356.61938578845115</v>
      </c>
      <c r="F16" s="42">
        <f t="shared" si="8"/>
        <v>406.17523390968267</v>
      </c>
      <c r="G16" s="42">
        <f t="shared" si="8"/>
        <v>455.21718010599301</v>
      </c>
      <c r="H16" s="42">
        <f t="shared" si="8"/>
        <v>486.82928601538879</v>
      </c>
      <c r="I16" s="42">
        <f t="shared" si="8"/>
        <v>535.55004350862328</v>
      </c>
      <c r="J16" s="42">
        <f t="shared" si="8"/>
        <v>568.13999058071659</v>
      </c>
      <c r="K16" s="42">
        <f t="shared" si="8"/>
        <v>481.52481238048102</v>
      </c>
      <c r="L16" s="42">
        <f t="shared" si="8"/>
        <v>487.74444107371789</v>
      </c>
      <c r="M16" s="42">
        <f t="shared" si="8"/>
        <v>467.74445456937769</v>
      </c>
      <c r="N16" s="42">
        <f t="shared" si="8"/>
        <v>518.11406363272101</v>
      </c>
      <c r="O16" s="42">
        <f t="shared" si="8"/>
        <v>540.44393933529682</v>
      </c>
      <c r="P16" s="42">
        <f t="shared" si="8"/>
        <v>540.7678760721783</v>
      </c>
      <c r="Q16" s="42">
        <f t="shared" si="8"/>
        <v>506.02993034556579</v>
      </c>
    </row>
    <row r="17" spans="1:17" ht="11.45" customHeight="1" x14ac:dyDescent="0.25">
      <c r="A17" s="128" t="s">
        <v>18</v>
      </c>
      <c r="B17" s="131">
        <f t="shared" ref="B17" si="9">SUM(B18:B19)</f>
        <v>23.230150582131319</v>
      </c>
      <c r="C17" s="131">
        <f t="shared" ref="C17:Q17" si="10">SUM(C18:C19)</f>
        <v>21.988698830214044</v>
      </c>
      <c r="D17" s="131">
        <f t="shared" si="10"/>
        <v>20.619593388243345</v>
      </c>
      <c r="E17" s="131">
        <f t="shared" si="10"/>
        <v>23.423332468383897</v>
      </c>
      <c r="F17" s="131">
        <f t="shared" si="10"/>
        <v>25.442847113799658</v>
      </c>
      <c r="G17" s="131">
        <f t="shared" si="10"/>
        <v>26.822819850482677</v>
      </c>
      <c r="H17" s="131">
        <f t="shared" si="10"/>
        <v>29.728775877978258</v>
      </c>
      <c r="I17" s="131">
        <f t="shared" si="10"/>
        <v>34.278096532143216</v>
      </c>
      <c r="J17" s="131">
        <f t="shared" si="10"/>
        <v>30.062200057408464</v>
      </c>
      <c r="K17" s="131">
        <f t="shared" si="10"/>
        <v>23.825750366568442</v>
      </c>
      <c r="L17" s="131">
        <f t="shared" si="10"/>
        <v>29.975280007163416</v>
      </c>
      <c r="M17" s="131">
        <f t="shared" si="10"/>
        <v>32.290581439051721</v>
      </c>
      <c r="N17" s="131">
        <f t="shared" si="10"/>
        <v>30.984410171690655</v>
      </c>
      <c r="O17" s="131">
        <f t="shared" si="10"/>
        <v>33.405801509737451</v>
      </c>
      <c r="P17" s="131">
        <f t="shared" si="10"/>
        <v>33.412598328035962</v>
      </c>
      <c r="Q17" s="131">
        <f t="shared" si="10"/>
        <v>36.639775586510858</v>
      </c>
    </row>
    <row r="18" spans="1:17" ht="11.45" customHeight="1" x14ac:dyDescent="0.25">
      <c r="A18" s="95" t="s">
        <v>126</v>
      </c>
      <c r="B18" s="37">
        <f>B27*B83/1000000</f>
        <v>5.5623901292284357</v>
      </c>
      <c r="C18" s="37">
        <f t="shared" ref="C18:Q18" si="11">C27*C83/1000000</f>
        <v>5.7484011173264449</v>
      </c>
      <c r="D18" s="37">
        <f t="shared" si="11"/>
        <v>5.9922039834582534</v>
      </c>
      <c r="E18" s="37">
        <f t="shared" si="11"/>
        <v>6.3985048903278772</v>
      </c>
      <c r="F18" s="37">
        <f t="shared" si="11"/>
        <v>7.5336346191846815</v>
      </c>
      <c r="G18" s="37">
        <f t="shared" si="11"/>
        <v>7.0646974406785352</v>
      </c>
      <c r="H18" s="37">
        <f t="shared" si="11"/>
        <v>7.4832376995323919</v>
      </c>
      <c r="I18" s="37">
        <f t="shared" si="11"/>
        <v>8.1332241030327239</v>
      </c>
      <c r="J18" s="37">
        <f t="shared" si="11"/>
        <v>7.490192387120314</v>
      </c>
      <c r="K18" s="37">
        <f t="shared" si="11"/>
        <v>6.8506014798628936</v>
      </c>
      <c r="L18" s="37">
        <f t="shared" si="11"/>
        <v>6.5383225319261706</v>
      </c>
      <c r="M18" s="37">
        <f t="shared" si="11"/>
        <v>5.076155797739661</v>
      </c>
      <c r="N18" s="37">
        <f t="shared" si="11"/>
        <v>4.7963122146091743</v>
      </c>
      <c r="O18" s="37">
        <f t="shared" si="11"/>
        <v>4.6992964694339223</v>
      </c>
      <c r="P18" s="37">
        <f t="shared" si="11"/>
        <v>4.4503182812910165</v>
      </c>
      <c r="Q18" s="37">
        <f t="shared" si="11"/>
        <v>4.6921037606150477</v>
      </c>
    </row>
    <row r="19" spans="1:17" ht="11.45" customHeight="1" x14ac:dyDescent="0.25">
      <c r="A19" s="93" t="s">
        <v>125</v>
      </c>
      <c r="B19" s="36">
        <f>B28*B84/1000000</f>
        <v>17.667760452902883</v>
      </c>
      <c r="C19" s="36">
        <f t="shared" ref="C19:Q19" si="12">C28*C84/1000000</f>
        <v>16.2402977128876</v>
      </c>
      <c r="D19" s="36">
        <f t="shared" si="12"/>
        <v>14.62738940478509</v>
      </c>
      <c r="E19" s="36">
        <f t="shared" si="12"/>
        <v>17.024827578056019</v>
      </c>
      <c r="F19" s="36">
        <f t="shared" si="12"/>
        <v>17.909212494614977</v>
      </c>
      <c r="G19" s="36">
        <f t="shared" si="12"/>
        <v>19.758122409804141</v>
      </c>
      <c r="H19" s="36">
        <f t="shared" si="12"/>
        <v>22.245538178445866</v>
      </c>
      <c r="I19" s="36">
        <f t="shared" si="12"/>
        <v>26.144872429110492</v>
      </c>
      <c r="J19" s="36">
        <f t="shared" si="12"/>
        <v>22.572007670288151</v>
      </c>
      <c r="K19" s="36">
        <f t="shared" si="12"/>
        <v>16.975148886705551</v>
      </c>
      <c r="L19" s="36">
        <f t="shared" si="12"/>
        <v>23.436957475237246</v>
      </c>
      <c r="M19" s="36">
        <f t="shared" si="12"/>
        <v>27.214425641312058</v>
      </c>
      <c r="N19" s="36">
        <f t="shared" si="12"/>
        <v>26.188097957081482</v>
      </c>
      <c r="O19" s="36">
        <f t="shared" si="12"/>
        <v>28.706505040303529</v>
      </c>
      <c r="P19" s="36">
        <f t="shared" si="12"/>
        <v>28.962280046744944</v>
      </c>
      <c r="Q19" s="36">
        <f t="shared" si="12"/>
        <v>31.94767182589581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937065</v>
      </c>
      <c r="C21" s="41">
        <f t="shared" ref="C21:Q21" si="14">SUM(C22,C26)</f>
        <v>887042</v>
      </c>
      <c r="D21" s="41">
        <f t="shared" si="14"/>
        <v>863740</v>
      </c>
      <c r="E21" s="41">
        <f t="shared" si="14"/>
        <v>965326</v>
      </c>
      <c r="F21" s="41">
        <f t="shared" si="14"/>
        <v>939266</v>
      </c>
      <c r="G21" s="41">
        <f t="shared" si="14"/>
        <v>988701</v>
      </c>
      <c r="H21" s="41">
        <f t="shared" si="14"/>
        <v>1061344</v>
      </c>
      <c r="I21" s="41">
        <f t="shared" si="14"/>
        <v>1154921</v>
      </c>
      <c r="J21" s="41">
        <f t="shared" si="14"/>
        <v>1138109</v>
      </c>
      <c r="K21" s="41">
        <f t="shared" si="14"/>
        <v>1084374</v>
      </c>
      <c r="L21" s="41">
        <f t="shared" si="14"/>
        <v>1123965</v>
      </c>
      <c r="M21" s="41">
        <f t="shared" si="14"/>
        <v>1148085</v>
      </c>
      <c r="N21" s="41">
        <f t="shared" si="14"/>
        <v>1100888</v>
      </c>
      <c r="O21" s="41">
        <f t="shared" si="14"/>
        <v>1079538</v>
      </c>
      <c r="P21" s="41">
        <f t="shared" si="14"/>
        <v>1056393</v>
      </c>
      <c r="Q21" s="41">
        <f t="shared" si="14"/>
        <v>1074262</v>
      </c>
    </row>
    <row r="22" spans="1:17" ht="11.45" customHeight="1" x14ac:dyDescent="0.25">
      <c r="A22" s="130" t="s">
        <v>39</v>
      </c>
      <c r="B22" s="132">
        <f t="shared" ref="B22" si="15">SUM(B23:B25)</f>
        <v>923032</v>
      </c>
      <c r="C22" s="132">
        <f t="shared" ref="C22:Q22" si="16">SUM(C23:C25)</f>
        <v>872129</v>
      </c>
      <c r="D22" s="132">
        <f t="shared" si="16"/>
        <v>849054</v>
      </c>
      <c r="E22" s="132">
        <f t="shared" si="16"/>
        <v>949119</v>
      </c>
      <c r="F22" s="132">
        <f t="shared" si="16"/>
        <v>920981</v>
      </c>
      <c r="G22" s="132">
        <f t="shared" si="16"/>
        <v>970448</v>
      </c>
      <c r="H22" s="132">
        <f t="shared" si="16"/>
        <v>1041549</v>
      </c>
      <c r="I22" s="132">
        <f t="shared" si="16"/>
        <v>1132900</v>
      </c>
      <c r="J22" s="132">
        <f t="shared" si="16"/>
        <v>1118263</v>
      </c>
      <c r="K22" s="132">
        <f t="shared" si="16"/>
        <v>1067262</v>
      </c>
      <c r="L22" s="132">
        <f t="shared" si="16"/>
        <v>1105791</v>
      </c>
      <c r="M22" s="132">
        <f t="shared" si="16"/>
        <v>1130946</v>
      </c>
      <c r="N22" s="132">
        <f t="shared" si="16"/>
        <v>1084466</v>
      </c>
      <c r="O22" s="132">
        <f t="shared" si="16"/>
        <v>1062434</v>
      </c>
      <c r="P22" s="132">
        <f t="shared" si="16"/>
        <v>1039386</v>
      </c>
      <c r="Q22" s="132">
        <f t="shared" si="16"/>
        <v>1055671</v>
      </c>
    </row>
    <row r="23" spans="1:17" ht="11.45" customHeight="1" x14ac:dyDescent="0.25">
      <c r="A23" s="116" t="s">
        <v>23</v>
      </c>
      <c r="B23" s="42">
        <f>IF(B32=0,0,B32/B70)</f>
        <v>240689</v>
      </c>
      <c r="C23" s="42">
        <f t="shared" ref="C23:Q23" si="17">IF(C32=0,0,C32/C70)</f>
        <v>235533</v>
      </c>
      <c r="D23" s="42">
        <f t="shared" si="17"/>
        <v>269190</v>
      </c>
      <c r="E23" s="42">
        <f t="shared" si="17"/>
        <v>370809</v>
      </c>
      <c r="F23" s="42">
        <f t="shared" si="17"/>
        <v>325819</v>
      </c>
      <c r="G23" s="42">
        <f t="shared" si="17"/>
        <v>325392</v>
      </c>
      <c r="H23" s="42">
        <f t="shared" si="17"/>
        <v>340895</v>
      </c>
      <c r="I23" s="42">
        <f t="shared" si="17"/>
        <v>366735</v>
      </c>
      <c r="J23" s="42">
        <f t="shared" si="17"/>
        <v>355048</v>
      </c>
      <c r="K23" s="42">
        <f t="shared" si="17"/>
        <v>354603</v>
      </c>
      <c r="L23" s="42">
        <f t="shared" si="17"/>
        <v>364268</v>
      </c>
      <c r="M23" s="42">
        <f t="shared" si="17"/>
        <v>373572</v>
      </c>
      <c r="N23" s="42">
        <f t="shared" si="17"/>
        <v>337999</v>
      </c>
      <c r="O23" s="42">
        <f t="shared" si="17"/>
        <v>314539</v>
      </c>
      <c r="P23" s="42">
        <f t="shared" si="17"/>
        <v>280732</v>
      </c>
      <c r="Q23" s="42">
        <f t="shared" si="17"/>
        <v>284067</v>
      </c>
    </row>
    <row r="24" spans="1:17" ht="11.45" customHeight="1" x14ac:dyDescent="0.25">
      <c r="A24" s="116" t="s">
        <v>127</v>
      </c>
      <c r="B24" s="42">
        <f t="shared" ref="B24:Q25" si="18">IF(B33=0,0,B33/B71)</f>
        <v>580852</v>
      </c>
      <c r="C24" s="42">
        <f t="shared" si="18"/>
        <v>546753</v>
      </c>
      <c r="D24" s="42">
        <f t="shared" si="18"/>
        <v>493774</v>
      </c>
      <c r="E24" s="42">
        <f t="shared" si="18"/>
        <v>478382</v>
      </c>
      <c r="F24" s="42">
        <f t="shared" si="18"/>
        <v>481347.99999999994</v>
      </c>
      <c r="G24" s="42">
        <f t="shared" si="18"/>
        <v>517500</v>
      </c>
      <c r="H24" s="42">
        <f t="shared" si="18"/>
        <v>564240</v>
      </c>
      <c r="I24" s="42">
        <f t="shared" si="18"/>
        <v>616099</v>
      </c>
      <c r="J24" s="42">
        <f t="shared" si="18"/>
        <v>604017</v>
      </c>
      <c r="K24" s="42">
        <f t="shared" si="18"/>
        <v>565987</v>
      </c>
      <c r="L24" s="42">
        <f t="shared" si="18"/>
        <v>584352</v>
      </c>
      <c r="M24" s="42">
        <f t="shared" si="18"/>
        <v>606437</v>
      </c>
      <c r="N24" s="42">
        <f t="shared" si="18"/>
        <v>579040</v>
      </c>
      <c r="O24" s="42">
        <f t="shared" si="18"/>
        <v>573003</v>
      </c>
      <c r="P24" s="42">
        <f t="shared" si="18"/>
        <v>583405</v>
      </c>
      <c r="Q24" s="42">
        <f t="shared" si="18"/>
        <v>607374</v>
      </c>
    </row>
    <row r="25" spans="1:17" ht="11.45" customHeight="1" x14ac:dyDescent="0.25">
      <c r="A25" s="116" t="s">
        <v>125</v>
      </c>
      <c r="B25" s="42">
        <f t="shared" si="18"/>
        <v>101491</v>
      </c>
      <c r="C25" s="42">
        <f t="shared" si="18"/>
        <v>89843</v>
      </c>
      <c r="D25" s="42">
        <f t="shared" si="18"/>
        <v>86090</v>
      </c>
      <c r="E25" s="42">
        <f t="shared" si="18"/>
        <v>99928</v>
      </c>
      <c r="F25" s="42">
        <f t="shared" si="18"/>
        <v>113814</v>
      </c>
      <c r="G25" s="42">
        <f t="shared" si="18"/>
        <v>127556</v>
      </c>
      <c r="H25" s="42">
        <f t="shared" si="18"/>
        <v>136414</v>
      </c>
      <c r="I25" s="42">
        <f t="shared" si="18"/>
        <v>150066</v>
      </c>
      <c r="J25" s="42">
        <f t="shared" si="18"/>
        <v>159198</v>
      </c>
      <c r="K25" s="42">
        <f t="shared" si="18"/>
        <v>146672</v>
      </c>
      <c r="L25" s="42">
        <f t="shared" si="18"/>
        <v>157171</v>
      </c>
      <c r="M25" s="42">
        <f t="shared" si="18"/>
        <v>150937</v>
      </c>
      <c r="N25" s="42">
        <f t="shared" si="18"/>
        <v>167427</v>
      </c>
      <c r="O25" s="42">
        <f t="shared" si="18"/>
        <v>174892</v>
      </c>
      <c r="P25" s="42">
        <f t="shared" si="18"/>
        <v>175249</v>
      </c>
      <c r="Q25" s="42">
        <f t="shared" si="18"/>
        <v>164230</v>
      </c>
    </row>
    <row r="26" spans="1:17" ht="11.45" customHeight="1" x14ac:dyDescent="0.25">
      <c r="A26" s="128" t="s">
        <v>18</v>
      </c>
      <c r="B26" s="131">
        <f t="shared" ref="B26" si="19">SUM(B27:B28)</f>
        <v>14033</v>
      </c>
      <c r="C26" s="131">
        <f t="shared" ref="C26:Q26" si="20">SUM(C27:C28)</f>
        <v>14913</v>
      </c>
      <c r="D26" s="131">
        <f t="shared" si="20"/>
        <v>14686</v>
      </c>
      <c r="E26" s="131">
        <f t="shared" si="20"/>
        <v>16207</v>
      </c>
      <c r="F26" s="131">
        <f t="shared" si="20"/>
        <v>18285</v>
      </c>
      <c r="G26" s="131">
        <f t="shared" si="20"/>
        <v>18253</v>
      </c>
      <c r="H26" s="131">
        <f t="shared" si="20"/>
        <v>19795</v>
      </c>
      <c r="I26" s="131">
        <f t="shared" si="20"/>
        <v>22021</v>
      </c>
      <c r="J26" s="131">
        <f t="shared" si="20"/>
        <v>19846</v>
      </c>
      <c r="K26" s="131">
        <f t="shared" si="20"/>
        <v>17112</v>
      </c>
      <c r="L26" s="131">
        <f t="shared" si="20"/>
        <v>18174</v>
      </c>
      <c r="M26" s="131">
        <f t="shared" si="20"/>
        <v>17139</v>
      </c>
      <c r="N26" s="131">
        <f t="shared" si="20"/>
        <v>16422</v>
      </c>
      <c r="O26" s="131">
        <f t="shared" si="20"/>
        <v>17104</v>
      </c>
      <c r="P26" s="131">
        <f t="shared" si="20"/>
        <v>17007</v>
      </c>
      <c r="Q26" s="131">
        <f t="shared" si="20"/>
        <v>18591</v>
      </c>
    </row>
    <row r="27" spans="1:17" ht="11.45" customHeight="1" x14ac:dyDescent="0.25">
      <c r="A27" s="95" t="s">
        <v>126</v>
      </c>
      <c r="B27" s="37">
        <f t="shared" ref="B27:Q28" si="21">IF(B36=0,0,B36/B74)</f>
        <v>7454.9999999999991</v>
      </c>
      <c r="C27" s="37">
        <f t="shared" si="21"/>
        <v>8849</v>
      </c>
      <c r="D27" s="37">
        <f t="shared" si="21"/>
        <v>9225</v>
      </c>
      <c r="E27" s="37">
        <f t="shared" si="21"/>
        <v>9850</v>
      </c>
      <c r="F27" s="37">
        <f t="shared" si="21"/>
        <v>11598</v>
      </c>
      <c r="G27" s="37">
        <f t="shared" si="21"/>
        <v>10876</v>
      </c>
      <c r="H27" s="37">
        <f t="shared" si="21"/>
        <v>11520</v>
      </c>
      <c r="I27" s="37">
        <f t="shared" si="21"/>
        <v>12521</v>
      </c>
      <c r="J27" s="37">
        <f t="shared" si="21"/>
        <v>11531</v>
      </c>
      <c r="K27" s="37">
        <f t="shared" si="21"/>
        <v>10546</v>
      </c>
      <c r="L27" s="37">
        <f t="shared" si="21"/>
        <v>9562</v>
      </c>
      <c r="M27" s="37">
        <f t="shared" si="21"/>
        <v>7306</v>
      </c>
      <c r="N27" s="37">
        <f t="shared" si="21"/>
        <v>6994.9999999999991</v>
      </c>
      <c r="O27" s="37">
        <f t="shared" si="21"/>
        <v>6789.9999999999991</v>
      </c>
      <c r="P27" s="37">
        <f t="shared" si="21"/>
        <v>6520</v>
      </c>
      <c r="Q27" s="37">
        <f t="shared" si="21"/>
        <v>6911</v>
      </c>
    </row>
    <row r="28" spans="1:17" ht="11.45" customHeight="1" x14ac:dyDescent="0.25">
      <c r="A28" s="93" t="s">
        <v>125</v>
      </c>
      <c r="B28" s="36">
        <f t="shared" si="21"/>
        <v>6578</v>
      </c>
      <c r="C28" s="36">
        <f t="shared" si="21"/>
        <v>6064</v>
      </c>
      <c r="D28" s="36">
        <f t="shared" si="21"/>
        <v>5461</v>
      </c>
      <c r="E28" s="36">
        <f t="shared" si="21"/>
        <v>6357</v>
      </c>
      <c r="F28" s="36">
        <f t="shared" si="21"/>
        <v>6687</v>
      </c>
      <c r="G28" s="36">
        <f t="shared" si="21"/>
        <v>7377.0000000000009</v>
      </c>
      <c r="H28" s="36">
        <f t="shared" si="21"/>
        <v>8275</v>
      </c>
      <c r="I28" s="36">
        <f t="shared" si="21"/>
        <v>9500</v>
      </c>
      <c r="J28" s="36">
        <f t="shared" si="21"/>
        <v>8315</v>
      </c>
      <c r="K28" s="36">
        <f t="shared" si="21"/>
        <v>6565.9999999999991</v>
      </c>
      <c r="L28" s="36">
        <f t="shared" si="21"/>
        <v>8612</v>
      </c>
      <c r="M28" s="36">
        <f t="shared" si="21"/>
        <v>9833</v>
      </c>
      <c r="N28" s="36">
        <f t="shared" si="21"/>
        <v>9427</v>
      </c>
      <c r="O28" s="36">
        <f t="shared" si="21"/>
        <v>10314</v>
      </c>
      <c r="P28" s="36">
        <f t="shared" si="21"/>
        <v>10486.999999999998</v>
      </c>
      <c r="Q28" s="36">
        <f t="shared" si="21"/>
        <v>11680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70434849</v>
      </c>
      <c r="C31" s="132">
        <f t="shared" si="22"/>
        <v>66202424</v>
      </c>
      <c r="D31" s="132">
        <f t="shared" si="22"/>
        <v>66122822</v>
      </c>
      <c r="E31" s="132">
        <f t="shared" si="22"/>
        <v>74345629</v>
      </c>
      <c r="F31" s="132">
        <f t="shared" si="22"/>
        <v>82515086</v>
      </c>
      <c r="G31" s="132">
        <f t="shared" si="22"/>
        <v>89605135</v>
      </c>
      <c r="H31" s="132">
        <f t="shared" si="22"/>
        <v>97919578</v>
      </c>
      <c r="I31" s="132">
        <f t="shared" si="22"/>
        <v>108739439</v>
      </c>
      <c r="J31" s="132">
        <f t="shared" si="22"/>
        <v>106539697</v>
      </c>
      <c r="K31" s="132">
        <f t="shared" si="22"/>
        <v>103254280</v>
      </c>
      <c r="L31" s="132">
        <f t="shared" si="22"/>
        <v>110739088</v>
      </c>
      <c r="M31" s="132">
        <f t="shared" si="22"/>
        <v>118107314</v>
      </c>
      <c r="N31" s="132">
        <f t="shared" si="22"/>
        <v>120223737</v>
      </c>
      <c r="O31" s="132">
        <f t="shared" si="22"/>
        <v>120020212</v>
      </c>
      <c r="P31" s="132">
        <f t="shared" si="22"/>
        <v>123370326</v>
      </c>
      <c r="Q31" s="132">
        <f t="shared" si="22"/>
        <v>132075601</v>
      </c>
    </row>
    <row r="32" spans="1:17" ht="11.45" customHeight="1" x14ac:dyDescent="0.25">
      <c r="A32" s="116" t="s">
        <v>23</v>
      </c>
      <c r="B32" s="42">
        <v>25588331</v>
      </c>
      <c r="C32" s="42">
        <v>24658850</v>
      </c>
      <c r="D32" s="42">
        <v>23160064</v>
      </c>
      <c r="E32" s="42">
        <v>24901492</v>
      </c>
      <c r="F32" s="42">
        <v>24813212</v>
      </c>
      <c r="G32" s="42">
        <v>25244384</v>
      </c>
      <c r="H32" s="42">
        <v>26973194</v>
      </c>
      <c r="I32" s="42">
        <v>29540869</v>
      </c>
      <c r="J32" s="42">
        <v>28568700</v>
      </c>
      <c r="K32" s="42">
        <v>28791145</v>
      </c>
      <c r="L32" s="42">
        <v>30455546.999999996</v>
      </c>
      <c r="M32" s="42">
        <v>32014025</v>
      </c>
      <c r="N32" s="42">
        <v>30543943</v>
      </c>
      <c r="O32" s="42">
        <v>28644148</v>
      </c>
      <c r="P32" s="42">
        <v>27414316</v>
      </c>
      <c r="Q32" s="42">
        <v>29658030</v>
      </c>
    </row>
    <row r="33" spans="1:17" ht="11.45" customHeight="1" x14ac:dyDescent="0.25">
      <c r="A33" s="116" t="s">
        <v>127</v>
      </c>
      <c r="B33" s="42">
        <v>31698180</v>
      </c>
      <c r="C33" s="42">
        <v>29860154</v>
      </c>
      <c r="D33" s="42">
        <v>31333636</v>
      </c>
      <c r="E33" s="42">
        <v>37306305</v>
      </c>
      <c r="F33" s="42">
        <v>42826176</v>
      </c>
      <c r="G33" s="42">
        <v>47803510</v>
      </c>
      <c r="H33" s="42">
        <v>53170281</v>
      </c>
      <c r="I33" s="42">
        <v>59188437</v>
      </c>
      <c r="J33" s="42">
        <v>57797354</v>
      </c>
      <c r="K33" s="42">
        <v>55072088</v>
      </c>
      <c r="L33" s="42">
        <v>58409355.000000007</v>
      </c>
      <c r="M33" s="42">
        <v>64136134</v>
      </c>
      <c r="N33" s="42">
        <v>63963034</v>
      </c>
      <c r="O33" s="42">
        <v>64088954</v>
      </c>
      <c r="P33" s="42">
        <v>67681547</v>
      </c>
      <c r="Q33" s="42">
        <v>74321271</v>
      </c>
    </row>
    <row r="34" spans="1:17" ht="11.45" customHeight="1" x14ac:dyDescent="0.25">
      <c r="A34" s="116" t="s">
        <v>125</v>
      </c>
      <c r="B34" s="42">
        <v>13148338.000000002</v>
      </c>
      <c r="C34" s="42">
        <v>11683420</v>
      </c>
      <c r="D34" s="42">
        <v>11629121.999999998</v>
      </c>
      <c r="E34" s="42">
        <v>12137832</v>
      </c>
      <c r="F34" s="42">
        <v>14875698.000000002</v>
      </c>
      <c r="G34" s="42">
        <v>16557241.000000002</v>
      </c>
      <c r="H34" s="42">
        <v>17776103</v>
      </c>
      <c r="I34" s="42">
        <v>20010133</v>
      </c>
      <c r="J34" s="42">
        <v>20173643</v>
      </c>
      <c r="K34" s="42">
        <v>19391047</v>
      </c>
      <c r="L34" s="42">
        <v>21874186</v>
      </c>
      <c r="M34" s="42">
        <v>21957155</v>
      </c>
      <c r="N34" s="42">
        <v>25716760</v>
      </c>
      <c r="O34" s="42">
        <v>27287110</v>
      </c>
      <c r="P34" s="42">
        <v>28274463</v>
      </c>
      <c r="Q34" s="42">
        <v>28096299.999999996</v>
      </c>
    </row>
    <row r="35" spans="1:17" ht="11.45" customHeight="1" x14ac:dyDescent="0.25">
      <c r="A35" s="128" t="s">
        <v>137</v>
      </c>
      <c r="B35" s="131">
        <f t="shared" ref="B35:Q35" si="23">SUM(B36:B37)</f>
        <v>505540.13216290728</v>
      </c>
      <c r="C35" s="131">
        <f t="shared" si="23"/>
        <v>509851.44564481755</v>
      </c>
      <c r="D35" s="131">
        <f t="shared" si="23"/>
        <v>491851.25060931419</v>
      </c>
      <c r="E35" s="131">
        <f t="shared" si="23"/>
        <v>553983.29861956905</v>
      </c>
      <c r="F35" s="131">
        <f t="shared" si="23"/>
        <v>617745.48704332067</v>
      </c>
      <c r="G35" s="131">
        <f t="shared" si="23"/>
        <v>641291.64619797538</v>
      </c>
      <c r="H35" s="131">
        <f t="shared" si="23"/>
        <v>690547.29072506959</v>
      </c>
      <c r="I35" s="131">
        <f t="shared" si="23"/>
        <v>775710.81230629946</v>
      </c>
      <c r="J35" s="131">
        <f t="shared" si="23"/>
        <v>682470.56158171594</v>
      </c>
      <c r="K35" s="131">
        <f t="shared" si="23"/>
        <v>567209.90162149002</v>
      </c>
      <c r="L35" s="131">
        <f t="shared" si="23"/>
        <v>676299.53762545716</v>
      </c>
      <c r="M35" s="131">
        <f t="shared" si="23"/>
        <v>692305.86297220876</v>
      </c>
      <c r="N35" s="131">
        <f t="shared" si="23"/>
        <v>649996.63941169437</v>
      </c>
      <c r="O35" s="131">
        <f t="shared" si="23"/>
        <v>669976.03540648322</v>
      </c>
      <c r="P35" s="131">
        <f t="shared" si="23"/>
        <v>710083.40483757516</v>
      </c>
      <c r="Q35" s="131">
        <f t="shared" si="23"/>
        <v>755620.88956437109</v>
      </c>
    </row>
    <row r="36" spans="1:17" ht="11.45" customHeight="1" x14ac:dyDescent="0.25">
      <c r="A36" s="95" t="s">
        <v>126</v>
      </c>
      <c r="B36" s="37">
        <v>152406.01438664176</v>
      </c>
      <c r="C36" s="37">
        <v>185512.70831035636</v>
      </c>
      <c r="D36" s="37">
        <v>196388.90150245247</v>
      </c>
      <c r="E36" s="37">
        <v>212665.21455879734</v>
      </c>
      <c r="F36" s="37">
        <v>253624.14755706984</v>
      </c>
      <c r="G36" s="37">
        <v>235359.2583766414</v>
      </c>
      <c r="H36" s="37">
        <v>239389.42517741834</v>
      </c>
      <c r="I36" s="37">
        <v>257282.60487967177</v>
      </c>
      <c r="J36" s="37">
        <v>231499.38409579272</v>
      </c>
      <c r="K36" s="37">
        <v>214926.55133501964</v>
      </c>
      <c r="L36" s="37">
        <v>202328.29090363986</v>
      </c>
      <c r="M36" s="37">
        <v>160275.5711403251</v>
      </c>
      <c r="N36" s="37">
        <v>152133.02288049841</v>
      </c>
      <c r="O36" s="37">
        <v>149373.26644822836</v>
      </c>
      <c r="P36" s="37">
        <v>154871.41570296837</v>
      </c>
      <c r="Q36" s="37">
        <v>162016.31749615935</v>
      </c>
    </row>
    <row r="37" spans="1:17" ht="11.45" customHeight="1" x14ac:dyDescent="0.25">
      <c r="A37" s="93" t="s">
        <v>125</v>
      </c>
      <c r="B37" s="36">
        <v>353134.11777626554</v>
      </c>
      <c r="C37" s="36">
        <v>324338.73733446118</v>
      </c>
      <c r="D37" s="36">
        <v>295462.34910686174</v>
      </c>
      <c r="E37" s="36">
        <v>341318.08406077168</v>
      </c>
      <c r="F37" s="36">
        <v>364121.33948625077</v>
      </c>
      <c r="G37" s="36">
        <v>405932.38782133401</v>
      </c>
      <c r="H37" s="36">
        <v>451157.86554765119</v>
      </c>
      <c r="I37" s="36">
        <v>518428.20742662769</v>
      </c>
      <c r="J37" s="36">
        <v>450971.17748592328</v>
      </c>
      <c r="K37" s="36">
        <v>352283.35028647044</v>
      </c>
      <c r="L37" s="36">
        <v>473971.2467218173</v>
      </c>
      <c r="M37" s="36">
        <v>532030.29183188372</v>
      </c>
      <c r="N37" s="36">
        <v>497863.61653119593</v>
      </c>
      <c r="O37" s="36">
        <v>520602.76895825489</v>
      </c>
      <c r="P37" s="36">
        <v>555211.98913460679</v>
      </c>
      <c r="Q37" s="36">
        <v>593604.57206821174</v>
      </c>
    </row>
    <row r="39" spans="1:17" ht="11.45" customHeight="1" x14ac:dyDescent="0.25">
      <c r="A39" s="27" t="s">
        <v>136</v>
      </c>
      <c r="B39" s="41">
        <f t="shared" ref="B39:Q39" si="24">SUM(B40,B44)</f>
        <v>647.80160171048101</v>
      </c>
      <c r="C39" s="41">
        <f t="shared" si="24"/>
        <v>630.65862772116907</v>
      </c>
      <c r="D39" s="41">
        <f t="shared" si="24"/>
        <v>629.42624046214894</v>
      </c>
      <c r="E39" s="41">
        <f t="shared" si="24"/>
        <v>676.65273796532188</v>
      </c>
      <c r="F39" s="41">
        <f t="shared" si="24"/>
        <v>689.74603956544604</v>
      </c>
      <c r="G39" s="41">
        <f t="shared" si="24"/>
        <v>712.23256967671705</v>
      </c>
      <c r="H39" s="41">
        <f t="shared" si="24"/>
        <v>748.72495434033704</v>
      </c>
      <c r="I39" s="41">
        <f t="shared" si="24"/>
        <v>815.23498097394395</v>
      </c>
      <c r="J39" s="41">
        <f t="shared" si="24"/>
        <v>821.62238039360705</v>
      </c>
      <c r="K39" s="41">
        <f t="shared" si="24"/>
        <v>801.87984183570495</v>
      </c>
      <c r="L39" s="41">
        <f t="shared" si="24"/>
        <v>798.18647281013307</v>
      </c>
      <c r="M39" s="41">
        <f t="shared" si="24"/>
        <v>814.73884405415095</v>
      </c>
      <c r="N39" s="41">
        <f t="shared" si="24"/>
        <v>800.55010201058997</v>
      </c>
      <c r="O39" s="41">
        <f t="shared" si="24"/>
        <v>800.84630570909997</v>
      </c>
      <c r="P39" s="41">
        <f t="shared" si="24"/>
        <v>802.308566182768</v>
      </c>
      <c r="Q39" s="41">
        <f t="shared" si="24"/>
        <v>805.76275547202385</v>
      </c>
    </row>
    <row r="40" spans="1:17" ht="11.45" customHeight="1" x14ac:dyDescent="0.25">
      <c r="A40" s="130" t="s">
        <v>39</v>
      </c>
      <c r="B40" s="132">
        <f t="shared" ref="B40:Q40" si="25">SUM(B41:B43)</f>
        <v>630.45685189499204</v>
      </c>
      <c r="C40" s="132">
        <f t="shared" si="25"/>
        <v>612.69258462482208</v>
      </c>
      <c r="D40" s="132">
        <f t="shared" si="25"/>
        <v>611.20210047377691</v>
      </c>
      <c r="E40" s="132">
        <f t="shared" si="25"/>
        <v>657.53326239571993</v>
      </c>
      <c r="F40" s="132">
        <f t="shared" si="25"/>
        <v>668.55705688110004</v>
      </c>
      <c r="G40" s="132">
        <f t="shared" si="25"/>
        <v>690.21248353084002</v>
      </c>
      <c r="H40" s="132">
        <f t="shared" si="25"/>
        <v>725.78290480119608</v>
      </c>
      <c r="I40" s="132">
        <f t="shared" si="25"/>
        <v>789.58569350831499</v>
      </c>
      <c r="J40" s="132">
        <f t="shared" si="25"/>
        <v>796.55125125516111</v>
      </c>
      <c r="K40" s="132">
        <f t="shared" si="25"/>
        <v>777.38687102444192</v>
      </c>
      <c r="L40" s="132">
        <f t="shared" si="25"/>
        <v>774.27166032605305</v>
      </c>
      <c r="M40" s="132">
        <f t="shared" si="25"/>
        <v>784.65567057169096</v>
      </c>
      <c r="N40" s="132">
        <f t="shared" si="25"/>
        <v>771.045086855313</v>
      </c>
      <c r="O40" s="132">
        <f t="shared" si="25"/>
        <v>771.91944888100602</v>
      </c>
      <c r="P40" s="132">
        <f t="shared" si="25"/>
        <v>772.63943475554697</v>
      </c>
      <c r="Q40" s="132">
        <f t="shared" si="25"/>
        <v>774.83794737071389</v>
      </c>
    </row>
    <row r="41" spans="1:17" ht="11.45" customHeight="1" x14ac:dyDescent="0.25">
      <c r="A41" s="116" t="s">
        <v>23</v>
      </c>
      <c r="B41" s="42">
        <v>110.81445672191499</v>
      </c>
      <c r="C41" s="42">
        <v>110.37160262418</v>
      </c>
      <c r="D41" s="42">
        <v>126.20253164557001</v>
      </c>
      <c r="E41" s="42">
        <v>173.92542213883701</v>
      </c>
      <c r="F41" s="42">
        <v>170.23160691477301</v>
      </c>
      <c r="G41" s="42">
        <v>166.53779169070901</v>
      </c>
      <c r="H41" s="42">
        <v>162.84397646664499</v>
      </c>
      <c r="I41" s="42">
        <v>172.095260441107</v>
      </c>
      <c r="J41" s="42">
        <v>168.401445217043</v>
      </c>
      <c r="K41" s="42">
        <v>166.55847815876001</v>
      </c>
      <c r="L41" s="42">
        <v>171.09816815406299</v>
      </c>
      <c r="M41" s="42">
        <v>175.46829497416601</v>
      </c>
      <c r="N41" s="42">
        <v>171.77447975010199</v>
      </c>
      <c r="O41" s="42">
        <v>168.08066452603799</v>
      </c>
      <c r="P41" s="42">
        <v>164.386849301974</v>
      </c>
      <c r="Q41" s="42">
        <v>160.69303407791</v>
      </c>
    </row>
    <row r="42" spans="1:17" ht="11.45" customHeight="1" x14ac:dyDescent="0.25">
      <c r="A42" s="116" t="s">
        <v>127</v>
      </c>
      <c r="B42" s="42">
        <v>331.34740444951501</v>
      </c>
      <c r="C42" s="42">
        <v>320.30249096786503</v>
      </c>
      <c r="D42" s="42">
        <v>309.25757748621498</v>
      </c>
      <c r="E42" s="42">
        <v>298.21266400456398</v>
      </c>
      <c r="F42" s="42">
        <v>287.16775052291302</v>
      </c>
      <c r="G42" s="42">
        <v>287.02163061564102</v>
      </c>
      <c r="H42" s="42">
        <v>309.851729818781</v>
      </c>
      <c r="I42" s="42">
        <v>339.074848651624</v>
      </c>
      <c r="J42" s="42">
        <v>332.79173553718999</v>
      </c>
      <c r="K42" s="42">
        <v>321.74682205553898</v>
      </c>
      <c r="L42" s="42">
        <v>320.36842105263202</v>
      </c>
      <c r="M42" s="42">
        <v>332.65880416895197</v>
      </c>
      <c r="N42" s="42">
        <v>321.61389068730102</v>
      </c>
      <c r="O42" s="42">
        <v>313.80230010952903</v>
      </c>
      <c r="P42" s="42">
        <v>318.10523446019602</v>
      </c>
      <c r="Q42" s="42">
        <v>330.27406199021198</v>
      </c>
    </row>
    <row r="43" spans="1:17" ht="11.45" customHeight="1" x14ac:dyDescent="0.25">
      <c r="A43" s="116" t="s">
        <v>125</v>
      </c>
      <c r="B43" s="42">
        <v>188.29499072356199</v>
      </c>
      <c r="C43" s="42">
        <v>182.01849103277701</v>
      </c>
      <c r="D43" s="42">
        <v>175.74199134199199</v>
      </c>
      <c r="E43" s="42">
        <v>185.395176252319</v>
      </c>
      <c r="F43" s="42">
        <v>211.157699443414</v>
      </c>
      <c r="G43" s="42">
        <v>236.65306122448999</v>
      </c>
      <c r="H43" s="42">
        <v>253.08719851577001</v>
      </c>
      <c r="I43" s="42">
        <v>278.41558441558402</v>
      </c>
      <c r="J43" s="42">
        <v>295.35807050092802</v>
      </c>
      <c r="K43" s="42">
        <v>289.08157081014298</v>
      </c>
      <c r="L43" s="42">
        <v>282.80507111935799</v>
      </c>
      <c r="M43" s="42">
        <v>276.528571428573</v>
      </c>
      <c r="N43" s="42">
        <v>277.65671641790999</v>
      </c>
      <c r="O43" s="42">
        <v>290.036484245439</v>
      </c>
      <c r="P43" s="42">
        <v>290.14735099337702</v>
      </c>
      <c r="Q43" s="42">
        <v>283.87085130259197</v>
      </c>
    </row>
    <row r="44" spans="1:17" ht="11.45" customHeight="1" x14ac:dyDescent="0.25">
      <c r="A44" s="128" t="s">
        <v>18</v>
      </c>
      <c r="B44" s="131">
        <f t="shared" ref="B44:Q44" si="26">SUM(B45:B46)</f>
        <v>17.344749815488999</v>
      </c>
      <c r="C44" s="131">
        <f t="shared" si="26"/>
        <v>17.966043096347001</v>
      </c>
      <c r="D44" s="131">
        <f t="shared" si="26"/>
        <v>18.224139988372002</v>
      </c>
      <c r="E44" s="131">
        <f t="shared" si="26"/>
        <v>19.119475569601999</v>
      </c>
      <c r="F44" s="131">
        <f t="shared" si="26"/>
        <v>21.188982684346001</v>
      </c>
      <c r="G44" s="131">
        <f t="shared" si="26"/>
        <v>22.020086145877002</v>
      </c>
      <c r="H44" s="131">
        <f t="shared" si="26"/>
        <v>22.942049539140999</v>
      </c>
      <c r="I44" s="131">
        <f t="shared" si="26"/>
        <v>25.649287465629001</v>
      </c>
      <c r="J44" s="131">
        <f t="shared" si="26"/>
        <v>25.071129138445997</v>
      </c>
      <c r="K44" s="131">
        <f t="shared" si="26"/>
        <v>24.492970811263</v>
      </c>
      <c r="L44" s="131">
        <f t="shared" si="26"/>
        <v>23.914812484080002</v>
      </c>
      <c r="M44" s="131">
        <f t="shared" si="26"/>
        <v>30.083173482460001</v>
      </c>
      <c r="N44" s="131">
        <f t="shared" si="26"/>
        <v>29.505015155277</v>
      </c>
      <c r="O44" s="131">
        <f t="shared" si="26"/>
        <v>28.926856828093999</v>
      </c>
      <c r="P44" s="131">
        <f t="shared" si="26"/>
        <v>29.669131427221</v>
      </c>
      <c r="Q44" s="131">
        <f t="shared" si="26"/>
        <v>30.924808101309999</v>
      </c>
    </row>
    <row r="45" spans="1:17" ht="11.45" customHeight="1" x14ac:dyDescent="0.25">
      <c r="A45" s="95" t="s">
        <v>126</v>
      </c>
      <c r="B45" s="37">
        <v>6.7123519458540004</v>
      </c>
      <c r="C45" s="37">
        <v>7.6880584890329997</v>
      </c>
      <c r="D45" s="37">
        <v>8.300568643379</v>
      </c>
      <c r="E45" s="37">
        <v>8.8099106417549997</v>
      </c>
      <c r="F45" s="37">
        <v>10.296506904955001</v>
      </c>
      <c r="G45" s="37">
        <v>10.072761840092999</v>
      </c>
      <c r="H45" s="37">
        <v>9.8490167752310001</v>
      </c>
      <c r="I45" s="37">
        <v>10.670999187652001</v>
      </c>
      <c r="J45" s="37">
        <v>10.44725412279</v>
      </c>
      <c r="K45" s="37">
        <v>10.223509057928</v>
      </c>
      <c r="L45" s="37">
        <v>9.9997639930660007</v>
      </c>
      <c r="M45" s="37">
        <v>9.7760189282039995</v>
      </c>
      <c r="N45" s="37">
        <v>9.5522738633420001</v>
      </c>
      <c r="O45" s="37">
        <v>9.3285287984800007</v>
      </c>
      <c r="P45" s="37">
        <v>9.1047837336179995</v>
      </c>
      <c r="Q45" s="37">
        <v>8.8810386687560001</v>
      </c>
    </row>
    <row r="46" spans="1:17" ht="11.45" customHeight="1" x14ac:dyDescent="0.25">
      <c r="A46" s="93" t="s">
        <v>125</v>
      </c>
      <c r="B46" s="36">
        <v>10.632397869635</v>
      </c>
      <c r="C46" s="36">
        <v>10.277984607314</v>
      </c>
      <c r="D46" s="36">
        <v>9.9235713449930003</v>
      </c>
      <c r="E46" s="36">
        <v>10.309564927846999</v>
      </c>
      <c r="F46" s="36">
        <v>10.892475779391001</v>
      </c>
      <c r="G46" s="36">
        <v>11.947324305784001</v>
      </c>
      <c r="H46" s="36">
        <v>13.093032763909999</v>
      </c>
      <c r="I46" s="36">
        <v>14.978288277977001</v>
      </c>
      <c r="J46" s="36">
        <v>14.623875015655999</v>
      </c>
      <c r="K46" s="36">
        <v>14.269461753334999</v>
      </c>
      <c r="L46" s="36">
        <v>13.915048491014</v>
      </c>
      <c r="M46" s="36">
        <v>20.307154554256002</v>
      </c>
      <c r="N46" s="36">
        <v>19.952741291934998</v>
      </c>
      <c r="O46" s="36">
        <v>19.598328029613999</v>
      </c>
      <c r="P46" s="36">
        <v>20.564347693603001</v>
      </c>
      <c r="Q46" s="36">
        <v>22.043769432554001</v>
      </c>
    </row>
    <row r="48" spans="1:17" ht="11.45" customHeight="1" x14ac:dyDescent="0.25">
      <c r="A48" s="27" t="s">
        <v>135</v>
      </c>
      <c r="B48" s="41">
        <f t="shared" ref="B48:Q48" si="27">SUM(B49,B53)</f>
        <v>647.80160171048101</v>
      </c>
      <c r="C48" s="41">
        <f t="shared" si="27"/>
        <v>602.64617652825905</v>
      </c>
      <c r="D48" s="41">
        <f t="shared" si="27"/>
        <v>584.37811898336395</v>
      </c>
      <c r="E48" s="41">
        <f t="shared" si="27"/>
        <v>644.94815195518697</v>
      </c>
      <c r="F48" s="41">
        <f t="shared" si="27"/>
        <v>652.73405519409698</v>
      </c>
      <c r="G48" s="41">
        <f t="shared" si="27"/>
        <v>698.06226094046701</v>
      </c>
      <c r="H48" s="41">
        <f t="shared" si="27"/>
        <v>745.834115363705</v>
      </c>
      <c r="I48" s="41">
        <f t="shared" si="27"/>
        <v>815.23498097394395</v>
      </c>
      <c r="J48" s="41">
        <f t="shared" si="27"/>
        <v>817.81640526713693</v>
      </c>
      <c r="K48" s="41">
        <f t="shared" si="27"/>
        <v>750.92807225963907</v>
      </c>
      <c r="L48" s="41">
        <f t="shared" si="27"/>
        <v>775.1035293734941</v>
      </c>
      <c r="M48" s="41">
        <f t="shared" si="27"/>
        <v>786.04758453717909</v>
      </c>
      <c r="N48" s="41">
        <f t="shared" si="27"/>
        <v>778.51906431052214</v>
      </c>
      <c r="O48" s="41">
        <f t="shared" si="27"/>
        <v>777.25029616460802</v>
      </c>
      <c r="P48" s="41">
        <f t="shared" si="27"/>
        <v>766.93057604383807</v>
      </c>
      <c r="Q48" s="41">
        <f t="shared" si="27"/>
        <v>763.72837496192085</v>
      </c>
    </row>
    <row r="49" spans="1:17" ht="11.45" customHeight="1" x14ac:dyDescent="0.25">
      <c r="A49" s="130" t="s">
        <v>39</v>
      </c>
      <c r="B49" s="132">
        <f t="shared" ref="B49:Q49" si="28">SUM(B50:B52)</f>
        <v>630.45685189499204</v>
      </c>
      <c r="C49" s="132">
        <f t="shared" si="28"/>
        <v>585.08606289228305</v>
      </c>
      <c r="D49" s="132">
        <f t="shared" si="28"/>
        <v>566.95668017205799</v>
      </c>
      <c r="E49" s="132">
        <f t="shared" si="28"/>
        <v>625.82867638558503</v>
      </c>
      <c r="F49" s="132">
        <f t="shared" si="28"/>
        <v>631.54507250975098</v>
      </c>
      <c r="G49" s="132">
        <f t="shared" si="28"/>
        <v>676.36920146002797</v>
      </c>
      <c r="H49" s="132">
        <f t="shared" si="28"/>
        <v>722.90842622286596</v>
      </c>
      <c r="I49" s="132">
        <f t="shared" si="28"/>
        <v>789.58569350831499</v>
      </c>
      <c r="J49" s="132">
        <f t="shared" si="28"/>
        <v>794.83900791605197</v>
      </c>
      <c r="K49" s="132">
        <f t="shared" si="28"/>
        <v>731.66747127145607</v>
      </c>
      <c r="L49" s="132">
        <f t="shared" si="28"/>
        <v>752.98239619504807</v>
      </c>
      <c r="M49" s="132">
        <f t="shared" si="28"/>
        <v>758.85301276438008</v>
      </c>
      <c r="N49" s="132">
        <f t="shared" si="28"/>
        <v>752.75699349018009</v>
      </c>
      <c r="O49" s="132">
        <f t="shared" si="28"/>
        <v>751.44037985004104</v>
      </c>
      <c r="P49" s="132">
        <f t="shared" si="28"/>
        <v>739.92800759241004</v>
      </c>
      <c r="Q49" s="132">
        <f t="shared" si="28"/>
        <v>734.90582263462989</v>
      </c>
    </row>
    <row r="50" spans="1:17" ht="11.45" customHeight="1" x14ac:dyDescent="0.25">
      <c r="A50" s="116" t="s">
        <v>23</v>
      </c>
      <c r="B50" s="42">
        <v>110.81445672191499</v>
      </c>
      <c r="C50" s="42">
        <v>110.37160262418</v>
      </c>
      <c r="D50" s="42">
        <v>126.20253164557001</v>
      </c>
      <c r="E50" s="42">
        <v>173.92542213883701</v>
      </c>
      <c r="F50" s="42">
        <v>152.82317073170699</v>
      </c>
      <c r="G50" s="42">
        <v>152.69450961989699</v>
      </c>
      <c r="H50" s="42">
        <v>159.969497888315</v>
      </c>
      <c r="I50" s="42">
        <v>172.095260441107</v>
      </c>
      <c r="J50" s="42">
        <v>166.68920187793401</v>
      </c>
      <c r="K50" s="42">
        <v>166.55847815876001</v>
      </c>
      <c r="L50" s="42">
        <v>171.09816815406299</v>
      </c>
      <c r="M50" s="42">
        <v>175.46829497416601</v>
      </c>
      <c r="N50" s="42">
        <v>158.68497652582201</v>
      </c>
      <c r="O50" s="42">
        <v>147.60159549507301</v>
      </c>
      <c r="P50" s="42">
        <v>131.67542213883701</v>
      </c>
      <c r="Q50" s="42">
        <v>133.17721518987301</v>
      </c>
    </row>
    <row r="51" spans="1:17" ht="11.45" customHeight="1" x14ac:dyDescent="0.25">
      <c r="A51" s="116" t="s">
        <v>127</v>
      </c>
      <c r="B51" s="42">
        <v>331.34740444951501</v>
      </c>
      <c r="C51" s="42">
        <v>308.02985915493002</v>
      </c>
      <c r="D51" s="42">
        <v>281.032441661924</v>
      </c>
      <c r="E51" s="42">
        <v>266.50807799442902</v>
      </c>
      <c r="F51" s="42">
        <v>267.56420233463001</v>
      </c>
      <c r="G51" s="42">
        <v>287.02163061564102</v>
      </c>
      <c r="H51" s="42">
        <v>309.851729818781</v>
      </c>
      <c r="I51" s="42">
        <v>339.074848651624</v>
      </c>
      <c r="J51" s="42">
        <v>332.79173553718999</v>
      </c>
      <c r="K51" s="42">
        <v>310.47010422380703</v>
      </c>
      <c r="L51" s="42">
        <v>320.36842105263202</v>
      </c>
      <c r="M51" s="42">
        <v>332.65880416895197</v>
      </c>
      <c r="N51" s="42">
        <v>316.41530054644801</v>
      </c>
      <c r="O51" s="42">
        <v>313.80230010952903</v>
      </c>
      <c r="P51" s="42">
        <v>318.10523446019602</v>
      </c>
      <c r="Q51" s="42">
        <v>330.27406199021198</v>
      </c>
    </row>
    <row r="52" spans="1:17" ht="11.45" customHeight="1" x14ac:dyDescent="0.25">
      <c r="A52" s="116" t="s">
        <v>125</v>
      </c>
      <c r="B52" s="42">
        <v>188.29499072356199</v>
      </c>
      <c r="C52" s="42">
        <v>166.68460111317299</v>
      </c>
      <c r="D52" s="42">
        <v>159.721706864564</v>
      </c>
      <c r="E52" s="42">
        <v>185.395176252319</v>
      </c>
      <c r="F52" s="42">
        <v>211.157699443414</v>
      </c>
      <c r="G52" s="42">
        <v>236.65306122448999</v>
      </c>
      <c r="H52" s="42">
        <v>253.08719851577001</v>
      </c>
      <c r="I52" s="42">
        <v>278.41558441558402</v>
      </c>
      <c r="J52" s="42">
        <v>295.35807050092802</v>
      </c>
      <c r="K52" s="42">
        <v>254.638888888889</v>
      </c>
      <c r="L52" s="42">
        <v>261.51580698835301</v>
      </c>
      <c r="M52" s="42">
        <v>250.72591362126201</v>
      </c>
      <c r="N52" s="42">
        <v>277.65671641790999</v>
      </c>
      <c r="O52" s="42">
        <v>290.036484245439</v>
      </c>
      <c r="P52" s="42">
        <v>290.14735099337702</v>
      </c>
      <c r="Q52" s="42">
        <v>271.45454545454498</v>
      </c>
    </row>
    <row r="53" spans="1:17" ht="11.45" customHeight="1" x14ac:dyDescent="0.25">
      <c r="A53" s="128" t="s">
        <v>18</v>
      </c>
      <c r="B53" s="131">
        <f t="shared" ref="B53:Q53" si="29">SUM(B54:B55)</f>
        <v>17.344749815488999</v>
      </c>
      <c r="C53" s="131">
        <f t="shared" si="29"/>
        <v>17.560113635975998</v>
      </c>
      <c r="D53" s="131">
        <f t="shared" si="29"/>
        <v>17.421438811306</v>
      </c>
      <c r="E53" s="131">
        <f t="shared" si="29"/>
        <v>19.119475569601999</v>
      </c>
      <c r="F53" s="131">
        <f t="shared" si="29"/>
        <v>21.188982684346001</v>
      </c>
      <c r="G53" s="131">
        <f t="shared" si="29"/>
        <v>21.693059480439</v>
      </c>
      <c r="H53" s="131">
        <f t="shared" si="29"/>
        <v>22.925689140838998</v>
      </c>
      <c r="I53" s="131">
        <f t="shared" si="29"/>
        <v>25.649287465629001</v>
      </c>
      <c r="J53" s="131">
        <f t="shared" si="29"/>
        <v>22.977397351085003</v>
      </c>
      <c r="K53" s="131">
        <f t="shared" si="29"/>
        <v>19.260600988183</v>
      </c>
      <c r="L53" s="131">
        <f t="shared" si="29"/>
        <v>22.121133178446001</v>
      </c>
      <c r="M53" s="131">
        <f t="shared" si="29"/>
        <v>27.194571772799002</v>
      </c>
      <c r="N53" s="131">
        <f t="shared" si="29"/>
        <v>25.762070820342</v>
      </c>
      <c r="O53" s="131">
        <f t="shared" si="29"/>
        <v>25.809916314566998</v>
      </c>
      <c r="P53" s="131">
        <f t="shared" si="29"/>
        <v>27.002568451428001</v>
      </c>
      <c r="Q53" s="131">
        <f t="shared" si="29"/>
        <v>28.822552327291</v>
      </c>
    </row>
    <row r="54" spans="1:17" ht="11.45" customHeight="1" x14ac:dyDescent="0.25">
      <c r="A54" s="95" t="s">
        <v>126</v>
      </c>
      <c r="B54" s="37">
        <v>6.7123519458540004</v>
      </c>
      <c r="C54" s="37">
        <v>7.6880584890329997</v>
      </c>
      <c r="D54" s="37">
        <v>8.300568643379</v>
      </c>
      <c r="E54" s="37">
        <v>8.8099106417549997</v>
      </c>
      <c r="F54" s="37">
        <v>10.296506904955001</v>
      </c>
      <c r="G54" s="37">
        <v>9.7457351746549996</v>
      </c>
      <c r="H54" s="37">
        <v>9.8326563769290001</v>
      </c>
      <c r="I54" s="37">
        <v>10.670999187652001</v>
      </c>
      <c r="J54" s="37">
        <v>9.7936636880580004</v>
      </c>
      <c r="K54" s="37">
        <v>8.9114541023560001</v>
      </c>
      <c r="L54" s="37">
        <v>8.3429513602639993</v>
      </c>
      <c r="M54" s="37">
        <v>6.8874172185429998</v>
      </c>
      <c r="N54" s="37">
        <v>6.852310231023</v>
      </c>
      <c r="O54" s="37">
        <v>6.2803970223330001</v>
      </c>
      <c r="P54" s="37">
        <v>6.4382207578250004</v>
      </c>
      <c r="Q54" s="37">
        <v>6.7787828947369997</v>
      </c>
    </row>
    <row r="55" spans="1:17" ht="11.45" customHeight="1" x14ac:dyDescent="0.25">
      <c r="A55" s="93" t="s">
        <v>125</v>
      </c>
      <c r="B55" s="36">
        <v>10.632397869635</v>
      </c>
      <c r="C55" s="36">
        <v>9.8720551469429996</v>
      </c>
      <c r="D55" s="36">
        <v>9.1208701679270003</v>
      </c>
      <c r="E55" s="36">
        <v>10.309564927846999</v>
      </c>
      <c r="F55" s="36">
        <v>10.892475779391001</v>
      </c>
      <c r="G55" s="36">
        <v>11.947324305784001</v>
      </c>
      <c r="H55" s="36">
        <v>13.093032763909999</v>
      </c>
      <c r="I55" s="36">
        <v>14.978288277977001</v>
      </c>
      <c r="J55" s="36">
        <v>13.183733663027001</v>
      </c>
      <c r="K55" s="36">
        <v>10.349146885827</v>
      </c>
      <c r="L55" s="36">
        <v>13.778181818182</v>
      </c>
      <c r="M55" s="36">
        <v>20.307154554256002</v>
      </c>
      <c r="N55" s="36">
        <v>18.909760589318999</v>
      </c>
      <c r="O55" s="36">
        <v>19.529519292233999</v>
      </c>
      <c r="P55" s="36">
        <v>20.564347693603001</v>
      </c>
      <c r="Q55" s="36">
        <v>22.043769432554001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4.4504127343710254</v>
      </c>
      <c r="D57" s="41">
        <f t="shared" si="30"/>
        <v>20.360999464662981</v>
      </c>
      <c r="E57" s="41">
        <f t="shared" si="30"/>
        <v>68.819884226856004</v>
      </c>
      <c r="F57" s="41">
        <f t="shared" si="30"/>
        <v>34.686688323807047</v>
      </c>
      <c r="G57" s="41">
        <f t="shared" si="30"/>
        <v>44.07991683495397</v>
      </c>
      <c r="H57" s="41">
        <f t="shared" si="30"/>
        <v>58.085771387302998</v>
      </c>
      <c r="I57" s="41">
        <f t="shared" si="30"/>
        <v>88.103413357290009</v>
      </c>
      <c r="J57" s="41">
        <f t="shared" si="30"/>
        <v>27.980786143345995</v>
      </c>
      <c r="K57" s="41">
        <f t="shared" si="30"/>
        <v>1.8508481657810023</v>
      </c>
      <c r="L57" s="41">
        <f t="shared" si="30"/>
        <v>17.900017698111014</v>
      </c>
      <c r="M57" s="41">
        <f t="shared" si="30"/>
        <v>38.145757967700987</v>
      </c>
      <c r="N57" s="41">
        <f t="shared" si="30"/>
        <v>7.4046446801220327</v>
      </c>
      <c r="O57" s="41">
        <f t="shared" si="30"/>
        <v>21.88959042219301</v>
      </c>
      <c r="P57" s="41">
        <f t="shared" si="30"/>
        <v>23.055647197351004</v>
      </c>
      <c r="Q57" s="41">
        <f t="shared" si="30"/>
        <v>25.047576012938968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3.2509611263300258</v>
      </c>
      <c r="D58" s="132">
        <f t="shared" si="31"/>
        <v>19.524744245454983</v>
      </c>
      <c r="E58" s="132">
        <f t="shared" si="31"/>
        <v>67.346390318443</v>
      </c>
      <c r="F58" s="132">
        <f t="shared" si="31"/>
        <v>32.039022881880044</v>
      </c>
      <c r="G58" s="132">
        <f t="shared" si="31"/>
        <v>42.670655046239972</v>
      </c>
      <c r="H58" s="132">
        <f t="shared" si="31"/>
        <v>56.585649666856</v>
      </c>
      <c r="I58" s="132">
        <f t="shared" si="31"/>
        <v>84.818017103619013</v>
      </c>
      <c r="J58" s="132">
        <f t="shared" si="31"/>
        <v>27.980786143345995</v>
      </c>
      <c r="K58" s="132">
        <f t="shared" si="31"/>
        <v>1.8508481657810023</v>
      </c>
      <c r="L58" s="132">
        <f t="shared" si="31"/>
        <v>17.900017698111014</v>
      </c>
      <c r="M58" s="132">
        <f t="shared" si="31"/>
        <v>31.399238642137988</v>
      </c>
      <c r="N58" s="132">
        <f t="shared" si="31"/>
        <v>7.4046446801220327</v>
      </c>
      <c r="O58" s="132">
        <f t="shared" si="31"/>
        <v>21.88959042219301</v>
      </c>
      <c r="P58" s="132">
        <f t="shared" si="31"/>
        <v>21.735214271041002</v>
      </c>
      <c r="Q58" s="132">
        <f t="shared" si="31"/>
        <v>23.213741011666968</v>
      </c>
    </row>
    <row r="59" spans="1:17" ht="11.45" customHeight="1" x14ac:dyDescent="0.25">
      <c r="A59" s="116" t="s">
        <v>23</v>
      </c>
      <c r="B59" s="42"/>
      <c r="C59" s="42">
        <v>3.2509611263290026</v>
      </c>
      <c r="D59" s="42">
        <v>19.524744245454016</v>
      </c>
      <c r="E59" s="42">
        <v>51.416705717330998</v>
      </c>
      <c r="F59" s="42">
        <v>0</v>
      </c>
      <c r="G59" s="42">
        <v>0</v>
      </c>
      <c r="H59" s="42">
        <v>0</v>
      </c>
      <c r="I59" s="42">
        <v>12.945099198526009</v>
      </c>
      <c r="J59" s="42">
        <v>0</v>
      </c>
      <c r="K59" s="42">
        <v>1.8508481657810023</v>
      </c>
      <c r="L59" s="42">
        <v>8.2335052193669753</v>
      </c>
      <c r="M59" s="42">
        <v>8.0639420441670211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1.0231815394945443E-12</v>
      </c>
      <c r="D60" s="42">
        <v>9.6633812063373625E-13</v>
      </c>
      <c r="E60" s="42">
        <v>0</v>
      </c>
      <c r="F60" s="42">
        <v>5.6843418860808015E-14</v>
      </c>
      <c r="G60" s="42">
        <v>10.898793574378999</v>
      </c>
      <c r="H60" s="42">
        <v>33.875012684790988</v>
      </c>
      <c r="I60" s="42">
        <v>40.268032314494008</v>
      </c>
      <c r="J60" s="42">
        <v>4.7618003672170062</v>
      </c>
      <c r="K60" s="42">
        <v>0</v>
      </c>
      <c r="L60" s="42">
        <v>9.6665124787440391</v>
      </c>
      <c r="M60" s="42">
        <v>23.335296597970967</v>
      </c>
      <c r="N60" s="42">
        <v>5.6843418860808015E-14</v>
      </c>
      <c r="O60" s="42">
        <v>3.2333229038790137</v>
      </c>
      <c r="P60" s="42">
        <v>15.347847832317996</v>
      </c>
      <c r="Q60" s="42">
        <v>23.213741011666968</v>
      </c>
    </row>
    <row r="61" spans="1:17" ht="11.45" customHeight="1" x14ac:dyDescent="0.25">
      <c r="A61" s="116" t="s">
        <v>125</v>
      </c>
      <c r="B61" s="42"/>
      <c r="C61" s="42">
        <v>0</v>
      </c>
      <c r="D61" s="42">
        <v>0</v>
      </c>
      <c r="E61" s="42">
        <v>15.929684601112001</v>
      </c>
      <c r="F61" s="42">
        <v>32.039022881879987</v>
      </c>
      <c r="G61" s="42">
        <v>31.771861471860973</v>
      </c>
      <c r="H61" s="42">
        <v>22.710636982065012</v>
      </c>
      <c r="I61" s="42">
        <v>31.604885590598997</v>
      </c>
      <c r="J61" s="42">
        <v>23.218985776128989</v>
      </c>
      <c r="K61" s="42">
        <v>0</v>
      </c>
      <c r="L61" s="42">
        <v>0</v>
      </c>
      <c r="M61" s="42">
        <v>0</v>
      </c>
      <c r="N61" s="42">
        <v>7.4046446801219759</v>
      </c>
      <c r="O61" s="42">
        <v>18.656267518313996</v>
      </c>
      <c r="P61" s="42">
        <v>6.3873664387230065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1.1994516080409996</v>
      </c>
      <c r="D62" s="131">
        <f t="shared" si="32"/>
        <v>0.83625521920799972</v>
      </c>
      <c r="E62" s="131">
        <f t="shared" si="32"/>
        <v>1.4734939084129977</v>
      </c>
      <c r="F62" s="131">
        <f t="shared" si="32"/>
        <v>2.6476654419270016</v>
      </c>
      <c r="G62" s="131">
        <f t="shared" si="32"/>
        <v>1.4092617887139998</v>
      </c>
      <c r="H62" s="131">
        <f t="shared" si="32"/>
        <v>1.5001217204469981</v>
      </c>
      <c r="I62" s="131">
        <f t="shared" si="32"/>
        <v>3.2853962536710011</v>
      </c>
      <c r="J62" s="131">
        <f t="shared" si="32"/>
        <v>0</v>
      </c>
      <c r="K62" s="131">
        <f t="shared" si="32"/>
        <v>0</v>
      </c>
      <c r="L62" s="131">
        <f t="shared" si="32"/>
        <v>0</v>
      </c>
      <c r="M62" s="131">
        <f t="shared" si="32"/>
        <v>6.7465193255630016</v>
      </c>
      <c r="N62" s="131">
        <f t="shared" si="32"/>
        <v>0</v>
      </c>
      <c r="O62" s="131">
        <f t="shared" si="32"/>
        <v>0</v>
      </c>
      <c r="P62" s="131">
        <f t="shared" si="32"/>
        <v>1.3204329263100014</v>
      </c>
      <c r="Q62" s="131">
        <f t="shared" si="32"/>
        <v>1.8338350012719999</v>
      </c>
    </row>
    <row r="63" spans="1:17" ht="11.45" customHeight="1" x14ac:dyDescent="0.25">
      <c r="A63" s="95" t="s">
        <v>126</v>
      </c>
      <c r="B63" s="37"/>
      <c r="C63" s="37">
        <v>1.1994516080409996</v>
      </c>
      <c r="D63" s="37">
        <v>0.83625521920799972</v>
      </c>
      <c r="E63" s="37">
        <v>0.7330870632379991</v>
      </c>
      <c r="F63" s="37">
        <v>1.7103413280620003</v>
      </c>
      <c r="G63" s="37">
        <v>0</v>
      </c>
      <c r="H63" s="37">
        <v>0</v>
      </c>
      <c r="I63" s="37">
        <v>1.0457274772830001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0</v>
      </c>
      <c r="D64" s="36">
        <v>0</v>
      </c>
      <c r="E64" s="36">
        <v>0.74040684517499855</v>
      </c>
      <c r="F64" s="36">
        <v>0.93732411386500125</v>
      </c>
      <c r="G64" s="36">
        <v>1.4092617887139998</v>
      </c>
      <c r="H64" s="36">
        <v>1.5001217204469981</v>
      </c>
      <c r="I64" s="36">
        <v>2.239668776388001</v>
      </c>
      <c r="J64" s="36">
        <v>0</v>
      </c>
      <c r="K64" s="36">
        <v>0</v>
      </c>
      <c r="L64" s="36">
        <v>0</v>
      </c>
      <c r="M64" s="36">
        <v>6.7465193255630016</v>
      </c>
      <c r="N64" s="36">
        <v>0</v>
      </c>
      <c r="O64" s="36">
        <v>0</v>
      </c>
      <c r="P64" s="36">
        <v>1.3204329263100014</v>
      </c>
      <c r="Q64" s="36">
        <v>1.8338350012719999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76.308133412492737</v>
      </c>
      <c r="C69" s="134">
        <f t="shared" si="33"/>
        <v>75.908981354822515</v>
      </c>
      <c r="D69" s="134">
        <f t="shared" si="33"/>
        <v>77.878229182125054</v>
      </c>
      <c r="E69" s="134">
        <f t="shared" si="33"/>
        <v>78.331198722183416</v>
      </c>
      <c r="F69" s="134">
        <f t="shared" si="33"/>
        <v>89.594775570831544</v>
      </c>
      <c r="G69" s="134">
        <f t="shared" si="33"/>
        <v>92.333782953852236</v>
      </c>
      <c r="H69" s="134">
        <f t="shared" si="33"/>
        <v>94.013414635317204</v>
      </c>
      <c r="I69" s="134">
        <f t="shared" si="33"/>
        <v>95.983263306558385</v>
      </c>
      <c r="J69" s="134">
        <f t="shared" si="33"/>
        <v>95.272486883675839</v>
      </c>
      <c r="K69" s="134">
        <f t="shared" si="33"/>
        <v>96.746890641660627</v>
      </c>
      <c r="L69" s="134">
        <f t="shared" si="33"/>
        <v>100.14468195165271</v>
      </c>
      <c r="M69" s="134">
        <f t="shared" si="33"/>
        <v>104.43231949182366</v>
      </c>
      <c r="N69" s="134">
        <f t="shared" si="33"/>
        <v>110.85984899480482</v>
      </c>
      <c r="O69" s="134">
        <f t="shared" si="33"/>
        <v>112.96721678711336</v>
      </c>
      <c r="P69" s="134">
        <f t="shared" si="33"/>
        <v>118.69538939335338</v>
      </c>
      <c r="Q69" s="134">
        <f t="shared" si="33"/>
        <v>125.11057043340207</v>
      </c>
    </row>
    <row r="70" spans="1:17" ht="11.45" customHeight="1" x14ac:dyDescent="0.25">
      <c r="A70" s="116" t="s">
        <v>23</v>
      </c>
      <c r="B70" s="77">
        <f>TrAvia_png!B13*TrAvia_png!B19</f>
        <v>106.31283939025049</v>
      </c>
      <c r="C70" s="77">
        <f>TrAvia_png!C13*TrAvia_png!C19</f>
        <v>104.6938220971159</v>
      </c>
      <c r="D70" s="77">
        <f>TrAvia_png!D13*TrAvia_png!D19</f>
        <v>86.036123184367923</v>
      </c>
      <c r="E70" s="77">
        <f>TrAvia_png!E13*TrAvia_png!E19</f>
        <v>67.154497328813491</v>
      </c>
      <c r="F70" s="77">
        <f>TrAvia_png!F13*TrAvia_png!F19</f>
        <v>76.156430410749522</v>
      </c>
      <c r="G70" s="77">
        <f>TrAvia_png!G13*TrAvia_png!G19</f>
        <v>77.581452524954514</v>
      </c>
      <c r="H70" s="77">
        <f>TrAvia_png!H13*TrAvia_png!H19</f>
        <v>79.124639551768141</v>
      </c>
      <c r="I70" s="77">
        <f>TrAvia_png!I13*TrAvia_png!I19</f>
        <v>80.550994587372358</v>
      </c>
      <c r="J70" s="77">
        <f>TrAvia_png!J13*TrAvia_png!J19</f>
        <v>80.464331583335209</v>
      </c>
      <c r="K70" s="77">
        <f>TrAvia_png!K13*TrAvia_png!K19</f>
        <v>81.192615403704991</v>
      </c>
      <c r="L70" s="77">
        <f>TrAvia_png!L13*TrAvia_png!L19</f>
        <v>83.607527973909313</v>
      </c>
      <c r="M70" s="77">
        <f>TrAvia_png!M13*TrAvia_png!M19</f>
        <v>85.697067767391559</v>
      </c>
      <c r="N70" s="77">
        <f>TrAvia_png!N13*TrAvia_png!N19</f>
        <v>90.366962624149778</v>
      </c>
      <c r="O70" s="77">
        <f>TrAvia_png!O13*TrAvia_png!O19</f>
        <v>91.067079122143838</v>
      </c>
      <c r="P70" s="77">
        <f>TrAvia_png!P13*TrAvia_png!P19</f>
        <v>97.652978641551371</v>
      </c>
      <c r="Q70" s="77">
        <f>TrAvia_png!Q13*TrAvia_png!Q19</f>
        <v>104.40505232920403</v>
      </c>
    </row>
    <row r="71" spans="1:17" ht="11.45" customHeight="1" x14ac:dyDescent="0.25">
      <c r="A71" s="116" t="s">
        <v>127</v>
      </c>
      <c r="B71" s="77">
        <f>TrAvia_png!B14*TrAvia_png!B20</f>
        <v>54.571870287095507</v>
      </c>
      <c r="C71" s="77">
        <f>TrAvia_png!C14*TrAvia_png!C20</f>
        <v>54.613607972887209</v>
      </c>
      <c r="D71" s="77">
        <f>TrAvia_png!D14*TrAvia_png!D20</f>
        <v>63.457444093856701</v>
      </c>
      <c r="E71" s="77">
        <f>TrAvia_png!E14*TrAvia_png!E20</f>
        <v>77.984340966006243</v>
      </c>
      <c r="F71" s="77">
        <f>TrAvia_png!F14*TrAvia_png!F20</f>
        <v>88.971338823470759</v>
      </c>
      <c r="G71" s="77">
        <f>TrAvia_png!G14*TrAvia_png!G20</f>
        <v>92.373932367149763</v>
      </c>
      <c r="H71" s="77">
        <f>TrAvia_png!H14*TrAvia_png!H20</f>
        <v>94.233448532539342</v>
      </c>
      <c r="I71" s="77">
        <f>TrAvia_png!I14*TrAvia_png!I20</f>
        <v>96.069685229159603</v>
      </c>
      <c r="J71" s="77">
        <f>TrAvia_png!J14*TrAvia_png!J20</f>
        <v>95.688290230241861</v>
      </c>
      <c r="K71" s="77">
        <f>TrAvia_png!K14*TrAvia_png!K20</f>
        <v>97.302743702593872</v>
      </c>
      <c r="L71" s="77">
        <f>TrAvia_png!L14*TrAvia_png!L20</f>
        <v>99.955771521274855</v>
      </c>
      <c r="M71" s="77">
        <f>TrAvia_png!M14*TrAvia_png!M20</f>
        <v>105.75893951061693</v>
      </c>
      <c r="N71" s="77">
        <f>TrAvia_png!N14*TrAvia_png!N20</f>
        <v>110.4639299530257</v>
      </c>
      <c r="O71" s="77">
        <f>TrAvia_png!O14*TrAvia_png!O20</f>
        <v>111.84750167102092</v>
      </c>
      <c r="P71" s="77">
        <f>TrAvia_png!P14*TrAvia_png!P20</f>
        <v>116.011256331365</v>
      </c>
      <c r="Q71" s="77">
        <f>TrAvia_png!Q14*TrAvia_png!Q20</f>
        <v>122.36492013158285</v>
      </c>
    </row>
    <row r="72" spans="1:17" ht="11.45" customHeight="1" x14ac:dyDescent="0.25">
      <c r="A72" s="116" t="s">
        <v>125</v>
      </c>
      <c r="B72" s="135">
        <f>TrAvia_png!B15*TrAvia_png!B21</f>
        <v>129.55176321053099</v>
      </c>
      <c r="C72" s="135">
        <f>TrAvia_png!C15*TrAvia_png!C21</f>
        <v>130.04262992108457</v>
      </c>
      <c r="D72" s="135">
        <f>TrAvia_png!D15*TrAvia_png!D21</f>
        <v>135.08098501568125</v>
      </c>
      <c r="E72" s="135">
        <f>TrAvia_png!E15*TrAvia_png!E21</f>
        <v>121.46577535825794</v>
      </c>
      <c r="F72" s="135">
        <f>TrAvia_png!F15*TrAvia_png!F21</f>
        <v>130.70182930043757</v>
      </c>
      <c r="G72" s="135">
        <f>TrAvia_png!G15*TrAvia_png!G21</f>
        <v>129.8037019034777</v>
      </c>
      <c r="H72" s="135">
        <f>TrAvia_png!H15*TrAvia_png!H21</f>
        <v>130.30996085445776</v>
      </c>
      <c r="I72" s="135">
        <f>TrAvia_png!I15*TrAvia_png!I21</f>
        <v>133.34221609158638</v>
      </c>
      <c r="J72" s="135">
        <f>TrAvia_png!J15*TrAvia_png!J21</f>
        <v>126.7204550308421</v>
      </c>
      <c r="K72" s="135">
        <f>TrAvia_png!K15*TrAvia_png!K21</f>
        <v>132.20687656812478</v>
      </c>
      <c r="L72" s="135">
        <f>TrAvia_png!L15*TrAvia_png!L21</f>
        <v>139.17444057746022</v>
      </c>
      <c r="M72" s="135">
        <f>TrAvia_png!M15*TrAvia_png!M21</f>
        <v>145.47231626440171</v>
      </c>
      <c r="N72" s="135">
        <f>TrAvia_png!N15*TrAvia_png!N21</f>
        <v>153.59983754113733</v>
      </c>
      <c r="O72" s="135">
        <f>TrAvia_png!O15*TrAvia_png!O21</f>
        <v>156.02263110948471</v>
      </c>
      <c r="P72" s="135">
        <f>TrAvia_png!P15*TrAvia_png!P21</f>
        <v>161.3387979389326</v>
      </c>
      <c r="Q72" s="135">
        <f>TrAvia_png!Q15*TrAvia_png!Q21</f>
        <v>171.07897460878036</v>
      </c>
    </row>
    <row r="73" spans="1:17" ht="11.45" customHeight="1" x14ac:dyDescent="0.25">
      <c r="A73" s="128" t="s">
        <v>132</v>
      </c>
      <c r="B73" s="133">
        <f t="shared" ref="B73:Q73" si="34">IF(B35=0,"",B35/B26)</f>
        <v>36.025093149213092</v>
      </c>
      <c r="C73" s="133">
        <f t="shared" si="34"/>
        <v>34.188389032710894</v>
      </c>
      <c r="D73" s="133">
        <f t="shared" si="34"/>
        <v>33.491165096644025</v>
      </c>
      <c r="E73" s="133">
        <f t="shared" si="34"/>
        <v>34.18173003144129</v>
      </c>
      <c r="F73" s="133">
        <f t="shared" si="34"/>
        <v>33.784276020963667</v>
      </c>
      <c r="G73" s="133">
        <f t="shared" si="34"/>
        <v>35.13349291612203</v>
      </c>
      <c r="H73" s="133">
        <f t="shared" si="34"/>
        <v>34.884935121246251</v>
      </c>
      <c r="I73" s="133">
        <f t="shared" si="34"/>
        <v>35.225957599850119</v>
      </c>
      <c r="J73" s="133">
        <f t="shared" si="34"/>
        <v>34.388318128676609</v>
      </c>
      <c r="K73" s="133">
        <f t="shared" si="34"/>
        <v>33.146908696908021</v>
      </c>
      <c r="L73" s="133">
        <f t="shared" si="34"/>
        <v>37.212475934051788</v>
      </c>
      <c r="M73" s="133">
        <f t="shared" si="34"/>
        <v>40.393597232756214</v>
      </c>
      <c r="N73" s="133">
        <f t="shared" si="34"/>
        <v>39.580845171824038</v>
      </c>
      <c r="O73" s="133">
        <f t="shared" si="34"/>
        <v>39.170722369415529</v>
      </c>
      <c r="P73" s="133">
        <f t="shared" si="34"/>
        <v>41.752419876378852</v>
      </c>
      <c r="Q73" s="133">
        <f t="shared" si="34"/>
        <v>40.644445676099785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948.64422371614182</v>
      </c>
      <c r="C78" s="134">
        <f t="shared" ref="C78:Q78" si="35">IF(C13=0,0,C13*1000000/C22)</f>
        <v>917.98464256859359</v>
      </c>
      <c r="D78" s="134">
        <f t="shared" si="35"/>
        <v>915.58138117541159</v>
      </c>
      <c r="E78" s="134">
        <f t="shared" si="35"/>
        <v>890.46388340265514</v>
      </c>
      <c r="F78" s="134">
        <f t="shared" si="35"/>
        <v>948.05208512636545</v>
      </c>
      <c r="G78" s="134">
        <f t="shared" si="35"/>
        <v>971.94013366436479</v>
      </c>
      <c r="H78" s="134">
        <f t="shared" si="35"/>
        <v>962.0870579214295</v>
      </c>
      <c r="I78" s="134">
        <f t="shared" si="35"/>
        <v>969.17613010151558</v>
      </c>
      <c r="J78" s="134">
        <f t="shared" si="35"/>
        <v>1000.5036817372915</v>
      </c>
      <c r="K78" s="134">
        <f t="shared" si="35"/>
        <v>940.09435259343707</v>
      </c>
      <c r="L78" s="134">
        <f t="shared" si="35"/>
        <v>927.18585950528643</v>
      </c>
      <c r="M78" s="134">
        <f t="shared" si="35"/>
        <v>905.24405297249893</v>
      </c>
      <c r="N78" s="134">
        <f t="shared" si="35"/>
        <v>955.58894190669048</v>
      </c>
      <c r="O78" s="134">
        <f t="shared" si="35"/>
        <v>983.93227401313266</v>
      </c>
      <c r="P78" s="134">
        <f t="shared" si="35"/>
        <v>992.03743826040102</v>
      </c>
      <c r="Q78" s="134">
        <f t="shared" si="35"/>
        <v>956.07129689654539</v>
      </c>
    </row>
    <row r="79" spans="1:17" ht="11.45" customHeight="1" x14ac:dyDescent="0.25">
      <c r="A79" s="116" t="s">
        <v>23</v>
      </c>
      <c r="B79" s="77">
        <v>452.700975763055</v>
      </c>
      <c r="C79" s="77">
        <v>476.62662038286163</v>
      </c>
      <c r="D79" s="77">
        <v>477.19661829032083</v>
      </c>
      <c r="E79" s="77">
        <v>477.56964364923363</v>
      </c>
      <c r="F79" s="77">
        <v>477.90083735325999</v>
      </c>
      <c r="G79" s="77">
        <v>478.22906951217851</v>
      </c>
      <c r="H79" s="77">
        <v>478.51918529086464</v>
      </c>
      <c r="I79" s="77">
        <v>478.82085410855382</v>
      </c>
      <c r="J79" s="77">
        <v>479.20509130385005</v>
      </c>
      <c r="K79" s="77">
        <v>479.5814273160517</v>
      </c>
      <c r="L79" s="77">
        <v>480.00000019700843</v>
      </c>
      <c r="M79" s="77">
        <v>479.58142316798347</v>
      </c>
      <c r="N79" s="77">
        <v>479.15611328670087</v>
      </c>
      <c r="O79" s="77">
        <v>478.65666406071773</v>
      </c>
      <c r="P79" s="77">
        <v>478.05546546978297</v>
      </c>
      <c r="Q79" s="77">
        <v>477.37914092513751</v>
      </c>
    </row>
    <row r="80" spans="1:17" ht="11.45" customHeight="1" x14ac:dyDescent="0.25">
      <c r="A80" s="116" t="s">
        <v>127</v>
      </c>
      <c r="B80" s="77">
        <v>696.34171160110839</v>
      </c>
      <c r="C80" s="77">
        <v>672.53645308383625</v>
      </c>
      <c r="D80" s="77">
        <v>691.98993471927724</v>
      </c>
      <c r="E80" s="77">
        <v>651.04808034345933</v>
      </c>
      <c r="F80" s="77">
        <v>646.62894740703359</v>
      </c>
      <c r="G80" s="77">
        <v>642.29616491133481</v>
      </c>
      <c r="H80" s="77">
        <v>624.03716398321421</v>
      </c>
      <c r="I80" s="77">
        <v>627.86861908862579</v>
      </c>
      <c r="J80" s="77">
        <v>630.02440132086133</v>
      </c>
      <c r="K80" s="77">
        <v>621.46507549915793</v>
      </c>
      <c r="L80" s="77">
        <v>620.65449869723784</v>
      </c>
      <c r="M80" s="77">
        <v>621.46520536832054</v>
      </c>
      <c r="N80" s="77">
        <v>615.21719864995214</v>
      </c>
      <c r="O80" s="77">
        <v>618.43127141843536</v>
      </c>
      <c r="P80" s="77">
        <v>610.44468559454174</v>
      </c>
      <c r="Q80" s="77">
        <v>605.32579810022514</v>
      </c>
    </row>
    <row r="81" spans="1:17" ht="11.45" customHeight="1" x14ac:dyDescent="0.25">
      <c r="A81" s="116" t="s">
        <v>125</v>
      </c>
      <c r="B81" s="77">
        <v>3568.763280318421</v>
      </c>
      <c r="C81" s="77">
        <v>3568.7633675091174</v>
      </c>
      <c r="D81" s="77">
        <v>3568.7633675091183</v>
      </c>
      <c r="E81" s="77">
        <v>3568.7633675091179</v>
      </c>
      <c r="F81" s="77">
        <v>3568.7633675091174</v>
      </c>
      <c r="G81" s="77">
        <v>3568.7633675091179</v>
      </c>
      <c r="H81" s="77">
        <v>3568.7633675091179</v>
      </c>
      <c r="I81" s="77">
        <v>3568.7633675091174</v>
      </c>
      <c r="J81" s="77">
        <v>3568.7633675091183</v>
      </c>
      <c r="K81" s="77">
        <v>3283.0043388000504</v>
      </c>
      <c r="L81" s="77">
        <v>3103.2724934861894</v>
      </c>
      <c r="M81" s="77">
        <v>3098.9383290338201</v>
      </c>
      <c r="N81" s="77">
        <v>3094.5669672915424</v>
      </c>
      <c r="O81" s="77">
        <v>3090.1581509462803</v>
      </c>
      <c r="P81" s="77">
        <v>3085.711622161486</v>
      </c>
      <c r="Q81" s="77">
        <v>3081.2271226058929</v>
      </c>
    </row>
    <row r="82" spans="1:17" ht="11.45" customHeight="1" x14ac:dyDescent="0.25">
      <c r="A82" s="128" t="s">
        <v>18</v>
      </c>
      <c r="B82" s="133">
        <f>IF(B17=0,0,B17*1000000/B26)</f>
        <v>1655.3944689041059</v>
      </c>
      <c r="C82" s="133">
        <f t="shared" ref="C82:Q82" si="36">IF(C17=0,0,C17*1000000/C26)</f>
        <v>1474.4651532363741</v>
      </c>
      <c r="D82" s="133">
        <f t="shared" si="36"/>
        <v>1404.0305997714383</v>
      </c>
      <c r="E82" s="133">
        <f t="shared" si="36"/>
        <v>1445.260225111612</v>
      </c>
      <c r="F82" s="133">
        <f t="shared" si="36"/>
        <v>1391.4600554443346</v>
      </c>
      <c r="G82" s="133">
        <f t="shared" si="36"/>
        <v>1469.5019914799034</v>
      </c>
      <c r="H82" s="133">
        <f t="shared" si="36"/>
        <v>1501.8325778215842</v>
      </c>
      <c r="I82" s="133">
        <f t="shared" si="36"/>
        <v>1556.6094424478094</v>
      </c>
      <c r="J82" s="133">
        <f t="shared" si="36"/>
        <v>1514.7737608288051</v>
      </c>
      <c r="K82" s="133">
        <f t="shared" si="36"/>
        <v>1392.3416530252714</v>
      </c>
      <c r="L82" s="133">
        <f t="shared" si="36"/>
        <v>1649.3496207309022</v>
      </c>
      <c r="M82" s="133">
        <f t="shared" si="36"/>
        <v>1884.0411598723217</v>
      </c>
      <c r="N82" s="133">
        <f t="shared" si="36"/>
        <v>1886.7622805803589</v>
      </c>
      <c r="O82" s="133">
        <f t="shared" si="36"/>
        <v>1953.0987786329192</v>
      </c>
      <c r="P82" s="133">
        <f t="shared" si="36"/>
        <v>1964.6379918878088</v>
      </c>
      <c r="Q82" s="133">
        <f t="shared" si="36"/>
        <v>1970.8340372497908</v>
      </c>
    </row>
    <row r="83" spans="1:17" ht="11.45" customHeight="1" x14ac:dyDescent="0.25">
      <c r="A83" s="95" t="s">
        <v>126</v>
      </c>
      <c r="B83" s="75">
        <v>746.12878997027985</v>
      </c>
      <c r="C83" s="75">
        <v>649.61025170374558</v>
      </c>
      <c r="D83" s="75">
        <v>649.56140742094885</v>
      </c>
      <c r="E83" s="75">
        <v>649.5944051094292</v>
      </c>
      <c r="F83" s="75">
        <v>649.56325393901375</v>
      </c>
      <c r="G83" s="75">
        <v>649.56762051108262</v>
      </c>
      <c r="H83" s="75">
        <v>649.58660586218673</v>
      </c>
      <c r="I83" s="75">
        <v>649.5666562601009</v>
      </c>
      <c r="J83" s="75">
        <v>649.57006219064385</v>
      </c>
      <c r="K83" s="75">
        <v>649.59240279375058</v>
      </c>
      <c r="L83" s="75">
        <v>683.78190043151756</v>
      </c>
      <c r="M83" s="75">
        <v>694.79274537909407</v>
      </c>
      <c r="N83" s="75">
        <v>685.67722867893849</v>
      </c>
      <c r="O83" s="75">
        <v>692.09079078555567</v>
      </c>
      <c r="P83" s="75">
        <v>682.56415357224182</v>
      </c>
      <c r="Q83" s="75">
        <v>678.93268132181277</v>
      </c>
    </row>
    <row r="84" spans="1:17" ht="11.45" customHeight="1" x14ac:dyDescent="0.25">
      <c r="A84" s="93" t="s">
        <v>125</v>
      </c>
      <c r="B84" s="74">
        <v>2685.8863564765707</v>
      </c>
      <c r="C84" s="74">
        <v>2678.1493589854222</v>
      </c>
      <c r="D84" s="74">
        <v>2678.5184773457404</v>
      </c>
      <c r="E84" s="74">
        <v>2678.1229476256126</v>
      </c>
      <c r="F84" s="74">
        <v>2678.2133235554024</v>
      </c>
      <c r="G84" s="74">
        <v>2678.3411156031093</v>
      </c>
      <c r="H84" s="74">
        <v>2688.2825593288053</v>
      </c>
      <c r="I84" s="74">
        <v>2752.0918346432099</v>
      </c>
      <c r="J84" s="74">
        <v>2714.6130691867893</v>
      </c>
      <c r="K84" s="74">
        <v>2585.3105218863166</v>
      </c>
      <c r="L84" s="74">
        <v>2721.4302688385096</v>
      </c>
      <c r="M84" s="74">
        <v>2767.6625283547301</v>
      </c>
      <c r="N84" s="74">
        <v>2777.9885389924134</v>
      </c>
      <c r="O84" s="74">
        <v>2783.2562575434872</v>
      </c>
      <c r="P84" s="74">
        <v>2761.7316722365736</v>
      </c>
      <c r="Q84" s="74">
        <v>2735.2458755047783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87299.176170818988</v>
      </c>
      <c r="C87" s="132">
        <f t="shared" si="37"/>
        <v>84311.458168399899</v>
      </c>
      <c r="D87" s="132">
        <f t="shared" si="37"/>
        <v>87433.837588939408</v>
      </c>
      <c r="E87" s="132">
        <f t="shared" si="37"/>
        <v>83759.196811265792</v>
      </c>
      <c r="F87" s="132">
        <f t="shared" si="37"/>
        <v>100587.03272825496</v>
      </c>
      <c r="G87" s="132">
        <f t="shared" si="37"/>
        <v>104967.48363729825</v>
      </c>
      <c r="H87" s="132">
        <f t="shared" si="37"/>
        <v>105156.96081938723</v>
      </c>
      <c r="I87" s="132">
        <f t="shared" si="37"/>
        <v>108322.69040540062</v>
      </c>
      <c r="J87" s="132">
        <f t="shared" si="37"/>
        <v>109186.27189786208</v>
      </c>
      <c r="K87" s="132">
        <f t="shared" si="37"/>
        <v>104654.68570496784</v>
      </c>
      <c r="L87" s="132">
        <f t="shared" si="37"/>
        <v>107391.22604900447</v>
      </c>
      <c r="M87" s="132">
        <f t="shared" si="37"/>
        <v>108984.49314530678</v>
      </c>
      <c r="N87" s="132">
        <f t="shared" si="37"/>
        <v>123165.42114619237</v>
      </c>
      <c r="O87" s="132">
        <f t="shared" si="37"/>
        <v>129576.81231484201</v>
      </c>
      <c r="P87" s="132">
        <f t="shared" si="37"/>
        <v>136299.9341576256</v>
      </c>
      <c r="Q87" s="132">
        <f t="shared" si="37"/>
        <v>138033.33535893474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48127.926128107341</v>
      </c>
      <c r="C88" s="42">
        <f t="shared" si="38"/>
        <v>49899.862601112909</v>
      </c>
      <c r="D88" s="42">
        <f t="shared" si="38"/>
        <v>41056.14703438984</v>
      </c>
      <c r="E88" s="42">
        <f t="shared" si="38"/>
        <v>32070.949358764869</v>
      </c>
      <c r="F88" s="42">
        <f t="shared" si="38"/>
        <v>36395.221863132465</v>
      </c>
      <c r="G88" s="42">
        <f t="shared" si="38"/>
        <v>37101.705852412255</v>
      </c>
      <c r="H88" s="42">
        <f t="shared" si="38"/>
        <v>37862.658054745414</v>
      </c>
      <c r="I88" s="42">
        <f t="shared" si="38"/>
        <v>38569.496027619134</v>
      </c>
      <c r="J88" s="42">
        <f t="shared" si="38"/>
        <v>38558.917363095417</v>
      </c>
      <c r="K88" s="42">
        <f t="shared" si="38"/>
        <v>38938.470382832085</v>
      </c>
      <c r="L88" s="42">
        <f t="shared" si="38"/>
        <v>40131.613443947863</v>
      </c>
      <c r="M88" s="42">
        <f t="shared" si="38"/>
        <v>41098.721721208763</v>
      </c>
      <c r="N88" s="42">
        <f t="shared" si="38"/>
        <v>43299.882580512181</v>
      </c>
      <c r="O88" s="42">
        <f t="shared" si="38"/>
        <v>43589.8642983588</v>
      </c>
      <c r="P88" s="42">
        <f t="shared" si="38"/>
        <v>46683.540158997617</v>
      </c>
      <c r="Q88" s="42">
        <f t="shared" si="38"/>
        <v>49840.794189159446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38000.669560989758</v>
      </c>
      <c r="C89" s="42">
        <f t="shared" si="39"/>
        <v>36729.642196196684</v>
      </c>
      <c r="D89" s="42">
        <f t="shared" si="39"/>
        <v>43911.912595960079</v>
      </c>
      <c r="E89" s="42">
        <f t="shared" si="39"/>
        <v>50771.555482768163</v>
      </c>
      <c r="F89" s="42">
        <f t="shared" si="39"/>
        <v>57531.443172815445</v>
      </c>
      <c r="G89" s="42">
        <f t="shared" si="39"/>
        <v>59331.42249719931</v>
      </c>
      <c r="H89" s="42">
        <f t="shared" si="39"/>
        <v>58805.173974604026</v>
      </c>
      <c r="I89" s="42">
        <f t="shared" si="39"/>
        <v>60319.140601111387</v>
      </c>
      <c r="J89" s="42">
        <f t="shared" si="39"/>
        <v>60285.957765724961</v>
      </c>
      <c r="K89" s="42">
        <f t="shared" si="39"/>
        <v>60470.256961407715</v>
      </c>
      <c r="L89" s="42">
        <f t="shared" si="39"/>
        <v>62037.999265432489</v>
      </c>
      <c r="M89" s="42">
        <f t="shared" si="39"/>
        <v>65725.501062501338</v>
      </c>
      <c r="N89" s="42">
        <f t="shared" si="39"/>
        <v>67959.309537565015</v>
      </c>
      <c r="O89" s="42">
        <f t="shared" si="39"/>
        <v>69169.992663385041</v>
      </c>
      <c r="P89" s="42">
        <f t="shared" si="39"/>
        <v>70818.454896627896</v>
      </c>
      <c r="Q89" s="42">
        <f t="shared" si="39"/>
        <v>74070.642938120698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462339.57544624992</v>
      </c>
      <c r="C90" s="42">
        <f t="shared" si="40"/>
        <v>464091.37387691176</v>
      </c>
      <c r="D90" s="42">
        <f t="shared" si="40"/>
        <v>482072.07097101142</v>
      </c>
      <c r="E90" s="42">
        <f t="shared" si="40"/>
        <v>433482.60950464266</v>
      </c>
      <c r="F90" s="42">
        <f t="shared" si="40"/>
        <v>466443.9004738314</v>
      </c>
      <c r="G90" s="42">
        <f t="shared" si="40"/>
        <v>463238.69632020476</v>
      </c>
      <c r="H90" s="42">
        <f t="shared" si="40"/>
        <v>465045.41471893596</v>
      </c>
      <c r="I90" s="42">
        <f t="shared" si="40"/>
        <v>475866.81613013829</v>
      </c>
      <c r="J90" s="42">
        <f t="shared" si="40"/>
        <v>452235.31782815582</v>
      </c>
      <c r="K90" s="42">
        <f t="shared" si="40"/>
        <v>434035.74939235637</v>
      </c>
      <c r="L90" s="42">
        <f t="shared" si="40"/>
        <v>431896.21324036049</v>
      </c>
      <c r="M90" s="42">
        <f t="shared" si="40"/>
        <v>450809.73668508447</v>
      </c>
      <c r="N90" s="42">
        <f t="shared" si="40"/>
        <v>475324.983436151</v>
      </c>
      <c r="O90" s="42">
        <f t="shared" si="40"/>
        <v>482134.60525505879</v>
      </c>
      <c r="P90" s="42">
        <f t="shared" si="40"/>
        <v>497845.00390572794</v>
      </c>
      <c r="Q90" s="42">
        <f t="shared" si="40"/>
        <v>527133.1766721789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75692.483719814729</v>
      </c>
      <c r="C91" s="131">
        <f t="shared" si="41"/>
        <v>66327.267392621376</v>
      </c>
      <c r="D91" s="131">
        <f t="shared" si="41"/>
        <v>62574.425487164255</v>
      </c>
      <c r="E91" s="131">
        <f t="shared" si="41"/>
        <v>64924.904479641613</v>
      </c>
      <c r="F91" s="131">
        <f t="shared" si="41"/>
        <v>62342.879374765966</v>
      </c>
      <c r="G91" s="131">
        <f t="shared" si="41"/>
        <v>67939.90894021772</v>
      </c>
      <c r="H91" s="131">
        <f t="shared" si="41"/>
        <v>69125.738097300316</v>
      </c>
      <c r="I91" s="131">
        <f t="shared" si="41"/>
        <v>72380.19335512082</v>
      </c>
      <c r="J91" s="131">
        <f t="shared" si="41"/>
        <v>69262.688781318269</v>
      </c>
      <c r="K91" s="131">
        <f t="shared" si="41"/>
        <v>61382.451325786868</v>
      </c>
      <c r="L91" s="131">
        <f t="shared" si="41"/>
        <v>78586.338761584149</v>
      </c>
      <c r="M91" s="131">
        <f t="shared" si="41"/>
        <v>92411.377953353469</v>
      </c>
      <c r="N91" s="131">
        <f t="shared" si="41"/>
        <v>90572.011339923643</v>
      </c>
      <c r="O91" s="131">
        <f t="shared" si="41"/>
        <v>90759.516867160026</v>
      </c>
      <c r="P91" s="131">
        <f t="shared" si="41"/>
        <v>96375.387309363417</v>
      </c>
      <c r="Q91" s="131">
        <f t="shared" si="41"/>
        <v>93252.252718299627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15253.456082964198</v>
      </c>
      <c r="C92" s="37">
        <f t="shared" si="42"/>
        <v>13618.596128346042</v>
      </c>
      <c r="D92" s="37">
        <f t="shared" si="42"/>
        <v>13828.363280410529</v>
      </c>
      <c r="E92" s="37">
        <f t="shared" si="42"/>
        <v>14024.988176527015</v>
      </c>
      <c r="F92" s="37">
        <f t="shared" si="42"/>
        <v>14204.597910387898</v>
      </c>
      <c r="G92" s="37">
        <f t="shared" si="42"/>
        <v>14056.79969004855</v>
      </c>
      <c r="H92" s="37">
        <f t="shared" si="42"/>
        <v>13498.625362873187</v>
      </c>
      <c r="I92" s="37">
        <f t="shared" si="42"/>
        <v>13347.352556950495</v>
      </c>
      <c r="J92" s="37">
        <f t="shared" si="42"/>
        <v>13040.939148746842</v>
      </c>
      <c r="K92" s="37">
        <f t="shared" si="42"/>
        <v>13238.63596680161</v>
      </c>
      <c r="L92" s="37">
        <f t="shared" si="42"/>
        <v>14468.565495205166</v>
      </c>
      <c r="M92" s="37">
        <f t="shared" si="42"/>
        <v>15242.034504487925</v>
      </c>
      <c r="N92" s="37">
        <f t="shared" si="42"/>
        <v>14912.67326937094</v>
      </c>
      <c r="O92" s="37">
        <f t="shared" si="42"/>
        <v>15225.311060143727</v>
      </c>
      <c r="P92" s="37">
        <f t="shared" si="42"/>
        <v>16213.140609176595</v>
      </c>
      <c r="Q92" s="37">
        <f t="shared" si="42"/>
        <v>15916.390226530692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144189.43583789328</v>
      </c>
      <c r="C93" s="36">
        <f t="shared" si="43"/>
        <v>143243.33467784108</v>
      </c>
      <c r="D93" s="36">
        <f t="shared" si="43"/>
        <v>144918.76239566144</v>
      </c>
      <c r="E93" s="36">
        <f t="shared" si="43"/>
        <v>143792.95160653777</v>
      </c>
      <c r="F93" s="36">
        <f t="shared" si="43"/>
        <v>145834.39850499725</v>
      </c>
      <c r="G93" s="36">
        <f t="shared" si="43"/>
        <v>147380.42625143359</v>
      </c>
      <c r="H93" s="36">
        <f t="shared" si="43"/>
        <v>146566.74579525806</v>
      </c>
      <c r="I93" s="36">
        <f t="shared" si="43"/>
        <v>150185.47752710929</v>
      </c>
      <c r="J93" s="36">
        <f t="shared" si="43"/>
        <v>147229.37489234426</v>
      </c>
      <c r="K93" s="36">
        <f t="shared" si="43"/>
        <v>138708.78041135776</v>
      </c>
      <c r="L93" s="36">
        <f t="shared" si="43"/>
        <v>149777.02013328829</v>
      </c>
      <c r="M93" s="36">
        <f t="shared" si="43"/>
        <v>149748.83582352655</v>
      </c>
      <c r="N93" s="36">
        <f t="shared" si="43"/>
        <v>146712.57247321273</v>
      </c>
      <c r="O93" s="36">
        <f t="shared" si="43"/>
        <v>140485.83618358825</v>
      </c>
      <c r="P93" s="36">
        <f t="shared" si="43"/>
        <v>146214.03024683057</v>
      </c>
      <c r="Q93" s="36">
        <f t="shared" si="43"/>
        <v>139011.51176629751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1464.0684722921194</v>
      </c>
      <c r="C96" s="132">
        <f t="shared" si="44"/>
        <v>1490.5995122986938</v>
      </c>
      <c r="D96" s="132">
        <f t="shared" si="44"/>
        <v>1497.5641520659606</v>
      </c>
      <c r="E96" s="132">
        <f t="shared" si="44"/>
        <v>1516.5795940856337</v>
      </c>
      <c r="F96" s="132">
        <f t="shared" si="44"/>
        <v>1458.2981327683151</v>
      </c>
      <c r="G96" s="132">
        <f t="shared" si="44"/>
        <v>1434.7903451327559</v>
      </c>
      <c r="H96" s="132">
        <f t="shared" si="44"/>
        <v>1440.7758468690197</v>
      </c>
      <c r="I96" s="132">
        <f t="shared" si="44"/>
        <v>1434.803099035722</v>
      </c>
      <c r="J96" s="132">
        <f t="shared" si="44"/>
        <v>1406.9050321673531</v>
      </c>
      <c r="K96" s="132">
        <f t="shared" si="44"/>
        <v>1458.6708332753458</v>
      </c>
      <c r="L96" s="132">
        <f t="shared" si="44"/>
        <v>1468.5482762781116</v>
      </c>
      <c r="M96" s="132">
        <f t="shared" si="44"/>
        <v>1490.3360479259939</v>
      </c>
      <c r="N96" s="132">
        <f t="shared" si="44"/>
        <v>1440.658817358629</v>
      </c>
      <c r="O96" s="132">
        <f t="shared" si="44"/>
        <v>1413.8633329925942</v>
      </c>
      <c r="P96" s="132">
        <f t="shared" si="44"/>
        <v>1404.7123359770787</v>
      </c>
      <c r="Q96" s="132">
        <f t="shared" si="44"/>
        <v>1436.4711334241852</v>
      </c>
    </row>
    <row r="97" spans="1:17" ht="11.45" customHeight="1" x14ac:dyDescent="0.25">
      <c r="A97" s="116" t="s">
        <v>23</v>
      </c>
      <c r="B97" s="42">
        <f t="shared" ref="B97:Q97" si="45">IF(B23=0,0,B23/B50)</f>
        <v>2172.0000000000059</v>
      </c>
      <c r="C97" s="42">
        <f t="shared" si="45"/>
        <v>2133.9999999999991</v>
      </c>
      <c r="D97" s="42">
        <f t="shared" si="45"/>
        <v>2132.9999999999936</v>
      </c>
      <c r="E97" s="42">
        <f t="shared" si="45"/>
        <v>2131.9999999999973</v>
      </c>
      <c r="F97" s="42">
        <f t="shared" si="45"/>
        <v>2132.0000000000045</v>
      </c>
      <c r="G97" s="42">
        <f t="shared" si="45"/>
        <v>2130.9999999999968</v>
      </c>
      <c r="H97" s="42">
        <f t="shared" si="45"/>
        <v>2131.0000000000045</v>
      </c>
      <c r="I97" s="42">
        <f t="shared" si="45"/>
        <v>2131.0000000000059</v>
      </c>
      <c r="J97" s="42">
        <f t="shared" si="45"/>
        <v>2130.0000000000032</v>
      </c>
      <c r="K97" s="42">
        <f t="shared" si="45"/>
        <v>2128.9999999999995</v>
      </c>
      <c r="L97" s="42">
        <f t="shared" si="45"/>
        <v>2128.9999999999995</v>
      </c>
      <c r="M97" s="42">
        <f t="shared" si="45"/>
        <v>2129.0000000000032</v>
      </c>
      <c r="N97" s="42">
        <f t="shared" si="45"/>
        <v>2129.9999999999945</v>
      </c>
      <c r="O97" s="42">
        <f t="shared" si="45"/>
        <v>2130.9999999999959</v>
      </c>
      <c r="P97" s="42">
        <f t="shared" si="45"/>
        <v>2131.9999999999964</v>
      </c>
      <c r="Q97" s="42">
        <f t="shared" si="45"/>
        <v>2133.0000000000064</v>
      </c>
    </row>
    <row r="98" spans="1:17" ht="11.45" customHeight="1" x14ac:dyDescent="0.25">
      <c r="A98" s="116" t="s">
        <v>127</v>
      </c>
      <c r="B98" s="42">
        <f t="shared" ref="B98:Q98" si="46">IF(B24=0,0,B24/B51)</f>
        <v>1753.0000000000005</v>
      </c>
      <c r="C98" s="42">
        <f t="shared" si="46"/>
        <v>1774.9999999999975</v>
      </c>
      <c r="D98" s="42">
        <f t="shared" si="46"/>
        <v>1756.9999999999984</v>
      </c>
      <c r="E98" s="42">
        <f t="shared" si="46"/>
        <v>1794.9999999999998</v>
      </c>
      <c r="F98" s="42">
        <f t="shared" si="46"/>
        <v>1799.000000000002</v>
      </c>
      <c r="G98" s="42">
        <f t="shared" si="46"/>
        <v>1802.9999999999973</v>
      </c>
      <c r="H98" s="42">
        <f t="shared" si="46"/>
        <v>1820.9999999999993</v>
      </c>
      <c r="I98" s="42">
        <f t="shared" si="46"/>
        <v>1816.9999999999977</v>
      </c>
      <c r="J98" s="42">
        <f t="shared" si="46"/>
        <v>1815.0000000000005</v>
      </c>
      <c r="K98" s="42">
        <f t="shared" si="46"/>
        <v>1822.9999999999993</v>
      </c>
      <c r="L98" s="42">
        <f t="shared" si="46"/>
        <v>1823.9999999999975</v>
      </c>
      <c r="M98" s="42">
        <f t="shared" si="46"/>
        <v>1823.0000000000016</v>
      </c>
      <c r="N98" s="42">
        <f t="shared" si="46"/>
        <v>1830.0000000000005</v>
      </c>
      <c r="O98" s="42">
        <f t="shared" si="46"/>
        <v>1826</v>
      </c>
      <c r="P98" s="42">
        <f t="shared" si="46"/>
        <v>1834.0000000000016</v>
      </c>
      <c r="Q98" s="42">
        <f t="shared" si="46"/>
        <v>1839.0000000000005</v>
      </c>
    </row>
    <row r="99" spans="1:17" ht="11.45" customHeight="1" x14ac:dyDescent="0.25">
      <c r="A99" s="116" t="s">
        <v>125</v>
      </c>
      <c r="B99" s="42">
        <f t="shared" ref="B99:Q99" si="47">IF(B25=0,0,B25/B52)</f>
        <v>539.00000000000045</v>
      </c>
      <c r="C99" s="42">
        <f t="shared" si="47"/>
        <v>538.99999999999852</v>
      </c>
      <c r="D99" s="42">
        <f t="shared" si="47"/>
        <v>539</v>
      </c>
      <c r="E99" s="42">
        <f t="shared" si="47"/>
        <v>539.00000000000034</v>
      </c>
      <c r="F99" s="42">
        <f t="shared" si="47"/>
        <v>538.99999999999932</v>
      </c>
      <c r="G99" s="42">
        <f t="shared" si="47"/>
        <v>538.99999999999955</v>
      </c>
      <c r="H99" s="42">
        <f t="shared" si="47"/>
        <v>538.99999999999989</v>
      </c>
      <c r="I99" s="42">
        <f t="shared" si="47"/>
        <v>539.0000000000008</v>
      </c>
      <c r="J99" s="42">
        <f t="shared" si="47"/>
        <v>538.99999999999932</v>
      </c>
      <c r="K99" s="42">
        <f t="shared" si="47"/>
        <v>575.99999999999977</v>
      </c>
      <c r="L99" s="42">
        <f t="shared" si="47"/>
        <v>600.99999999999943</v>
      </c>
      <c r="M99" s="42">
        <f t="shared" si="47"/>
        <v>602.00000000000102</v>
      </c>
      <c r="N99" s="42">
        <f t="shared" si="47"/>
        <v>603.00000000000102</v>
      </c>
      <c r="O99" s="42">
        <f t="shared" si="47"/>
        <v>603.00000000000102</v>
      </c>
      <c r="P99" s="42">
        <f t="shared" si="47"/>
        <v>604.00000000000102</v>
      </c>
      <c r="Q99" s="42">
        <f t="shared" si="47"/>
        <v>605.00000000000102</v>
      </c>
    </row>
    <row r="100" spans="1:17" ht="11.45" customHeight="1" x14ac:dyDescent="0.25">
      <c r="A100" s="128" t="s">
        <v>18</v>
      </c>
      <c r="B100" s="131">
        <f t="shared" ref="B100:Q100" si="48">IF(B26=0,0,B26/B53)</f>
        <v>809.06326982407199</v>
      </c>
      <c r="C100" s="131">
        <f t="shared" si="48"/>
        <v>849.25418531729963</v>
      </c>
      <c r="D100" s="131">
        <f t="shared" si="48"/>
        <v>842.98433436331436</v>
      </c>
      <c r="E100" s="131">
        <f t="shared" si="48"/>
        <v>847.66969371102755</v>
      </c>
      <c r="F100" s="131">
        <f t="shared" si="48"/>
        <v>862.94846111269862</v>
      </c>
      <c r="G100" s="131">
        <f t="shared" si="48"/>
        <v>841.42119356004343</v>
      </c>
      <c r="H100" s="131">
        <f t="shared" si="48"/>
        <v>863.44187423957953</v>
      </c>
      <c r="I100" s="131">
        <f t="shared" si="48"/>
        <v>858.5423680680783</v>
      </c>
      <c r="J100" s="131">
        <f t="shared" si="48"/>
        <v>863.7183618649857</v>
      </c>
      <c r="K100" s="131">
        <f t="shared" si="48"/>
        <v>888.44579722609717</v>
      </c>
      <c r="L100" s="131">
        <f t="shared" si="48"/>
        <v>821.56731544422234</v>
      </c>
      <c r="M100" s="131">
        <f t="shared" si="48"/>
        <v>630.23606855038076</v>
      </c>
      <c r="N100" s="131">
        <f t="shared" si="48"/>
        <v>637.44875613931697</v>
      </c>
      <c r="O100" s="131">
        <f t="shared" si="48"/>
        <v>662.69102896496338</v>
      </c>
      <c r="P100" s="131">
        <f t="shared" si="48"/>
        <v>629.82897462484175</v>
      </c>
      <c r="Q100" s="131">
        <f t="shared" si="48"/>
        <v>645.0157428423463</v>
      </c>
    </row>
    <row r="101" spans="1:17" ht="11.45" customHeight="1" x14ac:dyDescent="0.25">
      <c r="A101" s="95" t="s">
        <v>126</v>
      </c>
      <c r="B101" s="37">
        <f t="shared" ref="B101:Q101" si="49">IF(B27=0,0,B27/B54)</f>
        <v>1110.6390219310101</v>
      </c>
      <c r="C101" s="37">
        <f t="shared" si="49"/>
        <v>1151.0058114962419</v>
      </c>
      <c r="D101" s="37">
        <f t="shared" si="49"/>
        <v>1111.3696418086222</v>
      </c>
      <c r="E101" s="37">
        <f t="shared" si="49"/>
        <v>1118.0590133701751</v>
      </c>
      <c r="F101" s="37">
        <f t="shared" si="49"/>
        <v>1126.4014201183782</v>
      </c>
      <c r="G101" s="37">
        <f t="shared" si="49"/>
        <v>1115.9753271650964</v>
      </c>
      <c r="H101" s="37">
        <f t="shared" si="49"/>
        <v>1171.6060806345397</v>
      </c>
      <c r="I101" s="37">
        <f t="shared" si="49"/>
        <v>1173.3671589525316</v>
      </c>
      <c r="J101" s="37">
        <f t="shared" si="49"/>
        <v>1177.3939117452478</v>
      </c>
      <c r="K101" s="37">
        <f t="shared" si="49"/>
        <v>1183.4207839562189</v>
      </c>
      <c r="L101" s="37">
        <f t="shared" si="49"/>
        <v>1146.1171936758631</v>
      </c>
      <c r="M101" s="37">
        <f t="shared" si="49"/>
        <v>1060.7750000000071</v>
      </c>
      <c r="N101" s="37">
        <f t="shared" si="49"/>
        <v>1020.8236002408339</v>
      </c>
      <c r="O101" s="37">
        <f t="shared" si="49"/>
        <v>1081.1418411694131</v>
      </c>
      <c r="P101" s="37">
        <f t="shared" si="49"/>
        <v>1012.7021494371104</v>
      </c>
      <c r="Q101" s="37">
        <f t="shared" si="49"/>
        <v>1019.5045493145462</v>
      </c>
    </row>
    <row r="102" spans="1:17" ht="11.45" customHeight="1" x14ac:dyDescent="0.25">
      <c r="A102" s="93" t="s">
        <v>125</v>
      </c>
      <c r="B102" s="36">
        <f t="shared" ref="B102:Q102" si="50">IF(B28=0,0,B28/B55)</f>
        <v>618.6751173774328</v>
      </c>
      <c r="C102" s="36">
        <f t="shared" si="50"/>
        <v>614.25912940506521</v>
      </c>
      <c r="D102" s="36">
        <f t="shared" si="50"/>
        <v>598.73673229153974</v>
      </c>
      <c r="E102" s="36">
        <f t="shared" si="50"/>
        <v>616.61185942281713</v>
      </c>
      <c r="F102" s="36">
        <f t="shared" si="50"/>
        <v>613.91001783562103</v>
      </c>
      <c r="G102" s="36">
        <f t="shared" si="50"/>
        <v>617.46042973225474</v>
      </c>
      <c r="H102" s="36">
        <f t="shared" si="50"/>
        <v>632.01552682350575</v>
      </c>
      <c r="I102" s="36">
        <f t="shared" si="50"/>
        <v>634.25137930935125</v>
      </c>
      <c r="J102" s="36">
        <f t="shared" si="50"/>
        <v>630.70145472666252</v>
      </c>
      <c r="K102" s="36">
        <f t="shared" si="50"/>
        <v>634.44843062301459</v>
      </c>
      <c r="L102" s="36">
        <f t="shared" si="50"/>
        <v>625.04618632883842</v>
      </c>
      <c r="M102" s="36">
        <f t="shared" si="50"/>
        <v>484.21357968830677</v>
      </c>
      <c r="N102" s="36">
        <f t="shared" si="50"/>
        <v>498.52561355667041</v>
      </c>
      <c r="O102" s="36">
        <f t="shared" si="50"/>
        <v>528.1235982137772</v>
      </c>
      <c r="P102" s="36">
        <f t="shared" si="50"/>
        <v>509.96025530448571</v>
      </c>
      <c r="Q102" s="36">
        <f t="shared" si="50"/>
        <v>529.85493409993217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0.14375616800366486</v>
      </c>
      <c r="C106" s="52">
        <f t="shared" si="52"/>
        <v>0.15983937958654285</v>
      </c>
      <c r="D106" s="52">
        <f t="shared" si="52"/>
        <v>0.14887516629231135</v>
      </c>
      <c r="E106" s="52">
        <f t="shared" si="52"/>
        <v>0.149592186806453</v>
      </c>
      <c r="F106" s="52">
        <f t="shared" si="52"/>
        <v>0.1280053466356193</v>
      </c>
      <c r="G106" s="52">
        <f t="shared" si="52"/>
        <v>0.1185151017812773</v>
      </c>
      <c r="H106" s="52">
        <f t="shared" si="52"/>
        <v>0.11784577000758956</v>
      </c>
      <c r="I106" s="52">
        <f t="shared" si="52"/>
        <v>0.11526177648860587</v>
      </c>
      <c r="J106" s="52">
        <f t="shared" si="52"/>
        <v>0.11212434240351767</v>
      </c>
      <c r="K106" s="52">
        <f t="shared" si="52"/>
        <v>0.12362080526968869</v>
      </c>
      <c r="L106" s="52">
        <f t="shared" si="52"/>
        <v>0.12310219311942677</v>
      </c>
      <c r="M106" s="52">
        <f t="shared" si="52"/>
        <v>0.12456500627607089</v>
      </c>
      <c r="N106" s="52">
        <f t="shared" si="52"/>
        <v>0.10957144705567665</v>
      </c>
      <c r="O106" s="52">
        <f t="shared" si="52"/>
        <v>9.9593447581616854E-2</v>
      </c>
      <c r="P106" s="52">
        <f t="shared" si="52"/>
        <v>9.2508831087919977E-2</v>
      </c>
      <c r="Q106" s="52">
        <f t="shared" si="52"/>
        <v>9.7161266056879109E-2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0.27392384238796214</v>
      </c>
      <c r="C107" s="52">
        <f t="shared" si="53"/>
        <v>0.2731118499255526</v>
      </c>
      <c r="D107" s="52">
        <f t="shared" si="53"/>
        <v>0.29207589660875805</v>
      </c>
      <c r="E107" s="52">
        <f t="shared" si="53"/>
        <v>0.30552174624996786</v>
      </c>
      <c r="F107" s="52">
        <f t="shared" si="53"/>
        <v>0.29893156273516946</v>
      </c>
      <c r="G107" s="52">
        <f t="shared" si="53"/>
        <v>0.3014172197252914</v>
      </c>
      <c r="H107" s="52">
        <f t="shared" si="53"/>
        <v>0.30294352731889523</v>
      </c>
      <c r="I107" s="52">
        <f t="shared" si="53"/>
        <v>0.302827028011043</v>
      </c>
      <c r="J107" s="52">
        <f t="shared" si="53"/>
        <v>0.29823137702796543</v>
      </c>
      <c r="K107" s="52">
        <f t="shared" si="53"/>
        <v>0.3064210143095274</v>
      </c>
      <c r="L107" s="52">
        <f t="shared" si="53"/>
        <v>0.30527445641666928</v>
      </c>
      <c r="M107" s="52">
        <f t="shared" si="53"/>
        <v>0.32337989722068217</v>
      </c>
      <c r="N107" s="52">
        <f t="shared" si="53"/>
        <v>0.29461359715669116</v>
      </c>
      <c r="O107" s="52">
        <f t="shared" si="53"/>
        <v>0.28790245821707822</v>
      </c>
      <c r="P107" s="52">
        <f t="shared" si="53"/>
        <v>0.2916379824990602</v>
      </c>
      <c r="Q107" s="52">
        <f t="shared" si="53"/>
        <v>0.30873775219638577</v>
      </c>
    </row>
    <row r="108" spans="1:17" ht="11.45" customHeight="1" x14ac:dyDescent="0.25">
      <c r="A108" s="116" t="s">
        <v>125</v>
      </c>
      <c r="B108" s="52">
        <f t="shared" ref="B108:Q108" si="54">IF(B7=0,0,B7/B$4)</f>
        <v>0.58231998960837306</v>
      </c>
      <c r="C108" s="52">
        <f t="shared" si="54"/>
        <v>0.56704877048790447</v>
      </c>
      <c r="D108" s="52">
        <f t="shared" si="54"/>
        <v>0.55904893709893055</v>
      </c>
      <c r="E108" s="52">
        <f t="shared" si="54"/>
        <v>0.54488606694357911</v>
      </c>
      <c r="F108" s="52">
        <f t="shared" si="54"/>
        <v>0.57306309062921112</v>
      </c>
      <c r="G108" s="52">
        <f t="shared" si="54"/>
        <v>0.58006767849343133</v>
      </c>
      <c r="H108" s="52">
        <f t="shared" si="54"/>
        <v>0.57921070267351527</v>
      </c>
      <c r="I108" s="52">
        <f t="shared" si="54"/>
        <v>0.5819111955003512</v>
      </c>
      <c r="J108" s="52">
        <f t="shared" si="54"/>
        <v>0.58964428056851692</v>
      </c>
      <c r="K108" s="52">
        <f t="shared" si="54"/>
        <v>0.56995818042078394</v>
      </c>
      <c r="L108" s="52">
        <f t="shared" si="54"/>
        <v>0.571623350463904</v>
      </c>
      <c r="M108" s="52">
        <f t="shared" si="54"/>
        <v>0.55205509650324691</v>
      </c>
      <c r="N108" s="52">
        <f t="shared" si="54"/>
        <v>0.59581495578763211</v>
      </c>
      <c r="O108" s="52">
        <f t="shared" si="54"/>
        <v>0.61250409420130481</v>
      </c>
      <c r="P108" s="52">
        <f t="shared" si="54"/>
        <v>0.61585318641301967</v>
      </c>
      <c r="Q108" s="52">
        <f t="shared" si="54"/>
        <v>0.5941009817467352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0.10705639685763688</v>
      </c>
      <c r="C110" s="48">
        <f t="shared" si="56"/>
        <v>0.12183425519656182</v>
      </c>
      <c r="D110" s="48">
        <f t="shared" si="56"/>
        <v>0.13881511597597662</v>
      </c>
      <c r="E110" s="48">
        <f t="shared" si="56"/>
        <v>0.13128792453393115</v>
      </c>
      <c r="F110" s="48">
        <f t="shared" si="56"/>
        <v>0.14452075696125677</v>
      </c>
      <c r="G110" s="48">
        <f t="shared" si="56"/>
        <v>0.1232810829748049</v>
      </c>
      <c r="H110" s="48">
        <f t="shared" si="56"/>
        <v>0.11364405866702788</v>
      </c>
      <c r="I110" s="48">
        <f t="shared" si="56"/>
        <v>0.10485215763761209</v>
      </c>
      <c r="J110" s="48">
        <f t="shared" si="56"/>
        <v>0.10939651993457425</v>
      </c>
      <c r="K110" s="48">
        <f t="shared" si="56"/>
        <v>0.13291867626885509</v>
      </c>
      <c r="L110" s="48">
        <f t="shared" si="56"/>
        <v>9.6867174973347112E-2</v>
      </c>
      <c r="M110" s="48">
        <f t="shared" si="56"/>
        <v>7.0309123426924774E-2</v>
      </c>
      <c r="N110" s="48">
        <f t="shared" si="56"/>
        <v>7.013312029171262E-2</v>
      </c>
      <c r="O110" s="48">
        <f t="shared" si="56"/>
        <v>6.659568421238754E-2</v>
      </c>
      <c r="P110" s="48">
        <f t="shared" si="56"/>
        <v>6.4494235157899552E-2</v>
      </c>
      <c r="Q110" s="48">
        <f t="shared" si="56"/>
        <v>6.3448796450885928E-2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0.89294360314236298</v>
      </c>
      <c r="C111" s="46">
        <f t="shared" si="57"/>
        <v>0.87816574480343812</v>
      </c>
      <c r="D111" s="46">
        <f t="shared" si="57"/>
        <v>0.86118488402402338</v>
      </c>
      <c r="E111" s="46">
        <f t="shared" si="57"/>
        <v>0.86871207546606888</v>
      </c>
      <c r="F111" s="46">
        <f t="shared" si="57"/>
        <v>0.85547924303874312</v>
      </c>
      <c r="G111" s="46">
        <f t="shared" si="57"/>
        <v>0.87671891702519511</v>
      </c>
      <c r="H111" s="46">
        <f t="shared" si="57"/>
        <v>0.88635594133297213</v>
      </c>
      <c r="I111" s="46">
        <f t="shared" si="57"/>
        <v>0.89514784236238787</v>
      </c>
      <c r="J111" s="46">
        <f t="shared" si="57"/>
        <v>0.89060348006542578</v>
      </c>
      <c r="K111" s="46">
        <f t="shared" si="57"/>
        <v>0.86708132373114477</v>
      </c>
      <c r="L111" s="46">
        <f t="shared" si="57"/>
        <v>0.90313282502665293</v>
      </c>
      <c r="M111" s="46">
        <f t="shared" si="57"/>
        <v>0.92969087657307514</v>
      </c>
      <c r="N111" s="46">
        <f t="shared" si="57"/>
        <v>0.92986687970828741</v>
      </c>
      <c r="O111" s="46">
        <f t="shared" si="57"/>
        <v>0.9334043157876124</v>
      </c>
      <c r="P111" s="46">
        <f t="shared" si="57"/>
        <v>0.93550576484210035</v>
      </c>
      <c r="Q111" s="46">
        <f t="shared" si="57"/>
        <v>0.93655120354911414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0.12443643170025119</v>
      </c>
      <c r="C115" s="52">
        <f t="shared" si="59"/>
        <v>0.14022127602257201</v>
      </c>
      <c r="D115" s="52">
        <f t="shared" si="59"/>
        <v>0.16524335916019028</v>
      </c>
      <c r="E115" s="52">
        <f t="shared" si="59"/>
        <v>0.20953182852086233</v>
      </c>
      <c r="F115" s="52">
        <f t="shared" si="59"/>
        <v>0.1783328414528777</v>
      </c>
      <c r="G115" s="52">
        <f t="shared" si="59"/>
        <v>0.16497990832041229</v>
      </c>
      <c r="H115" s="52">
        <f t="shared" si="59"/>
        <v>0.16278931930942034</v>
      </c>
      <c r="I115" s="52">
        <f t="shared" si="59"/>
        <v>0.15993043940653198</v>
      </c>
      <c r="J115" s="52">
        <f t="shared" si="59"/>
        <v>0.15207080586682284</v>
      </c>
      <c r="K115" s="52">
        <f t="shared" si="59"/>
        <v>0.16949709959023679</v>
      </c>
      <c r="L115" s="52">
        <f t="shared" si="59"/>
        <v>0.17053848805324121</v>
      </c>
      <c r="M115" s="52">
        <f t="shared" si="59"/>
        <v>0.1749964023473112</v>
      </c>
      <c r="N115" s="52">
        <f t="shared" si="59"/>
        <v>0.15628071616841335</v>
      </c>
      <c r="O115" s="52">
        <f t="shared" si="59"/>
        <v>0.14402286461544339</v>
      </c>
      <c r="P115" s="52">
        <f t="shared" si="59"/>
        <v>0.1301563264202332</v>
      </c>
      <c r="Q115" s="52">
        <f t="shared" si="59"/>
        <v>0.1343585635158065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0.4619210731558448</v>
      </c>
      <c r="C116" s="52">
        <f t="shared" si="60"/>
        <v>0.45929409320891046</v>
      </c>
      <c r="D116" s="52">
        <f t="shared" si="60"/>
        <v>0.43953729469615899</v>
      </c>
      <c r="E116" s="52">
        <f t="shared" si="60"/>
        <v>0.36851139026470936</v>
      </c>
      <c r="F116" s="52">
        <f t="shared" si="60"/>
        <v>0.3564769438029321</v>
      </c>
      <c r="G116" s="52">
        <f t="shared" si="60"/>
        <v>0.35239837586577188</v>
      </c>
      <c r="H116" s="52">
        <f t="shared" si="60"/>
        <v>0.35138259555302115</v>
      </c>
      <c r="I116" s="52">
        <f t="shared" si="60"/>
        <v>0.3523100201837816</v>
      </c>
      <c r="J116" s="52">
        <f t="shared" si="60"/>
        <v>0.34012917490235584</v>
      </c>
      <c r="K116" s="52">
        <f t="shared" si="60"/>
        <v>0.35057479871517133</v>
      </c>
      <c r="L116" s="52">
        <f t="shared" si="60"/>
        <v>0.35374034246585545</v>
      </c>
      <c r="M116" s="52">
        <f t="shared" si="60"/>
        <v>0.36812470129445668</v>
      </c>
      <c r="N116" s="52">
        <f t="shared" si="60"/>
        <v>0.34375575490037868</v>
      </c>
      <c r="O116" s="52">
        <f t="shared" si="60"/>
        <v>0.33898553839445311</v>
      </c>
      <c r="P116" s="52">
        <f t="shared" si="60"/>
        <v>0.34539141537815843</v>
      </c>
      <c r="Q116" s="52">
        <f t="shared" si="60"/>
        <v>0.36427260286475555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0.413642495143904</v>
      </c>
      <c r="C117" s="52">
        <f t="shared" si="61"/>
        <v>0.40048463076851748</v>
      </c>
      <c r="D117" s="52">
        <f t="shared" si="61"/>
        <v>0.39521934614365067</v>
      </c>
      <c r="E117" s="52">
        <f t="shared" si="61"/>
        <v>0.4219567812144282</v>
      </c>
      <c r="F117" s="52">
        <f t="shared" si="61"/>
        <v>0.4651902147441902</v>
      </c>
      <c r="G117" s="52">
        <f t="shared" si="61"/>
        <v>0.48262171581381585</v>
      </c>
      <c r="H117" s="52">
        <f t="shared" si="61"/>
        <v>0.48582808513755849</v>
      </c>
      <c r="I117" s="52">
        <f t="shared" si="61"/>
        <v>0.48775954040968639</v>
      </c>
      <c r="J117" s="52">
        <f t="shared" si="61"/>
        <v>0.5078000192308213</v>
      </c>
      <c r="K117" s="52">
        <f t="shared" si="61"/>
        <v>0.47992810169459194</v>
      </c>
      <c r="L117" s="52">
        <f t="shared" si="61"/>
        <v>0.47572116948090332</v>
      </c>
      <c r="M117" s="52">
        <f t="shared" si="61"/>
        <v>0.45687889635823214</v>
      </c>
      <c r="N117" s="52">
        <f t="shared" si="61"/>
        <v>0.49996352893120788</v>
      </c>
      <c r="O117" s="52">
        <f t="shared" si="61"/>
        <v>0.51699159699010344</v>
      </c>
      <c r="P117" s="52">
        <f t="shared" si="61"/>
        <v>0.52445225820160823</v>
      </c>
      <c r="Q117" s="52">
        <f t="shared" si="61"/>
        <v>0.50136883361943807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0.23944701131240353</v>
      </c>
      <c r="C119" s="48">
        <f t="shared" si="63"/>
        <v>0.26142525129443905</v>
      </c>
      <c r="D119" s="48">
        <f t="shared" si="63"/>
        <v>0.29060728165836786</v>
      </c>
      <c r="E119" s="48">
        <f t="shared" si="63"/>
        <v>0.27316800028195753</v>
      </c>
      <c r="F119" s="48">
        <f t="shared" si="63"/>
        <v>0.29610029826805817</v>
      </c>
      <c r="G119" s="48">
        <f t="shared" si="63"/>
        <v>0.26338384554864042</v>
      </c>
      <c r="H119" s="48">
        <f t="shared" si="63"/>
        <v>0.25171698055269198</v>
      </c>
      <c r="I119" s="48">
        <f t="shared" si="63"/>
        <v>0.23727175443963308</v>
      </c>
      <c r="J119" s="48">
        <f t="shared" si="63"/>
        <v>0.24915649462835796</v>
      </c>
      <c r="K119" s="48">
        <f t="shared" si="63"/>
        <v>0.28752930650509317</v>
      </c>
      <c r="L119" s="48">
        <f t="shared" si="63"/>
        <v>0.21812381837179365</v>
      </c>
      <c r="M119" s="48">
        <f t="shared" si="63"/>
        <v>0.15720236587628111</v>
      </c>
      <c r="N119" s="48">
        <f t="shared" si="63"/>
        <v>0.15479759621151004</v>
      </c>
      <c r="O119" s="48">
        <f t="shared" si="63"/>
        <v>0.14067306446947922</v>
      </c>
      <c r="P119" s="48">
        <f t="shared" si="63"/>
        <v>0.13319282258742587</v>
      </c>
      <c r="Q119" s="48">
        <f t="shared" si="63"/>
        <v>0.12806038480056828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0.76055298868759647</v>
      </c>
      <c r="C120" s="46">
        <f t="shared" si="64"/>
        <v>0.73857474870556095</v>
      </c>
      <c r="D120" s="46">
        <f t="shared" si="64"/>
        <v>0.70939271834163209</v>
      </c>
      <c r="E120" s="46">
        <f t="shared" si="64"/>
        <v>0.72683199971804247</v>
      </c>
      <c r="F120" s="46">
        <f t="shared" si="64"/>
        <v>0.70389970173194183</v>
      </c>
      <c r="G120" s="46">
        <f t="shared" si="64"/>
        <v>0.73661615445135953</v>
      </c>
      <c r="H120" s="46">
        <f t="shared" si="64"/>
        <v>0.74828301944730802</v>
      </c>
      <c r="I120" s="46">
        <f t="shared" si="64"/>
        <v>0.76272824556036689</v>
      </c>
      <c r="J120" s="46">
        <f t="shared" si="64"/>
        <v>0.75084350537164213</v>
      </c>
      <c r="K120" s="46">
        <f t="shared" si="64"/>
        <v>0.71247069349490688</v>
      </c>
      <c r="L120" s="46">
        <f t="shared" si="64"/>
        <v>0.78187618162820638</v>
      </c>
      <c r="M120" s="46">
        <f t="shared" si="64"/>
        <v>0.84279763412371878</v>
      </c>
      <c r="N120" s="46">
        <f t="shared" si="64"/>
        <v>0.84520240378848999</v>
      </c>
      <c r="O120" s="46">
        <f t="shared" si="64"/>
        <v>0.85932693553052086</v>
      </c>
      <c r="P120" s="46">
        <f t="shared" si="64"/>
        <v>0.86680717741257407</v>
      </c>
      <c r="Q120" s="46">
        <f t="shared" si="64"/>
        <v>0.87193961519943175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3497.2049561498557</v>
      </c>
      <c r="C4" s="100">
        <v>3195.3922000000002</v>
      </c>
      <c r="D4" s="100">
        <v>3196.4052299999998</v>
      </c>
      <c r="E4" s="100">
        <v>3597.0958100000003</v>
      </c>
      <c r="F4" s="100">
        <v>3566.2021099999997</v>
      </c>
      <c r="G4" s="100">
        <v>3715.1278340229164</v>
      </c>
      <c r="H4" s="100">
        <v>3981.1049399999997</v>
      </c>
      <c r="I4" s="100">
        <v>4227.6046000000006</v>
      </c>
      <c r="J4" s="100">
        <v>4074.5026800000001</v>
      </c>
      <c r="K4" s="100">
        <v>3686.5087999999996</v>
      </c>
      <c r="L4" s="100">
        <v>3882.6572462270724</v>
      </c>
      <c r="M4" s="100">
        <v>3969.668217074397</v>
      </c>
      <c r="N4" s="100">
        <v>3786.8078641510142</v>
      </c>
      <c r="O4" s="100">
        <v>3684.0309543265421</v>
      </c>
      <c r="P4" s="100">
        <v>3722.0310807506962</v>
      </c>
      <c r="Q4" s="100">
        <v>3863.7606331141897</v>
      </c>
    </row>
    <row r="5" spans="1:17" ht="11.45" customHeight="1" x14ac:dyDescent="0.25">
      <c r="A5" s="141" t="s">
        <v>91</v>
      </c>
      <c r="B5" s="140">
        <f t="shared" ref="B5:Q5" si="0">B4</f>
        <v>3497.2049561498557</v>
      </c>
      <c r="C5" s="140">
        <f t="shared" si="0"/>
        <v>3195.3922000000002</v>
      </c>
      <c r="D5" s="140">
        <f t="shared" si="0"/>
        <v>3196.4052299999998</v>
      </c>
      <c r="E5" s="140">
        <f t="shared" si="0"/>
        <v>3597.0958100000003</v>
      </c>
      <c r="F5" s="140">
        <f t="shared" si="0"/>
        <v>3566.2021099999997</v>
      </c>
      <c r="G5" s="140">
        <f t="shared" si="0"/>
        <v>3715.1278340229164</v>
      </c>
      <c r="H5" s="140">
        <f t="shared" si="0"/>
        <v>3981.1049399999997</v>
      </c>
      <c r="I5" s="140">
        <f t="shared" si="0"/>
        <v>4227.6046000000006</v>
      </c>
      <c r="J5" s="140">
        <f t="shared" si="0"/>
        <v>4074.5026800000001</v>
      </c>
      <c r="K5" s="140">
        <f t="shared" si="0"/>
        <v>3686.5087999999996</v>
      </c>
      <c r="L5" s="140">
        <f t="shared" si="0"/>
        <v>3882.6572462270724</v>
      </c>
      <c r="M5" s="140">
        <f t="shared" si="0"/>
        <v>3969.668217074397</v>
      </c>
      <c r="N5" s="140">
        <f t="shared" si="0"/>
        <v>3786.8078641510142</v>
      </c>
      <c r="O5" s="140">
        <f t="shared" si="0"/>
        <v>3684.0309543265421</v>
      </c>
      <c r="P5" s="140">
        <f t="shared" si="0"/>
        <v>3722.0310807506962</v>
      </c>
      <c r="Q5" s="140">
        <f t="shared" si="0"/>
        <v>3863.7606331141897</v>
      </c>
    </row>
    <row r="7" spans="1:17" ht="11.45" customHeight="1" x14ac:dyDescent="0.25">
      <c r="A7" s="27" t="s">
        <v>81</v>
      </c>
      <c r="B7" s="71">
        <f t="shared" ref="B7:Q7" si="1">SUM(B8,B12)</f>
        <v>3497.2049561498561</v>
      </c>
      <c r="C7" s="71">
        <f t="shared" si="1"/>
        <v>3195.3922000000007</v>
      </c>
      <c r="D7" s="71">
        <f t="shared" si="1"/>
        <v>3196.4052299999994</v>
      </c>
      <c r="E7" s="71">
        <f t="shared" si="1"/>
        <v>3597.0958100000003</v>
      </c>
      <c r="F7" s="71">
        <f t="shared" si="1"/>
        <v>3566.2021099999997</v>
      </c>
      <c r="G7" s="71">
        <f t="shared" si="1"/>
        <v>3715.1278340229169</v>
      </c>
      <c r="H7" s="71">
        <f t="shared" si="1"/>
        <v>3981.1049399999997</v>
      </c>
      <c r="I7" s="71">
        <f t="shared" si="1"/>
        <v>4227.6046000000006</v>
      </c>
      <c r="J7" s="71">
        <f t="shared" si="1"/>
        <v>4074.5026800000005</v>
      </c>
      <c r="K7" s="71">
        <f t="shared" si="1"/>
        <v>3686.5087999999992</v>
      </c>
      <c r="L7" s="71">
        <f t="shared" si="1"/>
        <v>3882.6572462270728</v>
      </c>
      <c r="M7" s="71">
        <f t="shared" si="1"/>
        <v>3969.6682170743966</v>
      </c>
      <c r="N7" s="71">
        <f t="shared" si="1"/>
        <v>3786.8078641510137</v>
      </c>
      <c r="O7" s="71">
        <f t="shared" si="1"/>
        <v>3684.0309543265416</v>
      </c>
      <c r="P7" s="71">
        <f t="shared" si="1"/>
        <v>3722.0310807506971</v>
      </c>
      <c r="Q7" s="71">
        <f t="shared" si="1"/>
        <v>3863.7606331141901</v>
      </c>
    </row>
    <row r="8" spans="1:17" ht="11.45" customHeight="1" x14ac:dyDescent="0.25">
      <c r="A8" s="130" t="s">
        <v>39</v>
      </c>
      <c r="B8" s="139">
        <f t="shared" ref="B8:Q8" si="2">SUM(B9:B11)</f>
        <v>3399.6907795905963</v>
      </c>
      <c r="C8" s="139">
        <f t="shared" si="2"/>
        <v>3097.5967638271427</v>
      </c>
      <c r="D8" s="139">
        <f t="shared" si="2"/>
        <v>3102.7029366763882</v>
      </c>
      <c r="E8" s="139">
        <f t="shared" si="2"/>
        <v>3491.0928403238836</v>
      </c>
      <c r="F8" s="139">
        <f t="shared" si="2"/>
        <v>3453.0665214641795</v>
      </c>
      <c r="G8" s="139">
        <f t="shared" si="2"/>
        <v>3601.0735791851871</v>
      </c>
      <c r="H8" s="139">
        <f t="shared" si="2"/>
        <v>3855.2375852515829</v>
      </c>
      <c r="I8" s="139">
        <f t="shared" si="2"/>
        <v>4090.1274746572317</v>
      </c>
      <c r="J8" s="139">
        <f t="shared" si="2"/>
        <v>3960.3571201867881</v>
      </c>
      <c r="K8" s="139">
        <f t="shared" si="2"/>
        <v>3597.9512840373282</v>
      </c>
      <c r="L8" s="139">
        <f t="shared" si="2"/>
        <v>3777.0957653786113</v>
      </c>
      <c r="M8" s="139">
        <f t="shared" si="2"/>
        <v>3855.4622477318981</v>
      </c>
      <c r="N8" s="139">
        <f t="shared" si="2"/>
        <v>3684.2972772434896</v>
      </c>
      <c r="O8" s="139">
        <f t="shared" si="2"/>
        <v>3579.6666481111479</v>
      </c>
      <c r="P8" s="139">
        <f t="shared" si="2"/>
        <v>3614.8416006839989</v>
      </c>
      <c r="Q8" s="139">
        <f t="shared" si="2"/>
        <v>3740.9565869706789</v>
      </c>
    </row>
    <row r="9" spans="1:17" ht="11.45" customHeight="1" x14ac:dyDescent="0.25">
      <c r="A9" s="116" t="s">
        <v>23</v>
      </c>
      <c r="B9" s="70">
        <v>750.47152508797672</v>
      </c>
      <c r="C9" s="70">
        <v>755.69851999999992</v>
      </c>
      <c r="D9" s="70">
        <v>863.10099000000002</v>
      </c>
      <c r="E9" s="70">
        <v>1190.3991999999996</v>
      </c>
      <c r="F9" s="70">
        <v>1039.9004</v>
      </c>
      <c r="G9" s="70">
        <v>1024.2333693059713</v>
      </c>
      <c r="H9" s="70">
        <v>1069.7009399999997</v>
      </c>
      <c r="I9" s="70">
        <v>1155.7024500000002</v>
      </c>
      <c r="J9" s="70">
        <v>1124.4005099999999</v>
      </c>
      <c r="K9" s="70">
        <v>1120.7220399999997</v>
      </c>
      <c r="L9" s="70">
        <v>1177.2722089854772</v>
      </c>
      <c r="M9" s="70">
        <v>1169.9206744144774</v>
      </c>
      <c r="N9" s="70">
        <v>1069.8806845992203</v>
      </c>
      <c r="O9" s="70">
        <v>1001.9276459040486</v>
      </c>
      <c r="P9" s="70">
        <v>935.25425457818869</v>
      </c>
      <c r="Q9" s="70">
        <v>964.50583333302336</v>
      </c>
    </row>
    <row r="10" spans="1:17" ht="11.45" customHeight="1" x14ac:dyDescent="0.25">
      <c r="A10" s="116" t="s">
        <v>127</v>
      </c>
      <c r="B10" s="70">
        <v>1520.9820989390987</v>
      </c>
      <c r="C10" s="70">
        <v>1455.3502567975493</v>
      </c>
      <c r="D10" s="70">
        <v>1380.5067920275465</v>
      </c>
      <c r="E10" s="70">
        <v>1302.3980680737841</v>
      </c>
      <c r="F10" s="70">
        <v>1269.0179471975957</v>
      </c>
      <c r="G10" s="70">
        <v>1321.108610247252</v>
      </c>
      <c r="H10" s="70">
        <v>1424.3729465058657</v>
      </c>
      <c r="I10" s="70">
        <v>1511.5576333886331</v>
      </c>
      <c r="J10" s="70">
        <v>1386.9559093748669</v>
      </c>
      <c r="K10" s="70">
        <v>1242.0255644409758</v>
      </c>
      <c r="L10" s="70">
        <v>1309.6853479018016</v>
      </c>
      <c r="M10" s="70">
        <v>1430.2065834697776</v>
      </c>
      <c r="N10" s="70">
        <v>1284.308165527081</v>
      </c>
      <c r="O10" s="70">
        <v>1225.4714215786498</v>
      </c>
      <c r="P10" s="70">
        <v>1276.544220444506</v>
      </c>
      <c r="Q10" s="70">
        <v>1382.5743251230028</v>
      </c>
    </row>
    <row r="11" spans="1:17" ht="11.45" customHeight="1" x14ac:dyDescent="0.25">
      <c r="A11" s="116" t="s">
        <v>125</v>
      </c>
      <c r="B11" s="70">
        <v>1128.2371555635209</v>
      </c>
      <c r="C11" s="70">
        <v>886.5479870295934</v>
      </c>
      <c r="D11" s="70">
        <v>859.09515464884203</v>
      </c>
      <c r="E11" s="70">
        <v>998.29557225009978</v>
      </c>
      <c r="F11" s="70">
        <v>1144.1481742665837</v>
      </c>
      <c r="G11" s="70">
        <v>1255.7315996319635</v>
      </c>
      <c r="H11" s="70">
        <v>1361.1636987457173</v>
      </c>
      <c r="I11" s="70">
        <v>1422.8673912685983</v>
      </c>
      <c r="J11" s="70">
        <v>1449.000700811921</v>
      </c>
      <c r="K11" s="70">
        <v>1235.2036795963529</v>
      </c>
      <c r="L11" s="70">
        <v>1290.1382084913325</v>
      </c>
      <c r="M11" s="70">
        <v>1255.3349898476433</v>
      </c>
      <c r="N11" s="70">
        <v>1330.1084271171883</v>
      </c>
      <c r="O11" s="70">
        <v>1352.2675806284497</v>
      </c>
      <c r="P11" s="70">
        <v>1403.0431256613042</v>
      </c>
      <c r="Q11" s="70">
        <v>1393.8764285146526</v>
      </c>
    </row>
    <row r="12" spans="1:17" ht="11.45" customHeight="1" x14ac:dyDescent="0.25">
      <c r="A12" s="128" t="s">
        <v>18</v>
      </c>
      <c r="B12" s="138">
        <f t="shared" ref="B12:Q12" si="3">SUM(B13:B14)</f>
        <v>97.51417655925998</v>
      </c>
      <c r="C12" s="138">
        <f t="shared" si="3"/>
        <v>97.795436172858018</v>
      </c>
      <c r="D12" s="138">
        <f t="shared" si="3"/>
        <v>93.702293323611201</v>
      </c>
      <c r="E12" s="138">
        <f t="shared" si="3"/>
        <v>106.00296967611655</v>
      </c>
      <c r="F12" s="138">
        <f t="shared" si="3"/>
        <v>113.13558853582032</v>
      </c>
      <c r="G12" s="138">
        <f t="shared" si="3"/>
        <v>114.05425483772974</v>
      </c>
      <c r="H12" s="138">
        <f t="shared" si="3"/>
        <v>125.86735474841672</v>
      </c>
      <c r="I12" s="138">
        <f t="shared" si="3"/>
        <v>137.47712534276931</v>
      </c>
      <c r="J12" s="138">
        <f t="shared" si="3"/>
        <v>114.1455598132126</v>
      </c>
      <c r="K12" s="138">
        <f t="shared" si="3"/>
        <v>88.557515962670962</v>
      </c>
      <c r="L12" s="138">
        <f t="shared" si="3"/>
        <v>105.56148084846157</v>
      </c>
      <c r="M12" s="138">
        <f t="shared" si="3"/>
        <v>114.20596934249843</v>
      </c>
      <c r="N12" s="138">
        <f t="shared" si="3"/>
        <v>102.51058690752416</v>
      </c>
      <c r="O12" s="138">
        <f t="shared" si="3"/>
        <v>104.3643062153938</v>
      </c>
      <c r="P12" s="138">
        <f t="shared" si="3"/>
        <v>107.18948006669825</v>
      </c>
      <c r="Q12" s="138">
        <f t="shared" si="3"/>
        <v>122.80404614351127</v>
      </c>
    </row>
    <row r="13" spans="1:17" ht="11.45" customHeight="1" x14ac:dyDescent="0.25">
      <c r="A13" s="95" t="s">
        <v>126</v>
      </c>
      <c r="B13" s="20">
        <v>29.606935204656207</v>
      </c>
      <c r="C13" s="20">
        <v>33.141678941097339</v>
      </c>
      <c r="D13" s="20">
        <v>34.709190402786739</v>
      </c>
      <c r="E13" s="20">
        <v>37.124280663785854</v>
      </c>
      <c r="F13" s="20">
        <v>42.667482115809676</v>
      </c>
      <c r="G13" s="20">
        <v>38.653486810143534</v>
      </c>
      <c r="H13" s="20">
        <v>41.039498700220904</v>
      </c>
      <c r="I13" s="20">
        <v>42.829828219393299</v>
      </c>
      <c r="J13" s="20">
        <v>36.966023365526198</v>
      </c>
      <c r="K13" s="20">
        <v>32.033786875628657</v>
      </c>
      <c r="L13" s="20">
        <v>29.712329023056917</v>
      </c>
      <c r="M13" s="20">
        <v>23.6840336749604</v>
      </c>
      <c r="N13" s="20">
        <v>20.924420760328889</v>
      </c>
      <c r="O13" s="20">
        <v>19.283851191117407</v>
      </c>
      <c r="P13" s="20">
        <v>18.726180993292676</v>
      </c>
      <c r="Q13" s="20">
        <v>20.650402317078562</v>
      </c>
    </row>
    <row r="14" spans="1:17" ht="11.45" customHeight="1" x14ac:dyDescent="0.25">
      <c r="A14" s="93" t="s">
        <v>125</v>
      </c>
      <c r="B14" s="69">
        <v>67.907241354603769</v>
      </c>
      <c r="C14" s="69">
        <v>64.653757231760679</v>
      </c>
      <c r="D14" s="69">
        <v>58.993102920824462</v>
      </c>
      <c r="E14" s="69">
        <v>68.878689012330696</v>
      </c>
      <c r="F14" s="69">
        <v>70.468106420010642</v>
      </c>
      <c r="G14" s="69">
        <v>75.40076802758621</v>
      </c>
      <c r="H14" s="69">
        <v>84.827856048195812</v>
      </c>
      <c r="I14" s="69">
        <v>94.647297123376021</v>
      </c>
      <c r="J14" s="69">
        <v>77.179536447686402</v>
      </c>
      <c r="K14" s="69">
        <v>56.523729087042305</v>
      </c>
      <c r="L14" s="69">
        <v>75.849151825404661</v>
      </c>
      <c r="M14" s="69">
        <v>90.521935667538031</v>
      </c>
      <c r="N14" s="69">
        <v>81.586166147195271</v>
      </c>
      <c r="O14" s="69">
        <v>85.08045502427639</v>
      </c>
      <c r="P14" s="69">
        <v>88.46329907340558</v>
      </c>
      <c r="Q14" s="69">
        <v>102.15364382643271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389.07153036643086</v>
      </c>
      <c r="C18" s="68">
        <f>IF(C7=0,"",C7/TrAvia_act!C12*100)</f>
        <v>388.45515503791671</v>
      </c>
      <c r="D18" s="68">
        <f>IF(D7=0,"",D7/TrAvia_act!D12*100)</f>
        <v>400.55322475223062</v>
      </c>
      <c r="E18" s="68">
        <f>IF(E7=0,"",E7/TrAvia_act!E12*100)</f>
        <v>414.13546079173591</v>
      </c>
      <c r="F18" s="68">
        <f>IF(F7=0,"",F7/TrAvia_act!F12*100)</f>
        <v>396.87049757121093</v>
      </c>
      <c r="G18" s="68">
        <f>IF(G7=0,"",G7/TrAvia_act!G12*100)</f>
        <v>382.98700565784492</v>
      </c>
      <c r="H18" s="68">
        <f>IF(H7=0,"",H7/TrAvia_act!H12*100)</f>
        <v>385.84465113455104</v>
      </c>
      <c r="I18" s="68">
        <f>IF(I7=0,"",I7/TrAvia_act!I12*100)</f>
        <v>373.37829293111224</v>
      </c>
      <c r="J18" s="68">
        <f>IF(J7=0,"",J7/TrAvia_act!J12*100)</f>
        <v>354.64737108133119</v>
      </c>
      <c r="K18" s="68">
        <f>IF(K7=0,"",K7/TrAvia_act!K12*100)</f>
        <v>358.90561304329702</v>
      </c>
      <c r="L18" s="68">
        <f>IF(L7=0,"",L7/TrAvia_act!L12*100)</f>
        <v>367.93752279987177</v>
      </c>
      <c r="M18" s="68">
        <f>IF(M7=0,"",M7/TrAvia_act!M12*100)</f>
        <v>375.8896649569495</v>
      </c>
      <c r="N18" s="68">
        <f>IF(N7=0,"",N7/TrAvia_act!N12*100)</f>
        <v>354.80652000739798</v>
      </c>
      <c r="O18" s="68">
        <f>IF(O7=0,"",O7/TrAvia_act!O12*100)</f>
        <v>341.50325836019186</v>
      </c>
      <c r="P18" s="68">
        <f>IF(P7=0,"",P7/TrAvia_act!P12*100)</f>
        <v>349.64327663485989</v>
      </c>
      <c r="Q18" s="68">
        <f>IF(Q7=0,"",Q7/TrAvia_act!Q12*100)</f>
        <v>369.40680126416322</v>
      </c>
    </row>
    <row r="19" spans="1:17" ht="11.45" customHeight="1" x14ac:dyDescent="0.25">
      <c r="A19" s="130" t="s">
        <v>39</v>
      </c>
      <c r="B19" s="134">
        <f>IF(B8=0,"",B8/TrAvia_act!B13*100)</f>
        <v>388.25699882559428</v>
      </c>
      <c r="C19" s="134">
        <f>IF(C8=0,"",C8/TrAvia_act!C13*100)</f>
        <v>386.90891644928826</v>
      </c>
      <c r="D19" s="134">
        <f>IF(D8=0,"",D8/TrAvia_act!D13*100)</f>
        <v>399.12408132520841</v>
      </c>
      <c r="E19" s="134">
        <f>IF(E8=0,"",E8/TrAvia_act!E13*100)</f>
        <v>413.07072933428469</v>
      </c>
      <c r="F19" s="134">
        <f>IF(F8=0,"",F8/TrAvia_act!F13*100)</f>
        <v>395.47776982460738</v>
      </c>
      <c r="G19" s="134">
        <f>IF(G8=0,"",G8/TrAvia_act!G13*100)</f>
        <v>381.78618591536627</v>
      </c>
      <c r="H19" s="134">
        <f>IF(H8=0,"",H8/TrAvia_act!H13*100)</f>
        <v>384.73090004982072</v>
      </c>
      <c r="I19" s="134">
        <f>IF(I8=0,"",I8/TrAvia_act!I13*100)</f>
        <v>372.51396418264312</v>
      </c>
      <c r="J19" s="134">
        <f>IF(J8=0,"",J8/TrAvia_act!J13*100)</f>
        <v>353.9742766102741</v>
      </c>
      <c r="K19" s="134">
        <f>IF(K8=0,"",K8/TrAvia_act!K13*100)</f>
        <v>358.60206688025073</v>
      </c>
      <c r="L19" s="134">
        <f>IF(L8=0,"",L8/TrAvia_act!L13*100)</f>
        <v>368.39874808039173</v>
      </c>
      <c r="M19" s="134">
        <f>IF(M8=0,"",M8/TrAvia_act!M13*100)</f>
        <v>376.59010587656445</v>
      </c>
      <c r="N19" s="134">
        <f>IF(N8=0,"",N8/TrAvia_act!N13*100)</f>
        <v>355.52292393824246</v>
      </c>
      <c r="O19" s="134">
        <f>IF(O8=0,"",O8/TrAvia_act!O13*100)</f>
        <v>342.43284870126496</v>
      </c>
      <c r="P19" s="134">
        <f>IF(P8=0,"",P8/TrAvia_act!P13*100)</f>
        <v>350.57774775563746</v>
      </c>
      <c r="Q19" s="134">
        <f>IF(Q8=0,"",Q8/TrAvia_act!Q13*100)</f>
        <v>370.64982289676107</v>
      </c>
    </row>
    <row r="20" spans="1:17" ht="11.45" customHeight="1" x14ac:dyDescent="0.25">
      <c r="A20" s="116" t="s">
        <v>23</v>
      </c>
      <c r="B20" s="77">
        <f>IF(B9=0,"",B9/TrAvia_act!B14*100)</f>
        <v>688.75782426447154</v>
      </c>
      <c r="C20" s="77">
        <f>IF(C9=0,"",C9/TrAvia_act!C14*100)</f>
        <v>673.16032769381559</v>
      </c>
      <c r="D20" s="77">
        <f>IF(D9=0,"",D9/TrAvia_act!D14*100)</f>
        <v>671.90107348696108</v>
      </c>
      <c r="E20" s="77">
        <f>IF(E9=0,"",E9/TrAvia_act!E14*100)</f>
        <v>672.21104878211077</v>
      </c>
      <c r="F20" s="77">
        <f>IF(F9=0,"",F9/TrAvia_act!F14*100)</f>
        <v>667.84787335352848</v>
      </c>
      <c r="G20" s="77">
        <f>IF(G9=0,"",G9/TrAvia_act!G14*100)</f>
        <v>658.19727231338504</v>
      </c>
      <c r="H20" s="77">
        <f>IF(H9=0,"",H9/TrAvia_act!H14*100)</f>
        <v>655.75617887708916</v>
      </c>
      <c r="I20" s="77">
        <f>IF(I9=0,"",I9/TrAvia_act!I14*100)</f>
        <v>658.14353168878097</v>
      </c>
      <c r="J20" s="77">
        <f>IF(J9=0,"",J9/TrAvia_act!J14*100)</f>
        <v>660.86467726853812</v>
      </c>
      <c r="K20" s="77">
        <f>IF(K9=0,"",K9/TrAvia_act!K14*100)</f>
        <v>659.01174001184199</v>
      </c>
      <c r="L20" s="77">
        <f>IF(L9=0,"",L9/TrAvia_act!L14*100)</f>
        <v>673.30933114623269</v>
      </c>
      <c r="M20" s="77">
        <f>IF(M9=0,"",M9/TrAvia_act!M14*100)</f>
        <v>653.00987086872885</v>
      </c>
      <c r="N20" s="77">
        <f>IF(N9=0,"",N9/TrAvia_act!N14*100)</f>
        <v>660.60658444242245</v>
      </c>
      <c r="O20" s="77">
        <f>IF(O9=0,"",O9/TrAvia_act!O14*100)</f>
        <v>665.48419973466991</v>
      </c>
      <c r="P20" s="77">
        <f>IF(P9=0,"",P9/TrAvia_act!P14*100)</f>
        <v>696.88238188555692</v>
      </c>
      <c r="Q20" s="77">
        <f>IF(Q9=0,"",Q9/TrAvia_act!Q14*100)</f>
        <v>711.24730734896161</v>
      </c>
    </row>
    <row r="21" spans="1:17" ht="11.45" customHeight="1" x14ac:dyDescent="0.25">
      <c r="A21" s="116" t="s">
        <v>127</v>
      </c>
      <c r="B21" s="77">
        <f>IF(B10=0,"",B10/TrAvia_act!B15*100)</f>
        <v>376.0418693751123</v>
      </c>
      <c r="C21" s="77">
        <f>IF(C10=0,"",C10/TrAvia_act!C15*100)</f>
        <v>395.78608665248868</v>
      </c>
      <c r="D21" s="77">
        <f>IF(D10=0,"",D10/TrAvia_act!D15*100)</f>
        <v>404.02715189646682</v>
      </c>
      <c r="E21" s="77">
        <f>IF(E10=0,"",E10/TrAvia_act!E15*100)</f>
        <v>418.1728671183028</v>
      </c>
      <c r="F21" s="77">
        <f>IF(F10=0,"",F10/TrAvia_act!F15*100)</f>
        <v>407.71195857756959</v>
      </c>
      <c r="G21" s="77">
        <f>IF(G10=0,"",G10/TrAvia_act!G15*100)</f>
        <v>397.45946172000623</v>
      </c>
      <c r="H21" s="77">
        <f>IF(H10=0,"",H10/TrAvia_act!H15*100)</f>
        <v>404.52874868629073</v>
      </c>
      <c r="I21" s="77">
        <f>IF(I10=0,"",I10/TrAvia_act!I15*100)</f>
        <v>390.75579677077275</v>
      </c>
      <c r="J21" s="77">
        <f>IF(J10=0,"",J10/TrAvia_act!J15*100)</f>
        <v>364.46524684566441</v>
      </c>
      <c r="K21" s="77">
        <f>IF(K10=0,"",K10/TrAvia_act!K15*100)</f>
        <v>353.10783268420755</v>
      </c>
      <c r="L21" s="77">
        <f>IF(L10=0,"",L10/TrAvia_act!L15*100)</f>
        <v>361.11250377713145</v>
      </c>
      <c r="M21" s="77">
        <f>IF(M10=0,"",M10/TrAvia_act!M15*100)</f>
        <v>379.48644152855275</v>
      </c>
      <c r="N21" s="77">
        <f>IF(N10=0,"",N10/TrAvia_act!N15*100)</f>
        <v>360.52236402065307</v>
      </c>
      <c r="O21" s="77">
        <f>IF(O10=0,"",O10/TrAvia_act!O15*100)</f>
        <v>345.82377734897545</v>
      </c>
      <c r="P21" s="77">
        <f>IF(P10=0,"",P10/TrAvia_act!P15*100)</f>
        <v>358.44241903977661</v>
      </c>
      <c r="Q21" s="77">
        <f>IF(Q10=0,"",Q10/TrAvia_act!Q15*100)</f>
        <v>376.04784764691874</v>
      </c>
    </row>
    <row r="22" spans="1:17" ht="11.45" customHeight="1" x14ac:dyDescent="0.25">
      <c r="A22" s="116" t="s">
        <v>125</v>
      </c>
      <c r="B22" s="77">
        <f>IF(B11=0,"",B11/TrAvia_act!B16*100)</f>
        <v>311.49790103259846</v>
      </c>
      <c r="C22" s="77">
        <f>IF(C11=0,"",C11/TrAvia_act!C16*100)</f>
        <v>276.50325643217093</v>
      </c>
      <c r="D22" s="77">
        <f>IF(D11=0,"",D11/TrAvia_act!D16*100)</f>
        <v>279.62165989301076</v>
      </c>
      <c r="E22" s="77">
        <f>IF(E11=0,"",E11/TrAvia_act!E16*100)</f>
        <v>279.93306366196674</v>
      </c>
      <c r="F22" s="77">
        <f>IF(F11=0,"",F11/TrAvia_act!F16*100)</f>
        <v>281.68831547247834</v>
      </c>
      <c r="G22" s="77">
        <f>IF(G11=0,"",G11/TrAvia_act!G16*100)</f>
        <v>275.85329695587899</v>
      </c>
      <c r="H22" s="77">
        <f>IF(H11=0,"",H11/TrAvia_act!H16*100)</f>
        <v>279.59774357179708</v>
      </c>
      <c r="I22" s="77">
        <f>IF(I11=0,"",I11/TrAvia_act!I16*100)</f>
        <v>265.68336769179774</v>
      </c>
      <c r="J22" s="77">
        <f>IF(J11=0,"",J11/TrAvia_act!J16*100)</f>
        <v>255.04289872833004</v>
      </c>
      <c r="K22" s="77">
        <f>IF(K11=0,"",K11/TrAvia_act!K16*100)</f>
        <v>256.51921725278532</v>
      </c>
      <c r="L22" s="77">
        <f>IF(L11=0,"",L11/TrAvia_act!L16*100)</f>
        <v>264.51110455533421</v>
      </c>
      <c r="M22" s="77">
        <f>IF(M11=0,"",M11/TrAvia_act!M16*100)</f>
        <v>268.38051794827794</v>
      </c>
      <c r="N22" s="77">
        <f>IF(N11=0,"",N11/TrAvia_act!N16*100)</f>
        <v>256.72115861731777</v>
      </c>
      <c r="O22" s="77">
        <f>IF(O11=0,"",O11/TrAvia_act!O16*100)</f>
        <v>250.21421875720017</v>
      </c>
      <c r="P22" s="77">
        <f>IF(P11=0,"",P11/TrAvia_act!P16*100)</f>
        <v>259.45385954731432</v>
      </c>
      <c r="Q22" s="77">
        <f>IF(Q11=0,"",Q11/TrAvia_act!Q16*100)</f>
        <v>275.45335659548437</v>
      </c>
    </row>
    <row r="23" spans="1:17" ht="11.45" customHeight="1" x14ac:dyDescent="0.25">
      <c r="A23" s="128" t="s">
        <v>18</v>
      </c>
      <c r="B23" s="133">
        <f>IF(B12=0,"",B12/TrAvia_act!B17*100)</f>
        <v>419.7741905051106</v>
      </c>
      <c r="C23" s="133">
        <f>IF(C12=0,"",C12/TrAvia_act!C17*100)</f>
        <v>444.75317492856874</v>
      </c>
      <c r="D23" s="133">
        <f>IF(D12=0,"",D12/TrAvia_act!D17*100)</f>
        <v>454.4332740190568</v>
      </c>
      <c r="E23" s="133">
        <f>IF(E12=0,"",E12/TrAvia_act!E17*100)</f>
        <v>452.55289707045802</v>
      </c>
      <c r="F23" s="133">
        <f>IF(F12=0,"",F12/TrAvia_act!F17*100)</f>
        <v>444.6655990573397</v>
      </c>
      <c r="G23" s="133">
        <f>IF(G12=0,"",G12/TrAvia_act!G17*100)</f>
        <v>425.21351399106288</v>
      </c>
      <c r="H23" s="133">
        <f>IF(H12=0,"",H12/TrAvia_act!H17*100)</f>
        <v>423.38559537412237</v>
      </c>
      <c r="I23" s="133">
        <f>IF(I12=0,"",I12/TrAvia_act!I17*100)</f>
        <v>401.06405912549559</v>
      </c>
      <c r="J23" s="133">
        <f>IF(J12=0,"",J12/TrAvia_act!J17*100)</f>
        <v>379.69795821740865</v>
      </c>
      <c r="K23" s="133">
        <f>IF(K12=0,"",K12/TrAvia_act!K17*100)</f>
        <v>371.68825577444198</v>
      </c>
      <c r="L23" s="133">
        <f>IF(L12=0,"",L12/TrAvia_act!L17*100)</f>
        <v>352.16178405417651</v>
      </c>
      <c r="M23" s="133">
        <f>IF(M12=0,"",M12/TrAvia_act!M17*100)</f>
        <v>353.68198481672283</v>
      </c>
      <c r="N23" s="133">
        <f>IF(N12=0,"",N12/TrAvia_act!N17*100)</f>
        <v>330.84569413938499</v>
      </c>
      <c r="O23" s="133">
        <f>IF(O12=0,"",O12/TrAvia_act!O17*100)</f>
        <v>312.41371707537888</v>
      </c>
      <c r="P23" s="133">
        <f>IF(P12=0,"",P12/TrAvia_act!P17*100)</f>
        <v>320.80558062064068</v>
      </c>
      <c r="Q23" s="133">
        <f>IF(Q12=0,"",Q12/TrAvia_act!Q17*100)</f>
        <v>335.16593422783484</v>
      </c>
    </row>
    <row r="24" spans="1:17" ht="11.45" customHeight="1" x14ac:dyDescent="0.25">
      <c r="A24" s="95" t="s">
        <v>126</v>
      </c>
      <c r="B24" s="75">
        <f>IF(B13=0,"",B13/TrAvia_act!B18*100)</f>
        <v>532.27002272066477</v>
      </c>
      <c r="C24" s="75">
        <f>IF(C13=0,"",C13/TrAvia_act!C18*100)</f>
        <v>576.53734081297694</v>
      </c>
      <c r="D24" s="75">
        <f>IF(D13=0,"",D13/TrAvia_act!D18*100)</f>
        <v>579.23913302355879</v>
      </c>
      <c r="E24" s="75">
        <f>IF(E13=0,"",E13/TrAvia_act!E18*100)</f>
        <v>580.20242697483513</v>
      </c>
      <c r="F24" s="75">
        <f>IF(F13=0,"",F13/TrAvia_act!F18*100)</f>
        <v>566.35985513758988</v>
      </c>
      <c r="G24" s="75">
        <f>IF(G13=0,"",G13/TrAvia_act!G18*100)</f>
        <v>547.13577098966357</v>
      </c>
      <c r="H24" s="75">
        <f>IF(H13=0,"",H13/TrAvia_act!H18*100)</f>
        <v>548.41901791767691</v>
      </c>
      <c r="I24" s="75">
        <f>IF(I13=0,"",I13/TrAvia_act!I18*100)</f>
        <v>526.60332085799621</v>
      </c>
      <c r="J24" s="75">
        <f>IF(J13=0,"",J13/TrAvia_act!J18*100)</f>
        <v>493.52568605701981</v>
      </c>
      <c r="K24" s="75">
        <f>IF(K13=0,"",K13/TrAvia_act!K18*100)</f>
        <v>467.60546456819691</v>
      </c>
      <c r="L24" s="75">
        <f>IF(L13=0,"",L13/TrAvia_act!L18*100)</f>
        <v>454.43351682291137</v>
      </c>
      <c r="M24" s="75">
        <f>IF(M13=0,"",M13/TrAvia_act!M18*100)</f>
        <v>466.57420730676859</v>
      </c>
      <c r="N24" s="75">
        <f>IF(N13=0,"",N13/TrAvia_act!N18*100)</f>
        <v>436.26060656757949</v>
      </c>
      <c r="O24" s="75">
        <f>IF(O13=0,"",O13/TrAvia_act!O18*100)</f>
        <v>410.35613131768088</v>
      </c>
      <c r="P24" s="75">
        <f>IF(P13=0,"",P13/TrAvia_act!P18*100)</f>
        <v>420.78295999674651</v>
      </c>
      <c r="Q24" s="75">
        <f>IF(Q13=0,"",Q13/TrAvia_act!Q18*100)</f>
        <v>440.10966872505134</v>
      </c>
    </row>
    <row r="25" spans="1:17" ht="11.45" customHeight="1" x14ac:dyDescent="0.25">
      <c r="A25" s="93" t="s">
        <v>125</v>
      </c>
      <c r="B25" s="74">
        <f>IF(B14=0,"",B14/TrAvia_act!B19*100)</f>
        <v>384.35681497734106</v>
      </c>
      <c r="C25" s="74">
        <f>IF(C14=0,"",C14/TrAvia_act!C19*100)</f>
        <v>398.10697054189006</v>
      </c>
      <c r="D25" s="74">
        <f>IF(D14=0,"",D14/TrAvia_act!D19*100)</f>
        <v>403.30575257349699</v>
      </c>
      <c r="E25" s="74">
        <f>IF(E14=0,"",E14/TrAvia_act!E19*100)</f>
        <v>404.57789482174371</v>
      </c>
      <c r="F25" s="74">
        <f>IF(F14=0,"",F14/TrAvia_act!F19*100)</f>
        <v>393.47406504445303</v>
      </c>
      <c r="G25" s="74">
        <f>IF(G14=0,"",G14/TrAvia_act!G19*100)</f>
        <v>381.61909549751414</v>
      </c>
      <c r="H25" s="74">
        <f>IF(H14=0,"",H14/TrAvia_act!H19*100)</f>
        <v>381.32525887994552</v>
      </c>
      <c r="I25" s="74">
        <f>IF(I14=0,"",I14/TrAvia_act!I19*100)</f>
        <v>362.01093495485128</v>
      </c>
      <c r="J25" s="74">
        <f>IF(J14=0,"",J14/TrAvia_act!J19*100)</f>
        <v>341.92588260227689</v>
      </c>
      <c r="K25" s="74">
        <f>IF(K14=0,"",K14/TrAvia_act!K19*100)</f>
        <v>332.97928321153086</v>
      </c>
      <c r="L25" s="74">
        <f>IF(L14=0,"",L14/TrAvia_act!L19*100)</f>
        <v>323.63053909853483</v>
      </c>
      <c r="M25" s="74">
        <f>IF(M14=0,"",M14/TrAvia_act!M19*100)</f>
        <v>332.62482501237827</v>
      </c>
      <c r="N25" s="74">
        <f>IF(N14=0,"",N14/TrAvia_act!N19*100)</f>
        <v>311.53910559256059</v>
      </c>
      <c r="O25" s="74">
        <f>IF(O14=0,"",O14/TrAvia_act!O19*100)</f>
        <v>296.38040195009677</v>
      </c>
      <c r="P25" s="74">
        <f>IF(P14=0,"",P14/TrAvia_act!P19*100)</f>
        <v>305.44314512057184</v>
      </c>
      <c r="Q25" s="74">
        <f>IF(Q14=0,"",Q14/TrAvia_act!Q19*100)</f>
        <v>319.75301481477618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42.190290379438935</v>
      </c>
      <c r="C28" s="134">
        <f>IF(C8=0,"",C8/TrAvia_act!C4*1000)</f>
        <v>42.126711017604308</v>
      </c>
      <c r="D28" s="134">
        <f>IF(D8=0,"",D8/TrAvia_act!D4*1000)</f>
        <v>41.795097609478525</v>
      </c>
      <c r="E28" s="134">
        <f>IF(E8=0,"",E8/TrAvia_act!E4*1000)</f>
        <v>43.914528764141757</v>
      </c>
      <c r="F28" s="134">
        <f>IF(F8=0,"",F8/TrAvia_act!F4*1000)</f>
        <v>37.274538688924345</v>
      </c>
      <c r="G28" s="134">
        <f>IF(G8=0,"",G8/TrAvia_act!G4*1000)</f>
        <v>35.351263430491066</v>
      </c>
      <c r="H28" s="134">
        <f>IF(H8=0,"",H8/TrAvia_act!H4*1000)</f>
        <v>35.19925041920326</v>
      </c>
      <c r="I28" s="134">
        <f>IF(I8=0,"",I8/TrAvia_act!I4*1000)</f>
        <v>33.329272091021551</v>
      </c>
      <c r="J28" s="134">
        <f>IF(J8=0,"",J8/TrAvia_act!J4*1000)</f>
        <v>32.435631406131762</v>
      </c>
      <c r="K28" s="134">
        <f>IF(K8=0,"",K8/TrAvia_act!K4*1000)</f>
        <v>32.212583281061349</v>
      </c>
      <c r="L28" s="134">
        <f>IF(L8=0,"",L8/TrAvia_act!L4*1000)</f>
        <v>31.806519251742536</v>
      </c>
      <c r="M28" s="134">
        <f>IF(M8=0,"",M8/TrAvia_act!M4*1000)</f>
        <v>31.280225646278033</v>
      </c>
      <c r="N28" s="134">
        <f>IF(N8=0,"",N8/TrAvia_act!N4*1000)</f>
        <v>27.58353534199081</v>
      </c>
      <c r="O28" s="134">
        <f>IF(O8=0,"",O8/TrAvia_act!O4*1000)</f>
        <v>26.002393908314865</v>
      </c>
      <c r="P28" s="134">
        <f>IF(P8=0,"",P8/TrAvia_act!P4*1000)</f>
        <v>25.516244959619879</v>
      </c>
      <c r="Q28" s="134">
        <f>IF(Q8=0,"",Q8/TrAvia_act!Q4*1000)</f>
        <v>25.672614223941043</v>
      </c>
    </row>
    <row r="29" spans="1:17" ht="11.45" customHeight="1" x14ac:dyDescent="0.25">
      <c r="A29" s="116" t="s">
        <v>23</v>
      </c>
      <c r="B29" s="77">
        <f>IF(B9=0,"",B9/TrAvia_act!B5*1000)</f>
        <v>64.78594948783153</v>
      </c>
      <c r="C29" s="77">
        <f>IF(C9=0,"",C9/TrAvia_act!C5*1000)</f>
        <v>64.297999080535988</v>
      </c>
      <c r="D29" s="77">
        <f>IF(D9=0,"",D9/TrAvia_act!D5*1000)</f>
        <v>78.095228912992241</v>
      </c>
      <c r="E29" s="77">
        <f>IF(E9=0,"",E9/TrAvia_act!E5*1000)</f>
        <v>100.09918553789697</v>
      </c>
      <c r="F29" s="77">
        <f>IF(F9=0,"",F9/TrAvia_act!F5*1000)</f>
        <v>87.694219615007256</v>
      </c>
      <c r="G29" s="77">
        <f>IF(G9=0,"",G9/TrAvia_act!G5*1000)</f>
        <v>84.839513942030422</v>
      </c>
      <c r="H29" s="77">
        <f>IF(H9=0,"",H9/TrAvia_act!H5*1000)</f>
        <v>82.876355910355045</v>
      </c>
      <c r="I29" s="77">
        <f>IF(I9=0,"",I9/TrAvia_act!I5*1000)</f>
        <v>81.705202407513823</v>
      </c>
      <c r="J29" s="77">
        <f>IF(J9=0,"",J9/TrAvia_act!J5*1000)</f>
        <v>82.131382224196372</v>
      </c>
      <c r="K29" s="77">
        <f>IF(K9=0,"",K9/TrAvia_act!K5*1000)</f>
        <v>81.16646282856037</v>
      </c>
      <c r="L29" s="77">
        <f>IF(L9=0,"",L9/TrAvia_act!L5*1000)</f>
        <v>80.53214195692361</v>
      </c>
      <c r="M29" s="77">
        <f>IF(M9=0,"",M9/TrAvia_act!M5*1000)</f>
        <v>76.199791647620927</v>
      </c>
      <c r="N29" s="77">
        <f>IF(N9=0,"",N9/TrAvia_act!N5*1000)</f>
        <v>73.102665538288335</v>
      </c>
      <c r="O29" s="77">
        <f>IF(O9=0,"",O9/TrAvia_act!O5*1000)</f>
        <v>73.076264897229038</v>
      </c>
      <c r="P29" s="77">
        <f>IF(P9=0,"",P9/TrAvia_act!P5*1000)</f>
        <v>71.363146478466263</v>
      </c>
      <c r="Q29" s="77">
        <f>IF(Q9=0,"",Q9/TrAvia_act!Q5*1000)</f>
        <v>68.123839937007773</v>
      </c>
    </row>
    <row r="30" spans="1:17" ht="11.45" customHeight="1" x14ac:dyDescent="0.25">
      <c r="A30" s="116" t="s">
        <v>127</v>
      </c>
      <c r="B30" s="77">
        <f>IF(B10=0,"",B10/TrAvia_act!B6*1000)</f>
        <v>68.907638202026973</v>
      </c>
      <c r="C30" s="77">
        <f>IF(C10=0,"",C10/TrAvia_act!C6*1000)</f>
        <v>72.470232482896151</v>
      </c>
      <c r="D30" s="77">
        <f>IF(D10=0,"",D10/TrAvia_act!D6*1000)</f>
        <v>63.668992293306154</v>
      </c>
      <c r="E30" s="77">
        <f>IF(E10=0,"",E10/TrAvia_act!E6*1000)</f>
        <v>53.62267115914802</v>
      </c>
      <c r="F30" s="77">
        <f>IF(F10=0,"",F10/TrAvia_act!F6*1000)</f>
        <v>45.825089738900786</v>
      </c>
      <c r="G30" s="77">
        <f>IF(G10=0,"",G10/TrAvia_act!G6*1000)</f>
        <v>43.027231983614428</v>
      </c>
      <c r="H30" s="77">
        <f>IF(H10=0,"",H10/TrAvia_act!H6*1000)</f>
        <v>42.928360893701637</v>
      </c>
      <c r="I30" s="77">
        <f>IF(I10=0,"",I10/TrAvia_act!I6*1000)</f>
        <v>40.674203921734964</v>
      </c>
      <c r="J30" s="77">
        <f>IF(J10=0,"",J10/TrAvia_act!J6*1000)</f>
        <v>38.088803339332401</v>
      </c>
      <c r="K30" s="77">
        <f>IF(K10=0,"",K10/TrAvia_act!K6*1000)</f>
        <v>36.289606977937105</v>
      </c>
      <c r="L30" s="77">
        <f>IF(L10=0,"",L10/TrAvia_act!L6*1000)</f>
        <v>36.127228901461812</v>
      </c>
      <c r="M30" s="77">
        <f>IF(M10=0,"",M10/TrAvia_act!M6*1000)</f>
        <v>35.882209417432449</v>
      </c>
      <c r="N30" s="77">
        <f>IF(N10=0,"",N10/TrAvia_act!N6*1000)</f>
        <v>32.637111876606561</v>
      </c>
      <c r="O30" s="77">
        <f>IF(O10=0,"",O10/TrAvia_act!O6*1000)</f>
        <v>30.919222350281292</v>
      </c>
      <c r="P30" s="77">
        <f>IF(P10=0,"",P10/TrAvia_act!P6*1000)</f>
        <v>30.8972103548255</v>
      </c>
      <c r="Q30" s="77">
        <f>IF(Q10=0,"",Q10/TrAvia_act!Q6*1000)</f>
        <v>30.731671073910952</v>
      </c>
    </row>
    <row r="31" spans="1:17" ht="11.45" customHeight="1" x14ac:dyDescent="0.25">
      <c r="A31" s="116" t="s">
        <v>125</v>
      </c>
      <c r="B31" s="77">
        <f>IF(B11=0,"",B11/TrAvia_act!B7*1000)</f>
        <v>24.044281089898551</v>
      </c>
      <c r="C31" s="77">
        <f>IF(C11=0,"",C11/TrAvia_act!C7*1000)</f>
        <v>21.262508809608423</v>
      </c>
      <c r="D31" s="77">
        <f>IF(D11=0,"",D11/TrAvia_act!D7*1000)</f>
        <v>20.700297666659008</v>
      </c>
      <c r="E31" s="77">
        <f>IF(E11=0,"",E11/TrAvia_act!E7*1000)</f>
        <v>23.046250092778521</v>
      </c>
      <c r="F31" s="77">
        <f>IF(F11=0,"",F11/TrAvia_act!F7*1000)</f>
        <v>21.551979569082839</v>
      </c>
      <c r="G31" s="77">
        <f>IF(G11=0,"",G11/TrAvia_act!G7*1000)</f>
        <v>21.251573946712558</v>
      </c>
      <c r="H31" s="77">
        <f>IF(H11=0,"",H11/TrAvia_act!H7*1000)</f>
        <v>21.456360030993928</v>
      </c>
      <c r="I31" s="77">
        <f>IF(I11=0,"",I11/TrAvia_act!I7*1000)</f>
        <v>19.924925164683973</v>
      </c>
      <c r="J31" s="77">
        <f>IF(J11=0,"",J11/TrAvia_act!J7*1000)</f>
        <v>20.126419106233165</v>
      </c>
      <c r="K31" s="77">
        <f>IF(K11=0,"",K11/TrAvia_act!K7*1000)</f>
        <v>19.40286495767894</v>
      </c>
      <c r="L31" s="77">
        <f>IF(L11=0,"",L11/TrAvia_act!L7*1000)</f>
        <v>19.005724288010736</v>
      </c>
      <c r="M31" s="77">
        <f>IF(M11=0,"",M11/TrAvia_act!M7*1000)</f>
        <v>18.448906626363581</v>
      </c>
      <c r="N31" s="77">
        <f>IF(N11=0,"",N11/TrAvia_act!N7*1000)</f>
        <v>16.713634775073395</v>
      </c>
      <c r="O31" s="77">
        <f>IF(O11=0,"",O11/TrAvia_act!O7*1000)</f>
        <v>16.037046483443739</v>
      </c>
      <c r="P31" s="77">
        <f>IF(P11=0,"",P11/TrAvia_act!P7*1000)</f>
        <v>16.081306100068915</v>
      </c>
      <c r="Q31" s="77">
        <f>IF(Q11=0,"",Q11/TrAvia_act!Q7*1000)</f>
        <v>16.100947368043624</v>
      </c>
    </row>
    <row r="32" spans="1:17" ht="11.45" customHeight="1" x14ac:dyDescent="0.25">
      <c r="A32" s="128" t="s">
        <v>36</v>
      </c>
      <c r="B32" s="133">
        <f>IF(B12=0,"",B12/TrAvia_act!B8*1000)</f>
        <v>91.804607142115771</v>
      </c>
      <c r="C32" s="133">
        <f>IF(C12=0,"",C12/TrAvia_act!C8*1000)</f>
        <v>98.869301269656688</v>
      </c>
      <c r="D32" s="133">
        <f>IF(D12=0,"",D12/TrAvia_act!D8*1000)</f>
        <v>101.96469521049843</v>
      </c>
      <c r="E32" s="133">
        <f>IF(E12=0,"",E12/TrAvia_act!E8*1000)</f>
        <v>100.74049505918853</v>
      </c>
      <c r="F32" s="133">
        <f>IF(F12=0,"",F12/TrAvia_act!F8*1000)</f>
        <v>99.247007087862301</v>
      </c>
      <c r="G32" s="133">
        <f>IF(G12=0,"",G12/TrAvia_act!G8*1000)</f>
        <v>91.971289829643439</v>
      </c>
      <c r="H32" s="133">
        <f>IF(H12=0,"",H12/TrAvia_act!H8*1000)</f>
        <v>91.985170446675852</v>
      </c>
      <c r="I32" s="133">
        <f>IF(I12=0,"",I12/TrAvia_act!I8*1000)</f>
        <v>86.252892196373836</v>
      </c>
      <c r="J32" s="133">
        <f>IF(J12=0,"",J12/TrAvia_act!J8*1000)</f>
        <v>83.039875330848474</v>
      </c>
      <c r="K32" s="133">
        <f>IF(K12=0,"",K12/TrAvia_act!K8*1000)</f>
        <v>84.310259573758117</v>
      </c>
      <c r="L32" s="133">
        <f>IF(L12=0,"",L12/TrAvia_act!L8*1000)</f>
        <v>73.910798507591053</v>
      </c>
      <c r="M32" s="133">
        <f>IF(M12=0,"",M12/TrAvia_act!M8*1000)</f>
        <v>72.107075087268782</v>
      </c>
      <c r="N32" s="133">
        <f>IF(N12=0,"",N12/TrAvia_act!N8*1000)</f>
        <v>68.92053816182198</v>
      </c>
      <c r="O32" s="133">
        <f>IF(O12=0,"",O12/TrAvia_act!O8*1000)</f>
        <v>67.229847657868646</v>
      </c>
      <c r="P32" s="133">
        <f>IF(P12=0,"",P12/TrAvia_act!P8*1000)</f>
        <v>65.397073806177488</v>
      </c>
      <c r="Q32" s="133">
        <f>IF(Q12=0,"",Q12/TrAvia_act!Q8*1000)</f>
        <v>70.835439578953498</v>
      </c>
    </row>
    <row r="33" spans="1:17" ht="11.45" customHeight="1" x14ac:dyDescent="0.25">
      <c r="A33" s="95" t="s">
        <v>126</v>
      </c>
      <c r="B33" s="75">
        <f>IF(B13=0,"",B13/TrAvia_act!B9*1000)</f>
        <v>260.36197031672742</v>
      </c>
      <c r="C33" s="75">
        <f>IF(C13=0,"",C13/TrAvia_act!C9*1000)</f>
        <v>275.00967320896063</v>
      </c>
      <c r="D33" s="75">
        <f>IF(D13=0,"",D13/TrAvia_act!D9*1000)</f>
        <v>272.08670964920088</v>
      </c>
      <c r="E33" s="75">
        <f>IF(E13=0,"",E13/TrAvia_act!E9*1000)</f>
        <v>268.73195588468246</v>
      </c>
      <c r="F33" s="75">
        <f>IF(F13=0,"",F13/TrAvia_act!F9*1000)</f>
        <v>258.99117505787603</v>
      </c>
      <c r="G33" s="75">
        <f>IF(G13=0,"",G13/TrAvia_act!G9*1000)</f>
        <v>252.8325712074118</v>
      </c>
      <c r="H33" s="75">
        <f>IF(H13=0,"",H13/TrAvia_act!H9*1000)</f>
        <v>263.91253839760651</v>
      </c>
      <c r="I33" s="75">
        <f>IF(I13=0,"",I13/TrAvia_act!I9*1000)</f>
        <v>256.27850680176084</v>
      </c>
      <c r="J33" s="75">
        <f>IF(J13=0,"",J13/TrAvia_act!J9*1000)</f>
        <v>245.82547846298661</v>
      </c>
      <c r="K33" s="75">
        <f>IF(K13=0,"",K13/TrAvia_act!K9*1000)</f>
        <v>229.4443007950828</v>
      </c>
      <c r="L33" s="75">
        <f>IF(L13=0,"",L13/TrAvia_act!L9*1000)</f>
        <v>214.76449331201789</v>
      </c>
      <c r="M33" s="75">
        <f>IF(M13=0,"",M13/TrAvia_act!M9*1000)</f>
        <v>212.68313906669988</v>
      </c>
      <c r="N33" s="75">
        <f>IF(N13=0,"",N13/TrAvia_act!N9*1000)</f>
        <v>200.59043626164618</v>
      </c>
      <c r="O33" s="75">
        <f>IF(O13=0,"",O13/TrAvia_act!O9*1000)</f>
        <v>186.53392256189088</v>
      </c>
      <c r="P33" s="75">
        <f>IF(P13=0,"",P13/TrAvia_act!P9*1000)</f>
        <v>177.14727322184632</v>
      </c>
      <c r="Q33" s="75">
        <f>IF(Q13=0,"",Q13/TrAvia_act!Q9*1000)</f>
        <v>187.73404849366059</v>
      </c>
    </row>
    <row r="34" spans="1:17" ht="11.45" customHeight="1" x14ac:dyDescent="0.25">
      <c r="A34" s="93" t="s">
        <v>125</v>
      </c>
      <c r="B34" s="74">
        <f>IF(B14=0,"",B14/TrAvia_act!B10*1000)</f>
        <v>71.596002811679597</v>
      </c>
      <c r="C34" s="74">
        <f>IF(C14=0,"",C14/TrAvia_act!C10*1000)</f>
        <v>74.432079535308702</v>
      </c>
      <c r="D34" s="74">
        <f>IF(D14=0,"",D14/TrAvia_act!D10*1000)</f>
        <v>74.542584578425988</v>
      </c>
      <c r="E34" s="74">
        <f>IF(E14=0,"",E14/TrAvia_act!E10*1000)</f>
        <v>75.352048352758743</v>
      </c>
      <c r="F34" s="74">
        <f>IF(F14=0,"",F14/TrAvia_act!F10*1000)</f>
        <v>72.260556787598276</v>
      </c>
      <c r="G34" s="74">
        <f>IF(G14=0,"",G14/TrAvia_act!G10*1000)</f>
        <v>69.351550946564004</v>
      </c>
      <c r="H34" s="74">
        <f>IF(H14=0,"",H14/TrAvia_act!H10*1000)</f>
        <v>69.941516222956551</v>
      </c>
      <c r="I34" s="74">
        <f>IF(I14=0,"",I14/TrAvia_act!I10*1000)</f>
        <v>66.33712889856244</v>
      </c>
      <c r="J34" s="74">
        <f>IF(J14=0,"",J14/TrAvia_act!J10*1000)</f>
        <v>63.044244416854731</v>
      </c>
      <c r="K34" s="74">
        <f>IF(K14=0,"",K14/TrAvia_act!K10*1000)</f>
        <v>62.062029664161457</v>
      </c>
      <c r="L34" s="74">
        <f>IF(L14=0,"",L14/TrAvia_act!L10*1000)</f>
        <v>58.803275979152133</v>
      </c>
      <c r="M34" s="74">
        <f>IF(M14=0,"",M14/TrAvia_act!M10*1000)</f>
        <v>61.475821105694173</v>
      </c>
      <c r="N34" s="74">
        <f>IF(N14=0,"",N14/TrAvia_act!N10*1000)</f>
        <v>58.989631917339452</v>
      </c>
      <c r="O34" s="74">
        <f>IF(O14=0,"",O14/TrAvia_act!O10*1000)</f>
        <v>58.717848770382105</v>
      </c>
      <c r="P34" s="74">
        <f>IF(P14=0,"",P14/TrAvia_act!P10*1000)</f>
        <v>57.69295918613259</v>
      </c>
      <c r="Q34" s="74">
        <f>IF(Q14=0,"",Q14/TrAvia_act!Q10*1000)</f>
        <v>62.91587681045398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3683.1775925326492</v>
      </c>
      <c r="C37" s="134">
        <f>IF(C8=0,"",1000000*C8/TrAvia_act!C22)</f>
        <v>3551.7644337330175</v>
      </c>
      <c r="D37" s="134">
        <f>IF(D8=0,"",1000000*D8/TrAvia_act!D22)</f>
        <v>3654.3057764010159</v>
      </c>
      <c r="E37" s="134">
        <f>IF(E8=0,"",1000000*E8/TrAvia_act!E22)</f>
        <v>3678.2456576297423</v>
      </c>
      <c r="F37" s="134">
        <f>IF(F8=0,"",1000000*F8/TrAvia_act!F22)</f>
        <v>3749.3352430334389</v>
      </c>
      <c r="G37" s="134">
        <f>IF(G8=0,"",1000000*G8/TrAvia_act!G22)</f>
        <v>3710.7331656978909</v>
      </c>
      <c r="H37" s="134">
        <f>IF(H8=0,"",1000000*H8/TrAvia_act!H22)</f>
        <v>3701.4461972039558</v>
      </c>
      <c r="I37" s="134">
        <f>IF(I8=0,"",1000000*I8/TrAvia_act!I22)</f>
        <v>3610.3164221530865</v>
      </c>
      <c r="J37" s="134">
        <f>IF(J8=0,"",1000000*J8/TrAvia_act!J22)</f>
        <v>3541.5256698887365</v>
      </c>
      <c r="K37" s="134">
        <f>IF(K8=0,"",1000000*K8/TrAvia_act!K22)</f>
        <v>3371.1977790245774</v>
      </c>
      <c r="L37" s="134">
        <f>IF(L8=0,"",1000000*L8/TrAvia_act!L22)</f>
        <v>3415.7410987958947</v>
      </c>
      <c r="M37" s="134">
        <f>IF(M8=0,"",1000000*M8/TrAvia_act!M22)</f>
        <v>3409.0595375304374</v>
      </c>
      <c r="N37" s="134">
        <f>IF(N8=0,"",1000000*N8/TrAvia_act!N22)</f>
        <v>3397.3377470971795</v>
      </c>
      <c r="O37" s="134">
        <f>IF(O8=0,"",1000000*O8/TrAvia_act!O22)</f>
        <v>3369.3073151943067</v>
      </c>
      <c r="P37" s="134">
        <f>IF(P8=0,"",1000000*P8/TrAvia_act!P22)</f>
        <v>3477.8625079460367</v>
      </c>
      <c r="Q37" s="134">
        <f>IF(Q8=0,"",1000000*Q8/TrAvia_act!Q22)</f>
        <v>3543.6765687138122</v>
      </c>
    </row>
    <row r="38" spans="1:17" ht="11.45" customHeight="1" x14ac:dyDescent="0.25">
      <c r="A38" s="116" t="s">
        <v>23</v>
      </c>
      <c r="B38" s="77">
        <f>IF(B9=0,"",1000000*B9/TrAvia_act!B23)</f>
        <v>3118.0133910896498</v>
      </c>
      <c r="C38" s="77">
        <f>IF(C9=0,"",1000000*C9/TrAvia_act!C23)</f>
        <v>3208.4613196452297</v>
      </c>
      <c r="D38" s="77">
        <f>IF(D9=0,"",1000000*D9/TrAvia_act!D23)</f>
        <v>3206.2892009361417</v>
      </c>
      <c r="E38" s="77">
        <f>IF(E9=0,"",1000000*E9/TrAvia_act!E23)</f>
        <v>3210.2759102395021</v>
      </c>
      <c r="F38" s="77">
        <f>IF(F9=0,"",1000000*F9/TrAvia_act!F23)</f>
        <v>3191.6505790024521</v>
      </c>
      <c r="G38" s="77">
        <f>IF(G9=0,"",1000000*G9/TrAvia_act!G23)</f>
        <v>3147.6906909388413</v>
      </c>
      <c r="H38" s="77">
        <f>IF(H9=0,"",1000000*H9/TrAvia_act!H23)</f>
        <v>3137.9191246571518</v>
      </c>
      <c r="I38" s="77">
        <f>IF(I9=0,"",1000000*I9/TrAvia_act!I23)</f>
        <v>3151.3284796924218</v>
      </c>
      <c r="J38" s="77">
        <f>IF(J9=0,"",1000000*J9/TrAvia_act!J23)</f>
        <v>3166.8971800995923</v>
      </c>
      <c r="K38" s="77">
        <f>IF(K9=0,"",1000000*K9/TrAvia_act!K23)</f>
        <v>3160.4979089291396</v>
      </c>
      <c r="L38" s="77">
        <f>IF(L9=0,"",1000000*L9/TrAvia_act!L23)</f>
        <v>3231.8847908283933</v>
      </c>
      <c r="M38" s="77">
        <f>IF(M9=0,"",1000000*M9/TrAvia_act!M23)</f>
        <v>3131.714032139661</v>
      </c>
      <c r="N38" s="77">
        <f>IF(N9=0,"",1000000*N9/TrAvia_act!N23)</f>
        <v>3165.3368341303385</v>
      </c>
      <c r="O38" s="77">
        <f>IF(O9=0,"",1000000*O9/TrAvia_act!O23)</f>
        <v>3185.384470301135</v>
      </c>
      <c r="P38" s="77">
        <f>IF(P9=0,"",1000000*P9/TrAvia_act!P23)</f>
        <v>3331.4843144999099</v>
      </c>
      <c r="Q38" s="77">
        <f>IF(Q9=0,"",1000000*Q9/TrAvia_act!Q23)</f>
        <v>3395.3462856756446</v>
      </c>
    </row>
    <row r="39" spans="1:17" ht="11.45" customHeight="1" x14ac:dyDescent="0.25">
      <c r="A39" s="116" t="s">
        <v>127</v>
      </c>
      <c r="B39" s="77">
        <f>IF(B10=0,"",1000000*B10/TrAvia_act!B24)</f>
        <v>2618.5363895434612</v>
      </c>
      <c r="C39" s="77">
        <f>IF(C10=0,"",1000000*C10/TrAvia_act!C24)</f>
        <v>2661.8057089719659</v>
      </c>
      <c r="D39" s="77">
        <f>IF(D10=0,"",1000000*D10/TrAvia_act!D24)</f>
        <v>2795.8272246565157</v>
      </c>
      <c r="E39" s="77">
        <f>IF(E10=0,"",1000000*E10/TrAvia_act!E24)</f>
        <v>2722.5064238909158</v>
      </c>
      <c r="F39" s="77">
        <f>IF(F10=0,"",1000000*F10/TrAvia_act!F24)</f>
        <v>2636.3835462027391</v>
      </c>
      <c r="G39" s="77">
        <f>IF(G10=0,"",1000000*G10/TrAvia_act!G24)</f>
        <v>2552.8668797048349</v>
      </c>
      <c r="H39" s="77">
        <f>IF(H10=0,"",1000000*H10/TrAvia_act!H24)</f>
        <v>2524.4097307987126</v>
      </c>
      <c r="I39" s="77">
        <f>IF(I10=0,"",1000000*I10/TrAvia_act!I24)</f>
        <v>2453.433025193407</v>
      </c>
      <c r="J39" s="77">
        <f>IF(J10=0,"",1000000*J10/TrAvia_act!J24)</f>
        <v>2296.2199894619966</v>
      </c>
      <c r="K39" s="77">
        <f>IF(K10=0,"",1000000*K10/TrAvia_act!K24)</f>
        <v>2194.4418589843513</v>
      </c>
      <c r="L39" s="77">
        <f>IF(L10=0,"",1000000*L10/TrAvia_act!L24)</f>
        <v>2241.2610000509994</v>
      </c>
      <c r="M39" s="77">
        <f>IF(M10=0,"",1000000*M10/TrAvia_act!M24)</f>
        <v>2358.3761931903523</v>
      </c>
      <c r="N39" s="77">
        <f>IF(N10=0,"",1000000*N10/TrAvia_act!N24)</f>
        <v>2217.9955884344449</v>
      </c>
      <c r="O39" s="77">
        <f>IF(O10=0,"",1000000*O10/TrAvia_act!O24)</f>
        <v>2138.6823831265278</v>
      </c>
      <c r="P39" s="77">
        <f>IF(P10=0,"",1000000*P10/TrAvia_act!P24)</f>
        <v>2188.0926979448341</v>
      </c>
      <c r="Q39" s="77">
        <f>IF(Q10=0,"",1000000*Q10/TrAvia_act!Q24)</f>
        <v>2276.3146350074298</v>
      </c>
    </row>
    <row r="40" spans="1:17" ht="11.45" customHeight="1" x14ac:dyDescent="0.25">
      <c r="A40" s="116" t="s">
        <v>125</v>
      </c>
      <c r="B40" s="77">
        <f>IF(B11=0,"",1000000*B11/TrAvia_act!B25)</f>
        <v>11116.62271101399</v>
      </c>
      <c r="C40" s="77">
        <f>IF(C11=0,"",1000000*C11/TrAvia_act!C25)</f>
        <v>9867.7469255211126</v>
      </c>
      <c r="D40" s="77">
        <f>IF(D11=0,"",1000000*D11/TrAvia_act!D25)</f>
        <v>9979.0353658827044</v>
      </c>
      <c r="E40" s="77">
        <f>IF(E11=0,"",1000000*E11/TrAvia_act!E25)</f>
        <v>9990.1486295142477</v>
      </c>
      <c r="F40" s="77">
        <f>IF(F11=0,"",1000000*F11/TrAvia_act!F25)</f>
        <v>10052.789413135324</v>
      </c>
      <c r="G40" s="77">
        <f>IF(G11=0,"",1000000*G11/TrAvia_act!G25)</f>
        <v>9844.5514098275544</v>
      </c>
      <c r="H40" s="77">
        <f>IF(H11=0,"",1000000*H11/TrAvia_act!H25)</f>
        <v>9978.1818489723737</v>
      </c>
      <c r="I40" s="77">
        <f>IF(I11=0,"",1000000*I11/TrAvia_act!I25)</f>
        <v>9481.6106997494317</v>
      </c>
      <c r="J40" s="77">
        <f>IF(J11=0,"",1000000*J11/TrAvia_act!J25)</f>
        <v>9101.8775412500217</v>
      </c>
      <c r="K40" s="77">
        <f>IF(K11=0,"",1000000*K11/TrAvia_act!K25)</f>
        <v>8421.5370322648687</v>
      </c>
      <c r="L40" s="77">
        <f>IF(L11=0,"",1000000*L11/TrAvia_act!L25)</f>
        <v>8208.5003498821825</v>
      </c>
      <c r="M40" s="77">
        <f>IF(M11=0,"",1000000*M11/TrAvia_act!M25)</f>
        <v>8316.9467383586762</v>
      </c>
      <c r="N40" s="77">
        <f>IF(N11=0,"",1000000*N11/TrAvia_act!N25)</f>
        <v>7944.4081726196382</v>
      </c>
      <c r="O40" s="77">
        <f>IF(O11=0,"",1000000*O11/TrAvia_act!O25)</f>
        <v>7732.0150757521769</v>
      </c>
      <c r="P40" s="77">
        <f>IF(P11=0,"",1000000*P11/TrAvia_act!P25)</f>
        <v>8005.9978981980166</v>
      </c>
      <c r="Q40" s="77">
        <f>IF(Q11=0,"",1000000*Q11/TrAvia_act!Q25)</f>
        <v>8487.3435335483937</v>
      </c>
    </row>
    <row r="41" spans="1:17" ht="11.45" customHeight="1" x14ac:dyDescent="0.25">
      <c r="A41" s="128" t="s">
        <v>18</v>
      </c>
      <c r="B41" s="133">
        <f>IF(B12=0,"",1000000*B12/TrAvia_act!B26)</f>
        <v>6948.9187315085856</v>
      </c>
      <c r="C41" s="133">
        <f>IF(C12=0,"",1000000*C12/TrAvia_act!C26)</f>
        <v>6557.7305822341596</v>
      </c>
      <c r="D41" s="133">
        <f>IF(D12=0,"",1000000*D12/TrAvia_act!D26)</f>
        <v>6380.3822227707478</v>
      </c>
      <c r="E41" s="133">
        <f>IF(E12=0,"",1000000*E12/TrAvia_act!E26)</f>
        <v>6540.5670189496241</v>
      </c>
      <c r="F41" s="133">
        <f>IF(F12=0,"",1000000*F12/TrAvia_act!F26)</f>
        <v>6187.3441911851423</v>
      </c>
      <c r="G41" s="133">
        <f>IF(G12=0,"",1000000*G12/TrAvia_act!G26)</f>
        <v>6248.5210561403464</v>
      </c>
      <c r="H41" s="133">
        <f>IF(H12=0,"",1000000*H12/TrAvia_act!H26)</f>
        <v>6358.5428011324439</v>
      </c>
      <c r="I41" s="133">
        <f>IF(I12=0,"",1000000*I12/TrAvia_act!I26)</f>
        <v>6243.0010146119303</v>
      </c>
      <c r="J41" s="133">
        <f>IF(J12=0,"",1000000*J12/TrAvia_act!J26)</f>
        <v>5751.5650414800266</v>
      </c>
      <c r="K41" s="133">
        <f>IF(K12=0,"",1000000*K12/TrAvia_act!K26)</f>
        <v>5175.170404550664</v>
      </c>
      <c r="L41" s="133">
        <f>IF(L12=0,"",1000000*L12/TrAvia_act!L26)</f>
        <v>5808.379049656739</v>
      </c>
      <c r="M41" s="133">
        <f>IF(M12=0,"",1000000*M12/TrAvia_act!M26)</f>
        <v>6663.5141690004339</v>
      </c>
      <c r="N41" s="133">
        <f>IF(N12=0,"",1000000*N12/TrAvia_act!N26)</f>
        <v>6242.2717639461789</v>
      </c>
      <c r="O41" s="133">
        <f>IF(O12=0,"",1000000*O12/TrAvia_act!O26)</f>
        <v>6101.7484924809287</v>
      </c>
      <c r="P41" s="133">
        <f>IF(P12=0,"",1000000*P12/TrAvia_act!P26)</f>
        <v>6302.6683169693806</v>
      </c>
      <c r="Q41" s="133">
        <f>IF(Q12=0,"",1000000*Q12/TrAvia_act!Q26)</f>
        <v>6605.5643130284152</v>
      </c>
    </row>
    <row r="42" spans="1:17" ht="11.45" customHeight="1" x14ac:dyDescent="0.25">
      <c r="A42" s="95" t="s">
        <v>126</v>
      </c>
      <c r="B42" s="75">
        <f>IF(B13=0,"",1000000*B13/TrAvia_act!B27)</f>
        <v>3971.4198799002293</v>
      </c>
      <c r="C42" s="75">
        <f>IF(C13=0,"",1000000*C13/TrAvia_act!C27)</f>
        <v>3745.2456708212608</v>
      </c>
      <c r="D42" s="75">
        <f>IF(D13=0,"",1000000*D13/TrAvia_act!D27)</f>
        <v>3762.5138648007305</v>
      </c>
      <c r="E42" s="75">
        <f>IF(E13=0,"",1000000*E13/TrAvia_act!E27)</f>
        <v>3768.9625039376501</v>
      </c>
      <c r="F42" s="75">
        <f>IF(F13=0,"",1000000*F13/TrAvia_act!F27)</f>
        <v>3678.8655040360131</v>
      </c>
      <c r="G42" s="75">
        <f>IF(G13=0,"",1000000*G13/TrAvia_act!G27)</f>
        <v>3554.0168085825239</v>
      </c>
      <c r="H42" s="75">
        <f>IF(H13=0,"",1000000*H13/TrAvia_act!H27)</f>
        <v>3562.4564843941757</v>
      </c>
      <c r="I42" s="75">
        <f>IF(I13=0,"",1000000*I13/TrAvia_act!I27)</f>
        <v>3420.6395830519364</v>
      </c>
      <c r="J42" s="75">
        <f>IF(J13=0,"",1000000*J13/TrAvia_act!J27)</f>
        <v>3205.7951058473855</v>
      </c>
      <c r="K42" s="75">
        <f>IF(K13=0,"",1000000*K13/TrAvia_act!K27)</f>
        <v>3037.5295728834303</v>
      </c>
      <c r="L42" s="75">
        <f>IF(L13=0,"",1000000*L13/TrAvia_act!L27)</f>
        <v>3107.3341375294831</v>
      </c>
      <c r="M42" s="75">
        <f>IF(M13=0,"",1000000*M13/TrAvia_act!M27)</f>
        <v>3241.7237441774432</v>
      </c>
      <c r="N42" s="75">
        <f>IF(N13=0,"",1000000*N13/TrAvia_act!N27)</f>
        <v>2991.3396369305065</v>
      </c>
      <c r="O42" s="75">
        <f>IF(O13=0,"",1000000*O13/TrAvia_act!O27)</f>
        <v>2840.0369942735506</v>
      </c>
      <c r="P42" s="75">
        <f>IF(P13=0,"",1000000*P13/TrAvia_act!P27)</f>
        <v>2872.1136492780174</v>
      </c>
      <c r="Q42" s="75">
        <f>IF(Q13=0,"",1000000*Q13/TrAvia_act!Q27)</f>
        <v>2988.0483746315381</v>
      </c>
    </row>
    <row r="43" spans="1:17" ht="11.45" customHeight="1" x14ac:dyDescent="0.25">
      <c r="A43" s="93" t="s">
        <v>125</v>
      </c>
      <c r="B43" s="74">
        <f>IF(B14=0,"",1000000*B14/TrAvia_act!B28)</f>
        <v>10323.387253664301</v>
      </c>
      <c r="C43" s="74">
        <f>IF(C14=0,"",1000000*C14/TrAvia_act!C28)</f>
        <v>10661.899279643912</v>
      </c>
      <c r="D43" s="74">
        <f>IF(D14=0,"",1000000*D14/TrAvia_act!D28)</f>
        <v>10802.619102879411</v>
      </c>
      <c r="E43" s="74">
        <f>IF(E14=0,"",1000000*E14/TrAvia_act!E28)</f>
        <v>10835.093442241732</v>
      </c>
      <c r="F43" s="74">
        <f>IF(F14=0,"",1000000*F14/TrAvia_act!F28)</f>
        <v>10538.074834755591</v>
      </c>
      <c r="G43" s="74">
        <f>IF(G14=0,"",1000000*G14/TrAvia_act!G28)</f>
        <v>10221.061139702615</v>
      </c>
      <c r="H43" s="74">
        <f>IF(H14=0,"",1000000*H14/TrAvia_act!H28)</f>
        <v>10251.100428784992</v>
      </c>
      <c r="I43" s="74">
        <f>IF(I14=0,"",1000000*I14/TrAvia_act!I28)</f>
        <v>9962.8733814080024</v>
      </c>
      <c r="J43" s="74">
        <f>IF(J14=0,"",1000000*J14/TrAvia_act!J28)</f>
        <v>9281.9646960536866</v>
      </c>
      <c r="K43" s="74">
        <f>IF(K14=0,"",1000000*K14/TrAvia_act!K28)</f>
        <v>8608.5484445693437</v>
      </c>
      <c r="L43" s="74">
        <f>IF(L14=0,"",1000000*L14/TrAvia_act!L28)</f>
        <v>8807.3794502327746</v>
      </c>
      <c r="M43" s="74">
        <f>IF(M14=0,"",1000000*M14/TrAvia_act!M28)</f>
        <v>9205.9326418730834</v>
      </c>
      <c r="N43" s="74">
        <f>IF(N14=0,"",1000000*N14/TrAvia_act!N28)</f>
        <v>8654.5206478408054</v>
      </c>
      <c r="O43" s="74">
        <f>IF(O14=0,"",1000000*O14/TrAvia_act!O28)</f>
        <v>8249.0260834086093</v>
      </c>
      <c r="P43" s="74">
        <f>IF(P14=0,"",1000000*P14/TrAvia_act!P28)</f>
        <v>8435.5200794703524</v>
      </c>
      <c r="Q43" s="74">
        <f>IF(Q14=0,"",1000000*Q14/TrAvia_act!Q28)</f>
        <v>8746.0311495233491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0.97211653941305887</v>
      </c>
      <c r="C46" s="129">
        <f t="shared" si="5"/>
        <v>0.96939485670245484</v>
      </c>
      <c r="D46" s="129">
        <f t="shared" si="5"/>
        <v>0.97068510198764402</v>
      </c>
      <c r="E46" s="129">
        <f t="shared" si="5"/>
        <v>0.97053095739584527</v>
      </c>
      <c r="F46" s="129">
        <f t="shared" si="5"/>
        <v>0.96827560944496771</v>
      </c>
      <c r="G46" s="129">
        <f t="shared" si="5"/>
        <v>0.96930004566916173</v>
      </c>
      <c r="H46" s="129">
        <f t="shared" si="5"/>
        <v>0.96838381387946615</v>
      </c>
      <c r="I46" s="129">
        <f t="shared" si="5"/>
        <v>0.96748108246859965</v>
      </c>
      <c r="J46" s="129">
        <f t="shared" si="5"/>
        <v>0.97198540072792083</v>
      </c>
      <c r="K46" s="129">
        <f t="shared" si="5"/>
        <v>0.97597794532250381</v>
      </c>
      <c r="L46" s="129">
        <f t="shared" si="5"/>
        <v>0.97281205263456116</v>
      </c>
      <c r="M46" s="129">
        <f t="shared" si="5"/>
        <v>0.97123034896184168</v>
      </c>
      <c r="N46" s="129">
        <f t="shared" si="5"/>
        <v>0.97292955159463668</v>
      </c>
      <c r="O46" s="129">
        <f t="shared" si="5"/>
        <v>0.97167116468095149</v>
      </c>
      <c r="P46" s="129">
        <f t="shared" si="5"/>
        <v>0.97120134739845343</v>
      </c>
      <c r="Q46" s="129">
        <f t="shared" si="5"/>
        <v>0.96821644563303833</v>
      </c>
    </row>
    <row r="47" spans="1:17" ht="11.45" customHeight="1" x14ac:dyDescent="0.25">
      <c r="A47" s="116" t="s">
        <v>23</v>
      </c>
      <c r="B47" s="52">
        <f t="shared" ref="B47:Q47" si="6">IF(B9=0,0,B9/B$7)</f>
        <v>0.21459180531248762</v>
      </c>
      <c r="C47" s="52">
        <f t="shared" si="6"/>
        <v>0.23649632743047935</v>
      </c>
      <c r="D47" s="52">
        <f t="shared" si="6"/>
        <v>0.27002239324955685</v>
      </c>
      <c r="E47" s="52">
        <f t="shared" si="6"/>
        <v>0.33093341486503236</v>
      </c>
      <c r="F47" s="52">
        <f t="shared" si="6"/>
        <v>0.29159884042578843</v>
      </c>
      <c r="G47" s="52">
        <f t="shared" si="6"/>
        <v>0.2756926316037106</v>
      </c>
      <c r="H47" s="52">
        <f t="shared" si="6"/>
        <v>0.26869448460205619</v>
      </c>
      <c r="I47" s="52">
        <f t="shared" si="6"/>
        <v>0.27337051577623889</v>
      </c>
      <c r="J47" s="52">
        <f t="shared" si="6"/>
        <v>0.27596018417639129</v>
      </c>
      <c r="K47" s="52">
        <f t="shared" si="6"/>
        <v>0.30400633792058218</v>
      </c>
      <c r="L47" s="52">
        <f t="shared" si="6"/>
        <v>0.30321301477988505</v>
      </c>
      <c r="M47" s="52">
        <f t="shared" si="6"/>
        <v>0.29471497627494331</v>
      </c>
      <c r="N47" s="52">
        <f t="shared" si="6"/>
        <v>0.28252837824901977</v>
      </c>
      <c r="O47" s="52">
        <f t="shared" si="6"/>
        <v>0.27196504544224326</v>
      </c>
      <c r="P47" s="52">
        <f t="shared" si="6"/>
        <v>0.25127524039631532</v>
      </c>
      <c r="Q47" s="52">
        <f t="shared" si="6"/>
        <v>0.24962877489531018</v>
      </c>
    </row>
    <row r="48" spans="1:17" ht="11.45" customHeight="1" x14ac:dyDescent="0.25">
      <c r="A48" s="116" t="s">
        <v>127</v>
      </c>
      <c r="B48" s="52">
        <f t="shared" ref="B48:Q48" si="7">IF(B10=0,0,B10/B$7)</f>
        <v>0.43491362902950326</v>
      </c>
      <c r="C48" s="52">
        <f t="shared" si="7"/>
        <v>0.4554527787848856</v>
      </c>
      <c r="D48" s="52">
        <f t="shared" si="7"/>
        <v>0.43189354687282461</v>
      </c>
      <c r="E48" s="52">
        <f t="shared" si="7"/>
        <v>0.36206932949995124</v>
      </c>
      <c r="F48" s="52">
        <f t="shared" si="7"/>
        <v>0.35584577319359945</v>
      </c>
      <c r="G48" s="52">
        <f t="shared" si="7"/>
        <v>0.35560246356763797</v>
      </c>
      <c r="H48" s="52">
        <f t="shared" si="7"/>
        <v>0.35778332095558019</v>
      </c>
      <c r="I48" s="52">
        <f t="shared" si="7"/>
        <v>0.35754470353935958</v>
      </c>
      <c r="J48" s="52">
        <f t="shared" si="7"/>
        <v>0.34039882123107762</v>
      </c>
      <c r="K48" s="52">
        <f t="shared" si="7"/>
        <v>0.33691105374303626</v>
      </c>
      <c r="L48" s="52">
        <f t="shared" si="7"/>
        <v>0.33731675624328494</v>
      </c>
      <c r="M48" s="52">
        <f t="shared" si="7"/>
        <v>0.36028365728857425</v>
      </c>
      <c r="N48" s="52">
        <f t="shared" si="7"/>
        <v>0.33915324241437778</v>
      </c>
      <c r="O48" s="52">
        <f t="shared" si="7"/>
        <v>0.33264417068468194</v>
      </c>
      <c r="P48" s="52">
        <f t="shared" si="7"/>
        <v>0.34296979061954513</v>
      </c>
      <c r="Q48" s="52">
        <f t="shared" si="7"/>
        <v>0.35783125726622672</v>
      </c>
    </row>
    <row r="49" spans="1:17" ht="11.45" customHeight="1" x14ac:dyDescent="0.25">
      <c r="A49" s="116" t="s">
        <v>125</v>
      </c>
      <c r="B49" s="52">
        <f t="shared" ref="B49:Q49" si="8">IF(B11=0,0,B11/B$7)</f>
        <v>0.32261110507106799</v>
      </c>
      <c r="C49" s="52">
        <f t="shared" si="8"/>
        <v>0.27744575048708986</v>
      </c>
      <c r="D49" s="52">
        <f t="shared" si="8"/>
        <v>0.26876916186526267</v>
      </c>
      <c r="E49" s="52">
        <f t="shared" si="8"/>
        <v>0.27752821303086161</v>
      </c>
      <c r="F49" s="52">
        <f t="shared" si="8"/>
        <v>0.32083099582557978</v>
      </c>
      <c r="G49" s="52">
        <f t="shared" si="8"/>
        <v>0.33800495049781304</v>
      </c>
      <c r="H49" s="52">
        <f t="shared" si="8"/>
        <v>0.34190600832182971</v>
      </c>
      <c r="I49" s="52">
        <f t="shared" si="8"/>
        <v>0.33656586315300113</v>
      </c>
      <c r="J49" s="52">
        <f t="shared" si="8"/>
        <v>0.35562639532045193</v>
      </c>
      <c r="K49" s="52">
        <f t="shared" si="8"/>
        <v>0.33506055365888537</v>
      </c>
      <c r="L49" s="52">
        <f t="shared" si="8"/>
        <v>0.33228228161139112</v>
      </c>
      <c r="M49" s="52">
        <f t="shared" si="8"/>
        <v>0.31623171539832412</v>
      </c>
      <c r="N49" s="52">
        <f t="shared" si="8"/>
        <v>0.35124793093123907</v>
      </c>
      <c r="O49" s="52">
        <f t="shared" si="8"/>
        <v>0.36706194855402635</v>
      </c>
      <c r="P49" s="52">
        <f t="shared" si="8"/>
        <v>0.37695631638259297</v>
      </c>
      <c r="Q49" s="52">
        <f t="shared" si="8"/>
        <v>0.36075641347150134</v>
      </c>
    </row>
    <row r="50" spans="1:17" ht="11.45" customHeight="1" x14ac:dyDescent="0.25">
      <c r="A50" s="128" t="s">
        <v>18</v>
      </c>
      <c r="B50" s="127">
        <f t="shared" ref="B50:Q50" si="9">IF(B12=0,0,B12/B$7)</f>
        <v>2.788346058694121E-2</v>
      </c>
      <c r="C50" s="127">
        <f t="shared" si="9"/>
        <v>3.0605143297545132E-2</v>
      </c>
      <c r="D50" s="127">
        <f t="shared" si="9"/>
        <v>2.9314898012355966E-2</v>
      </c>
      <c r="E50" s="127">
        <f t="shared" si="9"/>
        <v>2.9469042604154751E-2</v>
      </c>
      <c r="F50" s="127">
        <f t="shared" si="9"/>
        <v>3.1724390555032317E-2</v>
      </c>
      <c r="G50" s="127">
        <f t="shared" si="9"/>
        <v>3.0699954330838296E-2</v>
      </c>
      <c r="H50" s="127">
        <f t="shared" si="9"/>
        <v>3.1616186120533844E-2</v>
      </c>
      <c r="I50" s="127">
        <f t="shared" si="9"/>
        <v>3.2518917531400474E-2</v>
      </c>
      <c r="J50" s="127">
        <f t="shared" si="9"/>
        <v>2.8014599272079159E-2</v>
      </c>
      <c r="K50" s="127">
        <f t="shared" si="9"/>
        <v>2.402205467749622E-2</v>
      </c>
      <c r="L50" s="127">
        <f t="shared" si="9"/>
        <v>2.7187947365438891E-2</v>
      </c>
      <c r="M50" s="127">
        <f t="shared" si="9"/>
        <v>2.8769651038158303E-2</v>
      </c>
      <c r="N50" s="127">
        <f t="shared" si="9"/>
        <v>2.7070448405363337E-2</v>
      </c>
      <c r="O50" s="127">
        <f t="shared" si="9"/>
        <v>2.8328835319048531E-2</v>
      </c>
      <c r="P50" s="127">
        <f t="shared" si="9"/>
        <v>2.879865260154657E-2</v>
      </c>
      <c r="Q50" s="127">
        <f t="shared" si="9"/>
        <v>3.1783554366961717E-2</v>
      </c>
    </row>
    <row r="51" spans="1:17" ht="11.45" customHeight="1" x14ac:dyDescent="0.25">
      <c r="A51" s="95" t="s">
        <v>126</v>
      </c>
      <c r="B51" s="48">
        <f t="shared" ref="B51:Q51" si="10">IF(B13=0,0,B13/B$7)</f>
        <v>8.4658850641831079E-3</v>
      </c>
      <c r="C51" s="48">
        <f t="shared" si="10"/>
        <v>1.0371709282227495E-2</v>
      </c>
      <c r="D51" s="48">
        <f t="shared" si="10"/>
        <v>1.0858820426465998E-2</v>
      </c>
      <c r="E51" s="48">
        <f t="shared" si="10"/>
        <v>1.0320626034085494E-2</v>
      </c>
      <c r="F51" s="48">
        <f t="shared" si="10"/>
        <v>1.1964403811036296E-2</v>
      </c>
      <c r="G51" s="48">
        <f t="shared" si="10"/>
        <v>1.0404349066042151E-2</v>
      </c>
      <c r="H51" s="48">
        <f t="shared" si="10"/>
        <v>1.0308569936923317E-2</v>
      </c>
      <c r="I51" s="48">
        <f t="shared" si="10"/>
        <v>1.0130991961592929E-2</v>
      </c>
      <c r="J51" s="48">
        <f t="shared" si="10"/>
        <v>9.0725240032303017E-3</v>
      </c>
      <c r="K51" s="48">
        <f t="shared" si="10"/>
        <v>8.6894643722615454E-3</v>
      </c>
      <c r="L51" s="48">
        <f t="shared" si="10"/>
        <v>7.6525758362857108E-3</v>
      </c>
      <c r="M51" s="48">
        <f t="shared" si="10"/>
        <v>5.9662501699991651E-3</v>
      </c>
      <c r="N51" s="48">
        <f t="shared" si="10"/>
        <v>5.5256093023404703E-3</v>
      </c>
      <c r="O51" s="48">
        <f t="shared" si="10"/>
        <v>5.2344433122828056E-3</v>
      </c>
      <c r="P51" s="48">
        <f t="shared" si="10"/>
        <v>5.0311726546667605E-3</v>
      </c>
      <c r="Q51" s="48">
        <f t="shared" si="10"/>
        <v>5.3446381072614077E-3</v>
      </c>
    </row>
    <row r="52" spans="1:17" ht="11.45" customHeight="1" x14ac:dyDescent="0.25">
      <c r="A52" s="93" t="s">
        <v>125</v>
      </c>
      <c r="B52" s="46">
        <f t="shared" ref="B52:Q52" si="11">IF(B14=0,0,B14/B$7)</f>
        <v>1.9417575522758104E-2</v>
      </c>
      <c r="C52" s="46">
        <f t="shared" si="11"/>
        <v>2.0233434015317638E-2</v>
      </c>
      <c r="D52" s="46">
        <f t="shared" si="11"/>
        <v>1.845607758588997E-2</v>
      </c>
      <c r="E52" s="46">
        <f t="shared" si="11"/>
        <v>1.9148416570069257E-2</v>
      </c>
      <c r="F52" s="46">
        <f t="shared" si="11"/>
        <v>1.9759986743996025E-2</v>
      </c>
      <c r="G52" s="46">
        <f t="shared" si="11"/>
        <v>2.0295605264796145E-2</v>
      </c>
      <c r="H52" s="46">
        <f t="shared" si="11"/>
        <v>2.1307616183610528E-2</v>
      </c>
      <c r="I52" s="46">
        <f t="shared" si="11"/>
        <v>2.2387925569807548E-2</v>
      </c>
      <c r="J52" s="46">
        <f t="shared" si="11"/>
        <v>1.8942075268848859E-2</v>
      </c>
      <c r="K52" s="46">
        <f t="shared" si="11"/>
        <v>1.5332590305234676E-2</v>
      </c>
      <c r="L52" s="46">
        <f t="shared" si="11"/>
        <v>1.9535371529153182E-2</v>
      </c>
      <c r="M52" s="46">
        <f t="shared" si="11"/>
        <v>2.2803400868159136E-2</v>
      </c>
      <c r="N52" s="46">
        <f t="shared" si="11"/>
        <v>2.1544839103022868E-2</v>
      </c>
      <c r="O52" s="46">
        <f t="shared" si="11"/>
        <v>2.3094392006765725E-2</v>
      </c>
      <c r="P52" s="46">
        <f t="shared" si="11"/>
        <v>2.3767479946879808E-2</v>
      </c>
      <c r="Q52" s="46">
        <f t="shared" si="11"/>
        <v>2.6438916259700306E-2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363.72161983930721</v>
      </c>
      <c r="C54" s="68">
        <f>IF(TrAvia_act!C39=0,"",(SUMPRODUCT(C56:C58,TrAvia_act!C14:C16)+SUMPRODUCT(C60:C61,TrAvia_act!C18:C19))/TrAvia_act!C12)</f>
        <v>353.31030107729885</v>
      </c>
      <c r="D54" s="68">
        <f>IF(TrAvia_act!D39=0,"",(SUMPRODUCT(D56:D58,TrAvia_act!D14:D16)+SUMPRODUCT(D60:D61,TrAvia_act!D18:D19))/TrAvia_act!D12)</f>
        <v>360.65827985397692</v>
      </c>
      <c r="E54" s="68">
        <f>IF(TrAvia_act!E39=0,"",(SUMPRODUCT(E56:E58,TrAvia_act!E14:E16)+SUMPRODUCT(E60:E61,TrAvia_act!E18:E19))/TrAvia_act!E12)</f>
        <v>372.50495469584234</v>
      </c>
      <c r="F54" s="68">
        <f>IF(TrAvia_act!F39=0,"",(SUMPRODUCT(F56:F58,TrAvia_act!F14:F16)+SUMPRODUCT(F60:F61,TrAvia_act!F18:F19))/TrAvia_act!F12)</f>
        <v>356.96823311165133</v>
      </c>
      <c r="G54" s="68">
        <f>IF(TrAvia_act!G39=0,"",(SUMPRODUCT(G56:G58,TrAvia_act!G14:G16)+SUMPRODUCT(G60:G61,TrAvia_act!G18:G19))/TrAvia_act!G12)</f>
        <v>348.67907620066723</v>
      </c>
      <c r="H54" s="68">
        <f>IF(TrAvia_act!H39=0,"",(SUMPRODUCT(H56:H58,TrAvia_act!H14:H16)+SUMPRODUCT(H60:H61,TrAvia_act!H18:H19))/TrAvia_act!H12)</f>
        <v>346.95745997034669</v>
      </c>
      <c r="I54" s="68">
        <f>IF(TrAvia_act!I39=0,"",(SUMPRODUCT(I56:I58,TrAvia_act!I14:I16)+SUMPRODUCT(I60:I61,TrAvia_act!I18:I19))/TrAvia_act!I12)</f>
        <v>343.07056318003322</v>
      </c>
      <c r="J54" s="68">
        <f>IF(TrAvia_act!J39=0,"",(SUMPRODUCT(J56:J58,TrAvia_act!J14:J16)+SUMPRODUCT(J60:J61,TrAvia_act!J18:J19))/TrAvia_act!J12)</f>
        <v>338.5467907758138</v>
      </c>
      <c r="K54" s="68">
        <f>IF(TrAvia_act!K39=0,"",(SUMPRODUCT(K56:K58,TrAvia_act!K14:K16)+SUMPRODUCT(K60:K61,TrAvia_act!K18:K19))/TrAvia_act!K12)</f>
        <v>353.41103868685917</v>
      </c>
      <c r="L54" s="68">
        <f>IF(TrAvia_act!L39=0,"",(SUMPRODUCT(L56:L58,TrAvia_act!L14:L16)+SUMPRODUCT(L60:L61,TrAvia_act!L18:L19))/TrAvia_act!L12)</f>
        <v>361.34380170677855</v>
      </c>
      <c r="M54" s="68">
        <f>IF(TrAvia_act!M39=0,"",(SUMPRODUCT(M56:M58,TrAvia_act!M14:M16)+SUMPRODUCT(M60:M61,TrAvia_act!M18:M19))/TrAvia_act!M12)</f>
        <v>357.81000994647951</v>
      </c>
      <c r="N54" s="68">
        <f>IF(TrAvia_act!N39=0,"",(SUMPRODUCT(N56:N58,TrAvia_act!N14:N16)+SUMPRODUCT(N60:N61,TrAvia_act!N18:N19))/TrAvia_act!N12)</f>
        <v>352.30138854556265</v>
      </c>
      <c r="O54" s="68">
        <f>IF(TrAvia_act!O39=0,"",(SUMPRODUCT(O56:O58,TrAvia_act!O14:O16)+SUMPRODUCT(O60:O61,TrAvia_act!O18:O19))/TrAvia_act!O12)</f>
        <v>350.50750951748478</v>
      </c>
      <c r="P54" s="68">
        <f>IF(TrAvia_act!P39=0,"",(SUMPRODUCT(P56:P58,TrAvia_act!P14:P16)+SUMPRODUCT(P60:P61,TrAvia_act!P18:P19))/TrAvia_act!P12)</f>
        <v>350.78336760274863</v>
      </c>
      <c r="Q54" s="68">
        <f>IF(TrAvia_act!Q39=0,"",(SUMPRODUCT(Q56:Q58,TrAvia_act!Q14:Q16)+SUMPRODUCT(Q60:Q61,TrAvia_act!Q18:Q19))/TrAvia_act!Q12)</f>
        <v>355.95586373696347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363.15814437477184</v>
      </c>
      <c r="C55" s="134">
        <f>IF(TrAvia_act!C40=0,"",SUMPRODUCT(C56:C58,TrAvia_act!C14:C16)/TrAvia_act!C13)</f>
        <v>352.24635625997075</v>
      </c>
      <c r="D55" s="134">
        <f>IF(TrAvia_act!D40=0,"",SUMPRODUCT(D56:D58,TrAvia_act!D14:D16)/TrAvia_act!D13)</f>
        <v>359.81347309235292</v>
      </c>
      <c r="E55" s="134">
        <f>IF(TrAvia_act!E40=0,"",SUMPRODUCT(E56:E58,TrAvia_act!E14:E16)/TrAvia_act!E13)</f>
        <v>372.17511337118412</v>
      </c>
      <c r="F55" s="134">
        <f>IF(TrAvia_act!F40=0,"",SUMPRODUCT(F56:F58,TrAvia_act!F14:F16)/TrAvia_act!F13)</f>
        <v>356.25476924101577</v>
      </c>
      <c r="G55" s="134">
        <f>IF(TrAvia_act!G40=0,"",SUMPRODUCT(G56:G58,TrAvia_act!G14:G16)/TrAvia_act!G13)</f>
        <v>347.99934918572279</v>
      </c>
      <c r="H55" s="134">
        <f>IF(TrAvia_act!H40=0,"",SUMPRODUCT(H56:H58,TrAvia_act!H14:H16)/TrAvia_act!H13)</f>
        <v>346.41984409513435</v>
      </c>
      <c r="I55" s="134">
        <f>IF(TrAvia_act!I40=0,"",SUMPRODUCT(I56:I58,TrAvia_act!I14:I16)/TrAvia_act!I13)</f>
        <v>342.6617848076998</v>
      </c>
      <c r="J55" s="134">
        <f>IF(TrAvia_act!J40=0,"",SUMPRODUCT(J56:J58,TrAvia_act!J14:J16)/TrAvia_act!J13)</f>
        <v>338.08238766442412</v>
      </c>
      <c r="K55" s="134">
        <f>IF(TrAvia_act!K40=0,"",SUMPRODUCT(K56:K58,TrAvia_act!K14:K16)/TrAvia_act!K13)</f>
        <v>353.17158662489828</v>
      </c>
      <c r="L55" s="134">
        <f>IF(TrAvia_act!L40=0,"",SUMPRODUCT(L56:L58,TrAvia_act!L14:L16)/TrAvia_act!L13)</f>
        <v>361.87657915924751</v>
      </c>
      <c r="M55" s="134">
        <f>IF(TrAvia_act!M40=0,"",SUMPRODUCT(M56:M58,TrAvia_act!M14:M16)/TrAvia_act!M13)</f>
        <v>358.70099584060836</v>
      </c>
      <c r="N55" s="134">
        <f>IF(TrAvia_act!N40=0,"",SUMPRODUCT(N56:N58,TrAvia_act!N14:N16)/TrAvia_act!N13)</f>
        <v>353.04175867979797</v>
      </c>
      <c r="O55" s="134">
        <f>IF(TrAvia_act!O40=0,"",SUMPRODUCT(O56:O58,TrAvia_act!O14:O16)/TrAvia_act!O13)</f>
        <v>351.36444969574444</v>
      </c>
      <c r="P55" s="134">
        <f>IF(TrAvia_act!P40=0,"",SUMPRODUCT(P56:P58,TrAvia_act!P14:P16)/TrAvia_act!P13)</f>
        <v>351.71113211971431</v>
      </c>
      <c r="Q55" s="134">
        <f>IF(TrAvia_act!Q40=0,"",SUMPRODUCT(Q56:Q58,TrAvia_act!Q14:Q16)/TrAvia_act!Q13)</f>
        <v>357.30102154278541</v>
      </c>
    </row>
    <row r="56" spans="1:17" ht="11.45" customHeight="1" x14ac:dyDescent="0.25">
      <c r="A56" s="116" t="s">
        <v>23</v>
      </c>
      <c r="B56" s="77">
        <v>688.69801285814935</v>
      </c>
      <c r="C56" s="77">
        <v>673.17401650347631</v>
      </c>
      <c r="D56" s="77">
        <v>671.58609367007807</v>
      </c>
      <c r="E56" s="77">
        <v>672.67014606164014</v>
      </c>
      <c r="F56" s="77">
        <v>668.22107717395272</v>
      </c>
      <c r="G56" s="77">
        <v>658.372354261282</v>
      </c>
      <c r="H56" s="77">
        <v>655.57966047432797</v>
      </c>
      <c r="I56" s="77">
        <v>658.56624105374351</v>
      </c>
      <c r="J56" s="77">
        <v>661.13676737248375</v>
      </c>
      <c r="K56" s="77">
        <v>659.08439024034749</v>
      </c>
      <c r="L56" s="77">
        <v>673.23811578078414</v>
      </c>
      <c r="M56" s="77">
        <v>653.01383697577876</v>
      </c>
      <c r="N56" s="77">
        <v>660.86462601539108</v>
      </c>
      <c r="O56" s="77">
        <v>665.69343557566242</v>
      </c>
      <c r="P56" s="77">
        <v>697.20644041994979</v>
      </c>
      <c r="Q56" s="77">
        <v>711.2490896131319</v>
      </c>
    </row>
    <row r="57" spans="1:17" ht="11.45" customHeight="1" x14ac:dyDescent="0.25">
      <c r="A57" s="116" t="s">
        <v>127</v>
      </c>
      <c r="B57" s="77">
        <v>344.85559314399967</v>
      </c>
      <c r="C57" s="77">
        <v>348.88387402876208</v>
      </c>
      <c r="D57" s="77">
        <v>348.97093765777242</v>
      </c>
      <c r="E57" s="77">
        <v>355.20323647591226</v>
      </c>
      <c r="F57" s="77">
        <v>349.75224780609574</v>
      </c>
      <c r="G57" s="77">
        <v>348.26278155166875</v>
      </c>
      <c r="H57" s="77">
        <v>348.81878823159326</v>
      </c>
      <c r="I57" s="77">
        <v>347.01011956010251</v>
      </c>
      <c r="J57" s="77">
        <v>341.55530473051823</v>
      </c>
      <c r="K57" s="77">
        <v>345.32378368092213</v>
      </c>
      <c r="L57" s="77">
        <v>351.84162100716384</v>
      </c>
      <c r="M57" s="77">
        <v>353.60565217808835</v>
      </c>
      <c r="N57" s="77">
        <v>356.91905008972202</v>
      </c>
      <c r="O57" s="77">
        <v>358.30751472481256</v>
      </c>
      <c r="P57" s="77">
        <v>359.94751153323261</v>
      </c>
      <c r="Q57" s="77">
        <v>357.79956223387967</v>
      </c>
    </row>
    <row r="58" spans="1:17" ht="11.45" customHeight="1" x14ac:dyDescent="0.25">
      <c r="A58" s="116" t="s">
        <v>125</v>
      </c>
      <c r="B58" s="77">
        <v>285.66444902057276</v>
      </c>
      <c r="C58" s="77">
        <v>243.73652975407705</v>
      </c>
      <c r="D58" s="77">
        <v>241.51800784738305</v>
      </c>
      <c r="E58" s="77">
        <v>237.77996620048077</v>
      </c>
      <c r="F58" s="77">
        <v>241.64393377357297</v>
      </c>
      <c r="G58" s="77">
        <v>241.70876718423636</v>
      </c>
      <c r="H58" s="77">
        <v>241.09274414173964</v>
      </c>
      <c r="I58" s="77">
        <v>235.93973000468432</v>
      </c>
      <c r="J58" s="77">
        <v>239.01114234740029</v>
      </c>
      <c r="K58" s="77">
        <v>250.86440596694831</v>
      </c>
      <c r="L58" s="77">
        <v>257.72028059870769</v>
      </c>
      <c r="M58" s="77">
        <v>250.07709814015473</v>
      </c>
      <c r="N58" s="77">
        <v>254.15530689901064</v>
      </c>
      <c r="O58" s="77">
        <v>259.2465895751069</v>
      </c>
      <c r="P58" s="77">
        <v>260.54330107448897</v>
      </c>
      <c r="Q58" s="77">
        <v>262.08656962784931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384.96106216507138</v>
      </c>
      <c r="C59" s="133">
        <f>IF(TrAvia_act!C44=0,"",SUMPRODUCT(C60:C61,TrAvia_act!C18:C19)/TrAvia_act!C17)</f>
        <v>392.0481691715251</v>
      </c>
      <c r="D59" s="133">
        <f>IF(TrAvia_act!D44=0,"",SUMPRODUCT(D60:D61,TrAvia_act!D18:D19)/TrAvia_act!D17)</f>
        <v>392.50828810128905</v>
      </c>
      <c r="E59" s="133">
        <f>IF(TrAvia_act!E44=0,"",SUMPRODUCT(E60:E61,TrAvia_act!E18:E19)/TrAvia_act!E17)</f>
        <v>384.40622612298938</v>
      </c>
      <c r="F59" s="133">
        <f>IF(TrAvia_act!F44=0,"",SUMPRODUCT(F60:F61,TrAvia_act!F18:F19)/TrAvia_act!F17)</f>
        <v>381.45261506417063</v>
      </c>
      <c r="G59" s="133">
        <f>IF(TrAvia_act!G44=0,"",SUMPRODUCT(G60:G61,TrAvia_act!G18:G19)/TrAvia_act!G17)</f>
        <v>372.58149672684732</v>
      </c>
      <c r="H59" s="133">
        <f>IF(TrAvia_act!H44=0,"",SUMPRODUCT(H60:H61,TrAvia_act!H18:H19)/TrAvia_act!H17)</f>
        <v>365.07875104728743</v>
      </c>
      <c r="I59" s="133">
        <f>IF(TrAvia_act!I44=0,"",SUMPRODUCT(I60:I61,TrAvia_act!I18:I19)/TrAvia_act!I17)</f>
        <v>356.16435701922757</v>
      </c>
      <c r="J59" s="133">
        <f>IF(TrAvia_act!J44=0,"",SUMPRODUCT(J60:J61,TrAvia_act!J18:J19)/TrAvia_act!J17)</f>
        <v>355.83050221361685</v>
      </c>
      <c r="K59" s="133">
        <f>IF(TrAvia_act!K44=0,"",SUMPRODUCT(K60:K61,TrAvia_act!K18:K19)/TrAvia_act!K17)</f>
        <v>363.49461256097794</v>
      </c>
      <c r="L59" s="133">
        <f>IF(TrAvia_act!L44=0,"",SUMPRODUCT(L60:L61,TrAvia_act!L18:L19)/TrAvia_act!L17)</f>
        <v>343.12069413931749</v>
      </c>
      <c r="M59" s="133">
        <f>IF(TrAvia_act!M44=0,"",SUMPRODUCT(M60:M61,TrAvia_act!M18:M19)/TrAvia_act!M17)</f>
        <v>329.56104676890851</v>
      </c>
      <c r="N59" s="133">
        <f>IF(TrAvia_act!N44=0,"",SUMPRODUCT(N60:N61,TrAvia_act!N18:N19)/TrAvia_act!N17)</f>
        <v>327.53898970810957</v>
      </c>
      <c r="O59" s="133">
        <f>IF(TrAvia_act!O44=0,"",SUMPRODUCT(O60:O61,TrAvia_act!O18:O19)/TrAvia_act!O17)</f>
        <v>323.69139967567759</v>
      </c>
      <c r="P59" s="133">
        <f>IF(TrAvia_act!P44=0,"",SUMPRODUCT(P60:P61,TrAvia_act!P18:P19)/TrAvia_act!P17)</f>
        <v>322.1526367881122</v>
      </c>
      <c r="Q59" s="133">
        <f>IF(TrAvia_act!Q44=0,"",SUMPRODUCT(Q60:Q61,TrAvia_act!Q18:Q19)/TrAvia_act!Q17)</f>
        <v>318.90150493568774</v>
      </c>
    </row>
    <row r="60" spans="1:17" ht="11.45" customHeight="1" x14ac:dyDescent="0.25">
      <c r="A60" s="95" t="s">
        <v>126</v>
      </c>
      <c r="B60" s="75">
        <v>488.12727876055328</v>
      </c>
      <c r="C60" s="75">
        <v>508.21539151699068</v>
      </c>
      <c r="D60" s="75">
        <v>500.30702746211676</v>
      </c>
      <c r="E60" s="75">
        <v>492.83393562293691</v>
      </c>
      <c r="F60" s="75">
        <v>485.84700113430665</v>
      </c>
      <c r="G60" s="75">
        <v>479.41247810955258</v>
      </c>
      <c r="H60" s="75">
        <v>472.89310807809966</v>
      </c>
      <c r="I60" s="75">
        <v>467.64931663669796</v>
      </c>
      <c r="J60" s="75">
        <v>462.5031262992386</v>
      </c>
      <c r="K60" s="75">
        <v>457.29738439128926</v>
      </c>
      <c r="L60" s="75">
        <v>442.76679297053141</v>
      </c>
      <c r="M60" s="75">
        <v>434.75407500631638</v>
      </c>
      <c r="N60" s="75">
        <v>431.90031140133749</v>
      </c>
      <c r="O60" s="75">
        <v>425.16939318534304</v>
      </c>
      <c r="P60" s="75">
        <v>422.54981916526208</v>
      </c>
      <c r="Q60" s="75">
        <v>418.75268743081568</v>
      </c>
    </row>
    <row r="61" spans="1:17" ht="11.45" customHeight="1" x14ac:dyDescent="0.25">
      <c r="A61" s="93" t="s">
        <v>125</v>
      </c>
      <c r="B61" s="74">
        <v>352.48095545373849</v>
      </c>
      <c r="C61" s="74">
        <v>350.92972402150394</v>
      </c>
      <c r="D61" s="74">
        <v>348.3478424103842</v>
      </c>
      <c r="E61" s="74">
        <v>343.65543282998135</v>
      </c>
      <c r="F61" s="74">
        <v>337.53839152234895</v>
      </c>
      <c r="G61" s="74">
        <v>334.38310190441871</v>
      </c>
      <c r="H61" s="74">
        <v>328.81078330418535</v>
      </c>
      <c r="I61" s="74">
        <v>321.48328664319251</v>
      </c>
      <c r="J61" s="74">
        <v>320.43274369291589</v>
      </c>
      <c r="K61" s="74">
        <v>325.63895592993396</v>
      </c>
      <c r="L61" s="74">
        <v>315.32193511118675</v>
      </c>
      <c r="M61" s="74">
        <v>309.93997494446688</v>
      </c>
      <c r="N61" s="74">
        <v>308.42536477855896</v>
      </c>
      <c r="O61" s="74">
        <v>307.0793051014449</v>
      </c>
      <c r="P61" s="74">
        <v>306.72569473099492</v>
      </c>
      <c r="Q61" s="74">
        <v>304.23652053743535</v>
      </c>
    </row>
    <row r="63" spans="1:17" ht="11.45" customHeight="1" x14ac:dyDescent="0.25">
      <c r="A63" s="27" t="s">
        <v>141</v>
      </c>
      <c r="B63" s="26">
        <f t="shared" ref="B63:Q63" si="12">IF(B7=0,"",B18/B54)</f>
        <v>1.069695913425007</v>
      </c>
      <c r="C63" s="26">
        <f t="shared" si="12"/>
        <v>1.0994730520266622</v>
      </c>
      <c r="D63" s="26">
        <f t="shared" si="12"/>
        <v>1.1106170220586822</v>
      </c>
      <c r="E63" s="26">
        <f t="shared" si="12"/>
        <v>1.1117582613898001</v>
      </c>
      <c r="F63" s="26">
        <f t="shared" si="12"/>
        <v>1.1117809955012974</v>
      </c>
      <c r="G63" s="26">
        <f t="shared" si="12"/>
        <v>1.0983940012432327</v>
      </c>
      <c r="H63" s="26">
        <f t="shared" si="12"/>
        <v>1.1120805737035542</v>
      </c>
      <c r="I63" s="26">
        <f t="shared" si="12"/>
        <v>1.0883425539928193</v>
      </c>
      <c r="J63" s="26">
        <f t="shared" si="12"/>
        <v>1.0475579173815865</v>
      </c>
      <c r="K63" s="26">
        <f t="shared" si="12"/>
        <v>1.0155472629741662</v>
      </c>
      <c r="L63" s="26">
        <f t="shared" si="12"/>
        <v>1.0182477769424805</v>
      </c>
      <c r="M63" s="26">
        <f t="shared" si="12"/>
        <v>1.0505286451130149</v>
      </c>
      <c r="N63" s="26">
        <f t="shared" si="12"/>
        <v>1.0071107623849498</v>
      </c>
      <c r="O63" s="26">
        <f t="shared" si="12"/>
        <v>0.97431081813428666</v>
      </c>
      <c r="P63" s="26">
        <f t="shared" si="12"/>
        <v>0.99674987164961637</v>
      </c>
      <c r="Q63" s="26">
        <f t="shared" si="12"/>
        <v>1.0377882172974666</v>
      </c>
    </row>
    <row r="64" spans="1:17" ht="11.45" customHeight="1" x14ac:dyDescent="0.25">
      <c r="A64" s="130" t="s">
        <v>39</v>
      </c>
      <c r="B64" s="137">
        <f t="shared" ref="B64:Q64" si="13">IF(B8=0,"",B19/B55)</f>
        <v>1.0691127401095015</v>
      </c>
      <c r="C64" s="137">
        <f t="shared" si="13"/>
        <v>1.0984043115657818</v>
      </c>
      <c r="D64" s="137">
        <f t="shared" si="13"/>
        <v>1.1092527411355875</v>
      </c>
      <c r="E64" s="137">
        <f t="shared" si="13"/>
        <v>1.1098827258831621</v>
      </c>
      <c r="F64" s="137">
        <f t="shared" si="13"/>
        <v>1.1100981768388796</v>
      </c>
      <c r="G64" s="137">
        <f t="shared" si="13"/>
        <v>1.0970887928632644</v>
      </c>
      <c r="H64" s="137">
        <f t="shared" si="13"/>
        <v>1.1105914011789848</v>
      </c>
      <c r="I64" s="137">
        <f t="shared" si="13"/>
        <v>1.0871184961337204</v>
      </c>
      <c r="J64" s="137">
        <f t="shared" si="13"/>
        <v>1.0470059651898342</v>
      </c>
      <c r="K64" s="137">
        <f t="shared" si="13"/>
        <v>1.0153763226177086</v>
      </c>
      <c r="L64" s="137">
        <f t="shared" si="13"/>
        <v>1.0180231860716082</v>
      </c>
      <c r="M64" s="137">
        <f t="shared" si="13"/>
        <v>1.0498719274364805</v>
      </c>
      <c r="N64" s="137">
        <f t="shared" si="13"/>
        <v>1.0070279653821204</v>
      </c>
      <c r="O64" s="137">
        <f t="shared" si="13"/>
        <v>0.97458023712355191</v>
      </c>
      <c r="P64" s="137">
        <f t="shared" si="13"/>
        <v>0.99677751353149924</v>
      </c>
      <c r="Q64" s="137">
        <f t="shared" si="13"/>
        <v>1.0373600984859686</v>
      </c>
    </row>
    <row r="65" spans="1:17" ht="11.45" customHeight="1" x14ac:dyDescent="0.25">
      <c r="A65" s="116" t="s">
        <v>23</v>
      </c>
      <c r="B65" s="108">
        <f t="shared" ref="B65:Q65" si="14">IF(B9=0,"",B20/B56)</f>
        <v>1.0000868470726001</v>
      </c>
      <c r="C65" s="108">
        <f t="shared" si="14"/>
        <v>0.99997966527327986</v>
      </c>
      <c r="D65" s="108">
        <f t="shared" si="14"/>
        <v>1.0004690088431727</v>
      </c>
      <c r="E65" s="108">
        <f t="shared" si="14"/>
        <v>0.99931750014146259</v>
      </c>
      <c r="F65" s="108">
        <f t="shared" si="14"/>
        <v>0.99944149648496183</v>
      </c>
      <c r="G65" s="108">
        <f t="shared" si="14"/>
        <v>0.99973406849974222</v>
      </c>
      <c r="H65" s="108">
        <f t="shared" si="14"/>
        <v>1.0002692554595631</v>
      </c>
      <c r="I65" s="108">
        <f t="shared" si="14"/>
        <v>0.99935813690618858</v>
      </c>
      <c r="J65" s="108">
        <f t="shared" si="14"/>
        <v>0.99958845110819206</v>
      </c>
      <c r="K65" s="108">
        <f t="shared" si="14"/>
        <v>0.99988977097685627</v>
      </c>
      <c r="L65" s="108">
        <f t="shared" si="14"/>
        <v>1.0001057803528637</v>
      </c>
      <c r="M65" s="108">
        <f t="shared" si="14"/>
        <v>0.99999392645787066</v>
      </c>
      <c r="N65" s="108">
        <f t="shared" si="14"/>
        <v>0.99960953943847097</v>
      </c>
      <c r="O65" s="108">
        <f t="shared" si="14"/>
        <v>0.99968568739030517</v>
      </c>
      <c r="P65" s="108">
        <f t="shared" si="14"/>
        <v>0.99953520433030185</v>
      </c>
      <c r="Q65" s="108">
        <f t="shared" si="14"/>
        <v>0.99999749417722106</v>
      </c>
    </row>
    <row r="66" spans="1:17" ht="11.45" customHeight="1" x14ac:dyDescent="0.25">
      <c r="A66" s="116" t="s">
        <v>127</v>
      </c>
      <c r="B66" s="108">
        <f t="shared" ref="B66:Q66" si="15">IF(B10=0,"",B21/B57)</f>
        <v>1.0904328561030192</v>
      </c>
      <c r="C66" s="108">
        <f t="shared" si="15"/>
        <v>1.1344350258500626</v>
      </c>
      <c r="D66" s="108">
        <f t="shared" si="15"/>
        <v>1.1577673333149785</v>
      </c>
      <c r="E66" s="108">
        <f t="shared" si="15"/>
        <v>1.1772777502455576</v>
      </c>
      <c r="F66" s="108">
        <f t="shared" si="15"/>
        <v>1.1657164782643712</v>
      </c>
      <c r="G66" s="108">
        <f t="shared" si="15"/>
        <v>1.1412631000910978</v>
      </c>
      <c r="H66" s="108">
        <f t="shared" si="15"/>
        <v>1.1597103204707817</v>
      </c>
      <c r="I66" s="108">
        <f t="shared" si="15"/>
        <v>1.1260645576161459</v>
      </c>
      <c r="J66" s="108">
        <f t="shared" si="15"/>
        <v>1.0670753514814293</v>
      </c>
      <c r="K66" s="108">
        <f t="shared" si="15"/>
        <v>1.0225413057864496</v>
      </c>
      <c r="L66" s="108">
        <f t="shared" si="15"/>
        <v>1.0263495908853228</v>
      </c>
      <c r="M66" s="108">
        <f t="shared" si="15"/>
        <v>1.0731911076393934</v>
      </c>
      <c r="N66" s="108">
        <f t="shared" si="15"/>
        <v>1.0100956055162236</v>
      </c>
      <c r="O66" s="108">
        <f t="shared" si="15"/>
        <v>0.96515915278688791</v>
      </c>
      <c r="P66" s="108">
        <f t="shared" si="15"/>
        <v>0.99581857786140837</v>
      </c>
      <c r="Q66" s="108">
        <f t="shared" si="15"/>
        <v>1.05100141906018</v>
      </c>
    </row>
    <row r="67" spans="1:17" ht="11.45" customHeight="1" x14ac:dyDescent="0.25">
      <c r="A67" s="116" t="s">
        <v>125</v>
      </c>
      <c r="B67" s="108">
        <f t="shared" ref="B67:Q67" si="16">IF(B11=0,"",B22/B58)</f>
        <v>1.0904328561030192</v>
      </c>
      <c r="C67" s="108">
        <f t="shared" si="16"/>
        <v>1.1344350258500624</v>
      </c>
      <c r="D67" s="108">
        <f t="shared" si="16"/>
        <v>1.1577673333149787</v>
      </c>
      <c r="E67" s="108">
        <f t="shared" si="16"/>
        <v>1.1772777502455576</v>
      </c>
      <c r="F67" s="108">
        <f t="shared" si="16"/>
        <v>1.1657164782643707</v>
      </c>
      <c r="G67" s="108">
        <f t="shared" si="16"/>
        <v>1.1412631000910978</v>
      </c>
      <c r="H67" s="108">
        <f t="shared" si="16"/>
        <v>1.1597103204707817</v>
      </c>
      <c r="I67" s="108">
        <f t="shared" si="16"/>
        <v>1.1260645576161459</v>
      </c>
      <c r="J67" s="108">
        <f t="shared" si="16"/>
        <v>1.0670753514814291</v>
      </c>
      <c r="K67" s="108">
        <f t="shared" si="16"/>
        <v>1.0225413057864496</v>
      </c>
      <c r="L67" s="108">
        <f t="shared" si="16"/>
        <v>1.0263495908853226</v>
      </c>
      <c r="M67" s="108">
        <f t="shared" si="16"/>
        <v>1.0731911076393934</v>
      </c>
      <c r="N67" s="108">
        <f t="shared" si="16"/>
        <v>1.0100956055162236</v>
      </c>
      <c r="O67" s="108">
        <f t="shared" si="16"/>
        <v>0.96515915278688769</v>
      </c>
      <c r="P67" s="108">
        <f t="shared" si="16"/>
        <v>0.99581857786140826</v>
      </c>
      <c r="Q67" s="108">
        <f t="shared" si="16"/>
        <v>1.0510014190601802</v>
      </c>
    </row>
    <row r="68" spans="1:17" ht="11.45" customHeight="1" x14ac:dyDescent="0.25">
      <c r="A68" s="128" t="s">
        <v>18</v>
      </c>
      <c r="B68" s="136">
        <f t="shared" ref="B68:Q68" si="17">IF(B12=0,"",B23/B59)</f>
        <v>1.090432856103019</v>
      </c>
      <c r="C68" s="136">
        <f t="shared" si="17"/>
        <v>1.1344350258500624</v>
      </c>
      <c r="D68" s="136">
        <f t="shared" si="17"/>
        <v>1.1577673333149787</v>
      </c>
      <c r="E68" s="136">
        <f t="shared" si="17"/>
        <v>1.1772777502455576</v>
      </c>
      <c r="F68" s="136">
        <f t="shared" si="17"/>
        <v>1.165716478264371</v>
      </c>
      <c r="G68" s="136">
        <f t="shared" si="17"/>
        <v>1.1412631000910975</v>
      </c>
      <c r="H68" s="136">
        <f t="shared" si="17"/>
        <v>1.1597103204707815</v>
      </c>
      <c r="I68" s="136">
        <f t="shared" si="17"/>
        <v>1.1260645576161461</v>
      </c>
      <c r="J68" s="136">
        <f t="shared" si="17"/>
        <v>1.0670753514814291</v>
      </c>
      <c r="K68" s="136">
        <f t="shared" si="17"/>
        <v>1.0225413057864496</v>
      </c>
      <c r="L68" s="136">
        <f t="shared" si="17"/>
        <v>1.0263495908853228</v>
      </c>
      <c r="M68" s="136">
        <f t="shared" si="17"/>
        <v>1.0731911076393934</v>
      </c>
      <c r="N68" s="136">
        <f t="shared" si="17"/>
        <v>1.0100956055162233</v>
      </c>
      <c r="O68" s="136">
        <f t="shared" si="17"/>
        <v>0.9651591527868878</v>
      </c>
      <c r="P68" s="136">
        <f t="shared" si="17"/>
        <v>0.99581857786140826</v>
      </c>
      <c r="Q68" s="136">
        <f t="shared" si="17"/>
        <v>1.0510014190601802</v>
      </c>
    </row>
    <row r="69" spans="1:17" ht="11.45" customHeight="1" x14ac:dyDescent="0.25">
      <c r="A69" s="95" t="s">
        <v>126</v>
      </c>
      <c r="B69" s="106">
        <f t="shared" ref="B69:Q69" si="18">IF(B13=0,"",B24/B60)</f>
        <v>1.0904328561030192</v>
      </c>
      <c r="C69" s="106">
        <f t="shared" si="18"/>
        <v>1.1344350258500624</v>
      </c>
      <c r="D69" s="106">
        <f t="shared" si="18"/>
        <v>1.1577673333149787</v>
      </c>
      <c r="E69" s="106">
        <f t="shared" si="18"/>
        <v>1.1772777502455576</v>
      </c>
      <c r="F69" s="106">
        <f t="shared" si="18"/>
        <v>1.1657164782643712</v>
      </c>
      <c r="G69" s="106">
        <f t="shared" si="18"/>
        <v>1.1412631000910978</v>
      </c>
      <c r="H69" s="106">
        <f t="shared" si="18"/>
        <v>1.1597103204707815</v>
      </c>
      <c r="I69" s="106">
        <f t="shared" si="18"/>
        <v>1.1260645576161459</v>
      </c>
      <c r="J69" s="106">
        <f t="shared" si="18"/>
        <v>1.0670753514814291</v>
      </c>
      <c r="K69" s="106">
        <f t="shared" si="18"/>
        <v>1.0225413057864496</v>
      </c>
      <c r="L69" s="106">
        <f t="shared" si="18"/>
        <v>1.0263495908853228</v>
      </c>
      <c r="M69" s="106">
        <f t="shared" si="18"/>
        <v>1.0731911076393934</v>
      </c>
      <c r="N69" s="106">
        <f t="shared" si="18"/>
        <v>1.0100956055162236</v>
      </c>
      <c r="O69" s="106">
        <f t="shared" si="18"/>
        <v>0.9651591527868878</v>
      </c>
      <c r="P69" s="106">
        <f t="shared" si="18"/>
        <v>0.99581857786140826</v>
      </c>
      <c r="Q69" s="106">
        <f t="shared" si="18"/>
        <v>1.0510014190601802</v>
      </c>
    </row>
    <row r="70" spans="1:17" ht="11.45" customHeight="1" x14ac:dyDescent="0.25">
      <c r="A70" s="93" t="s">
        <v>125</v>
      </c>
      <c r="B70" s="105">
        <f t="shared" ref="B70:Q70" si="19">IF(B14=0,"",B25/B61)</f>
        <v>1.090432856103019</v>
      </c>
      <c r="C70" s="105">
        <f t="shared" si="19"/>
        <v>1.1344350258500624</v>
      </c>
      <c r="D70" s="105">
        <f t="shared" si="19"/>
        <v>1.1577673333149787</v>
      </c>
      <c r="E70" s="105">
        <f t="shared" si="19"/>
        <v>1.1772777502455574</v>
      </c>
      <c r="F70" s="105">
        <f t="shared" si="19"/>
        <v>1.165716478264371</v>
      </c>
      <c r="G70" s="105">
        <f t="shared" si="19"/>
        <v>1.1412631000910971</v>
      </c>
      <c r="H70" s="105">
        <f t="shared" si="19"/>
        <v>1.1597103204707817</v>
      </c>
      <c r="I70" s="105">
        <f t="shared" si="19"/>
        <v>1.1260645576161461</v>
      </c>
      <c r="J70" s="105">
        <f t="shared" si="19"/>
        <v>1.0670753514814291</v>
      </c>
      <c r="K70" s="105">
        <f t="shared" si="19"/>
        <v>1.0225413057864499</v>
      </c>
      <c r="L70" s="105">
        <f t="shared" si="19"/>
        <v>1.0263495908853228</v>
      </c>
      <c r="M70" s="105">
        <f t="shared" si="19"/>
        <v>1.0731911076393934</v>
      </c>
      <c r="N70" s="105">
        <f t="shared" si="19"/>
        <v>1.0100956055162233</v>
      </c>
      <c r="O70" s="105">
        <f t="shared" si="19"/>
        <v>0.96515915278688769</v>
      </c>
      <c r="P70" s="105">
        <f t="shared" si="19"/>
        <v>0.99581857786140837</v>
      </c>
      <c r="Q70" s="105">
        <f t="shared" si="19"/>
        <v>1.0510014190601802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1.1374250760416318</v>
      </c>
      <c r="C74" s="108">
        <v>1.1340386654297869</v>
      </c>
      <c r="D74" s="108">
        <v>1.1296617471177821</v>
      </c>
      <c r="E74" s="108">
        <v>1.1254951723561626</v>
      </c>
      <c r="F74" s="108">
        <v>1.1341761971542332</v>
      </c>
      <c r="G74" s="108">
        <v>1.1322124951301937</v>
      </c>
      <c r="H74" s="108">
        <v>1.1321968180236848</v>
      </c>
      <c r="I74" s="108">
        <v>1.132571866041576</v>
      </c>
      <c r="J74" s="108">
        <v>1.129748089006918</v>
      </c>
      <c r="K74" s="108">
        <v>1.1250139782829303</v>
      </c>
      <c r="L74" s="108">
        <v>1.1274364096454232</v>
      </c>
      <c r="M74" s="108">
        <v>1.1288945788195228</v>
      </c>
      <c r="N74" s="108">
        <v>1.1261187772636554</v>
      </c>
      <c r="O74" s="108">
        <v>1.1226492868133149</v>
      </c>
      <c r="P74" s="108">
        <v>1.1229003749985191</v>
      </c>
      <c r="Q74" s="108">
        <v>1.1237675379554135</v>
      </c>
    </row>
    <row r="75" spans="1:17" ht="11.45" customHeight="1" x14ac:dyDescent="0.25">
      <c r="A75" s="116" t="s">
        <v>127</v>
      </c>
      <c r="B75" s="108">
        <v>0.99365917392288439</v>
      </c>
      <c r="C75" s="108">
        <v>1.0080464442623969</v>
      </c>
      <c r="D75" s="108">
        <v>0.98905179886983463</v>
      </c>
      <c r="E75" s="108">
        <v>1.0058322336005736</v>
      </c>
      <c r="F75" s="108">
        <v>1.0014622809106635</v>
      </c>
      <c r="G75" s="108">
        <v>1.0015515627949116</v>
      </c>
      <c r="H75" s="108">
        <v>1.0059776616676417</v>
      </c>
      <c r="I75" s="108">
        <v>0.98814776136459292</v>
      </c>
      <c r="J75" s="108">
        <v>0.98317096872941079</v>
      </c>
      <c r="K75" s="108">
        <v>0.99078976978637856</v>
      </c>
      <c r="L75" s="108">
        <v>0.99938517940140092</v>
      </c>
      <c r="M75" s="108">
        <v>0.99976529579037321</v>
      </c>
      <c r="N75" s="108">
        <v>0.99984366335425612</v>
      </c>
      <c r="O75" s="108">
        <v>0.99832971889675493</v>
      </c>
      <c r="P75" s="108">
        <v>1.0018578798344051</v>
      </c>
      <c r="Q75" s="108">
        <v>1.0030231960970108</v>
      </c>
    </row>
    <row r="76" spans="1:17" ht="11.45" customHeight="1" x14ac:dyDescent="0.25">
      <c r="A76" s="116" t="s">
        <v>125</v>
      </c>
      <c r="B76" s="108">
        <v>0.96940113033828723</v>
      </c>
      <c r="C76" s="108">
        <v>0.97981853628112936</v>
      </c>
      <c r="D76" s="108">
        <v>0.98139784889039783</v>
      </c>
      <c r="E76" s="108">
        <v>0.98010884288000322</v>
      </c>
      <c r="F76" s="108">
        <v>0.98789057041415518</v>
      </c>
      <c r="G76" s="108">
        <v>0.98763830889897308</v>
      </c>
      <c r="H76" s="108">
        <v>0.98261695839591456</v>
      </c>
      <c r="I76" s="108">
        <v>0.98551097791804221</v>
      </c>
      <c r="J76" s="108">
        <v>0.97468370475993005</v>
      </c>
      <c r="K76" s="108">
        <v>1.0019689485895782</v>
      </c>
      <c r="L76" s="108">
        <v>0.99415454279966609</v>
      </c>
      <c r="M76" s="108">
        <v>0.99442657604094198</v>
      </c>
      <c r="N76" s="108">
        <v>0.99642530294077702</v>
      </c>
      <c r="O76" s="108">
        <v>0.99582182463076441</v>
      </c>
      <c r="P76" s="108">
        <v>0.99246707490220454</v>
      </c>
      <c r="Q76" s="108">
        <v>0.99297509554426899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0.94610796174651146</v>
      </c>
      <c r="C78" s="106">
        <v>1.0105123975374286</v>
      </c>
      <c r="D78" s="106">
        <v>1.0112054771877068</v>
      </c>
      <c r="E78" s="106">
        <v>0.99982570631504342</v>
      </c>
      <c r="F78" s="106">
        <v>0.98959988283726064</v>
      </c>
      <c r="G78" s="106">
        <v>0.99583079021754894</v>
      </c>
      <c r="H78" s="106">
        <v>0.98345113547228236</v>
      </c>
      <c r="I78" s="106">
        <v>0.9817911392342813</v>
      </c>
      <c r="J78" s="106">
        <v>0.97810352300327286</v>
      </c>
      <c r="K78" s="106">
        <v>0.9875301163357495</v>
      </c>
      <c r="L78" s="106">
        <v>0.96216294484490028</v>
      </c>
      <c r="M78" s="106">
        <v>0.94550066969117474</v>
      </c>
      <c r="N78" s="106">
        <v>0.95407077611420155</v>
      </c>
      <c r="O78" s="106">
        <v>0.9495875416992875</v>
      </c>
      <c r="P78" s="106">
        <v>0.96827864404928154</v>
      </c>
      <c r="Q78" s="106">
        <v>0.96881327905041603</v>
      </c>
    </row>
    <row r="79" spans="1:17" ht="11.45" customHeight="1" x14ac:dyDescent="0.25">
      <c r="A79" s="93" t="s">
        <v>125</v>
      </c>
      <c r="B79" s="105">
        <v>1.043617303091539</v>
      </c>
      <c r="C79" s="105">
        <v>1.0446431445063733</v>
      </c>
      <c r="D79" s="105">
        <v>1.0451957883542646</v>
      </c>
      <c r="E79" s="105">
        <v>1.0435124864533467</v>
      </c>
      <c r="F79" s="105">
        <v>1.0432268940295248</v>
      </c>
      <c r="G79" s="105">
        <v>1.0430955394998958</v>
      </c>
      <c r="H79" s="105">
        <v>1.040821994506236</v>
      </c>
      <c r="I79" s="105">
        <v>1.0349160841198444</v>
      </c>
      <c r="J79" s="105">
        <v>1.0404319652758138</v>
      </c>
      <c r="K79" s="105">
        <v>1.0619742711851614</v>
      </c>
      <c r="L79" s="105">
        <v>1.0439021715398902</v>
      </c>
      <c r="M79" s="105">
        <v>1.0342561275413629</v>
      </c>
      <c r="N79" s="105">
        <v>1.0344390638155263</v>
      </c>
      <c r="O79" s="105">
        <v>1.0355079191648964</v>
      </c>
      <c r="P79" s="105">
        <v>1.0308342231747596</v>
      </c>
      <c r="Q79" s="105">
        <v>1.03925920281568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10527.1666571524</v>
      </c>
      <c r="C4" s="100">
        <v>9618.1957665482405</v>
      </c>
      <c r="D4" s="100">
        <v>9621.1657508771168</v>
      </c>
      <c r="E4" s="100">
        <v>10827.113732764452</v>
      </c>
      <c r="F4" s="100">
        <v>10734.201647552414</v>
      </c>
      <c r="G4" s="100">
        <v>11182.513097935258</v>
      </c>
      <c r="H4" s="100">
        <v>11983.020400487447</v>
      </c>
      <c r="I4" s="100">
        <v>12725.140143982322</v>
      </c>
      <c r="J4" s="100">
        <v>12264.757185628659</v>
      </c>
      <c r="K4" s="100">
        <v>11096.107425840961</v>
      </c>
      <c r="L4" s="100">
        <v>11686.410428764022</v>
      </c>
      <c r="M4" s="100">
        <v>11949.343554806655</v>
      </c>
      <c r="N4" s="100">
        <v>11399.04455208615</v>
      </c>
      <c r="O4" s="100">
        <v>11089.905074893972</v>
      </c>
      <c r="P4" s="100">
        <v>11204.297205069764</v>
      </c>
      <c r="Q4" s="100">
        <v>11630.946980461471</v>
      </c>
    </row>
    <row r="5" spans="1:17" ht="11.45" customHeight="1" x14ac:dyDescent="0.25">
      <c r="A5" s="141" t="s">
        <v>91</v>
      </c>
      <c r="B5" s="140">
        <f t="shared" ref="B5:Q5" si="0">B4</f>
        <v>10527.1666571524</v>
      </c>
      <c r="C5" s="140">
        <f t="shared" si="0"/>
        <v>9618.1957665482405</v>
      </c>
      <c r="D5" s="140">
        <f t="shared" si="0"/>
        <v>9621.1657508771168</v>
      </c>
      <c r="E5" s="140">
        <f t="shared" si="0"/>
        <v>10827.113732764452</v>
      </c>
      <c r="F5" s="140">
        <f t="shared" si="0"/>
        <v>10734.201647552414</v>
      </c>
      <c r="G5" s="140">
        <f t="shared" si="0"/>
        <v>11182.513097935258</v>
      </c>
      <c r="H5" s="140">
        <f t="shared" si="0"/>
        <v>11983.020400487447</v>
      </c>
      <c r="I5" s="140">
        <f t="shared" si="0"/>
        <v>12725.140143982322</v>
      </c>
      <c r="J5" s="140">
        <f t="shared" si="0"/>
        <v>12264.757185628659</v>
      </c>
      <c r="K5" s="140">
        <f t="shared" si="0"/>
        <v>11096.107425840961</v>
      </c>
      <c r="L5" s="140">
        <f t="shared" si="0"/>
        <v>11686.410428764022</v>
      </c>
      <c r="M5" s="140">
        <f t="shared" si="0"/>
        <v>11949.343554806655</v>
      </c>
      <c r="N5" s="140">
        <f t="shared" si="0"/>
        <v>11399.04455208615</v>
      </c>
      <c r="O5" s="140">
        <f t="shared" si="0"/>
        <v>11089.905074893972</v>
      </c>
      <c r="P5" s="140">
        <f t="shared" si="0"/>
        <v>11204.297205069764</v>
      </c>
      <c r="Q5" s="140">
        <f t="shared" si="0"/>
        <v>11630.946980461471</v>
      </c>
    </row>
    <row r="7" spans="1:17" ht="11.45" customHeight="1" x14ac:dyDescent="0.25">
      <c r="A7" s="27" t="s">
        <v>100</v>
      </c>
      <c r="B7" s="71">
        <f t="shared" ref="B7:Q7" si="1">SUM(B8,B12)</f>
        <v>10527.166657152404</v>
      </c>
      <c r="C7" s="71">
        <f t="shared" si="1"/>
        <v>9618.1957665482423</v>
      </c>
      <c r="D7" s="71">
        <f t="shared" si="1"/>
        <v>9621.165750877115</v>
      </c>
      <c r="E7" s="71">
        <f t="shared" si="1"/>
        <v>10827.113732764452</v>
      </c>
      <c r="F7" s="71">
        <f t="shared" si="1"/>
        <v>10734.201647552414</v>
      </c>
      <c r="G7" s="71">
        <f t="shared" si="1"/>
        <v>11182.51309793526</v>
      </c>
      <c r="H7" s="71">
        <f t="shared" si="1"/>
        <v>11983.020400487447</v>
      </c>
      <c r="I7" s="71">
        <f t="shared" si="1"/>
        <v>12725.140143982322</v>
      </c>
      <c r="J7" s="71">
        <f t="shared" si="1"/>
        <v>12264.757185628659</v>
      </c>
      <c r="K7" s="71">
        <f t="shared" si="1"/>
        <v>11096.107425840959</v>
      </c>
      <c r="L7" s="71">
        <f t="shared" si="1"/>
        <v>11686.410428764024</v>
      </c>
      <c r="M7" s="71">
        <f t="shared" si="1"/>
        <v>11949.343554806655</v>
      </c>
      <c r="N7" s="71">
        <f t="shared" si="1"/>
        <v>11399.04455208615</v>
      </c>
      <c r="O7" s="71">
        <f t="shared" si="1"/>
        <v>11089.905074893972</v>
      </c>
      <c r="P7" s="71">
        <f t="shared" si="1"/>
        <v>11204.297205069768</v>
      </c>
      <c r="Q7" s="71">
        <f t="shared" si="1"/>
        <v>11630.946980461473</v>
      </c>
    </row>
    <row r="8" spans="1:17" ht="11.45" customHeight="1" x14ac:dyDescent="0.25">
      <c r="A8" s="130" t="s">
        <v>39</v>
      </c>
      <c r="B8" s="139">
        <f t="shared" ref="B8:Q8" si="2">SUM(B9:B11)</f>
        <v>10233.632820575533</v>
      </c>
      <c r="C8" s="139">
        <f t="shared" si="2"/>
        <v>9323.8295068491916</v>
      </c>
      <c r="D8" s="139">
        <f t="shared" si="2"/>
        <v>9339.1222581301809</v>
      </c>
      <c r="E8" s="139">
        <f t="shared" si="2"/>
        <v>10508.049056893587</v>
      </c>
      <c r="F8" s="139">
        <f t="shared" si="2"/>
        <v>10393.665642188989</v>
      </c>
      <c r="G8" s="139">
        <f t="shared" si="2"/>
        <v>10839.210456524646</v>
      </c>
      <c r="H8" s="139">
        <f t="shared" si="2"/>
        <v>11604.162997219482</v>
      </c>
      <c r="I8" s="139">
        <f t="shared" si="2"/>
        <v>12311.332361064648</v>
      </c>
      <c r="J8" s="139">
        <f t="shared" si="2"/>
        <v>11921.164927903919</v>
      </c>
      <c r="K8" s="139">
        <f t="shared" si="2"/>
        <v>10829.556126550036</v>
      </c>
      <c r="L8" s="139">
        <f t="shared" si="2"/>
        <v>11368.680917135871</v>
      </c>
      <c r="M8" s="139">
        <f t="shared" si="2"/>
        <v>11605.565110599802</v>
      </c>
      <c r="N8" s="139">
        <f t="shared" si="2"/>
        <v>11090.467304668464</v>
      </c>
      <c r="O8" s="139">
        <f t="shared" si="2"/>
        <v>10775.74098032342</v>
      </c>
      <c r="P8" s="139">
        <f t="shared" si="2"/>
        <v>10881.628542216484</v>
      </c>
      <c r="Q8" s="139">
        <f t="shared" si="2"/>
        <v>11261.274144768726</v>
      </c>
    </row>
    <row r="9" spans="1:17" ht="11.45" customHeight="1" x14ac:dyDescent="0.25">
      <c r="A9" s="116" t="s">
        <v>23</v>
      </c>
      <c r="B9" s="70">
        <v>2259.0436977837594</v>
      </c>
      <c r="C9" s="70">
        <v>2274.6679752960436</v>
      </c>
      <c r="D9" s="70">
        <v>2597.9302019025085</v>
      </c>
      <c r="E9" s="70">
        <v>3583.0537207158277</v>
      </c>
      <c r="F9" s="70">
        <v>3130.0807533228717</v>
      </c>
      <c r="G9" s="70">
        <v>3082.9364639127343</v>
      </c>
      <c r="H9" s="70">
        <v>3219.7714904848995</v>
      </c>
      <c r="I9" s="70">
        <v>3478.6781244853701</v>
      </c>
      <c r="J9" s="70">
        <v>3384.5846518248036</v>
      </c>
      <c r="K9" s="70">
        <v>3373.2869837032881</v>
      </c>
      <c r="L9" s="70">
        <v>3543.4717380606285</v>
      </c>
      <c r="M9" s="70">
        <v>3521.65050225599</v>
      </c>
      <c r="N9" s="70">
        <v>3220.5535708892239</v>
      </c>
      <c r="O9" s="70">
        <v>3016.0665376437028</v>
      </c>
      <c r="P9" s="70">
        <v>2815.3624736756697</v>
      </c>
      <c r="Q9" s="70">
        <v>2903.4190456049046</v>
      </c>
    </row>
    <row r="10" spans="1:17" ht="11.45" customHeight="1" x14ac:dyDescent="0.25">
      <c r="A10" s="116" t="s">
        <v>127</v>
      </c>
      <c r="B10" s="70">
        <v>4578.4082542605356</v>
      </c>
      <c r="C10" s="70">
        <v>4380.6339887714203</v>
      </c>
      <c r="D10" s="70">
        <v>4155.3194011976602</v>
      </c>
      <c r="E10" s="70">
        <v>3920.1658096417395</v>
      </c>
      <c r="F10" s="70">
        <v>3819.7202848892975</v>
      </c>
      <c r="G10" s="70">
        <v>3976.5292065031581</v>
      </c>
      <c r="H10" s="70">
        <v>4287.3248339648653</v>
      </c>
      <c r="I10" s="70">
        <v>4549.8064602769628</v>
      </c>
      <c r="J10" s="70">
        <v>4174.9088886733853</v>
      </c>
      <c r="K10" s="70">
        <v>3738.401245286007</v>
      </c>
      <c r="L10" s="70">
        <v>3942.0220579583774</v>
      </c>
      <c r="M10" s="70">
        <v>4305.1531981233948</v>
      </c>
      <c r="N10" s="70">
        <v>3866.0229202659661</v>
      </c>
      <c r="O10" s="70">
        <v>3688.9922766099507</v>
      </c>
      <c r="P10" s="70">
        <v>3842.7354664619334</v>
      </c>
      <c r="Q10" s="70">
        <v>4161.916381215352</v>
      </c>
    </row>
    <row r="11" spans="1:17" ht="11.45" customHeight="1" x14ac:dyDescent="0.25">
      <c r="A11" s="116" t="s">
        <v>125</v>
      </c>
      <c r="B11" s="70">
        <v>3396.1808685312367</v>
      </c>
      <c r="C11" s="70">
        <v>2668.5275427817282</v>
      </c>
      <c r="D11" s="70">
        <v>2585.872655030013</v>
      </c>
      <c r="E11" s="70">
        <v>3004.8295265360202</v>
      </c>
      <c r="F11" s="70">
        <v>3443.86460397682</v>
      </c>
      <c r="G11" s="70">
        <v>3779.7447861087539</v>
      </c>
      <c r="H11" s="70">
        <v>4097.0666727697162</v>
      </c>
      <c r="I11" s="70">
        <v>4282.8477763023157</v>
      </c>
      <c r="J11" s="70">
        <v>4361.6713874057314</v>
      </c>
      <c r="K11" s="70">
        <v>3717.8678975607413</v>
      </c>
      <c r="L11" s="70">
        <v>3883.187121116865</v>
      </c>
      <c r="M11" s="70">
        <v>3778.7614102204166</v>
      </c>
      <c r="N11" s="70">
        <v>4003.8908135132729</v>
      </c>
      <c r="O11" s="70">
        <v>4070.6821660697665</v>
      </c>
      <c r="P11" s="70">
        <v>4223.5306020788812</v>
      </c>
      <c r="Q11" s="70">
        <v>4195.9387179484693</v>
      </c>
    </row>
    <row r="12" spans="1:17" ht="11.45" customHeight="1" x14ac:dyDescent="0.25">
      <c r="A12" s="128" t="s">
        <v>18</v>
      </c>
      <c r="B12" s="138">
        <f t="shared" ref="B12:Q12" si="3">SUM(B13:B14)</f>
        <v>293.53383657687067</v>
      </c>
      <c r="C12" s="138">
        <f t="shared" si="3"/>
        <v>294.36625969905094</v>
      </c>
      <c r="D12" s="138">
        <f t="shared" si="3"/>
        <v>282.04349274693487</v>
      </c>
      <c r="E12" s="138">
        <f t="shared" si="3"/>
        <v>319.06467587086468</v>
      </c>
      <c r="F12" s="138">
        <f t="shared" si="3"/>
        <v>340.53600536342412</v>
      </c>
      <c r="G12" s="138">
        <f t="shared" si="3"/>
        <v>343.30264141061355</v>
      </c>
      <c r="H12" s="138">
        <f t="shared" si="3"/>
        <v>378.8574032679652</v>
      </c>
      <c r="I12" s="138">
        <f t="shared" si="3"/>
        <v>413.80778291767473</v>
      </c>
      <c r="J12" s="138">
        <f t="shared" si="3"/>
        <v>343.59225772474031</v>
      </c>
      <c r="K12" s="138">
        <f t="shared" si="3"/>
        <v>266.5512992909234</v>
      </c>
      <c r="L12" s="138">
        <f t="shared" si="3"/>
        <v>317.72951162815241</v>
      </c>
      <c r="M12" s="138">
        <f t="shared" si="3"/>
        <v>343.77844420685346</v>
      </c>
      <c r="N12" s="138">
        <f t="shared" si="3"/>
        <v>308.57724741768612</v>
      </c>
      <c r="O12" s="138">
        <f t="shared" si="3"/>
        <v>314.16409457055187</v>
      </c>
      <c r="P12" s="138">
        <f t="shared" si="3"/>
        <v>322.66866285328342</v>
      </c>
      <c r="Q12" s="138">
        <f t="shared" si="3"/>
        <v>369.67283569274633</v>
      </c>
    </row>
    <row r="13" spans="1:17" ht="11.45" customHeight="1" x14ac:dyDescent="0.25">
      <c r="A13" s="95" t="s">
        <v>126</v>
      </c>
      <c r="B13" s="20">
        <v>89.121782970952935</v>
      </c>
      <c r="C13" s="20">
        <v>99.757130310189595</v>
      </c>
      <c r="D13" s="20">
        <v>104.47451118203949</v>
      </c>
      <c r="E13" s="20">
        <v>111.7425918643734</v>
      </c>
      <c r="F13" s="20">
        <v>128.42832310040816</v>
      </c>
      <c r="G13" s="20">
        <v>116.34676970650685</v>
      </c>
      <c r="H13" s="20">
        <v>123.52780385400371</v>
      </c>
      <c r="I13" s="20">
        <v>128.91829250882842</v>
      </c>
      <c r="J13" s="20">
        <v>111.27230396040734</v>
      </c>
      <c r="K13" s="20">
        <v>96.419230147631794</v>
      </c>
      <c r="L13" s="20">
        <v>89.431142060076894</v>
      </c>
      <c r="M13" s="20">
        <v>71.292773015243625</v>
      </c>
      <c r="N13" s="20">
        <v>62.986666614800683</v>
      </c>
      <c r="O13" s="20">
        <v>58.049479453129891</v>
      </c>
      <c r="P13" s="20">
        <v>56.370753712906229</v>
      </c>
      <c r="Q13" s="20">
        <v>62.163202455311385</v>
      </c>
    </row>
    <row r="14" spans="1:17" ht="11.45" customHeight="1" x14ac:dyDescent="0.25">
      <c r="A14" s="93" t="s">
        <v>125</v>
      </c>
      <c r="B14" s="69">
        <v>204.41205360591772</v>
      </c>
      <c r="C14" s="69">
        <v>194.60912938886133</v>
      </c>
      <c r="D14" s="69">
        <v>177.56898156489538</v>
      </c>
      <c r="E14" s="69">
        <v>207.32208400649125</v>
      </c>
      <c r="F14" s="69">
        <v>212.10768226301596</v>
      </c>
      <c r="G14" s="69">
        <v>226.95587170410673</v>
      </c>
      <c r="H14" s="69">
        <v>255.32959941396146</v>
      </c>
      <c r="I14" s="69">
        <v>284.88949040884631</v>
      </c>
      <c r="J14" s="69">
        <v>232.31995376433298</v>
      </c>
      <c r="K14" s="69">
        <v>170.1320691432916</v>
      </c>
      <c r="L14" s="69">
        <v>228.29836956807554</v>
      </c>
      <c r="M14" s="69">
        <v>272.48567119160987</v>
      </c>
      <c r="N14" s="69">
        <v>245.59058080288546</v>
      </c>
      <c r="O14" s="69">
        <v>256.11461511742198</v>
      </c>
      <c r="P14" s="69">
        <v>266.29790914037721</v>
      </c>
      <c r="Q14" s="69">
        <v>307.50963323743497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3.0101657721376367</v>
      </c>
      <c r="C19" s="100">
        <f>IF(C4=0,0,C4/TrAvia_ene!C4)</f>
        <v>3.0100204183224331</v>
      </c>
      <c r="D19" s="100">
        <f>IF(D4=0,0,D4/TrAvia_ene!D4)</f>
        <v>3.0099956227631117</v>
      </c>
      <c r="E19" s="100">
        <f>IF(E4=0,0,E4/TrAvia_ene!E4)</f>
        <v>3.0099597855205449</v>
      </c>
      <c r="F19" s="100">
        <f>IF(F4=0,0,F4/TrAvia_ene!F4)</f>
        <v>3.0099812956345358</v>
      </c>
      <c r="G19" s="100">
        <f>IF(G4=0,0,G4/TrAvia_ene!G4)</f>
        <v>3.0099941637341461</v>
      </c>
      <c r="H19" s="100">
        <f>IF(H4=0,0,H4/TrAvia_ene!H4)</f>
        <v>3.0099735076281227</v>
      </c>
      <c r="I19" s="100">
        <f>IF(I4=0,0,I4/TrAvia_ene!I4)</f>
        <v>3.0100118975133863</v>
      </c>
      <c r="J19" s="100">
        <f>IF(J4=0,0,J4/TrAvia_ene!J4)</f>
        <v>3.0101237252416433</v>
      </c>
      <c r="K19" s="100">
        <f>IF(K4=0,0,K4/TrAvia_ene!K4)</f>
        <v>3.0099229454819048</v>
      </c>
      <c r="L19" s="100">
        <f>IF(L4=0,0,L4/TrAvia_ene!L4)</f>
        <v>3.0099000987326803</v>
      </c>
      <c r="M19" s="100">
        <f>IF(M4=0,0,M4/TrAvia_ene!M4)</f>
        <v>3.0101617821383555</v>
      </c>
      <c r="N19" s="100">
        <f>IF(N4=0,0,N4/TrAvia_ene!N4)</f>
        <v>3.0101988167920335</v>
      </c>
      <c r="O19" s="100">
        <f>IF(O4=0,0,O4/TrAvia_ene!O4)</f>
        <v>3.0102638149307457</v>
      </c>
      <c r="P19" s="100">
        <f>IF(P4=0,0,P4/TrAvia_ene!P4)</f>
        <v>3.0102642782902205</v>
      </c>
      <c r="Q19" s="100">
        <f>IF(Q4=0,0,Q4/TrAvia_ene!Q4)</f>
        <v>3.0102659260977385</v>
      </c>
    </row>
    <row r="20" spans="1:17" ht="11.45" customHeight="1" x14ac:dyDescent="0.25">
      <c r="A20" s="141" t="s">
        <v>91</v>
      </c>
      <c r="B20" s="140">
        <f t="shared" ref="B20:Q20" si="4">B19</f>
        <v>3.0101657721376367</v>
      </c>
      <c r="C20" s="140">
        <f t="shared" si="4"/>
        <v>3.0100204183224331</v>
      </c>
      <c r="D20" s="140">
        <f t="shared" si="4"/>
        <v>3.0099956227631117</v>
      </c>
      <c r="E20" s="140">
        <f t="shared" si="4"/>
        <v>3.0099597855205449</v>
      </c>
      <c r="F20" s="140">
        <f t="shared" si="4"/>
        <v>3.0099812956345358</v>
      </c>
      <c r="G20" s="140">
        <f t="shared" si="4"/>
        <v>3.0099941637341461</v>
      </c>
      <c r="H20" s="140">
        <f t="shared" si="4"/>
        <v>3.0099735076281227</v>
      </c>
      <c r="I20" s="140">
        <f t="shared" si="4"/>
        <v>3.0100118975133863</v>
      </c>
      <c r="J20" s="140">
        <f t="shared" si="4"/>
        <v>3.0101237252416433</v>
      </c>
      <c r="K20" s="140">
        <f t="shared" si="4"/>
        <v>3.0099229454819048</v>
      </c>
      <c r="L20" s="140">
        <f t="shared" si="4"/>
        <v>3.0099000987326803</v>
      </c>
      <c r="M20" s="140">
        <f t="shared" si="4"/>
        <v>3.0101617821383555</v>
      </c>
      <c r="N20" s="140">
        <f t="shared" si="4"/>
        <v>3.0101988167920335</v>
      </c>
      <c r="O20" s="140">
        <f t="shared" si="4"/>
        <v>3.0102638149307457</v>
      </c>
      <c r="P20" s="140">
        <f t="shared" si="4"/>
        <v>3.0102642782902205</v>
      </c>
      <c r="Q20" s="140">
        <f t="shared" si="4"/>
        <v>3.0102659260977385</v>
      </c>
    </row>
    <row r="22" spans="1:17" ht="11.45" customHeight="1" x14ac:dyDescent="0.25">
      <c r="A22" s="27" t="s">
        <v>123</v>
      </c>
      <c r="B22" s="68">
        <f>IF(TrAvia_act!B12=0,"",B7/TrAvia_act!B12*100)</f>
        <v>1171.1698036222397</v>
      </c>
      <c r="C22" s="68">
        <f>IF(TrAvia_act!C12=0,"",C7/TrAvia_act!C12*100)</f>
        <v>1169.2579482667359</v>
      </c>
      <c r="D22" s="68">
        <f>IF(TrAvia_act!D12=0,"",D7/TrAvia_act!D12*100)</f>
        <v>1205.6634531878631</v>
      </c>
      <c r="E22" s="68">
        <f>IF(TrAvia_act!E12=0,"",E7/TrAvia_act!E12*100)</f>
        <v>1246.5310827411454</v>
      </c>
      <c r="F22" s="68">
        <f>IF(TrAvia_act!F12=0,"",F7/TrAvia_act!F12*100)</f>
        <v>1194.5727744785163</v>
      </c>
      <c r="G22" s="68">
        <f>IF(TrAvia_act!G12=0,"",G7/TrAvia_act!G12*100)</f>
        <v>1152.7886518161295</v>
      </c>
      <c r="H22" s="68">
        <f>IF(TrAvia_act!H12=0,"",H7/TrAvia_act!H12*100)</f>
        <v>1161.382177975014</v>
      </c>
      <c r="I22" s="68">
        <f>IF(TrAvia_act!I12=0,"",I7/TrAvia_act!I12*100)</f>
        <v>1123.8731039958861</v>
      </c>
      <c r="J22" s="68">
        <f>IF(TrAvia_act!J12=0,"",J7/TrAvia_act!J12*100)</f>
        <v>1067.5324657864919</v>
      </c>
      <c r="K22" s="68">
        <f>IF(TrAvia_act!K12=0,"",K7/TrAvia_act!K12*100)</f>
        <v>1080.2782399612693</v>
      </c>
      <c r="L22" s="68">
        <f>IF(TrAvia_act!L12=0,"",L7/TrAvia_act!L12*100)</f>
        <v>1107.455186202792</v>
      </c>
      <c r="M22" s="68">
        <f>IF(TrAvia_act!M12=0,"",M7/TrAvia_act!M12*100)</f>
        <v>1131.4887037542007</v>
      </c>
      <c r="N22" s="68">
        <f>IF(TrAvia_act!N12=0,"",N7/TrAvia_act!N12*100)</f>
        <v>1068.0381667163686</v>
      </c>
      <c r="O22" s="68">
        <f>IF(TrAvia_act!O12=0,"",O7/TrAvia_act!O12*100)</f>
        <v>1028.0149013226312</v>
      </c>
      <c r="P22" s="68">
        <f>IF(TrAvia_act!P12=0,"",P7/TrAvia_act!P12*100)</f>
        <v>1052.5186657982647</v>
      </c>
      <c r="Q22" s="68">
        <f>IF(TrAvia_act!Q12=0,"",Q7/TrAvia_act!Q12*100)</f>
        <v>1112.0127067142696</v>
      </c>
    </row>
    <row r="23" spans="1:17" ht="11.45" customHeight="1" x14ac:dyDescent="0.25">
      <c r="A23" s="130" t="s">
        <v>39</v>
      </c>
      <c r="B23" s="134">
        <f>IF(TrAvia_act!B13=0,"",B8/TrAvia_act!B13*100)</f>
        <v>1168.7179286576868</v>
      </c>
      <c r="C23" s="134">
        <f>IF(TrAvia_act!C13=0,"",C8/TrAvia_act!C13*100)</f>
        <v>1164.603738543366</v>
      </c>
      <c r="D23" s="134">
        <f>IF(TrAvia_act!D13=0,"",D8/TrAvia_act!D13*100)</f>
        <v>1201.3617377282255</v>
      </c>
      <c r="E23" s="134">
        <f>IF(TrAvia_act!E13=0,"",E8/TrAvia_act!E13*100)</f>
        <v>1243.3262838718388</v>
      </c>
      <c r="F23" s="134">
        <f>IF(TrAvia_act!F13=0,"",F8/TrAvia_act!F13*100)</f>
        <v>1190.3806900113284</v>
      </c>
      <c r="G23" s="134">
        <f>IF(TrAvia_act!G13=0,"",G8/TrAvia_act!G13*100)</f>
        <v>1149.174191399572</v>
      </c>
      <c r="H23" s="134">
        <f>IF(TrAvia_act!H13=0,"",H8/TrAvia_act!H13*100)</f>
        <v>1158.0298167158837</v>
      </c>
      <c r="I23" s="134">
        <f>IF(TrAvia_act!I13=0,"",I8/TrAvia_act!I13*100)</f>
        <v>1121.2714641796313</v>
      </c>
      <c r="J23" s="134">
        <f>IF(TrAvia_act!J13=0,"",J8/TrAvia_act!J13*100)</f>
        <v>1065.5063681498341</v>
      </c>
      <c r="K23" s="134">
        <f>IF(TrAvia_act!K13=0,"",K8/TrAvia_act!K13*100)</f>
        <v>1079.3645894001033</v>
      </c>
      <c r="L23" s="134">
        <f>IF(TrAvia_act!L13=0,"",L8/TrAvia_act!L13*100)</f>
        <v>1108.843428220167</v>
      </c>
      <c r="M23" s="134">
        <f>IF(TrAvia_act!M13=0,"",M8/TrAvia_act!M13*100)</f>
        <v>1133.5971442410714</v>
      </c>
      <c r="N23" s="134">
        <f>IF(TrAvia_act!N13=0,"",N8/TrAvia_act!N13*100)</f>
        <v>1070.1946849813417</v>
      </c>
      <c r="O23" s="134">
        <f>IF(TrAvia_act!O13=0,"",O8/TrAvia_act!O13*100)</f>
        <v>1030.813213489073</v>
      </c>
      <c r="P23" s="134">
        <f>IF(TrAvia_act!P13=0,"",P8/TrAvia_act!P13*100)</f>
        <v>1055.331670832235</v>
      </c>
      <c r="Q23" s="134">
        <f>IF(TrAvia_act!Q13=0,"",Q8/TrAvia_act!Q13*100)</f>
        <v>1115.7545323802813</v>
      </c>
    </row>
    <row r="24" spans="1:17" ht="11.45" customHeight="1" x14ac:dyDescent="0.25">
      <c r="A24" s="116" t="s">
        <v>23</v>
      </c>
      <c r="B24" s="77">
        <f>IF(TrAvia_act!B14=0,"",B9/TrAvia_act!B14*100)</f>
        <v>2073.2752278929015</v>
      </c>
      <c r="C24" s="77">
        <f>IF(TrAvia_act!C14=0,"",C9/TrAvia_act!C14*100)</f>
        <v>2026.2263311630049</v>
      </c>
      <c r="D24" s="77">
        <f>IF(TrAvia_act!D14=0,"",D9/TrAvia_act!D14*100)</f>
        <v>2022.419290125589</v>
      </c>
      <c r="E24" s="77">
        <f>IF(TrAvia_act!E14=0,"",E9/TrAvia_act!E14*100)</f>
        <v>2023.3282242167429</v>
      </c>
      <c r="F24" s="77">
        <f>IF(TrAvia_act!F14=0,"",F9/TrAvia_act!F14*100)</f>
        <v>2010.2096071234228</v>
      </c>
      <c r="G24" s="77">
        <f>IF(TrAvia_act!G14=0,"",G9/TrAvia_act!G14*100)</f>
        <v>1981.1699482490237</v>
      </c>
      <c r="H24" s="77">
        <f>IF(TrAvia_act!H14=0,"",H9/TrAvia_act!H14*100)</f>
        <v>1973.8087258834867</v>
      </c>
      <c r="I24" s="77">
        <f>IF(TrAvia_act!I14=0,"",I9/TrAvia_act!I14*100)</f>
        <v>1981.019860654709</v>
      </c>
      <c r="J24" s="77">
        <f>IF(TrAvia_act!J14=0,"",J9/TrAvia_act!J14*100)</f>
        <v>1989.2844442201883</v>
      </c>
      <c r="K24" s="77">
        <f>IF(TrAvia_act!K14=0,"",K9/TrAvia_act!K14*100)</f>
        <v>1983.574557603599</v>
      </c>
      <c r="L24" s="77">
        <f>IF(TrAvia_act!L14=0,"",L9/TrAvia_act!L14*100)</f>
        <v>2026.5938222946809</v>
      </c>
      <c r="M24" s="77">
        <f>IF(TrAvia_act!M14=0,"",M9/TrAvia_act!M14*100)</f>
        <v>1965.6653566481502</v>
      </c>
      <c r="N24" s="77">
        <f>IF(TrAvia_act!N14=0,"",N9/TrAvia_act!N14*100)</f>
        <v>1988.5571588536068</v>
      </c>
      <c r="O24" s="77">
        <f>IF(TrAvia_act!O14=0,"",O9/TrAvia_act!O14*100)</f>
        <v>2003.2830058694219</v>
      </c>
      <c r="P24" s="77">
        <f>IF(TrAvia_act!P14=0,"",P9/TrAvia_act!P14*100)</f>
        <v>2097.8001403598964</v>
      </c>
      <c r="Q24" s="77">
        <f>IF(TrAvia_act!Q14=0,"",Q9/TrAvia_act!Q14*100)</f>
        <v>2141.0435343413446</v>
      </c>
    </row>
    <row r="25" spans="1:17" ht="11.45" customHeight="1" x14ac:dyDescent="0.25">
      <c r="A25" s="116" t="s">
        <v>127</v>
      </c>
      <c r="B25" s="77">
        <f>IF(TrAvia_act!B15=0,"",B10/TrAvia_act!B15*100)</f>
        <v>1131.9483640836154</v>
      </c>
      <c r="C25" s="77">
        <f>IF(TrAvia_act!C15=0,"",C10/TrAvia_act!C15*100)</f>
        <v>1191.3242021119227</v>
      </c>
      <c r="D25" s="77">
        <f>IF(TrAvia_act!D15=0,"",D10/TrAvia_act!D15*100)</f>
        <v>1216.1199586858122</v>
      </c>
      <c r="E25" s="77">
        <f>IF(TrAvia_act!E15=0,"",E10/TrAvia_act!E15*100)</f>
        <v>1258.6835134219182</v>
      </c>
      <c r="F25" s="77">
        <f>IF(TrAvia_act!F15=0,"",F10/TrAvia_act!F15*100)</f>
        <v>1227.2053693250068</v>
      </c>
      <c r="G25" s="77">
        <f>IF(TrAvia_act!G15=0,"",G10/TrAvia_act!G15*100)</f>
        <v>1196.3506600981343</v>
      </c>
      <c r="H25" s="77">
        <f>IF(TrAvia_act!H15=0,"",H10/TrAvia_act!H15*100)</f>
        <v>1217.6208166196898</v>
      </c>
      <c r="I25" s="77">
        <f>IF(TrAvia_act!I15=0,"",I10/TrAvia_act!I15*100)</f>
        <v>1176.1795973023486</v>
      </c>
      <c r="J25" s="77">
        <f>IF(TrAvia_act!J15=0,"",J10/TrAvia_act!J15*100)</f>
        <v>1097.0854865561864</v>
      </c>
      <c r="K25" s="77">
        <f>IF(TrAvia_act!K15=0,"",K10/TrAvia_act!K15*100)</f>
        <v>1062.8273678255816</v>
      </c>
      <c r="L25" s="77">
        <f>IF(TrAvia_act!L15=0,"",L10/TrAvia_act!L15*100)</f>
        <v>1086.9125607723934</v>
      </c>
      <c r="M25" s="77">
        <f>IF(TrAvia_act!M15=0,"",M10/TrAvia_act!M15*100)</f>
        <v>1142.3155831289312</v>
      </c>
      <c r="N25" s="77">
        <f>IF(TrAvia_act!N15=0,"",N10/TrAvia_act!N15*100)</f>
        <v>1085.2439936020367</v>
      </c>
      <c r="O25" s="77">
        <f>IF(TrAvia_act!O15=0,"",O10/TrAvia_act!O15*100)</f>
        <v>1041.0208032962876</v>
      </c>
      <c r="P25" s="77">
        <f>IF(TrAvia_act!P15=0,"",P10/TrAvia_act!P15*100)</f>
        <v>1079.0064098593741</v>
      </c>
      <c r="Q25" s="77">
        <f>IF(TrAvia_act!Q15=0,"",Q10/TrAvia_act!Q15*100)</f>
        <v>1132.0040223539133</v>
      </c>
    </row>
    <row r="26" spans="1:17" ht="11.45" customHeight="1" x14ac:dyDescent="0.25">
      <c r="A26" s="116" t="s">
        <v>125</v>
      </c>
      <c r="B26" s="77">
        <f>IF(TrAvia_act!B16=0,"",B11/TrAvia_act!B16*100)</f>
        <v>937.66031978104479</v>
      </c>
      <c r="C26" s="77">
        <f>IF(TrAvia_act!C16=0,"",C11/TrAvia_act!C16*100)</f>
        <v>832.28044759347824</v>
      </c>
      <c r="D26" s="77">
        <f>IF(TrAvia_act!D16=0,"",D11/TrAvia_act!D16*100)</f>
        <v>841.65997230771802</v>
      </c>
      <c r="E26" s="77">
        <f>IF(TrAvia_act!E16=0,"",E11/TrAvia_act!E16*100)</f>
        <v>842.58726426008263</v>
      </c>
      <c r="F26" s="77">
        <f>IF(TrAvia_act!F16=0,"",F11/TrAvia_act!F16*100)</f>
        <v>847.87656077096005</v>
      </c>
      <c r="G26" s="77">
        <f>IF(TrAvia_act!G16=0,"",G11/TrAvia_act!G16*100)</f>
        <v>830.31681388401819</v>
      </c>
      <c r="H26" s="77">
        <f>IF(TrAvia_act!H16=0,"",H11/TrAvia_act!H16*100)</f>
        <v>841.5818009437105</v>
      </c>
      <c r="I26" s="77">
        <f>IF(TrAvia_act!I16=0,"",I11/TrAvia_act!I16*100)</f>
        <v>799.71009772373486</v>
      </c>
      <c r="J26" s="77">
        <f>IF(TrAvia_act!J16=0,"",J11/TrAvia_act!J16*100)</f>
        <v>767.71068041654803</v>
      </c>
      <c r="K26" s="77">
        <f>IF(TrAvia_act!K16=0,"",K11/TrAvia_act!K16*100)</f>
        <v>772.10307796621612</v>
      </c>
      <c r="L26" s="77">
        <f>IF(TrAvia_act!L16=0,"",L11/TrAvia_act!L16*100)</f>
        <v>796.15199971699087</v>
      </c>
      <c r="M26" s="77">
        <f>IF(TrAvia_act!M16=0,"",M11/TrAvia_act!M16*100)</f>
        <v>807.86877819840322</v>
      </c>
      <c r="N26" s="77">
        <f>IF(TrAvia_act!N16=0,"",N11/TrAvia_act!N16*100)</f>
        <v>772.78172791532972</v>
      </c>
      <c r="O26" s="77">
        <f>IF(TrAvia_act!O16=0,"",O11/TrAvia_act!O16*100)</f>
        <v>753.21080870596552</v>
      </c>
      <c r="P26" s="77">
        <f>IF(TrAvia_act!P16=0,"",P11/TrAvia_act!P16*100)</f>
        <v>781.02468525980839</v>
      </c>
      <c r="Q26" s="77">
        <f>IF(TrAvia_act!Q16=0,"",Q11/TrAvia_act!Q16*100)</f>
        <v>829.18785358863647</v>
      </c>
    </row>
    <row r="27" spans="1:17" ht="11.45" customHeight="1" x14ac:dyDescent="0.25">
      <c r="A27" s="128" t="s">
        <v>18</v>
      </c>
      <c r="B27" s="133">
        <f>IF(TrAvia_act!B17=0,"",B12/TrAvia_act!B17*100)</f>
        <v>1263.5899002852677</v>
      </c>
      <c r="C27" s="133">
        <f>IF(TrAvia_act!C17=0,"",C12/TrAvia_act!C17*100)</f>
        <v>1338.7161376487211</v>
      </c>
      <c r="D27" s="133">
        <f>IF(TrAvia_act!D17=0,"",D12/TrAvia_act!D17*100)</f>
        <v>1367.8421656352707</v>
      </c>
      <c r="E27" s="133">
        <f>IF(TrAvia_act!E17=0,"",E12/TrAvia_act!E17*100)</f>
        <v>1362.1660210028974</v>
      </c>
      <c r="F27" s="133">
        <f>IF(TrAvia_act!F17=0,"",F12/TrAvia_act!F17*100)</f>
        <v>1338.4351359747182</v>
      </c>
      <c r="G27" s="133">
        <f>IF(TrAvia_act!G17=0,"",G12/TrAvia_act!G17*100)</f>
        <v>1279.890195453987</v>
      </c>
      <c r="H27" s="133">
        <f>IF(TrAvia_act!H17=0,"",H12/TrAvia_act!H17*100)</f>
        <v>1274.3794255874684</v>
      </c>
      <c r="I27" s="133">
        <f>IF(TrAvia_act!I17=0,"",I12/TrAvia_act!I17*100)</f>
        <v>1207.2075896327538</v>
      </c>
      <c r="J27" s="133">
        <f>IF(TrAvia_act!J17=0,"",J12/TrAvia_act!J17*100)</f>
        <v>1142.9378324560321</v>
      </c>
      <c r="K27" s="133">
        <f>IF(TrAvia_act!K17=0,"",K12/TrAvia_act!K17*100)</f>
        <v>1118.7530096216401</v>
      </c>
      <c r="L27" s="133">
        <f>IF(TrAvia_act!L17=0,"",L12/TrAvia_act!L17*100)</f>
        <v>1059.9717885945427</v>
      </c>
      <c r="M27" s="133">
        <f>IF(TrAvia_act!M17=0,"",M12/TrAvia_act!M17*100)</f>
        <v>1064.6399937261372</v>
      </c>
      <c r="N27" s="133">
        <f>IF(TrAvia_act!N17=0,"",N12/TrAvia_act!N17*100)</f>
        <v>995.91131703911572</v>
      </c>
      <c r="O27" s="133">
        <f>IF(TrAvia_act!O17=0,"",O12/TrAvia_act!O17*100)</f>
        <v>940.44770780002466</v>
      </c>
      <c r="P27" s="133">
        <f>IF(TrAvia_act!P17=0,"",P12/TrAvia_act!P17*100)</f>
        <v>965.7095796184683</v>
      </c>
      <c r="Q27" s="133">
        <f>IF(TrAvia_act!Q17=0,"",Q12/TrAvia_act!Q17*100)</f>
        <v>1008.9385913947669</v>
      </c>
    </row>
    <row r="28" spans="1:17" ht="11.45" customHeight="1" x14ac:dyDescent="0.25">
      <c r="A28" s="95" t="s">
        <v>126</v>
      </c>
      <c r="B28" s="75">
        <f>IF(TrAvia_act!B18=0,"",B13/TrAvia_act!B18*100)</f>
        <v>1602.2210039286672</v>
      </c>
      <c r="C28" s="75">
        <f>IF(TrAvia_act!C18=0,"",C13/TrAvia_act!C18*100)</f>
        <v>1735.3891677723802</v>
      </c>
      <c r="D28" s="75">
        <f>IF(TrAvia_act!D18=0,"",D13/TrAvia_act!D18*100)</f>
        <v>1743.5072549340116</v>
      </c>
      <c r="E28" s="75">
        <f>IF(TrAvia_act!E18=0,"",E13/TrAvia_act!E18*100)</f>
        <v>1746.3859726556745</v>
      </c>
      <c r="F28" s="75">
        <f>IF(TrAvia_act!F18=0,"",F13/TrAvia_act!F18*100)</f>
        <v>1704.7325705624303</v>
      </c>
      <c r="G28" s="75">
        <f>IF(TrAvia_act!G18=0,"",G13/TrAvia_act!G18*100)</f>
        <v>1646.8754774490699</v>
      </c>
      <c r="H28" s="75">
        <f>IF(TrAvia_act!H18=0,"",H13/TrAvia_act!H18*100)</f>
        <v>1650.7267150116404</v>
      </c>
      <c r="I28" s="75">
        <f>IF(TrAvia_act!I18=0,"",I13/TrAvia_act!I18*100)</f>
        <v>1585.0822610526279</v>
      </c>
      <c r="J28" s="75">
        <f>IF(TrAvia_act!J18=0,"",J13/TrAvia_act!J18*100)</f>
        <v>1485.5733766163942</v>
      </c>
      <c r="K28" s="75">
        <f>IF(TrAvia_act!K18=0,"",K13/TrAvia_act!K18*100)</f>
        <v>1407.4564172365419</v>
      </c>
      <c r="L28" s="75">
        <f>IF(TrAvia_act!L18=0,"",L13/TrAvia_act!L18*100)</f>
        <v>1367.7994871527198</v>
      </c>
      <c r="M28" s="75">
        <f>IF(TrAvia_act!M18=0,"",M13/TrAvia_act!M18*100)</f>
        <v>1404.4638473663331</v>
      </c>
      <c r="N28" s="75">
        <f>IF(TrAvia_act!N18=0,"",N13/TrAvia_act!N18*100)</f>
        <v>1313.2311617027026</v>
      </c>
      <c r="O28" s="75">
        <f>IF(TrAvia_act!O18=0,"",O13/TrAvia_act!O18*100)</f>
        <v>1235.2802133405842</v>
      </c>
      <c r="P28" s="75">
        <f>IF(TrAvia_act!P18=0,"",P13/TrAvia_act!P18*100)</f>
        <v>1266.6679133914292</v>
      </c>
      <c r="Q28" s="75">
        <f>IF(TrAvia_act!Q18=0,"",Q13/TrAvia_act!Q18*100)</f>
        <v>1324.8471395091856</v>
      </c>
    </row>
    <row r="29" spans="1:17" ht="11.45" customHeight="1" x14ac:dyDescent="0.25">
      <c r="A29" s="93" t="s">
        <v>125</v>
      </c>
      <c r="B29" s="74">
        <f>IF(TrAvia_act!B19=0,"",B14/TrAvia_act!B19*100)</f>
        <v>1156.9777287326308</v>
      </c>
      <c r="C29" s="74">
        <f>IF(TrAvia_act!C19=0,"",C14/TrAvia_act!C19*100)</f>
        <v>1198.3101100075767</v>
      </c>
      <c r="D29" s="74">
        <f>IF(TrAvia_act!D19=0,"",D14/TrAvia_act!D19*100)</f>
        <v>1213.9485498814083</v>
      </c>
      <c r="E29" s="74">
        <f>IF(TrAvia_act!E19=0,"",E14/TrAvia_act!E19*100)</f>
        <v>1217.7631935240095</v>
      </c>
      <c r="F29" s="74">
        <f>IF(TrAvia_act!F19=0,"",F14/TrAvia_act!F19*100)</f>
        <v>1184.3495761010902</v>
      </c>
      <c r="G29" s="74">
        <f>IF(TrAvia_act!G19=0,"",G14/TrAvia_act!G19*100)</f>
        <v>1148.6712502170215</v>
      </c>
      <c r="H29" s="74">
        <f>IF(TrAvia_act!H19=0,"",H14/TrAvia_act!H19*100)</f>
        <v>1147.7789270180717</v>
      </c>
      <c r="I29" s="74">
        <f>IF(TrAvia_act!I19=0,"",I14/TrAvia_act!I19*100)</f>
        <v>1089.6572212440467</v>
      </c>
      <c r="J29" s="74">
        <f>IF(TrAvia_act!J19=0,"",J14/TrAvia_act!J19*100)</f>
        <v>1029.2392114953027</v>
      </c>
      <c r="K29" s="74">
        <f>IF(TrAvia_act!K19=0,"",K14/TrAvia_act!K19*100)</f>
        <v>1002.2419849085045</v>
      </c>
      <c r="L29" s="74">
        <f>IF(TrAvia_act!L19=0,"",L14/TrAvia_act!L19*100)</f>
        <v>974.09559158559068</v>
      </c>
      <c r="M29" s="74">
        <f>IF(TrAvia_act!M19=0,"",M14/TrAvia_act!M19*100)</f>
        <v>1001.2545360427193</v>
      </c>
      <c r="N29" s="74">
        <f>IF(TrAvia_act!N19=0,"",N14/TrAvia_act!N19*100)</f>
        <v>937.79464703917415</v>
      </c>
      <c r="O29" s="74">
        <f>IF(TrAvia_act!O19=0,"",O14/TrAvia_act!O19*100)</f>
        <v>892.18319944500615</v>
      </c>
      <c r="P29" s="74">
        <f>IF(TrAvia_act!P19=0,"",P14/TrAvia_act!P19*100)</f>
        <v>919.4645888050735</v>
      </c>
      <c r="Q29" s="74">
        <f>IF(TrAvia_act!Q19=0,"",Q14/TrAvia_act!Q19*100)</f>
        <v>962.54160526394605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126.99976801673493</v>
      </c>
      <c r="C32" s="134">
        <f>IF(TrAvia_act!C4=0,"",C8/TrAvia_act!C4*1000)</f>
        <v>126.80226031975758</v>
      </c>
      <c r="D32" s="134">
        <f>IF(TrAvia_act!D4=0,"",D8/TrAvia_act!D4*1000)</f>
        <v>125.80306085748738</v>
      </c>
      <c r="E32" s="134">
        <f>IF(TrAvia_act!E4=0,"",E8/TrAvia_act!E4*1000)</f>
        <v>132.18096558015193</v>
      </c>
      <c r="F32" s="134">
        <f>IF(TrAvia_act!F4=0,"",F8/TrAvia_act!F4*1000)</f>
        <v>112.19566425706812</v>
      </c>
      <c r="G32" s="134">
        <f>IF(TrAvia_act!G4=0,"",G8/TrAvia_act!G4*1000)</f>
        <v>106.40709660640647</v>
      </c>
      <c r="H32" s="134">
        <f>IF(TrAvia_act!H4=0,"",H8/TrAvia_act!H4*1000)</f>
        <v>105.9488112501699</v>
      </c>
      <c r="I32" s="134">
        <f>IF(TrAvia_act!I4=0,"",I8/TrAvia_act!I4*1000)</f>
        <v>100.32150552943573</v>
      </c>
      <c r="J32" s="134">
        <f>IF(TrAvia_act!J4=0,"",J8/TrAvia_act!J4*1000)</f>
        <v>97.63526363879015</v>
      </c>
      <c r="K32" s="134">
        <f>IF(TrAvia_act!K4=0,"",K8/TrAvia_act!K4*1000)</f>
        <v>96.957393550913352</v>
      </c>
      <c r="L32" s="134">
        <f>IF(TrAvia_act!L4=0,"",L8/TrAvia_act!L4*1000)</f>
        <v>95.734445436162744</v>
      </c>
      <c r="M32" s="134">
        <f>IF(TrAvia_act!M4=0,"",M8/TrAvia_act!M4*1000)</f>
        <v>94.158539777090184</v>
      </c>
      <c r="N32" s="134">
        <f>IF(TrAvia_act!N4=0,"",N8/TrAvia_act!N4*1000)</f>
        <v>83.031925449401982</v>
      </c>
      <c r="O32" s="134">
        <f>IF(TrAvia_act!O4=0,"",O8/TrAvia_act!O4*1000)</f>
        <v>78.2740654837759</v>
      </c>
      <c r="P32" s="134">
        <f>IF(TrAvia_act!P4=0,"",P8/TrAvia_act!P4*1000)</f>
        <v>76.810640718046628</v>
      </c>
      <c r="Q32" s="134">
        <f>IF(TrAvia_act!Q4=0,"",Q8/TrAvia_act!Q4*1000)</f>
        <v>77.281395832181872</v>
      </c>
    </row>
    <row r="33" spans="1:17" ht="11.45" customHeight="1" x14ac:dyDescent="0.25">
      <c r="A33" s="116" t="s">
        <v>23</v>
      </c>
      <c r="B33" s="77">
        <f>IF(TrAvia_act!B5=0,"",B9/TrAvia_act!B5*1000)</f>
        <v>195.01644766370836</v>
      </c>
      <c r="C33" s="77">
        <f>IF(TrAvia_act!C5=0,"",C9/TrAvia_act!C5*1000)</f>
        <v>193.53829008969038</v>
      </c>
      <c r="D33" s="77">
        <f>IF(TrAvia_act!D5=0,"",D9/TrAvia_act!D5*1000)</f>
        <v>235.06629718678988</v>
      </c>
      <c r="E33" s="77">
        <f>IF(TrAvia_act!E5=0,"",E9/TrAvia_act!E5*1000)</f>
        <v>301.29452303242965</v>
      </c>
      <c r="F33" s="77">
        <f>IF(TrAvia_act!F5=0,"",F9/TrAvia_act!F5*1000)</f>
        <v>263.95796077643905</v>
      </c>
      <c r="G33" s="77">
        <f>IF(TrAvia_act!G5=0,"",G9/TrAvia_act!G5*1000)</f>
        <v>255.36644181955324</v>
      </c>
      <c r="H33" s="77">
        <f>IF(TrAvia_act!H5=0,"",H9/TrAvia_act!H5*1000)</f>
        <v>249.45563569892809</v>
      </c>
      <c r="I33" s="77">
        <f>IF(TrAvia_act!I5=0,"",I9/TrAvia_act!I5*1000)</f>
        <v>245.93363133535598</v>
      </c>
      <c r="J33" s="77">
        <f>IF(TrAvia_act!J5=0,"",J9/TrAvia_act!J5*1000)</f>
        <v>247.22562221994329</v>
      </c>
      <c r="K33" s="77">
        <f>IF(TrAvia_act!K5=0,"",K9/TrAvia_act!K5*1000)</f>
        <v>244.30479887128794</v>
      </c>
      <c r="L33" s="77">
        <f>IF(TrAvia_act!L5=0,"",L9/TrAvia_act!L5*1000)</f>
        <v>242.39370202729862</v>
      </c>
      <c r="M33" s="77">
        <f>IF(TrAvia_act!M5=0,"",M9/TrAvia_act!M5*1000)</f>
        <v>229.37370062457401</v>
      </c>
      <c r="N33" s="77">
        <f>IF(TrAvia_act!N5=0,"",N9/TrAvia_act!N5*1000)</f>
        <v>220.05355730769929</v>
      </c>
      <c r="O33" s="77">
        <f>IF(TrAvia_act!O5=0,"",O9/TrAvia_act!O5*1000)</f>
        <v>219.97883595042242</v>
      </c>
      <c r="P33" s="77">
        <f>IF(TrAvia_act!P5=0,"",P9/TrAvia_act!P5*1000)</f>
        <v>214.82193063051957</v>
      </c>
      <c r="Q33" s="77">
        <f>IF(TrAvia_act!Q5=0,"",Q9/TrAvia_act!Q5*1000)</f>
        <v>205.07087411731078</v>
      </c>
    </row>
    <row r="34" spans="1:17" ht="11.45" customHeight="1" x14ac:dyDescent="0.25">
      <c r="A34" s="116" t="s">
        <v>127</v>
      </c>
      <c r="B34" s="77">
        <f>IF(TrAvia_act!B6=0,"",B10/TrAvia_act!B6*1000)</f>
        <v>207.42341395458544</v>
      </c>
      <c r="C34" s="77">
        <f>IF(TrAvia_act!C6=0,"",C10/TrAvia_act!C6*1000)</f>
        <v>218.13687949409109</v>
      </c>
      <c r="D34" s="77">
        <f>IF(TrAvia_act!D6=0,"",D10/TrAvia_act!D6*1000)</f>
        <v>191.64338810858979</v>
      </c>
      <c r="E34" s="77">
        <f>IF(TrAvia_act!E6=0,"",E10/TrAvia_act!E6*1000)</f>
        <v>161.4020837812279</v>
      </c>
      <c r="F34" s="77">
        <f>IF(TrAvia_act!F6=0,"",F10/TrAvia_act!F6*1000)</f>
        <v>137.93266298486543</v>
      </c>
      <c r="G34" s="77">
        <f>IF(TrAvia_act!G6=0,"",G10/TrAvia_act!G6*1000)</f>
        <v>129.51171715231465</v>
      </c>
      <c r="H34" s="77">
        <f>IF(TrAvia_act!H6=0,"",H10/TrAvia_act!H6*1000)</f>
        <v>129.21322901594107</v>
      </c>
      <c r="I34" s="77">
        <f>IF(TrAvia_act!I6=0,"",I10/TrAvia_act!I6*1000)</f>
        <v>122.42983772630788</v>
      </c>
      <c r="J34" s="77">
        <f>IF(TrAvia_act!J6=0,"",J10/TrAvia_act!J6*1000)</f>
        <v>114.65201059778758</v>
      </c>
      <c r="K34" s="77">
        <f>IF(TrAvia_act!K6=0,"",K10/TrAvia_act!K6*1000)</f>
        <v>109.22892072541312</v>
      </c>
      <c r="L34" s="77">
        <f>IF(TrAvia_act!L6=0,"",L10/TrAvia_act!L6*1000)</f>
        <v>108.73934983744806</v>
      </c>
      <c r="M34" s="77">
        <f>IF(TrAvia_act!M6=0,"",M10/TrAvia_act!M6*1000)</f>
        <v>108.01125544704016</v>
      </c>
      <c r="N34" s="77">
        <f>IF(TrAvia_act!N6=0,"",N10/TrAvia_act!N6*1000)</f>
        <v>98.244195554470295</v>
      </c>
      <c r="O34" s="77">
        <f>IF(TrAvia_act!O6=0,"",O10/TrAvia_act!O6*1000)</f>
        <v>93.075016226849741</v>
      </c>
      <c r="P34" s="77">
        <f>IF(TrAvia_act!P6=0,"",P10/TrAvia_act!P6*1000)</f>
        <v>93.008768629949913</v>
      </c>
      <c r="Q34" s="77">
        <f>IF(TrAvia_act!Q6=0,"",Q10/TrAvia_act!Q6*1000)</f>
        <v>92.510502285837646</v>
      </c>
    </row>
    <row r="35" spans="1:17" ht="11.45" customHeight="1" x14ac:dyDescent="0.25">
      <c r="A35" s="116" t="s">
        <v>125</v>
      </c>
      <c r="B35" s="77">
        <f>IF(TrAvia_act!B7=0,"",B11/TrAvia_act!B7*1000)</f>
        <v>72.377271952468845</v>
      </c>
      <c r="C35" s="77">
        <f>IF(TrAvia_act!C7=0,"",C11/TrAvia_act!C7*1000)</f>
        <v>64.000585661681981</v>
      </c>
      <c r="D35" s="77">
        <f>IF(TrAvia_act!D7=0,"",D11/TrAvia_act!D7*1000)</f>
        <v>62.307805366537075</v>
      </c>
      <c r="E35" s="77">
        <f>IF(TrAvia_act!E7=0,"",E11/TrAvia_act!E7*1000)</f>
        <v>69.368285986312486</v>
      </c>
      <c r="F35" s="77">
        <f>IF(TrAvia_act!F7=0,"",F11/TrAvia_act!F7*1000)</f>
        <v>64.871055386837</v>
      </c>
      <c r="G35" s="77">
        <f>IF(TrAvia_act!G7=0,"",G11/TrAvia_act!G7*1000)</f>
        <v>63.967113549769444</v>
      </c>
      <c r="H35" s="77">
        <f>IF(TrAvia_act!H7=0,"",H11/TrAvia_act!H7*1000)</f>
        <v>64.583075263422643</v>
      </c>
      <c r="I35" s="77">
        <f>IF(TrAvia_act!I7=0,"",I11/TrAvia_act!I7*1000)</f>
        <v>59.974261802762626</v>
      </c>
      <c r="J35" s="77">
        <f>IF(TrAvia_act!J7=0,"",J11/TrAvia_act!J7*1000)</f>
        <v>60.583011655829154</v>
      </c>
      <c r="K35" s="77">
        <f>IF(TrAvia_act!K7=0,"",K11/TrAvia_act!K7*1000)</f>
        <v>58.401128444204623</v>
      </c>
      <c r="L35" s="77">
        <f>IF(TrAvia_act!L7=0,"",L11/TrAvia_act!L7*1000)</f>
        <v>57.205331410969606</v>
      </c>
      <c r="M35" s="77">
        <f>IF(TrAvia_act!M7=0,"",M11/TrAvia_act!M7*1000)</f>
        <v>55.534193648918709</v>
      </c>
      <c r="N35" s="77">
        <f>IF(TrAvia_act!N7=0,"",N11/TrAvia_act!N7*1000)</f>
        <v>50.311363624220121</v>
      </c>
      <c r="O35" s="77">
        <f>IF(TrAvia_act!O7=0,"",O11/TrAvia_act!O7*1000)</f>
        <v>48.27574072747305</v>
      </c>
      <c r="P35" s="77">
        <f>IF(TrAvia_act!P7=0,"",P11/TrAvia_act!P7*1000)</f>
        <v>48.40898130128808</v>
      </c>
      <c r="Q35" s="77">
        <f>IF(TrAvia_act!Q7=0,"",Q11/TrAvia_act!Q7*1000)</f>
        <v>48.468133239914785</v>
      </c>
    </row>
    <row r="36" spans="1:17" ht="11.45" customHeight="1" x14ac:dyDescent="0.25">
      <c r="A36" s="128" t="s">
        <v>33</v>
      </c>
      <c r="B36" s="133">
        <f>IF(TrAvia_act!B8=0,"",B12/TrAvia_act!B8*1000)</f>
        <v>276.34708614373932</v>
      </c>
      <c r="C36" s="133">
        <f>IF(TrAvia_act!C8=0,"",C12/TrAvia_act!C8*1000)</f>
        <v>297.59861556693875</v>
      </c>
      <c r="D36" s="133">
        <f>IF(TrAvia_act!D8=0,"",D12/TrAvia_act!D8*1000)</f>
        <v>306.91328625997511</v>
      </c>
      <c r="E36" s="133">
        <f>IF(TrAvia_act!E8=0,"",E12/TrAvia_act!E8*1000)</f>
        <v>303.22483890158867</v>
      </c>
      <c r="F36" s="133">
        <f>IF(TrAvia_act!F8=0,"",F12/TrAvia_act!F8*1000)</f>
        <v>298.73163498217366</v>
      </c>
      <c r="G36" s="133">
        <f>IF(TrAvia_act!G8=0,"",G12/TrAvia_act!G8*1000)</f>
        <v>276.83304561832841</v>
      </c>
      <c r="H36" s="133">
        <f>IF(TrAvia_act!H8=0,"",H12/TrAvia_act!H8*1000)</f>
        <v>276.87292613915173</v>
      </c>
      <c r="I36" s="133">
        <f>IF(TrAvia_act!I8=0,"",I12/TrAvia_act!I8*1000)</f>
        <v>259.62223170602476</v>
      </c>
      <c r="J36" s="133">
        <f>IF(TrAvia_act!J8=0,"",J12/TrAvia_act!J8*1000)</f>
        <v>249.96029887449524</v>
      </c>
      <c r="K36" s="133">
        <f>IF(TrAvia_act!K8=0,"",K12/TrAvia_act!K8*1000)</f>
        <v>253.76738483059003</v>
      </c>
      <c r="L36" s="133">
        <f>IF(TrAvia_act!L8=0,"",L12/TrAvia_act!L8*1000)</f>
        <v>222.46411972540952</v>
      </c>
      <c r="M36" s="133">
        <f>IF(TrAvia_act!M8=0,"",M12/TrAvia_act!M8*1000)</f>
        <v>217.0539616494772</v>
      </c>
      <c r="N36" s="133">
        <f>IF(TrAvia_act!N8=0,"",N12/TrAvia_act!N8*1000)</f>
        <v>207.4645224273867</v>
      </c>
      <c r="O36" s="133">
        <f>IF(TrAvia_act!O8=0,"",O12/TrAvia_act!O8*1000)</f>
        <v>202.37957768778853</v>
      </c>
      <c r="P36" s="133">
        <f>IF(TrAvia_act!P8=0,"",P12/TrAvia_act!P8*1000)</f>
        <v>196.86247518344518</v>
      </c>
      <c r="Q36" s="133">
        <f>IF(TrAvia_act!Q8=0,"",Q12/TrAvia_act!Q8*1000)</f>
        <v>213.23351012467882</v>
      </c>
    </row>
    <row r="37" spans="1:17" ht="11.45" customHeight="1" x14ac:dyDescent="0.25">
      <c r="A37" s="95" t="s">
        <v>126</v>
      </c>
      <c r="B37" s="75">
        <f>IF(TrAvia_act!B9=0,"",B13/TrAvia_act!B9*1000)</f>
        <v>783.73269141372828</v>
      </c>
      <c r="C37" s="75">
        <f>IF(TrAvia_act!C9=0,"",C13/TrAvia_act!C9*1000)</f>
        <v>827.78473159515136</v>
      </c>
      <c r="D37" s="75">
        <f>IF(TrAvia_act!D9=0,"",D13/TrAvia_act!D9*1000)</f>
        <v>818.97980505611235</v>
      </c>
      <c r="E37" s="75">
        <f>IF(TrAvia_act!E9=0,"",E13/TrAvia_act!E9*1000)</f>
        <v>808.87238029717548</v>
      </c>
      <c r="F37" s="75">
        <f>IF(TrAvia_act!F9=0,"",F13/TrAvia_act!F9*1000)</f>
        <v>779.55859265861648</v>
      </c>
      <c r="G37" s="75">
        <f>IF(TrAvia_act!G9=0,"",G13/TrAvia_act!G9*1000)</f>
        <v>761.02456373620748</v>
      </c>
      <c r="H37" s="75">
        <f>IF(TrAvia_act!H9=0,"",H13/TrAvia_act!H9*1000)</f>
        <v>794.36974890768556</v>
      </c>
      <c r="I37" s="75">
        <f>IF(TrAvia_act!I9=0,"",I13/TrAvia_act!I9*1000)</f>
        <v>771.40135455026552</v>
      </c>
      <c r="J37" s="75">
        <f>IF(TrAvia_act!J9=0,"",J13/TrAvia_act!J9*1000)</f>
        <v>739.96510499031456</v>
      </c>
      <c r="K37" s="75">
        <f>IF(TrAvia_act!K9=0,"",K13/TrAvia_act!K9*1000)</f>
        <v>690.60966567317189</v>
      </c>
      <c r="L37" s="75">
        <f>IF(TrAvia_act!L9=0,"",L13/TrAvia_act!L9*1000)</f>
        <v>646.41966962411664</v>
      </c>
      <c r="M37" s="75">
        <f>IF(TrAvia_act!M9=0,"",M13/TrAvia_act!M9*1000)</f>
        <v>640.21065692379705</v>
      </c>
      <c r="N37" s="75">
        <f>IF(TrAvia_act!N9=0,"",N13/TrAvia_act!N9*1000)</f>
        <v>603.81709389460514</v>
      </c>
      <c r="O37" s="75">
        <f>IF(TrAvia_act!O9=0,"",O13/TrAvia_act!O9*1000)</f>
        <v>561.51631734515399</v>
      </c>
      <c r="P37" s="75">
        <f>IF(TrAvia_act!P9=0,"",P13/TrAvia_act!P9*1000)</f>
        <v>533.26010857624169</v>
      </c>
      <c r="Q37" s="75">
        <f>IF(TrAvia_act!Q9=0,"",Q13/TrAvia_act!Q9*1000)</f>
        <v>565.12940934884705</v>
      </c>
    </row>
    <row r="38" spans="1:17" ht="11.45" customHeight="1" x14ac:dyDescent="0.25">
      <c r="A38" s="93" t="s">
        <v>125</v>
      </c>
      <c r="B38" s="74">
        <f>IF(TrAvia_act!B10=0,"",B14/TrAvia_act!B10*1000)</f>
        <v>215.51583708558792</v>
      </c>
      <c r="C38" s="74">
        <f>IF(TrAvia_act!C10=0,"",C14/TrAvia_act!C10*1000)</f>
        <v>224.04207917947852</v>
      </c>
      <c r="D38" s="74">
        <f>IF(TrAvia_act!D10=0,"",D14/TrAvia_act!D10*1000)</f>
        <v>224.37285329051127</v>
      </c>
      <c r="E38" s="74">
        <f>IF(TrAvia_act!E10=0,"",E14/TrAvia_act!E10*1000)</f>
        <v>226.80663529840348</v>
      </c>
      <c r="F38" s="74">
        <f>IF(TrAvia_act!F10=0,"",F14/TrAvia_act!F10*1000)</f>
        <v>217.502924342808</v>
      </c>
      <c r="G38" s="74">
        <f>IF(TrAvia_act!G10=0,"",G14/TrAvia_act!G10*1000)</f>
        <v>208.74776359506896</v>
      </c>
      <c r="H38" s="74">
        <f>IF(TrAvia_act!H10=0,"",H14/TrAvia_act!H10*1000)</f>
        <v>210.52211091444184</v>
      </c>
      <c r="I38" s="74">
        <f>IF(TrAvia_act!I10=0,"",I14/TrAvia_act!I10*1000)</f>
        <v>199.675547231552</v>
      </c>
      <c r="J38" s="74">
        <f>IF(TrAvia_act!J10=0,"",J14/TrAvia_act!J10*1000)</f>
        <v>189.77097585910744</v>
      </c>
      <c r="K38" s="74">
        <f>IF(TrAvia_act!K10=0,"",K14/TrAvia_act!K10*1000)</f>
        <v>186.80192712933822</v>
      </c>
      <c r="L38" s="74">
        <f>IF(TrAvia_act!L10=0,"",L14/TrAvia_act!L10*1000)</f>
        <v>176.99198617545503</v>
      </c>
      <c r="M38" s="74">
        <f>IF(TrAvia_act!M10=0,"",M14/TrAvia_act!M10*1000)</f>
        <v>185.05216721793511</v>
      </c>
      <c r="N38" s="74">
        <f>IF(TrAvia_act!N10=0,"",N14/TrAvia_act!N10*1000)</f>
        <v>177.57052020057276</v>
      </c>
      <c r="O38" s="74">
        <f>IF(TrAvia_act!O10=0,"",O14/TrAvia_act!O10*1000)</f>
        <v>176.75621544405701</v>
      </c>
      <c r="P38" s="74">
        <f>IF(TrAvia_act!P10=0,"",P14/TrAvia_act!P10*1000)</f>
        <v>173.6710541468706</v>
      </c>
      <c r="Q38" s="74">
        <f>IF(TrAvia_act!Q10=0,"",Q14/TrAvia_act!Q10*1000)</f>
        <v>189.39352017307246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11086.975121746085</v>
      </c>
      <c r="C41" s="134">
        <f>IF(TrAvia_act!C22=0,"",1000000*C8/TrAvia_act!C22)</f>
        <v>10690.883466607796</v>
      </c>
      <c r="D41" s="134">
        <f>IF(TrAvia_act!D22=0,"",1000000*D8/TrAvia_act!D22)</f>
        <v>10999.444391205012</v>
      </c>
      <c r="E41" s="134">
        <f>IF(TrAvia_act!E22=0,"",1000000*E8/TrAvia_act!E22)</f>
        <v>11071.371510731096</v>
      </c>
      <c r="F41" s="134">
        <f>IF(TrAvia_act!F22=0,"",1000000*F8/TrAvia_act!F22)</f>
        <v>11285.428952594017</v>
      </c>
      <c r="G41" s="134">
        <f>IF(TrAvia_act!G22=0,"",1000000*G8/TrAvia_act!G22)</f>
        <v>11169.285171925385</v>
      </c>
      <c r="H41" s="134">
        <f>IF(TrAvia_act!H22=0,"",1000000*H8/TrAvia_act!H22)</f>
        <v>11141.254993494767</v>
      </c>
      <c r="I41" s="134">
        <f>IF(TrAvia_act!I22=0,"",1000000*I8/TrAvia_act!I22)</f>
        <v>10867.09538446875</v>
      </c>
      <c r="J41" s="134">
        <f>IF(TrAvia_act!J22=0,"",1000000*J8/TrAvia_act!J22)</f>
        <v>10660.430442484389</v>
      </c>
      <c r="K41" s="134">
        <f>IF(TrAvia_act!K22=0,"",1000000*K8/TrAvia_act!K22)</f>
        <v>10147.045548843709</v>
      </c>
      <c r="L41" s="134">
        <f>IF(TrAvia_act!L22=0,"",1000000*L8/TrAvia_act!L22)</f>
        <v>10281.039470511038</v>
      </c>
      <c r="M41" s="134">
        <f>IF(TrAvia_act!M22=0,"",1000000*M8/TrAvia_act!M22)</f>
        <v>10261.820732908382</v>
      </c>
      <c r="N41" s="134">
        <f>IF(TrAvia_act!N22=0,"",1000000*N8/TrAvia_act!N22)</f>
        <v>10226.662066554843</v>
      </c>
      <c r="O41" s="134">
        <f>IF(TrAvia_act!O22=0,"",1000000*O8/TrAvia_act!O22)</f>
        <v>10142.503892310882</v>
      </c>
      <c r="P41" s="134">
        <f>IF(TrAvia_act!P22=0,"",1000000*P8/TrAvia_act!P22)</f>
        <v>10469.285272474792</v>
      </c>
      <c r="Q41" s="134">
        <f>IF(TrAvia_act!Q22=0,"",1000000*Q8/TrAvia_act!Q22)</f>
        <v>10667.408827910142</v>
      </c>
    </row>
    <row r="42" spans="1:17" ht="11.45" customHeight="1" x14ac:dyDescent="0.25">
      <c r="A42" s="116" t="s">
        <v>23</v>
      </c>
      <c r="B42" s="77">
        <f>IF(TrAvia_act!B23=0,"",1000000*B9/TrAvia_act!B23)</f>
        <v>9385.7371869248673</v>
      </c>
      <c r="C42" s="77">
        <f>IF(TrAvia_act!C23=0,"",1000000*C9/TrAvia_act!C23)</f>
        <v>9657.5340835298812</v>
      </c>
      <c r="D42" s="77">
        <f>IF(TrAvia_act!D23=0,"",1000000*D9/TrAvia_act!D23)</f>
        <v>9650.9164601304237</v>
      </c>
      <c r="E42" s="77">
        <f>IF(TrAvia_act!E23=0,"",1000000*E9/TrAvia_act!E23)</f>
        <v>9662.8013902462662</v>
      </c>
      <c r="F42" s="77">
        <f>IF(TrAvia_act!F23=0,"",1000000*F9/TrAvia_act!F23)</f>
        <v>9606.8085449985174</v>
      </c>
      <c r="G42" s="77">
        <f>IF(TrAvia_act!G23=0,"",1000000*G9/TrAvia_act!G23)</f>
        <v>9474.5306089662154</v>
      </c>
      <c r="H42" s="77">
        <f>IF(TrAvia_act!H23=0,"",1000000*H9/TrAvia_act!H23)</f>
        <v>9445.0534342976571</v>
      </c>
      <c r="I42" s="77">
        <f>IF(TrAvia_act!I23=0,"",1000000*I9/TrAvia_act!I23)</f>
        <v>9485.5362168469601</v>
      </c>
      <c r="J42" s="77">
        <f>IF(TrAvia_act!J23=0,"",1000000*J9/TrAvia_act!J23)</f>
        <v>9532.7523372186388</v>
      </c>
      <c r="K42" s="77">
        <f>IF(TrAvia_act!K23=0,"",1000000*K9/TrAvia_act!K23)</f>
        <v>9512.8551752333969</v>
      </c>
      <c r="L42" s="77">
        <f>IF(TrAvia_act!L23=0,"",1000000*L9/TrAvia_act!L23)</f>
        <v>9727.6503510070288</v>
      </c>
      <c r="M42" s="77">
        <f>IF(TrAvia_act!M23=0,"",1000000*M9/TrAvia_act!M23)</f>
        <v>9426.9658921332175</v>
      </c>
      <c r="N42" s="77">
        <f>IF(TrAvia_act!N23=0,"",1000000*N9/TrAvia_act!N23)</f>
        <v>9528.2931928473881</v>
      </c>
      <c r="O42" s="77">
        <f>IF(TrAvia_act!O23=0,"",1000000*O9/TrAvia_act!O23)</f>
        <v>9588.847607589847</v>
      </c>
      <c r="P42" s="77">
        <f>IF(TrAvia_act!P23=0,"",1000000*P9/TrAvia_act!P23)</f>
        <v>10028.648225623263</v>
      </c>
      <c r="Q42" s="77">
        <f>IF(TrAvia_act!Q23=0,"",1000000*Q9/TrAvia_act!Q23)</f>
        <v>10220.895231071911</v>
      </c>
    </row>
    <row r="43" spans="1:17" ht="11.45" customHeight="1" x14ac:dyDescent="0.25">
      <c r="A43" s="116" t="s">
        <v>127</v>
      </c>
      <c r="B43" s="77">
        <f>IF(TrAvia_act!B24=0,"",1000000*B10/TrAvia_act!B24)</f>
        <v>7882.2286129005934</v>
      </c>
      <c r="C43" s="77">
        <f>IF(TrAvia_act!C24=0,"",1000000*C10/TrAvia_act!C24)</f>
        <v>8012.0895336128387</v>
      </c>
      <c r="D43" s="77">
        <f>IF(TrAvia_act!D24=0,"",1000000*D10/TrAvia_act!D24)</f>
        <v>8415.4277082180524</v>
      </c>
      <c r="E43" s="77">
        <f>IF(TrAvia_act!E24=0,"",1000000*E10/TrAvia_act!E24)</f>
        <v>8194.6348517330061</v>
      </c>
      <c r="F43" s="77">
        <f>IF(TrAvia_act!F24=0,"",1000000*F10/TrAvia_act!F24)</f>
        <v>7935.4651621888906</v>
      </c>
      <c r="G43" s="77">
        <f>IF(TrAvia_act!G24=0,"",1000000*G10/TrAvia_act!G24)</f>
        <v>7684.1144087017547</v>
      </c>
      <c r="H43" s="77">
        <f>IF(TrAvia_act!H24=0,"",1000000*H10/TrAvia_act!H24)</f>
        <v>7598.4064121027668</v>
      </c>
      <c r="I43" s="77">
        <f>IF(TrAvia_act!I24=0,"",1000000*I10/TrAvia_act!I24)</f>
        <v>7384.8625955844145</v>
      </c>
      <c r="J43" s="77">
        <f>IF(TrAvia_act!J24=0,"",1000000*J10/TrAvia_act!J24)</f>
        <v>6911.9062686536727</v>
      </c>
      <c r="K43" s="77">
        <f>IF(TrAvia_act!K24=0,"",1000000*K10/TrAvia_act!K24)</f>
        <v>6605.1009038829634</v>
      </c>
      <c r="L43" s="77">
        <f>IF(TrAvia_act!L24=0,"",1000000*L10/TrAvia_act!L24)</f>
        <v>6745.9717053392087</v>
      </c>
      <c r="M43" s="77">
        <f>IF(TrAvia_act!M24=0,"",1000000*M10/TrAvia_act!M24)</f>
        <v>7099.0938846465424</v>
      </c>
      <c r="N43" s="77">
        <f>IF(TrAvia_act!N24=0,"",1000000*N10/TrAvia_act!N24)</f>
        <v>6676.6076959553156</v>
      </c>
      <c r="O43" s="77">
        <f>IF(TrAvia_act!O24=0,"",1000000*O10/TrAvia_act!O24)</f>
        <v>6437.9981895556402</v>
      </c>
      <c r="P43" s="77">
        <f>IF(TrAvia_act!P24=0,"",1000000*P10/TrAvia_act!P24)</f>
        <v>6586.7372862110078</v>
      </c>
      <c r="Q43" s="77">
        <f>IF(TrAvia_act!Q24=0,"",1000000*Q10/TrAvia_act!Q24)</f>
        <v>6852.3123828404769</v>
      </c>
    </row>
    <row r="44" spans="1:17" ht="11.45" customHeight="1" x14ac:dyDescent="0.25">
      <c r="A44" s="116" t="s">
        <v>125</v>
      </c>
      <c r="B44" s="77">
        <f>IF(TrAvia_act!B25=0,"",1000000*B11/TrAvia_act!B25)</f>
        <v>33462.877186462218</v>
      </c>
      <c r="C44" s="77">
        <f>IF(TrAvia_act!C25=0,"",1000000*C11/TrAvia_act!C25)</f>
        <v>29702.11972865697</v>
      </c>
      <c r="D44" s="77">
        <f>IF(TrAvia_act!D25=0,"",1000000*D11/TrAvia_act!D25)</f>
        <v>30036.852770705227</v>
      </c>
      <c r="E44" s="77">
        <f>IF(TrAvia_act!E25=0,"",1000000*E11/TrAvia_act!E25)</f>
        <v>30069.945626211076</v>
      </c>
      <c r="F44" s="77">
        <f>IF(TrAvia_act!F25=0,"",1000000*F11/TrAvia_act!F25)</f>
        <v>30258.708102490204</v>
      </c>
      <c r="G44" s="77">
        <f>IF(TrAvia_act!G25=0,"",1000000*G11/TrAvia_act!G25)</f>
        <v>29632.042288161701</v>
      </c>
      <c r="H44" s="77">
        <f>IF(TrAvia_act!H25=0,"",1000000*H11/TrAvia_act!H25)</f>
        <v>30034.063019702644</v>
      </c>
      <c r="I44" s="77">
        <f>IF(TrAvia_act!I25=0,"",1000000*I11/TrAvia_act!I25)</f>
        <v>28539.761013836018</v>
      </c>
      <c r="J44" s="77">
        <f>IF(TrAvia_act!J25=0,"",1000000*J11/TrAvia_act!J25)</f>
        <v>27397.777531160762</v>
      </c>
      <c r="K44" s="77">
        <f>IF(TrAvia_act!K25=0,"",1000000*K11/TrAvia_act!K25)</f>
        <v>25348.177549639615</v>
      </c>
      <c r="L44" s="77">
        <f>IF(TrAvia_act!L25=0,"",1000000*L11/TrAvia_act!L25)</f>
        <v>24706.766013557623</v>
      </c>
      <c r="M44" s="77">
        <f>IF(TrAvia_act!M25=0,"",1000000*M11/TrAvia_act!M25)</f>
        <v>25035.355215887532</v>
      </c>
      <c r="N44" s="77">
        <f>IF(TrAvia_act!N25=0,"",1000000*N11/TrAvia_act!N25)</f>
        <v>23914.248081332596</v>
      </c>
      <c r="O44" s="77">
        <f>IF(TrAvia_act!O25=0,"",1000000*O11/TrAvia_act!O25)</f>
        <v>23275.405199035784</v>
      </c>
      <c r="P44" s="77">
        <f>IF(TrAvia_act!P25=0,"",1000000*P11/TrAvia_act!P25)</f>
        <v>24100.169485012077</v>
      </c>
      <c r="Q44" s="77">
        <f>IF(TrAvia_act!Q25=0,"",1000000*Q11/TrAvia_act!Q25)</f>
        <v>25549.161042126707</v>
      </c>
    </row>
    <row r="45" spans="1:17" ht="11.45" customHeight="1" x14ac:dyDescent="0.25">
      <c r="A45" s="128" t="s">
        <v>18</v>
      </c>
      <c r="B45" s="133">
        <f>IF(TrAvia_act!B26=0,"",1000000*B12/TrAvia_act!B26)</f>
        <v>20917.39731895323</v>
      </c>
      <c r="C45" s="133">
        <f>IF(TrAvia_act!C26=0,"",1000000*C12/TrAvia_act!C26)</f>
        <v>19738.902950382282</v>
      </c>
      <c r="D45" s="133">
        <f>IF(TrAvia_act!D26=0,"",1000000*D12/TrAvia_act!D26)</f>
        <v>19204.922562095526</v>
      </c>
      <c r="E45" s="133">
        <f>IF(TrAvia_act!E26=0,"",1000000*E12/TrAvia_act!E26)</f>
        <v>19686.843701540365</v>
      </c>
      <c r="F45" s="133">
        <f>IF(TrAvia_act!F26=0,"",1000000*F12/TrAvia_act!F26)</f>
        <v>18623.790285120271</v>
      </c>
      <c r="G45" s="133">
        <f>IF(TrAvia_act!G26=0,"",1000000*G12/TrAvia_act!G26)</f>
        <v>18808.011910952366</v>
      </c>
      <c r="H45" s="133">
        <f>IF(TrAvia_act!H26=0,"",1000000*H12/TrAvia_act!H26)</f>
        <v>19139.045378528175</v>
      </c>
      <c r="I45" s="133">
        <f>IF(TrAvia_act!I26=0,"",1000000*I12/TrAvia_act!I26)</f>
        <v>18791.507330170054</v>
      </c>
      <c r="J45" s="133">
        <f>IF(TrAvia_act!J26=0,"",1000000*J12/TrAvia_act!J26)</f>
        <v>17312.922388629464</v>
      </c>
      <c r="K45" s="133">
        <f>IF(TrAvia_act!K26=0,"",1000000*K12/TrAvia_act!K26)</f>
        <v>15576.864147435916</v>
      </c>
      <c r="L45" s="133">
        <f>IF(TrAvia_act!L26=0,"",1000000*L12/TrAvia_act!L26)</f>
        <v>17482.640675038649</v>
      </c>
      <c r="M45" s="133">
        <f>IF(TrAvia_act!M26=0,"",1000000*M12/TrAvia_act!M26)</f>
        <v>20058.255686262528</v>
      </c>
      <c r="N45" s="133">
        <f>IF(TrAvia_act!N26=0,"",1000000*N12/TrAvia_act!N26)</f>
        <v>18790.479077925105</v>
      </c>
      <c r="O45" s="133">
        <f>IF(TrAvia_act!O26=0,"",1000000*O12/TrAvia_act!O26)</f>
        <v>18367.872694723566</v>
      </c>
      <c r="P45" s="133">
        <f>IF(TrAvia_act!P26=0,"",1000000*P12/TrAvia_act!P26)</f>
        <v>18972.69729248447</v>
      </c>
      <c r="Q45" s="133">
        <f>IF(TrAvia_act!Q26=0,"",1000000*Q12/TrAvia_act!Q26)</f>
        <v>19884.505174156653</v>
      </c>
    </row>
    <row r="46" spans="1:17" ht="11.45" customHeight="1" x14ac:dyDescent="0.25">
      <c r="A46" s="95" t="s">
        <v>126</v>
      </c>
      <c r="B46" s="75">
        <f>IF(TrAvia_act!B27=0,"",1000000*B13/TrAvia_act!B27)</f>
        <v>11954.632189262635</v>
      </c>
      <c r="C46" s="75">
        <f>IF(TrAvia_act!C27=0,"",1000000*C13/TrAvia_act!C27)</f>
        <v>11273.265940805695</v>
      </c>
      <c r="D46" s="75">
        <f>IF(TrAvia_act!D27=0,"",1000000*D13/TrAvia_act!D27)</f>
        <v>11325.150263635718</v>
      </c>
      <c r="E46" s="75">
        <f>IF(TrAvia_act!E27=0,"",1000000*E13/TrAvia_act!E27)</f>
        <v>11344.425569987146</v>
      </c>
      <c r="F46" s="75">
        <f>IF(TrAvia_act!F27=0,"",1000000*F13/TrAvia_act!F27)</f>
        <v>11073.316356303514</v>
      </c>
      <c r="G46" s="75">
        <f>IF(TrAvia_act!G27=0,"",1000000*G13/TrAvia_act!G27)</f>
        <v>10697.569851646454</v>
      </c>
      <c r="H46" s="75">
        <f>IF(TrAvia_act!H27=0,"",1000000*H13/TrAvia_act!H27)</f>
        <v>10722.89964010449</v>
      </c>
      <c r="I46" s="75">
        <f>IF(TrAvia_act!I27=0,"",1000000*I13/TrAvia_act!I27)</f>
        <v>10296.165842091559</v>
      </c>
      <c r="J46" s="75">
        <f>IF(TrAvia_act!J27=0,"",1000000*J13/TrAvia_act!J27)</f>
        <v>9649.8399063747584</v>
      </c>
      <c r="K46" s="75">
        <f>IF(TrAvia_act!K27=0,"",1000000*K13/TrAvia_act!K27)</f>
        <v>9142.7299590016864</v>
      </c>
      <c r="L46" s="75">
        <f>IF(TrAvia_act!L27=0,"",1000000*L13/TrAvia_act!L27)</f>
        <v>9352.765327345418</v>
      </c>
      <c r="M46" s="75">
        <f>IF(TrAvia_act!M27=0,"",1000000*M13/TrAvia_act!M27)</f>
        <v>9758.1129229733942</v>
      </c>
      <c r="N46" s="75">
        <f>IF(TrAvia_act!N27=0,"",1000000*N13/TrAvia_act!N27)</f>
        <v>9004.5270357113204</v>
      </c>
      <c r="O46" s="75">
        <f>IF(TrAvia_act!O27=0,"",1000000*O13/TrAvia_act!O27)</f>
        <v>8549.2605969263477</v>
      </c>
      <c r="P46" s="75">
        <f>IF(TrAvia_act!P27=0,"",1000000*P13/TrAvia_act!P27)</f>
        <v>8645.821121611385</v>
      </c>
      <c r="Q46" s="75">
        <f>IF(TrAvia_act!Q27=0,"",1000000*Q13/TrAvia_act!Q27)</f>
        <v>8994.8202076850503</v>
      </c>
    </row>
    <row r="47" spans="1:17" ht="11.45" customHeight="1" x14ac:dyDescent="0.25">
      <c r="A47" s="93" t="s">
        <v>125</v>
      </c>
      <c r="B47" s="74">
        <f>IF(TrAvia_act!B28=0,"",1000000*B14/TrAvia_act!B28)</f>
        <v>31075.10696350224</v>
      </c>
      <c r="C47" s="74">
        <f>IF(TrAvia_act!C28=0,"",1000000*C14/TrAvia_act!C28)</f>
        <v>32092.534529825418</v>
      </c>
      <c r="D47" s="74">
        <f>IF(TrAvia_act!D28=0,"",1000000*D14/TrAvia_act!D28)</f>
        <v>32515.836214044204</v>
      </c>
      <c r="E47" s="74">
        <f>IF(TrAvia_act!E28=0,"",1000000*E14/TrAvia_act!E28)</f>
        <v>32613.195533504993</v>
      </c>
      <c r="F47" s="74">
        <f>IF(TrAvia_act!F28=0,"",1000000*F14/TrAvia_act!F28)</f>
        <v>31719.40814461133</v>
      </c>
      <c r="G47" s="74">
        <f>IF(TrAvia_act!G28=0,"",1000000*G14/TrAvia_act!G28)</f>
        <v>30765.334377674757</v>
      </c>
      <c r="H47" s="74">
        <f>IF(TrAvia_act!H28=0,"",1000000*H14/TrAvia_act!H28)</f>
        <v>30855.540714678122</v>
      </c>
      <c r="I47" s="74">
        <f>IF(TrAvia_act!I28=0,"",1000000*I14/TrAvia_act!I28)</f>
        <v>29988.367411457508</v>
      </c>
      <c r="J47" s="74">
        <f>IF(TrAvia_act!J28=0,"",1000000*J14/TrAvia_act!J28)</f>
        <v>27939.86214844654</v>
      </c>
      <c r="K47" s="74">
        <f>IF(TrAvia_act!K28=0,"",1000000*K14/TrAvia_act!K28)</f>
        <v>25911.067490601828</v>
      </c>
      <c r="L47" s="74">
        <f>IF(TrAvia_act!L28=0,"",1000000*L14/TrAvia_act!L28)</f>
        <v>26509.33227683181</v>
      </c>
      <c r="M47" s="74">
        <f>IF(TrAvia_act!M28=0,"",1000000*M14/TrAvia_act!M28)</f>
        <v>27711.346607506341</v>
      </c>
      <c r="N47" s="74">
        <f>IF(TrAvia_act!N28=0,"",1000000*N14/TrAvia_act!N28)</f>
        <v>26051.827814032615</v>
      </c>
      <c r="O47" s="74">
        <f>IF(TrAvia_act!O28=0,"",1000000*O14/TrAvia_act!O28)</f>
        <v>24831.744727304827</v>
      </c>
      <c r="P47" s="74">
        <f>IF(TrAvia_act!P28=0,"",1000000*P14/TrAvia_act!P28)</f>
        <v>25393.14476402949</v>
      </c>
      <c r="Q47" s="74">
        <f>IF(TrAvia_act!Q28=0,"",1000000*Q14/TrAvia_act!Q28)</f>
        <v>26327.879557999571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0.97211653941305876</v>
      </c>
      <c r="C50" s="129">
        <f t="shared" si="6"/>
        <v>0.96939485670245484</v>
      </c>
      <c r="D50" s="129">
        <f t="shared" si="6"/>
        <v>0.97068510198764413</v>
      </c>
      <c r="E50" s="129">
        <f t="shared" si="6"/>
        <v>0.97053095739584527</v>
      </c>
      <c r="F50" s="129">
        <f t="shared" si="6"/>
        <v>0.9682756094449676</v>
      </c>
      <c r="G50" s="129">
        <f t="shared" si="6"/>
        <v>0.96930004566916173</v>
      </c>
      <c r="H50" s="129">
        <f t="shared" si="6"/>
        <v>0.96838381387946626</v>
      </c>
      <c r="I50" s="129">
        <f t="shared" si="6"/>
        <v>0.96748108246859954</v>
      </c>
      <c r="J50" s="129">
        <f t="shared" si="6"/>
        <v>0.97198540072792083</v>
      </c>
      <c r="K50" s="129">
        <f t="shared" si="6"/>
        <v>0.97597794532250381</v>
      </c>
      <c r="L50" s="129">
        <f t="shared" si="6"/>
        <v>0.97281205263456105</v>
      </c>
      <c r="M50" s="129">
        <f t="shared" si="6"/>
        <v>0.97123034896184168</v>
      </c>
      <c r="N50" s="129">
        <f t="shared" si="6"/>
        <v>0.97292955159463668</v>
      </c>
      <c r="O50" s="129">
        <f t="shared" si="6"/>
        <v>0.97167116468095149</v>
      </c>
      <c r="P50" s="129">
        <f t="shared" si="6"/>
        <v>0.97120134739845332</v>
      </c>
      <c r="Q50" s="129">
        <f t="shared" si="6"/>
        <v>0.96821644563303821</v>
      </c>
    </row>
    <row r="51" spans="1:17" ht="11.45" customHeight="1" x14ac:dyDescent="0.25">
      <c r="A51" s="116" t="s">
        <v>23</v>
      </c>
      <c r="B51" s="52">
        <f t="shared" ref="B51:Q51" si="7">IF(B9=0,0,B9/B$7)</f>
        <v>0.21459180531248759</v>
      </c>
      <c r="C51" s="52">
        <f t="shared" si="7"/>
        <v>0.23649632743047935</v>
      </c>
      <c r="D51" s="52">
        <f t="shared" si="7"/>
        <v>0.2700223932495569</v>
      </c>
      <c r="E51" s="52">
        <f t="shared" si="7"/>
        <v>0.33093341486503236</v>
      </c>
      <c r="F51" s="52">
        <f t="shared" si="7"/>
        <v>0.29159884042578843</v>
      </c>
      <c r="G51" s="52">
        <f t="shared" si="7"/>
        <v>0.2756926316037106</v>
      </c>
      <c r="H51" s="52">
        <f t="shared" si="7"/>
        <v>0.26869448460205619</v>
      </c>
      <c r="I51" s="52">
        <f t="shared" si="7"/>
        <v>0.27337051577623889</v>
      </c>
      <c r="J51" s="52">
        <f t="shared" si="7"/>
        <v>0.27596018417639129</v>
      </c>
      <c r="K51" s="52">
        <f t="shared" si="7"/>
        <v>0.30400633792058218</v>
      </c>
      <c r="L51" s="52">
        <f t="shared" si="7"/>
        <v>0.30321301477988505</v>
      </c>
      <c r="M51" s="52">
        <f t="shared" si="7"/>
        <v>0.29471497627494331</v>
      </c>
      <c r="N51" s="52">
        <f t="shared" si="7"/>
        <v>0.28252837824901977</v>
      </c>
      <c r="O51" s="52">
        <f t="shared" si="7"/>
        <v>0.2719650454422432</v>
      </c>
      <c r="P51" s="52">
        <f t="shared" si="7"/>
        <v>0.25127524039631532</v>
      </c>
      <c r="Q51" s="52">
        <f t="shared" si="7"/>
        <v>0.24962877489531018</v>
      </c>
    </row>
    <row r="52" spans="1:17" ht="11.45" customHeight="1" x14ac:dyDescent="0.25">
      <c r="A52" s="116" t="s">
        <v>127</v>
      </c>
      <c r="B52" s="52">
        <f t="shared" ref="B52:Q52" si="8">IF(B10=0,0,B10/B$7)</f>
        <v>0.4349136290295032</v>
      </c>
      <c r="C52" s="52">
        <f t="shared" si="8"/>
        <v>0.45545277878488566</v>
      </c>
      <c r="D52" s="52">
        <f t="shared" si="8"/>
        <v>0.43189354687282461</v>
      </c>
      <c r="E52" s="52">
        <f t="shared" si="8"/>
        <v>0.36206932949995124</v>
      </c>
      <c r="F52" s="52">
        <f t="shared" si="8"/>
        <v>0.35584577319359939</v>
      </c>
      <c r="G52" s="52">
        <f t="shared" si="8"/>
        <v>0.35560246356763803</v>
      </c>
      <c r="H52" s="52">
        <f t="shared" si="8"/>
        <v>0.35778332095558019</v>
      </c>
      <c r="I52" s="52">
        <f t="shared" si="8"/>
        <v>0.35754470353935958</v>
      </c>
      <c r="J52" s="52">
        <f t="shared" si="8"/>
        <v>0.34039882123107768</v>
      </c>
      <c r="K52" s="52">
        <f t="shared" si="8"/>
        <v>0.33691105374303626</v>
      </c>
      <c r="L52" s="52">
        <f t="shared" si="8"/>
        <v>0.33731675624328494</v>
      </c>
      <c r="M52" s="52">
        <f t="shared" si="8"/>
        <v>0.36028365728857425</v>
      </c>
      <c r="N52" s="52">
        <f t="shared" si="8"/>
        <v>0.33915324241437772</v>
      </c>
      <c r="O52" s="52">
        <f t="shared" si="8"/>
        <v>0.33264417068468194</v>
      </c>
      <c r="P52" s="52">
        <f t="shared" si="8"/>
        <v>0.34296979061954513</v>
      </c>
      <c r="Q52" s="52">
        <f t="shared" si="8"/>
        <v>0.35783125726622672</v>
      </c>
    </row>
    <row r="53" spans="1:17" ht="11.45" customHeight="1" x14ac:dyDescent="0.25">
      <c r="A53" s="116" t="s">
        <v>125</v>
      </c>
      <c r="B53" s="52">
        <f t="shared" ref="B53:Q53" si="9">IF(B11=0,0,B11/B$7)</f>
        <v>0.32261110507106788</v>
      </c>
      <c r="C53" s="52">
        <f t="shared" si="9"/>
        <v>0.27744575048708991</v>
      </c>
      <c r="D53" s="52">
        <f t="shared" si="9"/>
        <v>0.26876916186526267</v>
      </c>
      <c r="E53" s="52">
        <f t="shared" si="9"/>
        <v>0.27752821303086161</v>
      </c>
      <c r="F53" s="52">
        <f t="shared" si="9"/>
        <v>0.32083099582557978</v>
      </c>
      <c r="G53" s="52">
        <f t="shared" si="9"/>
        <v>0.33800495049781309</v>
      </c>
      <c r="H53" s="52">
        <f t="shared" si="9"/>
        <v>0.34190600832182971</v>
      </c>
      <c r="I53" s="52">
        <f t="shared" si="9"/>
        <v>0.33656586315300113</v>
      </c>
      <c r="J53" s="52">
        <f t="shared" si="9"/>
        <v>0.35562639532045193</v>
      </c>
      <c r="K53" s="52">
        <f t="shared" si="9"/>
        <v>0.33506055365888537</v>
      </c>
      <c r="L53" s="52">
        <f t="shared" si="9"/>
        <v>0.33228228161139106</v>
      </c>
      <c r="M53" s="52">
        <f t="shared" si="9"/>
        <v>0.31623171539832406</v>
      </c>
      <c r="N53" s="52">
        <f t="shared" si="9"/>
        <v>0.35124793093123907</v>
      </c>
      <c r="O53" s="52">
        <f t="shared" si="9"/>
        <v>0.3670619485540263</v>
      </c>
      <c r="P53" s="52">
        <f t="shared" si="9"/>
        <v>0.37695631638259292</v>
      </c>
      <c r="Q53" s="52">
        <f t="shared" si="9"/>
        <v>0.36075641347150134</v>
      </c>
    </row>
    <row r="54" spans="1:17" ht="11.45" customHeight="1" x14ac:dyDescent="0.25">
      <c r="A54" s="128" t="s">
        <v>18</v>
      </c>
      <c r="B54" s="127">
        <f t="shared" ref="B54:Q54" si="10">IF(B12=0,0,B12/B$7)</f>
        <v>2.7883460586941206E-2</v>
      </c>
      <c r="C54" s="127">
        <f t="shared" si="10"/>
        <v>3.0605143297545136E-2</v>
      </c>
      <c r="D54" s="127">
        <f t="shared" si="10"/>
        <v>2.9314898012355969E-2</v>
      </c>
      <c r="E54" s="127">
        <f t="shared" si="10"/>
        <v>2.9469042604154758E-2</v>
      </c>
      <c r="F54" s="127">
        <f t="shared" si="10"/>
        <v>3.1724390555032317E-2</v>
      </c>
      <c r="G54" s="127">
        <f t="shared" si="10"/>
        <v>3.0699954330838296E-2</v>
      </c>
      <c r="H54" s="127">
        <f t="shared" si="10"/>
        <v>3.1616186120533851E-2</v>
      </c>
      <c r="I54" s="127">
        <f t="shared" si="10"/>
        <v>3.2518917531400481E-2</v>
      </c>
      <c r="J54" s="127">
        <f t="shared" si="10"/>
        <v>2.8014599272079162E-2</v>
      </c>
      <c r="K54" s="127">
        <f t="shared" si="10"/>
        <v>2.4022054677496223E-2</v>
      </c>
      <c r="L54" s="127">
        <f t="shared" si="10"/>
        <v>2.7187947365438888E-2</v>
      </c>
      <c r="M54" s="127">
        <f t="shared" si="10"/>
        <v>2.87696510381583E-2</v>
      </c>
      <c r="N54" s="127">
        <f t="shared" si="10"/>
        <v>2.7070448405363334E-2</v>
      </c>
      <c r="O54" s="127">
        <f t="shared" si="10"/>
        <v>2.8328835319048527E-2</v>
      </c>
      <c r="P54" s="127">
        <f t="shared" si="10"/>
        <v>2.8798652601546567E-2</v>
      </c>
      <c r="Q54" s="127">
        <f t="shared" si="10"/>
        <v>3.178355436696171E-2</v>
      </c>
    </row>
    <row r="55" spans="1:17" ht="11.45" customHeight="1" x14ac:dyDescent="0.25">
      <c r="A55" s="95" t="s">
        <v>126</v>
      </c>
      <c r="B55" s="48">
        <f t="shared" ref="B55:Q55" si="11">IF(B13=0,0,B13/B$7)</f>
        <v>8.4658850641831061E-3</v>
      </c>
      <c r="C55" s="48">
        <f t="shared" si="11"/>
        <v>1.0371709282227495E-2</v>
      </c>
      <c r="D55" s="48">
        <f t="shared" si="11"/>
        <v>1.0858820426465998E-2</v>
      </c>
      <c r="E55" s="48">
        <f t="shared" si="11"/>
        <v>1.0320626034085496E-2</v>
      </c>
      <c r="F55" s="48">
        <f t="shared" si="11"/>
        <v>1.1964403811036294E-2</v>
      </c>
      <c r="G55" s="48">
        <f t="shared" si="11"/>
        <v>1.0404349066042151E-2</v>
      </c>
      <c r="H55" s="48">
        <f t="shared" si="11"/>
        <v>1.0308569936923317E-2</v>
      </c>
      <c r="I55" s="48">
        <f t="shared" si="11"/>
        <v>1.0130991961592931E-2</v>
      </c>
      <c r="J55" s="48">
        <f t="shared" si="11"/>
        <v>9.0725240032303017E-3</v>
      </c>
      <c r="K55" s="48">
        <f t="shared" si="11"/>
        <v>8.6894643722615472E-3</v>
      </c>
      <c r="L55" s="48">
        <f t="shared" si="11"/>
        <v>7.65257583628571E-3</v>
      </c>
      <c r="M55" s="48">
        <f t="shared" si="11"/>
        <v>5.9662501699991643E-3</v>
      </c>
      <c r="N55" s="48">
        <f t="shared" si="11"/>
        <v>5.5256093023404694E-3</v>
      </c>
      <c r="O55" s="48">
        <f t="shared" si="11"/>
        <v>5.2344433122828047E-3</v>
      </c>
      <c r="P55" s="48">
        <f t="shared" si="11"/>
        <v>5.0311726546667605E-3</v>
      </c>
      <c r="Q55" s="48">
        <f t="shared" si="11"/>
        <v>5.3446381072614069E-3</v>
      </c>
    </row>
    <row r="56" spans="1:17" ht="11.45" customHeight="1" x14ac:dyDescent="0.25">
      <c r="A56" s="93" t="s">
        <v>125</v>
      </c>
      <c r="B56" s="46">
        <f t="shared" ref="B56:Q56" si="12">IF(B14=0,0,B14/B$7)</f>
        <v>1.94175755227581E-2</v>
      </c>
      <c r="C56" s="46">
        <f t="shared" si="12"/>
        <v>2.0233434015317641E-2</v>
      </c>
      <c r="D56" s="46">
        <f t="shared" si="12"/>
        <v>1.8456077585889973E-2</v>
      </c>
      <c r="E56" s="46">
        <f t="shared" si="12"/>
        <v>1.9148416570069257E-2</v>
      </c>
      <c r="F56" s="46">
        <f t="shared" si="12"/>
        <v>1.9759986743996021E-2</v>
      </c>
      <c r="G56" s="46">
        <f t="shared" si="12"/>
        <v>2.0295605264796148E-2</v>
      </c>
      <c r="H56" s="46">
        <f t="shared" si="12"/>
        <v>2.1307616183610531E-2</v>
      </c>
      <c r="I56" s="46">
        <f t="shared" si="12"/>
        <v>2.2387925569807548E-2</v>
      </c>
      <c r="J56" s="46">
        <f t="shared" si="12"/>
        <v>1.8942075268848859E-2</v>
      </c>
      <c r="K56" s="46">
        <f t="shared" si="12"/>
        <v>1.5332590305234678E-2</v>
      </c>
      <c r="L56" s="46">
        <f t="shared" si="12"/>
        <v>1.9535371529153182E-2</v>
      </c>
      <c r="M56" s="46">
        <f t="shared" si="12"/>
        <v>2.2803400868159136E-2</v>
      </c>
      <c r="N56" s="46">
        <f t="shared" si="12"/>
        <v>2.1544839103022864E-2</v>
      </c>
      <c r="O56" s="46">
        <f t="shared" si="12"/>
        <v>2.3094392006765725E-2</v>
      </c>
      <c r="P56" s="46">
        <f t="shared" si="12"/>
        <v>2.3767479946879808E-2</v>
      </c>
      <c r="Q56" s="46">
        <f t="shared" si="12"/>
        <v>2.6438916259700303E-2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123197907</v>
      </c>
      <c r="C4" s="132">
        <f t="shared" si="0"/>
        <v>115670623.5</v>
      </c>
      <c r="D4" s="132">
        <f t="shared" si="0"/>
        <v>112372752.8</v>
      </c>
      <c r="E4" s="132">
        <f t="shared" si="0"/>
        <v>125718091.99999999</v>
      </c>
      <c r="F4" s="132">
        <f t="shared" si="0"/>
        <v>123898181.29999998</v>
      </c>
      <c r="G4" s="132">
        <f t="shared" si="0"/>
        <v>131437709.2</v>
      </c>
      <c r="H4" s="132">
        <f t="shared" si="0"/>
        <v>141326367</v>
      </c>
      <c r="I4" s="132">
        <f t="shared" si="0"/>
        <v>155295334.09999999</v>
      </c>
      <c r="J4" s="132">
        <f t="shared" si="0"/>
        <v>154731221.59999999</v>
      </c>
      <c r="K4" s="132">
        <f t="shared" si="0"/>
        <v>148860063.59999999</v>
      </c>
      <c r="L4" s="132">
        <f t="shared" si="0"/>
        <v>157085891.40000001</v>
      </c>
      <c r="M4" s="132">
        <f t="shared" si="0"/>
        <v>160005394.09999999</v>
      </c>
      <c r="N4" s="132">
        <f t="shared" si="0"/>
        <v>156508083.5</v>
      </c>
      <c r="O4" s="132">
        <f t="shared" si="0"/>
        <v>156391799.90000001</v>
      </c>
      <c r="P4" s="132">
        <f t="shared" si="0"/>
        <v>156180162.89999998</v>
      </c>
      <c r="Q4" s="132">
        <f t="shared" si="0"/>
        <v>159530371.80000001</v>
      </c>
    </row>
    <row r="5" spans="1:17" ht="11.45" customHeight="1" x14ac:dyDescent="0.25">
      <c r="A5" s="116" t="s">
        <v>23</v>
      </c>
      <c r="B5" s="42">
        <f>B13*TrAvia_act!B23</f>
        <v>28449439.800000001</v>
      </c>
      <c r="C5" s="42">
        <f>C13*TrAvia_act!C23</f>
        <v>27416041.200000003</v>
      </c>
      <c r="D5" s="42">
        <f>D13*TrAvia_act!D23</f>
        <v>31522149</v>
      </c>
      <c r="E5" s="42">
        <f>E13*TrAvia_act!E23</f>
        <v>44200432.800000004</v>
      </c>
      <c r="F5" s="42">
        <f>F13*TrAvia_act!F23</f>
        <v>38805042.899999999</v>
      </c>
      <c r="G5" s="42">
        <f>G13*TrAvia_act!G23</f>
        <v>38461334.399999999</v>
      </c>
      <c r="H5" s="42">
        <f>H13*TrAvia_act!H23</f>
        <v>40361968</v>
      </c>
      <c r="I5" s="42">
        <f>I13*TrAvia_act!I23</f>
        <v>44008200</v>
      </c>
      <c r="J5" s="42">
        <f>J13*TrAvia_act!J23</f>
        <v>42889798.399999999</v>
      </c>
      <c r="K5" s="42">
        <f>K13*TrAvia_act!K23</f>
        <v>42942423.299999997</v>
      </c>
      <c r="L5" s="42">
        <f>L13*TrAvia_act!L23</f>
        <v>44950671.200000003</v>
      </c>
      <c r="M5" s="42">
        <f>M13*TrAvia_act!M23</f>
        <v>45090140.399999999</v>
      </c>
      <c r="N5" s="42">
        <f>N13*TrAvia_act!N23</f>
        <v>41438677.399999999</v>
      </c>
      <c r="O5" s="42">
        <f>O13*TrAvia_act!O23</f>
        <v>38971382.100000001</v>
      </c>
      <c r="P5" s="42">
        <f>P13*TrAvia_act!P23</f>
        <v>36298647.600000001</v>
      </c>
      <c r="Q5" s="42">
        <f>Q13*TrAvia_act!Q23</f>
        <v>37440030.600000001</v>
      </c>
    </row>
    <row r="6" spans="1:17" ht="11.45" customHeight="1" x14ac:dyDescent="0.25">
      <c r="A6" s="116" t="s">
        <v>127</v>
      </c>
      <c r="B6" s="42">
        <f>B14*TrAvia_act!B24</f>
        <v>76033526.799999997</v>
      </c>
      <c r="C6" s="42">
        <f>C14*TrAvia_act!C24</f>
        <v>71624643</v>
      </c>
      <c r="D6" s="42">
        <f>D14*TrAvia_act!D24</f>
        <v>65276922.799999997</v>
      </c>
      <c r="E6" s="42">
        <f>E14*TrAvia_act!E24</f>
        <v>63720482.399999991</v>
      </c>
      <c r="F6" s="42">
        <f>F14*TrAvia_act!F24</f>
        <v>64356227.599999987</v>
      </c>
      <c r="G6" s="42">
        <f>G14*TrAvia_act!G24</f>
        <v>69914250</v>
      </c>
      <c r="H6" s="42">
        <f>H14*TrAvia_act!H24</f>
        <v>76341672</v>
      </c>
      <c r="I6" s="42">
        <f>I14*TrAvia_act!I24</f>
        <v>84590392.700000003</v>
      </c>
      <c r="J6" s="42">
        <f>J14*TrAvia_act!J24</f>
        <v>83233542.600000009</v>
      </c>
      <c r="K6" s="42">
        <f>K14*TrAvia_act!K24</f>
        <v>78841989.100000009</v>
      </c>
      <c r="L6" s="42">
        <f>L14*TrAvia_act!L24</f>
        <v>82744243.200000003</v>
      </c>
      <c r="M6" s="42">
        <f>M14*TrAvia_act!M24</f>
        <v>86659847.299999997</v>
      </c>
      <c r="N6" s="42">
        <f>N14*TrAvia_act!N24</f>
        <v>83208048</v>
      </c>
      <c r="O6" s="42">
        <f>O14*TrAvia_act!O24</f>
        <v>83543837.400000006</v>
      </c>
      <c r="P6" s="42">
        <f>P14*TrAvia_act!P24</f>
        <v>85760535</v>
      </c>
      <c r="Q6" s="42">
        <f>Q14*TrAvia_act!Q24</f>
        <v>89769877.200000003</v>
      </c>
    </row>
    <row r="7" spans="1:17" ht="11.45" customHeight="1" x14ac:dyDescent="0.25">
      <c r="A7" s="93" t="s">
        <v>125</v>
      </c>
      <c r="B7" s="36">
        <f>B15*TrAvia_act!B25</f>
        <v>18714940.400000002</v>
      </c>
      <c r="C7" s="36">
        <f>C15*TrAvia_act!C25</f>
        <v>16629939.299999999</v>
      </c>
      <c r="D7" s="36">
        <f>D15*TrAvia_act!D25</f>
        <v>15573681</v>
      </c>
      <c r="E7" s="36">
        <f>E15*TrAvia_act!E25</f>
        <v>17797176.800000001</v>
      </c>
      <c r="F7" s="36">
        <f>F15*TrAvia_act!F25</f>
        <v>20736910.799999997</v>
      </c>
      <c r="G7" s="36">
        <f>G15*TrAvia_act!G25</f>
        <v>23062124.800000001</v>
      </c>
      <c r="H7" s="36">
        <f>H15*TrAvia_act!H25</f>
        <v>24622727</v>
      </c>
      <c r="I7" s="36">
        <f>I15*TrAvia_act!I25</f>
        <v>26696741.400000002</v>
      </c>
      <c r="J7" s="36">
        <f>J15*TrAvia_act!J25</f>
        <v>28607880.599999998</v>
      </c>
      <c r="K7" s="36">
        <f>K15*TrAvia_act!K25</f>
        <v>27075651.199999999</v>
      </c>
      <c r="L7" s="36">
        <f>L15*TrAvia_act!L25</f>
        <v>29390977</v>
      </c>
      <c r="M7" s="36">
        <f>M15*TrAvia_act!M25</f>
        <v>28255406.399999999</v>
      </c>
      <c r="N7" s="36">
        <f>N15*TrAvia_act!N25</f>
        <v>31861358.100000001</v>
      </c>
      <c r="O7" s="36">
        <f>O15*TrAvia_act!O25</f>
        <v>33876580.399999999</v>
      </c>
      <c r="P7" s="36">
        <f>P15*TrAvia_act!P25</f>
        <v>34120980.299999997</v>
      </c>
      <c r="Q7" s="36">
        <f>Q15*TrAvia_act!Q25</f>
        <v>32320464.000000004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133.47089483354856</v>
      </c>
      <c r="C12" s="134">
        <f>IF(C4=0,0,C4/TrAvia_act!C22)</f>
        <v>132.63017684310464</v>
      </c>
      <c r="D12" s="134">
        <f>IF(D4=0,0,D4/TrAvia_act!D22)</f>
        <v>132.35053695053554</v>
      </c>
      <c r="E12" s="134">
        <f>IF(E4=0,0,E4/TrAvia_act!E22)</f>
        <v>132.45767074518579</v>
      </c>
      <c r="F12" s="134">
        <f>IF(F4=0,0,F4/TrAvia_act!F22)</f>
        <v>134.52848788411487</v>
      </c>
      <c r="G12" s="134">
        <f>IF(G4=0,0,G4/TrAvia_act!G22)</f>
        <v>135.44023914728044</v>
      </c>
      <c r="H12" s="134">
        <f>IF(H4=0,0,H4/TrAvia_act!H22)</f>
        <v>135.6886397087415</v>
      </c>
      <c r="I12" s="134">
        <f>IF(I4=0,0,I4/TrAvia_act!I22)</f>
        <v>137.07770685850471</v>
      </c>
      <c r="J12" s="134">
        <f>IF(J4=0,0,J4/TrAvia_act!J22)</f>
        <v>138.36746954875551</v>
      </c>
      <c r="K12" s="134">
        <f>IF(K4=0,0,K4/TrAvia_act!K22)</f>
        <v>139.47846320772217</v>
      </c>
      <c r="L12" s="134">
        <f>IF(L4=0,0,L4/TrAvia_act!L22)</f>
        <v>142.05748771693749</v>
      </c>
      <c r="M12" s="134">
        <f>IF(M4=0,0,M4/TrAvia_act!M22)</f>
        <v>141.47925197135848</v>
      </c>
      <c r="N12" s="134">
        <f>IF(N4=0,0,N4/TrAvia_act!N22)</f>
        <v>144.31811001912462</v>
      </c>
      <c r="O12" s="134">
        <f>IF(O4=0,0,O4/TrAvia_act!O22)</f>
        <v>147.20142606505439</v>
      </c>
      <c r="P12" s="134">
        <f>IF(P4=0,0,P4/TrAvia_act!P22)</f>
        <v>150.26194589882871</v>
      </c>
      <c r="Q12" s="134">
        <f>IF(Q4=0,0,Q4/TrAvia_act!Q22)</f>
        <v>151.11750895875704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0.57172114945102115</v>
      </c>
      <c r="C18" s="144">
        <f>IF(TrAvia_act!C31=0,0,TrAvia_act!C31/C4)</f>
        <v>0.57233567172740274</v>
      </c>
      <c r="D18" s="144">
        <f>IF(TrAvia_act!D31=0,0,TrAvia_act!D31/D4)</f>
        <v>0.58842397602989038</v>
      </c>
      <c r="E18" s="144">
        <f>IF(TrAvia_act!E31=0,0,TrAvia_act!E31/E4)</f>
        <v>0.59136778022370884</v>
      </c>
      <c r="F18" s="144">
        <f>IF(TrAvia_act!F31=0,0,TrAvia_act!F31/F4)</f>
        <v>0.66599109958041014</v>
      </c>
      <c r="G18" s="144">
        <f>IF(TrAvia_act!G31=0,0,TrAvia_act!G31/G4)</f>
        <v>0.68173080271548125</v>
      </c>
      <c r="H18" s="144">
        <f>IF(TrAvia_act!H31=0,0,TrAvia_act!H31/H4)</f>
        <v>0.69286135403169313</v>
      </c>
      <c r="I18" s="144">
        <f>IF(TrAvia_act!I31=0,0,TrAvia_act!I31/I4)</f>
        <v>0.70021059956623644</v>
      </c>
      <c r="J18" s="144">
        <f>IF(TrAvia_act!J31=0,0,TrAvia_act!J31/J4)</f>
        <v>0.68854686144350852</v>
      </c>
      <c r="K18" s="144">
        <f>IF(TrAvia_act!K31=0,0,TrAvia_act!K31/K4)</f>
        <v>0.69363318477045177</v>
      </c>
      <c r="L18" s="144">
        <f>IF(TrAvia_act!L31=0,0,TrAvia_act!L31/L4)</f>
        <v>0.70495884138962206</v>
      </c>
      <c r="M18" s="144">
        <f>IF(TrAvia_act!M31=0,0,TrAvia_act!M31/M4)</f>
        <v>0.73814582729745615</v>
      </c>
      <c r="N18" s="144">
        <f>IF(TrAvia_act!N31=0,0,TrAvia_act!N31/N4)</f>
        <v>0.76816311535755277</v>
      </c>
      <c r="O18" s="144">
        <f>IF(TrAvia_act!O31=0,0,TrAvia_act!O31/O4)</f>
        <v>0.76743289658884473</v>
      </c>
      <c r="P18" s="144">
        <f>IF(TrAvia_act!P31=0,0,TrAvia_act!P31/P4)</f>
        <v>0.78992314842821831</v>
      </c>
      <c r="Q18" s="144">
        <f>IF(TrAvia_act!Q31=0,0,TrAvia_act!Q31/Q4)</f>
        <v>0.82790254614074676</v>
      </c>
    </row>
    <row r="19" spans="1:17" ht="11.45" customHeight="1" x14ac:dyDescent="0.25">
      <c r="A19" s="116" t="s">
        <v>23</v>
      </c>
      <c r="B19" s="143">
        <v>0.89943180533206846</v>
      </c>
      <c r="C19" s="143">
        <v>0.89943146131542862</v>
      </c>
      <c r="D19" s="143">
        <v>0.73472351139511471</v>
      </c>
      <c r="E19" s="143">
        <v>0.56337665544306614</v>
      </c>
      <c r="F19" s="143">
        <v>0.63943266507766183</v>
      </c>
      <c r="G19" s="143">
        <v>0.65635746637017356</v>
      </c>
      <c r="H19" s="143">
        <v>0.6682824286466903</v>
      </c>
      <c r="I19" s="143">
        <v>0.67125828822810296</v>
      </c>
      <c r="J19" s="143">
        <v>0.66609546012694709</v>
      </c>
      <c r="K19" s="143">
        <v>0.67045925188856315</v>
      </c>
      <c r="L19" s="143">
        <v>0.67753264160380311</v>
      </c>
      <c r="M19" s="143">
        <v>0.71000056145311974</v>
      </c>
      <c r="N19" s="143">
        <v>0.73708778649388074</v>
      </c>
      <c r="O19" s="143">
        <v>0.73500467410931258</v>
      </c>
      <c r="P19" s="143">
        <v>0.75524345430434159</v>
      </c>
      <c r="Q19" s="143">
        <v>0.79214758975116861</v>
      </c>
    </row>
    <row r="20" spans="1:17" ht="11.45" customHeight="1" x14ac:dyDescent="0.25">
      <c r="A20" s="116" t="s">
        <v>127</v>
      </c>
      <c r="B20" s="143">
        <v>0.41689740479064558</v>
      </c>
      <c r="C20" s="143">
        <v>0.41689777078539852</v>
      </c>
      <c r="D20" s="143">
        <v>0.48001092355413544</v>
      </c>
      <c r="E20" s="143">
        <v>0.58546802527031716</v>
      </c>
      <c r="F20" s="143">
        <v>0.66545503981653531</v>
      </c>
      <c r="G20" s="143">
        <v>0.68374487318393606</v>
      </c>
      <c r="H20" s="143">
        <v>0.69647781620502092</v>
      </c>
      <c r="I20" s="143">
        <v>0.69970637457508811</v>
      </c>
      <c r="J20" s="143">
        <v>0.69439978396401925</v>
      </c>
      <c r="K20" s="143">
        <v>0.6985121586690155</v>
      </c>
      <c r="L20" s="143">
        <v>0.70590234125194107</v>
      </c>
      <c r="M20" s="143">
        <v>0.74009054940949559</v>
      </c>
      <c r="N20" s="143">
        <v>0.7687121082326076</v>
      </c>
      <c r="O20" s="143">
        <v>0.76712964109067838</v>
      </c>
      <c r="P20" s="143">
        <v>0.78919221994125854</v>
      </c>
      <c r="Q20" s="143">
        <v>0.82790879656010041</v>
      </c>
    </row>
    <row r="21" spans="1:17" ht="11.45" customHeight="1" x14ac:dyDescent="0.25">
      <c r="A21" s="93" t="s">
        <v>125</v>
      </c>
      <c r="B21" s="142">
        <v>0.70255836882066702</v>
      </c>
      <c r="C21" s="142">
        <v>0.70255337612687507</v>
      </c>
      <c r="D21" s="142">
        <v>0.74671633507839275</v>
      </c>
      <c r="E21" s="142">
        <v>0.68200884535798956</v>
      </c>
      <c r="F21" s="142">
        <v>0.71735361855344437</v>
      </c>
      <c r="G21" s="142">
        <v>0.7179408291121554</v>
      </c>
      <c r="H21" s="142">
        <v>0.72193884129893493</v>
      </c>
      <c r="I21" s="142">
        <v>0.74953466043612349</v>
      </c>
      <c r="J21" s="142">
        <v>0.70517782432299447</v>
      </c>
      <c r="K21" s="142">
        <v>0.71618026309926752</v>
      </c>
      <c r="L21" s="142">
        <v>0.74424834533401185</v>
      </c>
      <c r="M21" s="142">
        <v>0.77709570654060744</v>
      </c>
      <c r="N21" s="142">
        <v>0.80714575691611834</v>
      </c>
      <c r="O21" s="142">
        <v>0.80548596339434542</v>
      </c>
      <c r="P21" s="142">
        <v>0.82865330220304367</v>
      </c>
      <c r="Q21" s="142">
        <v>0.86930373276819284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2.9089263191783444E-2</v>
      </c>
      <c r="C24" s="137">
        <f>IF(TrAvia_ene!C8=0,0,TrAvia_ene!C8/(C12*TrAvia_act!C13))</f>
        <v>2.9172012407627537E-2</v>
      </c>
      <c r="D24" s="137">
        <f>IF(TrAvia_ene!D8=0,0,TrAvia_ene!D8/(D12*TrAvia_act!D13))</f>
        <v>3.0156589502494901E-2</v>
      </c>
      <c r="E24" s="137">
        <f>IF(TrAvia_ene!E8=0,0,TrAvia_ene!E8/(E12*TrAvia_act!E13))</f>
        <v>3.1185111969009759E-2</v>
      </c>
      <c r="F24" s="137">
        <f>IF(TrAvia_ene!F8=0,0,TrAvia_ene!F8/(F12*TrAvia_act!F13))</f>
        <v>2.9397325134976518E-2</v>
      </c>
      <c r="G24" s="137">
        <f>IF(TrAvia_ene!G8=0,0,TrAvia_ene!G8/(G12*TrAvia_act!G13))</f>
        <v>2.8188534538853279E-2</v>
      </c>
      <c r="H24" s="137">
        <f>IF(TrAvia_ene!H8=0,0,TrAvia_ene!H8/(H12*TrAvia_act!H13))</f>
        <v>2.8353950697394686E-2</v>
      </c>
      <c r="I24" s="137">
        <f>IF(TrAvia_ene!I8=0,0,TrAvia_ene!I8/(I12*TrAvia_act!I13))</f>
        <v>2.7175386335223858E-2</v>
      </c>
      <c r="J24" s="137">
        <f>IF(TrAvia_ene!J8=0,0,TrAvia_ene!J8/(J12*TrAvia_act!J13))</f>
        <v>2.5582189062548898E-2</v>
      </c>
      <c r="K24" s="137">
        <f>IF(TrAvia_ene!K8=0,0,TrAvia_ene!K8/(K12*TrAvia_act!K13))</f>
        <v>2.5710210639917408E-2</v>
      </c>
      <c r="L24" s="137">
        <f>IF(TrAvia_ene!L8=0,0,TrAvia_ene!L8/(L12*TrAvia_act!L13))</f>
        <v>2.5933074982605626E-2</v>
      </c>
      <c r="M24" s="137">
        <f>IF(TrAvia_ene!M8=0,0,TrAvia_ene!M8/(M12*TrAvia_act!M13))</f>
        <v>2.6618044740072747E-2</v>
      </c>
      <c r="N24" s="137">
        <f>IF(TrAvia_ene!N8=0,0,TrAvia_ene!N8/(N12*TrAvia_act!N13))</f>
        <v>2.4634671552387265E-2</v>
      </c>
      <c r="O24" s="137">
        <f>IF(TrAvia_ene!O8=0,0,TrAvia_ene!O8/(O12*TrAvia_act!O13))</f>
        <v>2.32628757652069E-2</v>
      </c>
      <c r="P24" s="137">
        <f>IF(TrAvia_ene!P8=0,0,TrAvia_ene!P8/(P12*TrAvia_act!P13))</f>
        <v>2.3331106599117336E-2</v>
      </c>
      <c r="Q24" s="137">
        <f>IF(TrAvia_ene!Q8=0,0,TrAvia_ene!Q8/(Q12*TrAvia_act!Q13))</f>
        <v>2.4527258651273739E-2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5.827054350799251E-2</v>
      </c>
      <c r="C25" s="108">
        <f>IF(TrAvia_ene!C9=0,0,TrAvia_ene!C9/(C13*TrAvia_act!C14))</f>
        <v>5.7831643272664567E-2</v>
      </c>
      <c r="D25" s="108">
        <f>IF(TrAvia_ene!D9=0,0,TrAvia_ene!D9/(D13*TrAvia_act!D14))</f>
        <v>5.7378400810158943E-2</v>
      </c>
      <c r="E25" s="108">
        <f>IF(TrAvia_ene!E9=0,0,TrAvia_ene!E9/(E13*TrAvia_act!E14))</f>
        <v>5.6393544360915329E-2</v>
      </c>
      <c r="F25" s="108">
        <f>IF(TrAvia_ene!F9=0,0,TrAvia_ene!F9/(F13*TrAvia_act!F14))</f>
        <v>5.6074548560329854E-2</v>
      </c>
      <c r="G25" s="108">
        <f>IF(TrAvia_ene!G9=0,0,TrAvia_ene!G9/(G13*TrAvia_act!G14))</f>
        <v>5.5685048419068107E-2</v>
      </c>
      <c r="H25" s="108">
        <f>IF(TrAvia_ene!H9=0,0,TrAvia_ene!H9/(H13*TrAvia_act!H14))</f>
        <v>5.5384812405159543E-2</v>
      </c>
      <c r="I25" s="108">
        <f>IF(TrAvia_ene!I9=0,0,TrAvia_ene!I9/(I13*TrAvia_act!I14))</f>
        <v>5.4845294307398408E-2</v>
      </c>
      <c r="J25" s="108">
        <f>IF(TrAvia_ene!J9=0,0,TrAvia_ene!J9/(J13*TrAvia_act!J14))</f>
        <v>5.4707340833488265E-2</v>
      </c>
      <c r="K25" s="108">
        <f>IF(TrAvia_ene!K9=0,0,TrAvia_ene!K9/(K13*TrAvia_act!K14))</f>
        <v>5.441880594647746E-2</v>
      </c>
      <c r="L25" s="108">
        <f>IF(TrAvia_ene!L9=0,0,TrAvia_ene!L9/(L13*TrAvia_act!L14))</f>
        <v>5.456315487408693E-2</v>
      </c>
      <c r="M25" s="108">
        <f>IF(TrAvia_ene!M9=0,0,TrAvia_ene!M9/(M13*TrAvia_act!M14))</f>
        <v>5.410189485242161E-2</v>
      </c>
      <c r="N25" s="108">
        <f>IF(TrAvia_ene!N9=0,0,TrAvia_ene!N9/(N13*TrAvia_act!N14))</f>
        <v>5.3883081928419445E-2</v>
      </c>
      <c r="O25" s="108">
        <f>IF(TrAvia_ene!O9=0,0,TrAvia_ene!O9/(O13*TrAvia_act!O14))</f>
        <v>5.3711396265913633E-2</v>
      </c>
      <c r="P25" s="108">
        <f>IF(TrAvia_ene!P9=0,0,TrAvia_ene!P9/(P13*TrAvia_act!P14))</f>
        <v>5.3896549256423579E-2</v>
      </c>
      <c r="Q25" s="108">
        <f>IF(TrAvia_ene!Q9=0,0,TrAvia_ene!Q9/(Q13*TrAvia_act!Q14))</f>
        <v>5.3964135610695102E-2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2.8727415536677792E-2</v>
      </c>
      <c r="C26" s="106">
        <f>IF(TrAvia_ene!C10=0,0,TrAvia_ene!C10/(C14*TrAvia_act!C15))</f>
        <v>3.0212678370418983E-2</v>
      </c>
      <c r="D26" s="106">
        <f>IF(TrAvia_ene!D10=0,0,TrAvia_ene!D10/(D14*TrAvia_act!D15))</f>
        <v>3.0561811792471017E-2</v>
      </c>
      <c r="E26" s="106">
        <f>IF(TrAvia_ene!E10=0,0,TrAvia_ene!E10/(E14*TrAvia_act!E15))</f>
        <v>3.1394359393265979E-2</v>
      </c>
      <c r="F26" s="106">
        <f>IF(TrAvia_ene!F10=0,0,TrAvia_ene!F10/(F14*TrAvia_act!F15))</f>
        <v>3.0494536916796534E-2</v>
      </c>
      <c r="G26" s="106">
        <f>IF(TrAvia_ene!G10=0,0,TrAvia_ene!G10/(G14*TrAvia_act!G15))</f>
        <v>2.9419649276092249E-2</v>
      </c>
      <c r="H26" s="106">
        <f>IF(TrAvia_ene!H10=0,0,TrAvia_ene!H10/(H14*TrAvia_act!H15))</f>
        <v>2.9898651048506333E-2</v>
      </c>
      <c r="I26" s="106">
        <f>IF(TrAvia_ene!I10=0,0,TrAvia_ene!I10/(I14*TrAvia_act!I15))</f>
        <v>2.8459999764805004E-2</v>
      </c>
      <c r="J26" s="106">
        <f>IF(TrAvia_ene!J10=0,0,TrAvia_ene!J10/(J14*TrAvia_act!J15))</f>
        <v>2.6448856810280433E-2</v>
      </c>
      <c r="K26" s="106">
        <f>IF(TrAvia_ene!K10=0,0,TrAvia_ene!K10/(K14*TrAvia_act!K15))</f>
        <v>2.5348731707409013E-2</v>
      </c>
      <c r="L26" s="106">
        <f>IF(TrAvia_ene!L10=0,0,TrAvia_ene!L10/(L14*TrAvia_act!L15))</f>
        <v>2.5502295464486683E-2</v>
      </c>
      <c r="M26" s="106">
        <f>IF(TrAvia_ene!M10=0,0,TrAvia_ene!M10/(M14*TrAvia_act!M15))</f>
        <v>2.6556084081774158E-2</v>
      </c>
      <c r="N26" s="106">
        <f>IF(TrAvia_ene!N10=0,0,TrAvia_ene!N10/(N14*TrAvia_act!N15))</f>
        <v>2.5088543077289707E-2</v>
      </c>
      <c r="O26" s="106">
        <f>IF(TrAvia_ene!O10=0,0,TrAvia_ene!O10/(O14*TrAvia_act!O15))</f>
        <v>2.3719051944374167E-2</v>
      </c>
      <c r="P26" s="106">
        <f>IF(TrAvia_ene!P10=0,0,TrAvia_ene!P10/(P14*TrAvia_act!P15))</f>
        <v>2.4383838029916775E-2</v>
      </c>
      <c r="Q26" s="106">
        <f>IF(TrAvia_ene!Q10=0,0,TrAvia_ene!Q10/(Q14*TrAvia_act!Q15))</f>
        <v>2.544302081508246E-2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1.6892510901984733E-2</v>
      </c>
      <c r="C27" s="105">
        <f>IF(TrAvia_ene!C11=0,0,TrAvia_ene!C11/(C15*TrAvia_act!C16))</f>
        <v>1.4938047349117823E-2</v>
      </c>
      <c r="D27" s="105">
        <f>IF(TrAvia_ene!D11=0,0,TrAvia_ene!D11/(D15*TrAvia_act!D16))</f>
        <v>1.5457250408679424E-2</v>
      </c>
      <c r="E27" s="105">
        <f>IF(TrAvia_ene!E11=0,0,TrAvia_ene!E11/(E15*TrAvia_act!E16))</f>
        <v>1.5717746415607341E-2</v>
      </c>
      <c r="F27" s="105">
        <f>IF(TrAvia_ene!F11=0,0,TrAvia_ene!F11/(F15*TrAvia_act!F16))</f>
        <v>1.546039053087148E-2</v>
      </c>
      <c r="G27" s="105">
        <f>IF(TrAvia_ene!G11=0,0,TrAvia_ene!G11/(G15*TrAvia_act!G16))</f>
        <v>1.5257372619241094E-2</v>
      </c>
      <c r="H27" s="105">
        <f>IF(TrAvia_ene!H11=0,0,TrAvia_ene!H11/(H15*TrAvia_act!H16))</f>
        <v>1.5490179699268535E-2</v>
      </c>
      <c r="I27" s="105">
        <f>IF(TrAvia_ene!I11=0,0,TrAvia_ene!I11/(I15*TrAvia_act!I16))</f>
        <v>1.4934422017526573E-2</v>
      </c>
      <c r="J27" s="105">
        <f>IF(TrAvia_ene!J11=0,0,TrAvia_ene!J11/(J15*TrAvia_act!J16))</f>
        <v>1.4192704436746249E-2</v>
      </c>
      <c r="K27" s="105">
        <f>IF(TrAvia_ene!K11=0,0,TrAvia_ene!K11/(K15*TrAvia_act!K16))</f>
        <v>1.3895948930270059E-2</v>
      </c>
      <c r="L27" s="105">
        <f>IF(TrAvia_ene!L11=0,0,TrAvia_ene!L11/(L15*TrAvia_act!L16))</f>
        <v>1.414497885322643E-2</v>
      </c>
      <c r="M27" s="105">
        <f>IF(TrAvia_ene!M11=0,0,TrAvia_ene!M11/(M15*TrAvia_act!M16))</f>
        <v>1.43365661297157E-2</v>
      </c>
      <c r="N27" s="105">
        <f>IF(TrAvia_ene!N11=0,0,TrAvia_ene!N11/(N15*TrAvia_act!N16))</f>
        <v>1.3490339391346176E-2</v>
      </c>
      <c r="O27" s="105">
        <f>IF(TrAvia_ene!O11=0,0,TrAvia_ene!O11/(O15*TrAvia_act!O16))</f>
        <v>1.291761583671658E-2</v>
      </c>
      <c r="P27" s="105">
        <f>IF(TrAvia_ene!P11=0,0,TrAvia_ene!P11/(P15*TrAvia_act!P16))</f>
        <v>1.3325827403560057E-2</v>
      </c>
      <c r="Q27" s="105">
        <f>IF(TrAvia_ene!Q11=0,0,TrAvia_ene!Q11/(Q15*TrAvia_act!Q16))</f>
        <v>1.3996613648144533E-2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30822.477598097397</v>
      </c>
      <c r="C3" s="68">
        <f t="shared" si="0"/>
        <v>29242.862510557065</v>
      </c>
      <c r="D3" s="68">
        <f t="shared" si="0"/>
        <v>32081.456233587516</v>
      </c>
      <c r="E3" s="68">
        <f t="shared" si="0"/>
        <v>35591.53427699543</v>
      </c>
      <c r="F3" s="68">
        <f t="shared" si="0"/>
        <v>36048.86556415238</v>
      </c>
      <c r="G3" s="68">
        <f t="shared" si="0"/>
        <v>40515.081478833723</v>
      </c>
      <c r="H3" s="68">
        <f t="shared" si="0"/>
        <v>31327.742636635798</v>
      </c>
      <c r="I3" s="68">
        <f t="shared" si="0"/>
        <v>33972.489630421391</v>
      </c>
      <c r="J3" s="68">
        <f t="shared" si="0"/>
        <v>37920.105285350692</v>
      </c>
      <c r="K3" s="68">
        <f t="shared" si="0"/>
        <v>39872.788588093114</v>
      </c>
      <c r="L3" s="68">
        <f t="shared" si="0"/>
        <v>36194.587342387087</v>
      </c>
      <c r="M3" s="68">
        <f t="shared" si="0"/>
        <v>36611.220173417598</v>
      </c>
      <c r="N3" s="68">
        <f t="shared" si="0"/>
        <v>35030.505941275303</v>
      </c>
      <c r="O3" s="68">
        <f t="shared" si="0"/>
        <v>33733.249974628423</v>
      </c>
      <c r="P3" s="68">
        <f t="shared" si="0"/>
        <v>32783.548682207547</v>
      </c>
      <c r="Q3" s="68">
        <f t="shared" si="0"/>
        <v>33768.647766927599</v>
      </c>
    </row>
    <row r="4" spans="1:17" ht="11.45" customHeight="1" x14ac:dyDescent="0.25">
      <c r="A4" s="148" t="s">
        <v>147</v>
      </c>
      <c r="B4" s="77">
        <v>30652.911598097398</v>
      </c>
      <c r="C4" s="77">
        <v>29081.838510557063</v>
      </c>
      <c r="D4" s="77">
        <v>31991.393233587518</v>
      </c>
      <c r="E4" s="77">
        <v>35500.71427699543</v>
      </c>
      <c r="F4" s="77">
        <v>35939.035564152378</v>
      </c>
      <c r="G4" s="77">
        <v>40426.331478833723</v>
      </c>
      <c r="H4" s="77">
        <v>31251.768636635799</v>
      </c>
      <c r="I4" s="77">
        <v>33879.489630421391</v>
      </c>
      <c r="J4" s="77">
        <v>37856.105285350692</v>
      </c>
      <c r="K4" s="77">
        <v>39818.788588093114</v>
      </c>
      <c r="L4" s="77">
        <v>36086.587342387087</v>
      </c>
      <c r="M4" s="77">
        <v>36467.220173417598</v>
      </c>
      <c r="N4" s="77">
        <v>34949.505941275303</v>
      </c>
      <c r="O4" s="77">
        <v>33644.249974628423</v>
      </c>
      <c r="P4" s="77">
        <v>32719.548682207551</v>
      </c>
      <c r="Q4" s="77">
        <v>33706.647766927599</v>
      </c>
    </row>
    <row r="5" spans="1:17" ht="11.45" customHeight="1" x14ac:dyDescent="0.25">
      <c r="A5" s="147" t="s">
        <v>146</v>
      </c>
      <c r="B5" s="74">
        <v>169.566</v>
      </c>
      <c r="C5" s="74">
        <v>161.024</v>
      </c>
      <c r="D5" s="74">
        <v>90.063000000000002</v>
      </c>
      <c r="E5" s="74">
        <v>90.82</v>
      </c>
      <c r="F5" s="74">
        <v>109.83</v>
      </c>
      <c r="G5" s="74">
        <v>88.75</v>
      </c>
      <c r="H5" s="74">
        <v>75.974000000000004</v>
      </c>
      <c r="I5" s="74">
        <v>93</v>
      </c>
      <c r="J5" s="74">
        <v>64</v>
      </c>
      <c r="K5" s="74">
        <v>54</v>
      </c>
      <c r="L5" s="74">
        <v>108</v>
      </c>
      <c r="M5" s="74">
        <v>144</v>
      </c>
      <c r="N5" s="74">
        <v>81</v>
      </c>
      <c r="O5" s="74">
        <v>89</v>
      </c>
      <c r="P5" s="74">
        <v>64</v>
      </c>
      <c r="Q5" s="74">
        <v>62</v>
      </c>
    </row>
    <row r="7" spans="1:17" ht="11.45" customHeight="1" x14ac:dyDescent="0.25">
      <c r="A7" s="27" t="s">
        <v>115</v>
      </c>
      <c r="B7" s="26">
        <f t="shared" ref="B7:Q7" si="1">SUM(B8:B9)</f>
        <v>25.358358380108616</v>
      </c>
      <c r="C7" s="26">
        <f t="shared" si="1"/>
        <v>26.612159734834705</v>
      </c>
      <c r="D7" s="26">
        <f t="shared" si="1"/>
        <v>26.447119182286023</v>
      </c>
      <c r="E7" s="26">
        <f t="shared" si="1"/>
        <v>28.663505238707266</v>
      </c>
      <c r="F7" s="26">
        <f t="shared" si="1"/>
        <v>29.008544378969859</v>
      </c>
      <c r="G7" s="26">
        <f t="shared" si="1"/>
        <v>28.731913940297037</v>
      </c>
      <c r="H7" s="26">
        <f t="shared" si="1"/>
        <v>29.0081761223068</v>
      </c>
      <c r="I7" s="26">
        <f t="shared" si="1"/>
        <v>28.194400991074371</v>
      </c>
      <c r="J7" s="26">
        <f t="shared" si="1"/>
        <v>30.133974762271535</v>
      </c>
      <c r="K7" s="26">
        <f t="shared" si="1"/>
        <v>25.566880359127477</v>
      </c>
      <c r="L7" s="26">
        <f t="shared" si="1"/>
        <v>24.644243667477362</v>
      </c>
      <c r="M7" s="26">
        <f t="shared" si="1"/>
        <v>23.817311611048797</v>
      </c>
      <c r="N7" s="26">
        <f t="shared" si="1"/>
        <v>21.722746176606851</v>
      </c>
      <c r="O7" s="26">
        <f t="shared" si="1"/>
        <v>22.130322424028918</v>
      </c>
      <c r="P7" s="26">
        <f t="shared" si="1"/>
        <v>21.936415208679882</v>
      </c>
      <c r="Q7" s="26">
        <f t="shared" si="1"/>
        <v>21.302564399808581</v>
      </c>
    </row>
    <row r="8" spans="1:17" ht="11.45" customHeight="1" x14ac:dyDescent="0.25">
      <c r="A8" s="148" t="s">
        <v>147</v>
      </c>
      <c r="B8" s="108">
        <v>24.712964937038794</v>
      </c>
      <c r="C8" s="108">
        <v>25.934212951755022</v>
      </c>
      <c r="D8" s="108">
        <v>26.100197097313739</v>
      </c>
      <c r="E8" s="108">
        <v>28.321403555638391</v>
      </c>
      <c r="F8" s="108">
        <v>28.595900412470044</v>
      </c>
      <c r="G8" s="108">
        <v>28.437113703382433</v>
      </c>
      <c r="H8" s="108">
        <v>28.678935937473899</v>
      </c>
      <c r="I8" s="108">
        <v>27.833576800405211</v>
      </c>
      <c r="J8" s="108">
        <v>29.895277032167371</v>
      </c>
      <c r="K8" s="108">
        <v>25.404163182418237</v>
      </c>
      <c r="L8" s="108">
        <v>24.300732217095682</v>
      </c>
      <c r="M8" s="108">
        <v>23.381205892184894</v>
      </c>
      <c r="N8" s="108">
        <v>21.487503502539877</v>
      </c>
      <c r="O8" s="108">
        <v>21.85718532939493</v>
      </c>
      <c r="P8" s="108">
        <v>21.735565120292446</v>
      </c>
      <c r="Q8" s="108">
        <v>21.119037471692533</v>
      </c>
    </row>
    <row r="9" spans="1:17" ht="11.45" customHeight="1" x14ac:dyDescent="0.25">
      <c r="A9" s="147" t="s">
        <v>146</v>
      </c>
      <c r="B9" s="105">
        <v>0.64539344306981949</v>
      </c>
      <c r="C9" s="105">
        <v>0.67794678307968292</v>
      </c>
      <c r="D9" s="105">
        <v>0.34692208497228288</v>
      </c>
      <c r="E9" s="105">
        <v>0.34210168306887589</v>
      </c>
      <c r="F9" s="105">
        <v>0.41264396649981311</v>
      </c>
      <c r="G9" s="105">
        <v>0.29480023691460255</v>
      </c>
      <c r="H9" s="105">
        <v>0.32924018483290263</v>
      </c>
      <c r="I9" s="105">
        <v>0.36082419066915861</v>
      </c>
      <c r="J9" s="105">
        <v>0.2386977301041639</v>
      </c>
      <c r="K9" s="105">
        <v>0.16271717670923955</v>
      </c>
      <c r="L9" s="105">
        <v>0.34351145038167935</v>
      </c>
      <c r="M9" s="105">
        <v>0.43610571886390209</v>
      </c>
      <c r="N9" s="105">
        <v>0.23524267406697338</v>
      </c>
      <c r="O9" s="105">
        <v>0.27313709463398828</v>
      </c>
      <c r="P9" s="105">
        <v>0.20085008838743845</v>
      </c>
      <c r="Q9" s="105">
        <v>0.18352692811604804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1215.4760626095931</v>
      </c>
      <c r="C13" s="68">
        <f t="shared" si="2"/>
        <v>1098.8534114455517</v>
      </c>
      <c r="D13" s="68">
        <f t="shared" si="2"/>
        <v>1213.0416175942257</v>
      </c>
      <c r="E13" s="68">
        <f t="shared" si="2"/>
        <v>1241.7020870473489</v>
      </c>
      <c r="F13" s="68">
        <f t="shared" si="2"/>
        <v>1242.6981889614046</v>
      </c>
      <c r="G13" s="68">
        <f t="shared" si="2"/>
        <v>1410.1072961244874</v>
      </c>
      <c r="H13" s="68">
        <f t="shared" si="2"/>
        <v>1079.9625079684099</v>
      </c>
      <c r="I13" s="68">
        <f t="shared" si="2"/>
        <v>1204.9374498566654</v>
      </c>
      <c r="J13" s="68">
        <f t="shared" si="2"/>
        <v>1258.3837872203828</v>
      </c>
      <c r="K13" s="68">
        <f t="shared" si="2"/>
        <v>1559.5484481491842</v>
      </c>
      <c r="L13" s="68">
        <f t="shared" si="2"/>
        <v>1468.6832280494184</v>
      </c>
      <c r="M13" s="68">
        <f t="shared" si="2"/>
        <v>1537.1684584432164</v>
      </c>
      <c r="N13" s="68">
        <f t="shared" si="2"/>
        <v>1612.6186650838617</v>
      </c>
      <c r="O13" s="68">
        <f t="shared" si="2"/>
        <v>1524.2999775729045</v>
      </c>
      <c r="P13" s="68">
        <f t="shared" si="2"/>
        <v>1494.4806783760928</v>
      </c>
      <c r="Q13" s="68">
        <f t="shared" si="2"/>
        <v>1585.1916761359978</v>
      </c>
    </row>
    <row r="14" spans="1:17" ht="11.45" customHeight="1" x14ac:dyDescent="0.25">
      <c r="A14" s="148" t="s">
        <v>147</v>
      </c>
      <c r="B14" s="77">
        <f t="shared" ref="B14:Q14" si="3">IF(B4=0,"",B4/B8)</f>
        <v>1240.3575077370037</v>
      </c>
      <c r="C14" s="77">
        <f t="shared" si="3"/>
        <v>1121.3696195314474</v>
      </c>
      <c r="D14" s="77">
        <f t="shared" si="3"/>
        <v>1225.7146225489657</v>
      </c>
      <c r="E14" s="77">
        <f t="shared" si="3"/>
        <v>1253.4941711929296</v>
      </c>
      <c r="F14" s="77">
        <f t="shared" si="3"/>
        <v>1256.7897861499109</v>
      </c>
      <c r="G14" s="77">
        <f t="shared" si="3"/>
        <v>1421.6045939298417</v>
      </c>
      <c r="H14" s="77">
        <f t="shared" si="3"/>
        <v>1089.7115815165255</v>
      </c>
      <c r="I14" s="77">
        <f t="shared" si="3"/>
        <v>1217.2165249680795</v>
      </c>
      <c r="J14" s="77">
        <f t="shared" si="3"/>
        <v>1266.290499486506</v>
      </c>
      <c r="K14" s="77">
        <f t="shared" si="3"/>
        <v>1567.411935680329</v>
      </c>
      <c r="L14" s="77">
        <f t="shared" si="3"/>
        <v>1485</v>
      </c>
      <c r="M14" s="77">
        <f t="shared" si="3"/>
        <v>1559.680896767034</v>
      </c>
      <c r="N14" s="77">
        <f t="shared" si="3"/>
        <v>1626.5037926413454</v>
      </c>
      <c r="O14" s="77">
        <f t="shared" si="3"/>
        <v>1539.2764195205639</v>
      </c>
      <c r="P14" s="77">
        <f t="shared" si="3"/>
        <v>1505.346122869398</v>
      </c>
      <c r="Q14" s="77">
        <f t="shared" si="3"/>
        <v>1596.0314390325414</v>
      </c>
    </row>
    <row r="15" spans="1:17" ht="11.45" customHeight="1" x14ac:dyDescent="0.25">
      <c r="A15" s="147" t="s">
        <v>146</v>
      </c>
      <c r="B15" s="74">
        <f t="shared" ref="B15:Q15" si="4">IF(B5=0,"",B5/B9)</f>
        <v>262.73275909568878</v>
      </c>
      <c r="C15" s="74">
        <f t="shared" si="4"/>
        <v>237.5171680416012</v>
      </c>
      <c r="D15" s="74">
        <f t="shared" si="4"/>
        <v>259.60584206449562</v>
      </c>
      <c r="E15" s="74">
        <f t="shared" si="4"/>
        <v>265.47662433369277</v>
      </c>
      <c r="F15" s="74">
        <f t="shared" si="4"/>
        <v>266.16165245699705</v>
      </c>
      <c r="G15" s="74">
        <f t="shared" si="4"/>
        <v>301.05131844147405</v>
      </c>
      <c r="H15" s="74">
        <f t="shared" si="4"/>
        <v>230.75555020283642</v>
      </c>
      <c r="I15" s="74">
        <f t="shared" si="4"/>
        <v>257.74325115932191</v>
      </c>
      <c r="J15" s="74">
        <f t="shared" si="4"/>
        <v>268.12152747356004</v>
      </c>
      <c r="K15" s="74">
        <f t="shared" si="4"/>
        <v>331.8641651243309</v>
      </c>
      <c r="L15" s="74">
        <f t="shared" si="4"/>
        <v>314.40000000000003</v>
      </c>
      <c r="M15" s="74">
        <f t="shared" si="4"/>
        <v>330.19516546385597</v>
      </c>
      <c r="N15" s="74">
        <f t="shared" si="4"/>
        <v>344.32528163210458</v>
      </c>
      <c r="O15" s="74">
        <f t="shared" si="4"/>
        <v>325.84369442481847</v>
      </c>
      <c r="P15" s="74">
        <f t="shared" si="4"/>
        <v>318.64561531356878</v>
      </c>
      <c r="Q15" s="74">
        <f t="shared" si="4"/>
        <v>337.82508450637863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0.99449862524969546</v>
      </c>
      <c r="C18" s="115">
        <f t="shared" si="6"/>
        <v>0.99449356231997232</v>
      </c>
      <c r="D18" s="115">
        <f t="shared" si="6"/>
        <v>0.99719267731039885</v>
      </c>
      <c r="E18" s="115">
        <f t="shared" si="6"/>
        <v>0.99744826959992283</v>
      </c>
      <c r="F18" s="115">
        <f t="shared" si="6"/>
        <v>0.9969533021835445</v>
      </c>
      <c r="G18" s="115">
        <f t="shared" si="6"/>
        <v>0.99780945769425722</v>
      </c>
      <c r="H18" s="115">
        <f t="shared" si="6"/>
        <v>0.99757486516404303</v>
      </c>
      <c r="I18" s="115">
        <f t="shared" si="6"/>
        <v>0.99726249088566299</v>
      </c>
      <c r="J18" s="115">
        <f t="shared" si="6"/>
        <v>0.99831224097300375</v>
      </c>
      <c r="K18" s="115">
        <f t="shared" si="6"/>
        <v>0.99864569291709571</v>
      </c>
      <c r="L18" s="115">
        <f t="shared" si="6"/>
        <v>0.99701612843438825</v>
      </c>
      <c r="M18" s="115">
        <f t="shared" si="6"/>
        <v>0.99606677954687362</v>
      </c>
      <c r="N18" s="115">
        <f t="shared" si="6"/>
        <v>0.99768772965666586</v>
      </c>
      <c r="O18" s="115">
        <f t="shared" si="6"/>
        <v>0.99736165355941275</v>
      </c>
      <c r="P18" s="115">
        <f t="shared" si="6"/>
        <v>0.99804780133412674</v>
      </c>
      <c r="Q18" s="115">
        <f t="shared" si="6"/>
        <v>0.99816397741396323</v>
      </c>
    </row>
    <row r="19" spans="1:17" ht="11.45" customHeight="1" x14ac:dyDescent="0.25">
      <c r="A19" s="147" t="s">
        <v>146</v>
      </c>
      <c r="B19" s="28">
        <f t="shared" ref="B19:Q19" si="7">IF(B5=0,0,B5/B$3)</f>
        <v>5.5013747503045284E-3</v>
      </c>
      <c r="C19" s="28">
        <f t="shared" si="7"/>
        <v>5.5064376800276708E-3</v>
      </c>
      <c r="D19" s="28">
        <f t="shared" si="7"/>
        <v>2.8073226896012595E-3</v>
      </c>
      <c r="E19" s="28">
        <f t="shared" si="7"/>
        <v>2.5517304000772299E-3</v>
      </c>
      <c r="F19" s="28">
        <f t="shared" si="7"/>
        <v>3.0466978164554745E-3</v>
      </c>
      <c r="G19" s="28">
        <f t="shared" si="7"/>
        <v>2.1905423057427546E-3</v>
      </c>
      <c r="H19" s="28">
        <f t="shared" si="7"/>
        <v>2.4251348359569723E-3</v>
      </c>
      <c r="I19" s="28">
        <f t="shared" si="7"/>
        <v>2.7375091143370654E-3</v>
      </c>
      <c r="J19" s="28">
        <f t="shared" si="7"/>
        <v>1.6877590269962805E-3</v>
      </c>
      <c r="K19" s="28">
        <f t="shared" si="7"/>
        <v>1.3543070829042938E-3</v>
      </c>
      <c r="L19" s="28">
        <f t="shared" si="7"/>
        <v>2.9838715656117557E-3</v>
      </c>
      <c r="M19" s="28">
        <f t="shared" si="7"/>
        <v>3.9332204531264013E-3</v>
      </c>
      <c r="N19" s="28">
        <f t="shared" si="7"/>
        <v>2.3122703433341037E-3</v>
      </c>
      <c r="O19" s="28">
        <f t="shared" si="7"/>
        <v>2.6383464405872249E-3</v>
      </c>
      <c r="P19" s="28">
        <f t="shared" si="7"/>
        <v>1.9521986658733623E-3</v>
      </c>
      <c r="Q19" s="28">
        <f t="shared" si="7"/>
        <v>1.8360225860367934E-3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0.97454908423503961</v>
      </c>
      <c r="C22" s="115">
        <f t="shared" si="9"/>
        <v>0.97452492432651883</v>
      </c>
      <c r="D22" s="115">
        <f t="shared" si="9"/>
        <v>0.98688242441147811</v>
      </c>
      <c r="E22" s="115">
        <f t="shared" si="9"/>
        <v>0.98806490412739534</v>
      </c>
      <c r="F22" s="115">
        <f t="shared" si="9"/>
        <v>0.98577508884592757</v>
      </c>
      <c r="G22" s="115">
        <f t="shared" si="9"/>
        <v>0.98973962411528937</v>
      </c>
      <c r="H22" s="115">
        <f t="shared" si="9"/>
        <v>0.98865009011787819</v>
      </c>
      <c r="I22" s="115">
        <f t="shared" si="9"/>
        <v>0.98720227499128688</v>
      </c>
      <c r="J22" s="115">
        <f t="shared" si="9"/>
        <v>0.9920787837652596</v>
      </c>
      <c r="K22" s="115">
        <f t="shared" si="9"/>
        <v>0.9936356264658176</v>
      </c>
      <c r="L22" s="115">
        <f t="shared" si="9"/>
        <v>0.98606118917599384</v>
      </c>
      <c r="M22" s="115">
        <f t="shared" si="9"/>
        <v>0.98168954893038407</v>
      </c>
      <c r="N22" s="115">
        <f t="shared" si="9"/>
        <v>0.98917067519205715</v>
      </c>
      <c r="O22" s="115">
        <f t="shared" si="9"/>
        <v>0.98765778964262096</v>
      </c>
      <c r="P22" s="115">
        <f t="shared" si="9"/>
        <v>0.99084398765811277</v>
      </c>
      <c r="Q22" s="115">
        <f t="shared" si="9"/>
        <v>0.99138474952256461</v>
      </c>
    </row>
    <row r="23" spans="1:17" ht="11.45" customHeight="1" x14ac:dyDescent="0.25">
      <c r="A23" s="147" t="s">
        <v>146</v>
      </c>
      <c r="B23" s="28">
        <f t="shared" ref="B23:Q23" si="10">IF(B9=0,0,B9/B$7)</f>
        <v>2.5450915764960301E-2</v>
      </c>
      <c r="C23" s="28">
        <f t="shared" si="10"/>
        <v>2.5475075673481177E-2</v>
      </c>
      <c r="D23" s="28">
        <f t="shared" si="10"/>
        <v>1.3117575588521842E-2</v>
      </c>
      <c r="E23" s="28">
        <f t="shared" si="10"/>
        <v>1.1935095872604617E-2</v>
      </c>
      <c r="F23" s="28">
        <f t="shared" si="10"/>
        <v>1.422491115407242E-2</v>
      </c>
      <c r="G23" s="28">
        <f t="shared" si="10"/>
        <v>1.0260375884710548E-2</v>
      </c>
      <c r="H23" s="28">
        <f t="shared" si="10"/>
        <v>1.1349909882121905E-2</v>
      </c>
      <c r="I23" s="28">
        <f t="shared" si="10"/>
        <v>1.2797725008713125E-2</v>
      </c>
      <c r="J23" s="28">
        <f t="shared" si="10"/>
        <v>7.9212162347404372E-3</v>
      </c>
      <c r="K23" s="28">
        <f t="shared" si="10"/>
        <v>6.3643735341824322E-3</v>
      </c>
      <c r="L23" s="28">
        <f t="shared" si="10"/>
        <v>1.3938810824006186E-2</v>
      </c>
      <c r="M23" s="28">
        <f t="shared" si="10"/>
        <v>1.8310451069615836E-2</v>
      </c>
      <c r="N23" s="28">
        <f t="shared" si="10"/>
        <v>1.0829324807942809E-2</v>
      </c>
      <c r="O23" s="28">
        <f t="shared" si="10"/>
        <v>1.2342210357379082E-2</v>
      </c>
      <c r="P23" s="28">
        <f t="shared" si="10"/>
        <v>9.1560123418873533E-3</v>
      </c>
      <c r="Q23" s="28">
        <f t="shared" si="10"/>
        <v>8.6152504774353444E-3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1269.3473024908853</v>
      </c>
      <c r="C4" s="100">
        <v>1318.8928599999999</v>
      </c>
      <c r="D4" s="100">
        <v>1311.7983300000001</v>
      </c>
      <c r="E4" s="100">
        <v>1409.1009899999999</v>
      </c>
      <c r="F4" s="100">
        <v>1409.1436899999999</v>
      </c>
      <c r="G4" s="100">
        <v>1386.6435664004616</v>
      </c>
      <c r="H4" s="100">
        <v>1384.8097299999999</v>
      </c>
      <c r="I4" s="100">
        <v>1330.9654</v>
      </c>
      <c r="J4" s="100">
        <v>1414.3961399999998</v>
      </c>
      <c r="K4" s="100">
        <v>1189.7462700000001</v>
      </c>
      <c r="L4" s="100">
        <v>1128.0452695945564</v>
      </c>
      <c r="M4" s="100">
        <v>1075.3075527820845</v>
      </c>
      <c r="N4" s="100">
        <v>977.35758494590129</v>
      </c>
      <c r="O4" s="100">
        <v>984.54753250489125</v>
      </c>
      <c r="P4" s="100">
        <v>968.92534996480867</v>
      </c>
      <c r="Q4" s="100">
        <v>932.04778584039036</v>
      </c>
    </row>
    <row r="5" spans="1:17" ht="11.45" customHeight="1" x14ac:dyDescent="0.25">
      <c r="A5" s="95" t="s">
        <v>120</v>
      </c>
      <c r="B5" s="20">
        <v>1269.3473024908853</v>
      </c>
      <c r="C5" s="20">
        <v>1318.8928599999999</v>
      </c>
      <c r="D5" s="20">
        <v>1311.7983300000001</v>
      </c>
      <c r="E5" s="20">
        <v>1409.1009899999999</v>
      </c>
      <c r="F5" s="20">
        <v>1409.1436899999999</v>
      </c>
      <c r="G5" s="20">
        <v>1386.6435664004616</v>
      </c>
      <c r="H5" s="20">
        <v>1384.8097299999999</v>
      </c>
      <c r="I5" s="20">
        <v>1330.9654</v>
      </c>
      <c r="J5" s="20">
        <v>1414.3961399999998</v>
      </c>
      <c r="K5" s="20">
        <v>1189.7462700000001</v>
      </c>
      <c r="L5" s="20">
        <v>1128.0452695945564</v>
      </c>
      <c r="M5" s="20">
        <v>1075.3075527820845</v>
      </c>
      <c r="N5" s="20">
        <v>977.35758494590129</v>
      </c>
      <c r="O5" s="20">
        <v>984.54753250489125</v>
      </c>
      <c r="P5" s="20">
        <v>968.92534996480867</v>
      </c>
      <c r="Q5" s="20">
        <v>932.04778584039036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839.42457548936898</v>
      </c>
      <c r="C9" s="20">
        <v>852.69329000000005</v>
      </c>
      <c r="D9" s="20">
        <v>799.70516999999995</v>
      </c>
      <c r="E9" s="20">
        <v>844.50135</v>
      </c>
      <c r="F9" s="20">
        <v>812.94347000000005</v>
      </c>
      <c r="G9" s="20">
        <v>773.28690397557966</v>
      </c>
      <c r="H9" s="20">
        <v>742.79966000000002</v>
      </c>
      <c r="I9" s="20">
        <v>659.35010999999997</v>
      </c>
      <c r="J9" s="20">
        <v>712.20412999999996</v>
      </c>
      <c r="K9" s="20">
        <v>567.75453000000005</v>
      </c>
      <c r="L9" s="20">
        <v>621.69146534826768</v>
      </c>
      <c r="M9" s="20">
        <v>618.63459419004607</v>
      </c>
      <c r="N9" s="20">
        <v>657.3038058534496</v>
      </c>
      <c r="O9" s="20">
        <v>696.97571187537449</v>
      </c>
      <c r="P9" s="20">
        <v>628.80927724525634</v>
      </c>
      <c r="Q9" s="20">
        <v>541.2957407483633</v>
      </c>
    </row>
    <row r="10" spans="1:17" ht="11.45" customHeight="1" x14ac:dyDescent="0.25">
      <c r="A10" s="17" t="s">
        <v>153</v>
      </c>
      <c r="B10" s="20">
        <v>429.92272700151631</v>
      </c>
      <c r="C10" s="20">
        <v>466.19956999999999</v>
      </c>
      <c r="D10" s="20">
        <v>512.09316000000001</v>
      </c>
      <c r="E10" s="20">
        <v>564.59964000000002</v>
      </c>
      <c r="F10" s="20">
        <v>596.20021999999994</v>
      </c>
      <c r="G10" s="20">
        <v>613.35666242488185</v>
      </c>
      <c r="H10" s="20">
        <v>642.01007000000004</v>
      </c>
      <c r="I10" s="20">
        <v>671.61528999999996</v>
      </c>
      <c r="J10" s="20">
        <v>702.19200999999998</v>
      </c>
      <c r="K10" s="20">
        <v>621.99174000000005</v>
      </c>
      <c r="L10" s="20">
        <v>506.35380424628875</v>
      </c>
      <c r="M10" s="20">
        <v>456.67295859203847</v>
      </c>
      <c r="N10" s="20">
        <v>320.05377909245169</v>
      </c>
      <c r="O10" s="20">
        <v>287.57182062951676</v>
      </c>
      <c r="P10" s="20">
        <v>340.11607271955239</v>
      </c>
      <c r="Q10" s="20">
        <v>390.75204509202706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1269.3473024908853</v>
      </c>
      <c r="C19" s="71">
        <f t="shared" si="0"/>
        <v>1318.8928599999997</v>
      </c>
      <c r="D19" s="71">
        <f t="shared" si="0"/>
        <v>1311.7983300000001</v>
      </c>
      <c r="E19" s="71">
        <f t="shared" si="0"/>
        <v>1409.1009899999999</v>
      </c>
      <c r="F19" s="71">
        <f t="shared" si="0"/>
        <v>1409.1436899999997</v>
      </c>
      <c r="G19" s="71">
        <f t="shared" si="0"/>
        <v>1386.6435664004616</v>
      </c>
      <c r="H19" s="71">
        <f t="shared" si="0"/>
        <v>1384.8097300000002</v>
      </c>
      <c r="I19" s="71">
        <f t="shared" si="0"/>
        <v>1330.9654</v>
      </c>
      <c r="J19" s="71">
        <f t="shared" si="0"/>
        <v>1414.3961400000001</v>
      </c>
      <c r="K19" s="71">
        <f t="shared" si="0"/>
        <v>1189.7462700000001</v>
      </c>
      <c r="L19" s="71">
        <f t="shared" si="0"/>
        <v>1128.0452695945567</v>
      </c>
      <c r="M19" s="71">
        <f t="shared" si="0"/>
        <v>1075.3075527820847</v>
      </c>
      <c r="N19" s="71">
        <f t="shared" si="0"/>
        <v>977.35758494590141</v>
      </c>
      <c r="O19" s="71">
        <f t="shared" si="0"/>
        <v>984.54753250489125</v>
      </c>
      <c r="P19" s="71">
        <f t="shared" si="0"/>
        <v>968.92534996480856</v>
      </c>
      <c r="Q19" s="71">
        <f t="shared" si="0"/>
        <v>932.04778584039036</v>
      </c>
    </row>
    <row r="20" spans="1:17" ht="11.45" customHeight="1" x14ac:dyDescent="0.25">
      <c r="A20" s="148" t="s">
        <v>147</v>
      </c>
      <c r="B20" s="70">
        <v>1264.6478990214343</v>
      </c>
      <c r="C20" s="70">
        <v>1314.0033507753546</v>
      </c>
      <c r="D20" s="70">
        <v>1309.3200344648001</v>
      </c>
      <c r="E20" s="70">
        <v>1406.6803631922114</v>
      </c>
      <c r="F20" s="70">
        <v>1406.2516812112192</v>
      </c>
      <c r="G20" s="70">
        <v>1384.5971056558467</v>
      </c>
      <c r="H20" s="70">
        <v>1382.5459203431737</v>
      </c>
      <c r="I20" s="70">
        <v>1328.5080093659951</v>
      </c>
      <c r="J20" s="70">
        <v>1412.7859455596265</v>
      </c>
      <c r="K20" s="70">
        <v>1188.6590563030413</v>
      </c>
      <c r="L20" s="70">
        <v>1125.7718781873687</v>
      </c>
      <c r="M20" s="70">
        <v>1072.4488022462549</v>
      </c>
      <c r="N20" s="70">
        <v>975.83018747953577</v>
      </c>
      <c r="O20" s="70">
        <v>982.79095173091753</v>
      </c>
      <c r="P20" s="70">
        <v>967.64593640903888</v>
      </c>
      <c r="Q20" s="70">
        <v>930.8898347999401</v>
      </c>
    </row>
    <row r="21" spans="1:17" ht="11.45" customHeight="1" x14ac:dyDescent="0.25">
      <c r="A21" s="147" t="s">
        <v>146</v>
      </c>
      <c r="B21" s="69">
        <v>4.6994034694511013</v>
      </c>
      <c r="C21" s="69">
        <v>4.8895092246450611</v>
      </c>
      <c r="D21" s="69">
        <v>2.4782955352000124</v>
      </c>
      <c r="E21" s="69">
        <v>2.4206268077884916</v>
      </c>
      <c r="F21" s="69">
        <v>2.8920087887805264</v>
      </c>
      <c r="G21" s="69">
        <v>2.0464607446150156</v>
      </c>
      <c r="H21" s="69">
        <v>2.2638096568263761</v>
      </c>
      <c r="I21" s="69">
        <v>2.4573906340049319</v>
      </c>
      <c r="J21" s="69">
        <v>1.6101944403735593</v>
      </c>
      <c r="K21" s="69">
        <v>1.0872136969586574</v>
      </c>
      <c r="L21" s="69">
        <v>2.2733914071879808</v>
      </c>
      <c r="M21" s="69">
        <v>2.8587505358298078</v>
      </c>
      <c r="N21" s="69">
        <v>1.527397466365628</v>
      </c>
      <c r="O21" s="69">
        <v>1.7565807739736794</v>
      </c>
      <c r="P21" s="69">
        <v>1.2794135557697301</v>
      </c>
      <c r="Q21" s="69">
        <v>1.1579510404502213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5005.636735091558</v>
      </c>
      <c r="C25" s="68">
        <f>IF(C19=0,"",C19/TrNavi_act!C7*100)</f>
        <v>4955.978293913513</v>
      </c>
      <c r="D25" s="68">
        <f>IF(D19=0,"",D19/TrNavi_act!D7*100)</f>
        <v>4960.0802301319363</v>
      </c>
      <c r="E25" s="68">
        <f>IF(E19=0,"",E19/TrNavi_act!E7*100)</f>
        <v>4916.0107190838144</v>
      </c>
      <c r="F25" s="68">
        <f>IF(F19=0,"",F19/TrNavi_act!F7*100)</f>
        <v>4857.684934448409</v>
      </c>
      <c r="G25" s="68">
        <f>IF(G19=0,"",G19/TrNavi_act!G7*100)</f>
        <v>4826.1440893976387</v>
      </c>
      <c r="H25" s="68">
        <f>IF(H19=0,"",H19/TrNavi_act!H7*100)</f>
        <v>4773.8600460823345</v>
      </c>
      <c r="I25" s="68">
        <f>IF(I19=0,"",I19/TrNavi_act!I7*100)</f>
        <v>4720.6727336443491</v>
      </c>
      <c r="J25" s="68">
        <f>IF(J19=0,"",J19/TrNavi_act!J7*100)</f>
        <v>4693.6925883765534</v>
      </c>
      <c r="K25" s="68">
        <f>IF(K19=0,"",K19/TrNavi_act!K7*100)</f>
        <v>4653.4667244815264</v>
      </c>
      <c r="L25" s="68">
        <f>IF(L19=0,"",L19/TrNavi_act!L7*100)</f>
        <v>4577.3174653487995</v>
      </c>
      <c r="M25" s="68">
        <f>IF(M19=0,"",M19/TrNavi_act!M7*100)</f>
        <v>4514.8149813988748</v>
      </c>
      <c r="N25" s="68">
        <f>IF(N19=0,"",N19/TrNavi_act!N7*100)</f>
        <v>4499.2358562768377</v>
      </c>
      <c r="O25" s="68">
        <f>IF(O19=0,"",O19/TrNavi_act!O7*100)</f>
        <v>4448.8621251892728</v>
      </c>
      <c r="P25" s="68">
        <f>IF(P19=0,"",P19/TrNavi_act!P7*100)</f>
        <v>4416.9721476707846</v>
      </c>
      <c r="Q25" s="68">
        <f>IF(Q19=0,"",Q19/TrNavi_act!Q7*100)</f>
        <v>4375.2844415706377</v>
      </c>
    </row>
    <row r="26" spans="1:17" ht="11.45" customHeight="1" x14ac:dyDescent="0.25">
      <c r="A26" s="148" t="s">
        <v>147</v>
      </c>
      <c r="B26" s="77">
        <f>IF(B20=0,"",B20/TrNavi_act!B8*100)</f>
        <v>5117.3459042384311</v>
      </c>
      <c r="C26" s="77">
        <f>IF(C20=0,"",C20/TrNavi_act!C8*100)</f>
        <v>5066.6791131073569</v>
      </c>
      <c r="D26" s="77">
        <f>IF(D20=0,"",D20/TrNavi_act!D8*100)</f>
        <v>5016.5139733736214</v>
      </c>
      <c r="E26" s="77">
        <f>IF(E20=0,"",E20/TrNavi_act!E8*100)</f>
        <v>4966.8455181917043</v>
      </c>
      <c r="F26" s="77">
        <f>IF(F20=0,"",F20/TrNavi_act!F8*100)</f>
        <v>4917.6688298927766</v>
      </c>
      <c r="G26" s="77">
        <f>IF(G20=0,"",G20/TrNavi_act!G8*100)</f>
        <v>4868.9790394977981</v>
      </c>
      <c r="H26" s="77">
        <f>IF(H20=0,"",H20/TrNavi_act!H8*100)</f>
        <v>4820.7713262354437</v>
      </c>
      <c r="I26" s="77">
        <f>IF(I20=0,"",I20/TrNavi_act!I8*100)</f>
        <v>4773.0409170647963</v>
      </c>
      <c r="J26" s="77">
        <f>IF(J20=0,"",J20/TrNavi_act!J8*100)</f>
        <v>4725.7830862027686</v>
      </c>
      <c r="K26" s="77">
        <f>IF(K20=0,"",K20/TrNavi_act!K8*100)</f>
        <v>4678.9931546562048</v>
      </c>
      <c r="L26" s="77">
        <f>IF(L20=0,"",L20/TrNavi_act!L8*100)</f>
        <v>4632.6664897586206</v>
      </c>
      <c r="M26" s="77">
        <f>IF(M20=0,"",M20/TrNavi_act!M8*100)</f>
        <v>4586.7985047115044</v>
      </c>
      <c r="N26" s="77">
        <f>IF(N20=0,"",N20/TrNavi_act!N8*100)</f>
        <v>4541.3846581302014</v>
      </c>
      <c r="O26" s="77">
        <f>IF(O20=0,"",O20/TrNavi_act!O8*100)</f>
        <v>4496.4204535942599</v>
      </c>
      <c r="P26" s="77">
        <f>IF(P20=0,"",P20/TrNavi_act!P8*100)</f>
        <v>4451.9014392022373</v>
      </c>
      <c r="Q26" s="77">
        <f>IF(Q20=0,"",Q20/TrNavi_act!Q8*100)</f>
        <v>4407.8232071309276</v>
      </c>
    </row>
    <row r="27" spans="1:17" ht="11.45" customHeight="1" x14ac:dyDescent="0.25">
      <c r="A27" s="147" t="s">
        <v>146</v>
      </c>
      <c r="B27" s="74">
        <f>IF(B21=0,"",B21/TrNavi_act!B9*100)</f>
        <v>728.14552423996565</v>
      </c>
      <c r="C27" s="74">
        <f>IF(C21=0,"",C21/TrNavi_act!C9*100)</f>
        <v>721.22316185846842</v>
      </c>
      <c r="D27" s="74">
        <f>IF(D21=0,"",D21/TrNavi_act!D9*100)</f>
        <v>714.36660926271509</v>
      </c>
      <c r="E27" s="74">
        <f>IF(E21=0,"",E21/TrNavi_act!E9*100)</f>
        <v>707.575240809658</v>
      </c>
      <c r="F27" s="74">
        <f>IF(F21=0,"",F21/TrNavi_act!F9*100)</f>
        <v>700.84843680413678</v>
      </c>
      <c r="G27" s="74">
        <f>IF(G21=0,"",G21/TrNavi_act!G9*100)</f>
        <v>694.18558344233361</v>
      </c>
      <c r="H27" s="74">
        <f>IF(H21=0,"",H21/TrNavi_act!H9*100)</f>
        <v>687.58607275576469</v>
      </c>
      <c r="I27" s="74">
        <f>IF(I21=0,"",I21/TrNavi_act!I9*100)</f>
        <v>681.04930255580473</v>
      </c>
      <c r="J27" s="74">
        <f>IF(J21=0,"",J21/TrNavi_act!J9*100)</f>
        <v>674.5746763787389</v>
      </c>
      <c r="K27" s="74">
        <f>IF(K21=0,"",K21/TrNavi_act!K9*100)</f>
        <v>668.16160343133731</v>
      </c>
      <c r="L27" s="74">
        <f>IF(L21=0,"",L21/TrNavi_act!L9*100)</f>
        <v>661.80949853694563</v>
      </c>
      <c r="M27" s="74">
        <f>IF(M21=0,"",M21/TrNavi_act!M9*100)</f>
        <v>655.51778208209043</v>
      </c>
      <c r="N27" s="74">
        <f>IF(N21=0,"",N21/TrNavi_act!N9*100)</f>
        <v>649.28587996358999</v>
      </c>
      <c r="O27" s="74">
        <f>IF(O21=0,"",O21/TrNavi_act!O9*100)</f>
        <v>643.11322353616936</v>
      </c>
      <c r="P27" s="74">
        <f>IF(P21=0,"",P21/TrNavi_act!P9*100)</f>
        <v>636.99924956057282</v>
      </c>
      <c r="Q27" s="74">
        <f>IF(Q21=0,"",Q21/TrNavi_act!Q9*100)</f>
        <v>630.94340015216949</v>
      </c>
    </row>
    <row r="29" spans="1:17" ht="11.45" customHeight="1" x14ac:dyDescent="0.25">
      <c r="A29" s="27" t="s">
        <v>151</v>
      </c>
      <c r="B29" s="68">
        <f>IF(B19=0,"",B19/TrNavi_act!B3*1000)</f>
        <v>41.182520076492466</v>
      </c>
      <c r="C29" s="68">
        <f>IF(C19=0,"",C19/TrNavi_act!C3*1000)</f>
        <v>45.101359674479944</v>
      </c>
      <c r="D29" s="68">
        <f>IF(D19=0,"",D19/TrNavi_act!D3*1000)</f>
        <v>40.889613004119795</v>
      </c>
      <c r="E29" s="68">
        <f>IF(E19=0,"",E19/TrNavi_act!E3*1000)</f>
        <v>39.59090324776394</v>
      </c>
      <c r="F29" s="68">
        <f>IF(F19=0,"",F19/TrNavi_act!F3*1000)</f>
        <v>39.089820662797131</v>
      </c>
      <c r="G29" s="68">
        <f>IF(G19=0,"",G19/TrNavi_act!G3*1000)</f>
        <v>34.225367833084213</v>
      </c>
      <c r="H29" s="68">
        <f>IF(H19=0,"",H19/TrNavi_act!H3*1000)</f>
        <v>44.203942367062012</v>
      </c>
      <c r="I29" s="68">
        <f>IF(I19=0,"",I19/TrNavi_act!I3*1000)</f>
        <v>39.177741003949222</v>
      </c>
      <c r="J29" s="68">
        <f>IF(J19=0,"",J19/TrNavi_act!J3*1000)</f>
        <v>37.299372703651485</v>
      </c>
      <c r="K29" s="68">
        <f>IF(K19=0,"",K19/TrNavi_act!K3*1000)</f>
        <v>29.838551857777119</v>
      </c>
      <c r="L29" s="68">
        <f>IF(L19=0,"",L19/TrNavi_act!L3*1000)</f>
        <v>31.166131524685603</v>
      </c>
      <c r="M29" s="68">
        <f>IF(M19=0,"",M19/TrNavi_act!M3*1000)</f>
        <v>29.37098375002634</v>
      </c>
      <c r="N29" s="68">
        <f>IF(N19=0,"",N19/TrNavi_act!N3*1000)</f>
        <v>27.90018467287716</v>
      </c>
      <c r="O29" s="68">
        <f>IF(O19=0,"",O19/TrNavi_act!O3*1000)</f>
        <v>29.186263797451854</v>
      </c>
      <c r="P29" s="68">
        <f>IF(P19=0,"",P19/TrNavi_act!P3*1000)</f>
        <v>29.555230867690312</v>
      </c>
      <c r="Q29" s="68">
        <f>IF(Q19=0,"",Q19/TrNavi_act!Q3*1000)</f>
        <v>27.600980420460338</v>
      </c>
    </row>
    <row r="30" spans="1:17" ht="11.45" customHeight="1" x14ac:dyDescent="0.25">
      <c r="A30" s="148" t="s">
        <v>147</v>
      </c>
      <c r="B30" s="77">
        <f>IF(B20=0,"",B20/TrNavi_act!B4*1000)</f>
        <v>41.257023659048755</v>
      </c>
      <c r="C30" s="77">
        <f>IF(C20=0,"",C20/TrNavi_act!C4*1000)</f>
        <v>45.182953281937635</v>
      </c>
      <c r="D30" s="77">
        <f>IF(D20=0,"",D20/TrNavi_act!D4*1000)</f>
        <v>40.927258931947826</v>
      </c>
      <c r="E30" s="77">
        <f>IF(E20=0,"",E20/TrNavi_act!E4*1000)</f>
        <v>39.624001709276719</v>
      </c>
      <c r="F30" s="77">
        <f>IF(F20=0,"",F20/TrNavi_act!F4*1000)</f>
        <v>39.128809639340851</v>
      </c>
      <c r="G30" s="77">
        <f>IF(G20=0,"",G20/TrNavi_act!G4*1000)</f>
        <v>34.249882564308095</v>
      </c>
      <c r="H30" s="77">
        <f>IF(H20=0,"",H20/TrNavi_act!H4*1000)</f>
        <v>44.238965686007411</v>
      </c>
      <c r="I30" s="77">
        <f>IF(I20=0,"",I20/TrNavi_act!I4*1000)</f>
        <v>39.212751545498158</v>
      </c>
      <c r="J30" s="77">
        <f>IF(J20=0,"",J20/TrNavi_act!J4*1000)</f>
        <v>37.319896880843075</v>
      </c>
      <c r="K30" s="77">
        <f>IF(K20=0,"",K20/TrNavi_act!K4*1000)</f>
        <v>29.851713184928041</v>
      </c>
      <c r="L30" s="77">
        <f>IF(L20=0,"",L20/TrNavi_act!L4*1000)</f>
        <v>31.196407338441887</v>
      </c>
      <c r="M30" s="77">
        <f>IF(M20=0,"",M20/TrNavi_act!M4*1000)</f>
        <v>29.40857013905341</v>
      </c>
      <c r="N30" s="77">
        <f>IF(N20=0,"",N20/TrNavi_act!N4*1000)</f>
        <v>27.921143981811831</v>
      </c>
      <c r="O30" s="77">
        <f>IF(O20=0,"",O20/TrNavi_act!O4*1000)</f>
        <v>29.211260541461119</v>
      </c>
      <c r="P30" s="77">
        <f>IF(P20=0,"",P20/TrNavi_act!P4*1000)</f>
        <v>29.573938986977279</v>
      </c>
      <c r="Q30" s="77">
        <f>IF(Q20=0,"",Q20/TrNavi_act!Q4*1000)</f>
        <v>27.617395869111423</v>
      </c>
    </row>
    <row r="31" spans="1:17" ht="11.45" customHeight="1" x14ac:dyDescent="0.25">
      <c r="A31" s="147" t="s">
        <v>146</v>
      </c>
      <c r="B31" s="74">
        <f>IF(B21=0,"",B21/TrNavi_act!B5*1000)</f>
        <v>27.714302805108932</v>
      </c>
      <c r="C31" s="74">
        <f>IF(C21=0,"",C21/TrNavi_act!C5*1000)</f>
        <v>30.365096039379601</v>
      </c>
      <c r="D31" s="74">
        <f>IF(D21=0,"",D21/TrNavi_act!D5*1000)</f>
        <v>27.517354909341378</v>
      </c>
      <c r="E31" s="74">
        <f>IF(E21=0,"",E21/TrNavi_act!E5*1000)</f>
        <v>26.653014840216823</v>
      </c>
      <c r="F31" s="74">
        <f>IF(F21=0,"",F21/TrNavi_act!F5*1000)</f>
        <v>26.331683408727361</v>
      </c>
      <c r="G31" s="74">
        <f>IF(G21=0,"",G21/TrNavi_act!G5*1000)</f>
        <v>23.058712615380458</v>
      </c>
      <c r="H31" s="74">
        <f>IF(H21=0,"",H21/TrNavi_act!H5*1000)</f>
        <v>29.797162935035352</v>
      </c>
      <c r="I31" s="74">
        <f>IF(I21=0,"",I21/TrNavi_act!I5*1000)</f>
        <v>26.423555204354106</v>
      </c>
      <c r="J31" s="74">
        <f>IF(J21=0,"",J21/TrNavi_act!J5*1000)</f>
        <v>25.159288130836863</v>
      </c>
      <c r="K31" s="74">
        <f>IF(K21=0,"",K21/TrNavi_act!K5*1000)</f>
        <v>20.133586980715879</v>
      </c>
      <c r="L31" s="74">
        <f>IF(L21=0,"",L21/TrNavi_act!L5*1000)</f>
        <v>21.049920436925749</v>
      </c>
      <c r="M31" s="74">
        <f>IF(M21=0,"",M21/TrNavi_act!M5*1000)</f>
        <v>19.852434276595886</v>
      </c>
      <c r="N31" s="74">
        <f>IF(N21=0,"",N21/TrNavi_act!N5*1000)</f>
        <v>18.856758844020099</v>
      </c>
      <c r="O31" s="74">
        <f>IF(O21=0,"",O21/TrNavi_act!O5*1000)</f>
        <v>19.736862628917745</v>
      </c>
      <c r="P31" s="74">
        <f>IF(P21=0,"",P21/TrNavi_act!P5*1000)</f>
        <v>19.990836808902035</v>
      </c>
      <c r="Q31" s="74">
        <f>IF(Q21=0,"",Q21/TrNavi_act!Q5*1000)</f>
        <v>18.676629684680989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0.99629777960670873</v>
      </c>
      <c r="C34" s="52">
        <f t="shared" si="2"/>
        <v>0.99629271688934229</v>
      </c>
      <c r="D34" s="52">
        <f t="shared" si="2"/>
        <v>0.99811076483440864</v>
      </c>
      <c r="E34" s="52">
        <f t="shared" si="2"/>
        <v>0.99828214810367244</v>
      </c>
      <c r="F34" s="52">
        <f t="shared" si="2"/>
        <v>0.997947683540505</v>
      </c>
      <c r="G34" s="52">
        <f t="shared" si="2"/>
        <v>0.99852416237726671</v>
      </c>
      <c r="H34" s="52">
        <f t="shared" si="2"/>
        <v>0.99836525581256108</v>
      </c>
      <c r="I34" s="52">
        <f t="shared" si="2"/>
        <v>0.99815367804902744</v>
      </c>
      <c r="J34" s="52">
        <f t="shared" si="2"/>
        <v>0.99886156756594824</v>
      </c>
      <c r="K34" s="52">
        <f t="shared" si="2"/>
        <v>0.99908618020129725</v>
      </c>
      <c r="L34" s="52">
        <f t="shared" si="2"/>
        <v>0.99798466296658017</v>
      </c>
      <c r="M34" s="52">
        <f t="shared" si="2"/>
        <v>0.99734145777323568</v>
      </c>
      <c r="N34" s="52">
        <f t="shared" si="2"/>
        <v>0.99843721736047075</v>
      </c>
      <c r="O34" s="52">
        <f t="shared" si="2"/>
        <v>0.99821584970153288</v>
      </c>
      <c r="P34" s="52">
        <f t="shared" si="2"/>
        <v>0.99867955404839381</v>
      </c>
      <c r="Q34" s="52">
        <f t="shared" si="2"/>
        <v>0.99875762696071835</v>
      </c>
    </row>
    <row r="35" spans="1:17" ht="11.45" customHeight="1" x14ac:dyDescent="0.25">
      <c r="A35" s="147" t="s">
        <v>146</v>
      </c>
      <c r="B35" s="46">
        <f t="shared" ref="B35:Q35" si="3">IF(B21=0,0,B21/B$19)</f>
        <v>3.7022203932913357E-3</v>
      </c>
      <c r="C35" s="46">
        <f t="shared" si="3"/>
        <v>3.7072831106577239E-3</v>
      </c>
      <c r="D35" s="46">
        <f t="shared" si="3"/>
        <v>1.8892351655913546E-3</v>
      </c>
      <c r="E35" s="46">
        <f t="shared" si="3"/>
        <v>1.7178518963275242E-3</v>
      </c>
      <c r="F35" s="46">
        <f t="shared" si="3"/>
        <v>2.0523164594950052E-3</v>
      </c>
      <c r="G35" s="46">
        <f t="shared" si="3"/>
        <v>1.4758376227333963E-3</v>
      </c>
      <c r="H35" s="46">
        <f t="shared" si="3"/>
        <v>1.6347441874389314E-3</v>
      </c>
      <c r="I35" s="46">
        <f t="shared" si="3"/>
        <v>1.8463219509725285E-3</v>
      </c>
      <c r="J35" s="46">
        <f t="shared" si="3"/>
        <v>1.1384324340517214E-3</v>
      </c>
      <c r="K35" s="46">
        <f t="shared" si="3"/>
        <v>9.1381979870267405E-4</v>
      </c>
      <c r="L35" s="46">
        <f t="shared" si="3"/>
        <v>2.0153370334198431E-3</v>
      </c>
      <c r="M35" s="46">
        <f t="shared" si="3"/>
        <v>2.6585422267643502E-3</v>
      </c>
      <c r="N35" s="46">
        <f t="shared" si="3"/>
        <v>1.5627826395291876E-3</v>
      </c>
      <c r="O35" s="46">
        <f t="shared" si="3"/>
        <v>1.7841502984671314E-3</v>
      </c>
      <c r="P35" s="46">
        <f t="shared" si="3"/>
        <v>1.3204459516062807E-3</v>
      </c>
      <c r="Q35" s="46">
        <f t="shared" si="3"/>
        <v>1.2423730392816105E-3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3997.446950599538</v>
      </c>
      <c r="C4" s="100">
        <v>4156.1701879190769</v>
      </c>
      <c r="D4" s="100">
        <v>4140.5008449961078</v>
      </c>
      <c r="E4" s="100">
        <v>4449.628972975429</v>
      </c>
      <c r="F4" s="100">
        <v>4454.1275214335401</v>
      </c>
      <c r="G4" s="100">
        <v>4386.6931245497772</v>
      </c>
      <c r="H4" s="100">
        <v>4384.9626768904327</v>
      </c>
      <c r="I4" s="100">
        <v>4222.0054026831967</v>
      </c>
      <c r="J4" s="100">
        <v>4485.0671131298768</v>
      </c>
      <c r="K4" s="100">
        <v>3777.0283108399326</v>
      </c>
      <c r="L4" s="100">
        <v>3569.6289211926269</v>
      </c>
      <c r="M4" s="100">
        <v>3399.1503128532258</v>
      </c>
      <c r="N4" s="100">
        <v>3076.3925842148028</v>
      </c>
      <c r="O4" s="100">
        <v>3094.2109623909705</v>
      </c>
      <c r="P4" s="100">
        <v>3053.0041546450557</v>
      </c>
      <c r="Q4" s="100">
        <v>2945.5905951485138</v>
      </c>
    </row>
    <row r="5" spans="1:17" ht="11.45" customHeight="1" x14ac:dyDescent="0.25">
      <c r="A5" s="141" t="s">
        <v>91</v>
      </c>
      <c r="B5" s="140">
        <f t="shared" ref="B5:Q5" si="0">B4</f>
        <v>3997.446950599538</v>
      </c>
      <c r="C5" s="140">
        <f t="shared" si="0"/>
        <v>4156.1701879190769</v>
      </c>
      <c r="D5" s="140">
        <f t="shared" si="0"/>
        <v>4140.5008449961078</v>
      </c>
      <c r="E5" s="140">
        <f t="shared" si="0"/>
        <v>4449.628972975429</v>
      </c>
      <c r="F5" s="140">
        <f t="shared" si="0"/>
        <v>4454.1275214335401</v>
      </c>
      <c r="G5" s="140">
        <f t="shared" si="0"/>
        <v>4386.6931245497772</v>
      </c>
      <c r="H5" s="140">
        <f t="shared" si="0"/>
        <v>4384.9626768904327</v>
      </c>
      <c r="I5" s="140">
        <f t="shared" si="0"/>
        <v>4222.0054026831967</v>
      </c>
      <c r="J5" s="140">
        <f t="shared" si="0"/>
        <v>4485.0671131298768</v>
      </c>
      <c r="K5" s="140">
        <f t="shared" si="0"/>
        <v>3777.0283108399326</v>
      </c>
      <c r="L5" s="140">
        <f t="shared" si="0"/>
        <v>3569.6289211926269</v>
      </c>
      <c r="M5" s="140">
        <f t="shared" si="0"/>
        <v>3399.1503128532258</v>
      </c>
      <c r="N5" s="140">
        <f t="shared" si="0"/>
        <v>3076.3925842148028</v>
      </c>
      <c r="O5" s="140">
        <f t="shared" si="0"/>
        <v>3094.2109623909705</v>
      </c>
      <c r="P5" s="140">
        <f t="shared" si="0"/>
        <v>3053.0041546450557</v>
      </c>
      <c r="Q5" s="140">
        <f t="shared" si="0"/>
        <v>2945.5905951485138</v>
      </c>
    </row>
    <row r="7" spans="1:17" ht="11.45" customHeight="1" x14ac:dyDescent="0.25">
      <c r="A7" s="27" t="s">
        <v>100</v>
      </c>
      <c r="B7" s="71">
        <f t="shared" ref="B7:Q7" si="1">SUM(B8:B9)</f>
        <v>3997.446950599538</v>
      </c>
      <c r="C7" s="71">
        <f t="shared" si="1"/>
        <v>4156.1701879190759</v>
      </c>
      <c r="D7" s="71">
        <f t="shared" si="1"/>
        <v>4140.5008449961078</v>
      </c>
      <c r="E7" s="71">
        <f t="shared" si="1"/>
        <v>4449.628972975429</v>
      </c>
      <c r="F7" s="71">
        <f t="shared" si="1"/>
        <v>4454.1275214335392</v>
      </c>
      <c r="G7" s="71">
        <f t="shared" si="1"/>
        <v>4386.6931245497772</v>
      </c>
      <c r="H7" s="71">
        <f t="shared" si="1"/>
        <v>4384.9626768904336</v>
      </c>
      <c r="I7" s="71">
        <f t="shared" si="1"/>
        <v>4222.0054026831967</v>
      </c>
      <c r="J7" s="71">
        <f t="shared" si="1"/>
        <v>4485.0671131298777</v>
      </c>
      <c r="K7" s="71">
        <f t="shared" si="1"/>
        <v>3777.0283108399321</v>
      </c>
      <c r="L7" s="71">
        <f t="shared" si="1"/>
        <v>3569.6289211926273</v>
      </c>
      <c r="M7" s="71">
        <f t="shared" si="1"/>
        <v>3399.1503128532263</v>
      </c>
      <c r="N7" s="71">
        <f t="shared" si="1"/>
        <v>3076.3925842148033</v>
      </c>
      <c r="O7" s="71">
        <f t="shared" si="1"/>
        <v>3094.2109623909701</v>
      </c>
      <c r="P7" s="71">
        <f t="shared" si="1"/>
        <v>3053.0041546450557</v>
      </c>
      <c r="Q7" s="71">
        <f t="shared" si="1"/>
        <v>2945.5905951485138</v>
      </c>
    </row>
    <row r="8" spans="1:17" ht="11.45" customHeight="1" x14ac:dyDescent="0.25">
      <c r="A8" s="148" t="s">
        <v>147</v>
      </c>
      <c r="B8" s="70">
        <v>3982.6475209779283</v>
      </c>
      <c r="C8" s="70">
        <v>4140.7620883763848</v>
      </c>
      <c r="D8" s="70">
        <v>4132.6784651965809</v>
      </c>
      <c r="E8" s="70">
        <v>4441.985169406249</v>
      </c>
      <c r="F8" s="70">
        <v>4444.9862422086117</v>
      </c>
      <c r="G8" s="70">
        <v>4380.2190777971809</v>
      </c>
      <c r="H8" s="70">
        <v>4377.7943846422504</v>
      </c>
      <c r="I8" s="70">
        <v>4214.210221431098</v>
      </c>
      <c r="J8" s="70">
        <v>4479.9611672593919</v>
      </c>
      <c r="K8" s="70">
        <v>3773.5767875892261</v>
      </c>
      <c r="L8" s="70">
        <v>3562.4349158321811</v>
      </c>
      <c r="M8" s="70">
        <v>3390.1135282113869</v>
      </c>
      <c r="N8" s="70">
        <v>3071.584851291816</v>
      </c>
      <c r="O8" s="70">
        <v>3088.6904249789</v>
      </c>
      <c r="P8" s="70">
        <v>3048.9728276688174</v>
      </c>
      <c r="Q8" s="70">
        <v>2941.9310728083396</v>
      </c>
    </row>
    <row r="9" spans="1:17" ht="11.45" customHeight="1" x14ac:dyDescent="0.25">
      <c r="A9" s="147" t="s">
        <v>146</v>
      </c>
      <c r="B9" s="69">
        <v>14.799429621609871</v>
      </c>
      <c r="C9" s="69">
        <v>15.408099542691531</v>
      </c>
      <c r="D9" s="69">
        <v>7.822379799527365</v>
      </c>
      <c r="E9" s="69">
        <v>7.6438035691797346</v>
      </c>
      <c r="F9" s="69">
        <v>9.1412792249277448</v>
      </c>
      <c r="G9" s="69">
        <v>6.4740467525964771</v>
      </c>
      <c r="H9" s="69">
        <v>7.1682922481832927</v>
      </c>
      <c r="I9" s="69">
        <v>7.7951812520985957</v>
      </c>
      <c r="J9" s="69">
        <v>5.1059458704857734</v>
      </c>
      <c r="K9" s="69">
        <v>3.4515232507060483</v>
      </c>
      <c r="L9" s="69">
        <v>7.1940053604460239</v>
      </c>
      <c r="M9" s="69">
        <v>9.0367846418395548</v>
      </c>
      <c r="N9" s="69">
        <v>4.8077329229872285</v>
      </c>
      <c r="O9" s="69">
        <v>5.5205374120701194</v>
      </c>
      <c r="P9" s="69">
        <v>4.0313269762382182</v>
      </c>
      <c r="Q9" s="69">
        <v>3.6595223401739871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3.1492145158028899</v>
      </c>
      <c r="C14" s="100">
        <f>IF(C4=0,0,C4/TrNavi_ene!C4)</f>
        <v>3.1512568715544318</v>
      </c>
      <c r="D14" s="100">
        <f>IF(D4=0,0,D4/TrNavi_ene!D4)</f>
        <v>3.1563547157405725</v>
      </c>
      <c r="E14" s="100">
        <f>IF(E4=0,0,E4/TrNavi_ene!E4)</f>
        <v>3.1577786152683274</v>
      </c>
      <c r="F14" s="100">
        <f>IF(F4=0,0,F4/TrNavi_ene!F4)</f>
        <v>3.1608753266556802</v>
      </c>
      <c r="G14" s="100">
        <f>IF(G4=0,0,G4/TrNavi_ene!G4)</f>
        <v>3.1635333194795234</v>
      </c>
      <c r="H14" s="100">
        <f>IF(H4=0,0,H4/TrNavi_ene!H4)</f>
        <v>3.1664730409501334</v>
      </c>
      <c r="I14" s="100">
        <f>IF(I4=0,0,I4/TrNavi_ene!I4)</f>
        <v>3.1721376098005227</v>
      </c>
      <c r="J14" s="100">
        <f>IF(J4=0,0,J4/TrNavi_ene!J4)</f>
        <v>3.1710119861680881</v>
      </c>
      <c r="K14" s="100">
        <f>IF(K4=0,0,K4/TrNavi_ene!K4)</f>
        <v>3.1746502645811465</v>
      </c>
      <c r="L14" s="100">
        <f>IF(L4=0,0,L4/TrNavi_ene!L4)</f>
        <v>3.1644376492759263</v>
      </c>
      <c r="M14" s="100">
        <f>IF(M4=0,0,M4/TrNavi_ene!M4)</f>
        <v>3.1610959153581595</v>
      </c>
      <c r="N14" s="100">
        <f>IF(N4=0,0,N4/TrNavi_ene!N4)</f>
        <v>3.1476632827125268</v>
      </c>
      <c r="O14" s="100">
        <f>IF(O4=0,0,O4/TrNavi_ene!O4)</f>
        <v>3.1427745845024484</v>
      </c>
      <c r="P14" s="100">
        <f>IF(P4=0,0,P4/TrNavi_ene!P4)</f>
        <v>3.1509178232935495</v>
      </c>
      <c r="Q14" s="100">
        <f>IF(Q4=0,0,Q4/TrNavi_ene!Q4)</f>
        <v>3.160342892175418</v>
      </c>
    </row>
    <row r="15" spans="1:17" ht="11.45" customHeight="1" x14ac:dyDescent="0.25">
      <c r="A15" s="141" t="s">
        <v>91</v>
      </c>
      <c r="B15" s="140">
        <f t="shared" ref="B15:Q15" si="2">B14</f>
        <v>3.1492145158028899</v>
      </c>
      <c r="C15" s="140">
        <f t="shared" si="2"/>
        <v>3.1512568715544318</v>
      </c>
      <c r="D15" s="140">
        <f t="shared" si="2"/>
        <v>3.1563547157405725</v>
      </c>
      <c r="E15" s="140">
        <f t="shared" si="2"/>
        <v>3.1577786152683274</v>
      </c>
      <c r="F15" s="140">
        <f t="shared" si="2"/>
        <v>3.1608753266556802</v>
      </c>
      <c r="G15" s="140">
        <f t="shared" si="2"/>
        <v>3.1635333194795234</v>
      </c>
      <c r="H15" s="140">
        <f t="shared" si="2"/>
        <v>3.1664730409501334</v>
      </c>
      <c r="I15" s="140">
        <f t="shared" si="2"/>
        <v>3.1721376098005227</v>
      </c>
      <c r="J15" s="140">
        <f t="shared" si="2"/>
        <v>3.1710119861680881</v>
      </c>
      <c r="K15" s="140">
        <f t="shared" si="2"/>
        <v>3.1746502645811465</v>
      </c>
      <c r="L15" s="140">
        <f t="shared" si="2"/>
        <v>3.1644376492759263</v>
      </c>
      <c r="M15" s="140">
        <f t="shared" si="2"/>
        <v>3.1610959153581595</v>
      </c>
      <c r="N15" s="140">
        <f t="shared" si="2"/>
        <v>3.1476632827125268</v>
      </c>
      <c r="O15" s="140">
        <f t="shared" si="2"/>
        <v>3.1427745845024484</v>
      </c>
      <c r="P15" s="140">
        <f t="shared" si="2"/>
        <v>3.1509178232935495</v>
      </c>
      <c r="Q15" s="140">
        <f t="shared" si="2"/>
        <v>3.160342892175418</v>
      </c>
    </row>
    <row r="17" spans="1:17" ht="11.45" customHeight="1" x14ac:dyDescent="0.25">
      <c r="A17" s="27" t="s">
        <v>123</v>
      </c>
      <c r="B17" s="68">
        <f>IF(B7=0,"",B7/TrNavi_act!B7*100)</f>
        <v>15763.823866986519</v>
      </c>
      <c r="C17" s="68">
        <f>IF(C7=0,"",C7/TrNavi_act!C7*100)</f>
        <v>15617.560653969565</v>
      </c>
      <c r="D17" s="68">
        <f>IF(D7=0,"",D7/TrNavi_act!D7*100)</f>
        <v>15655.77262482852</v>
      </c>
      <c r="E17" s="68">
        <f>IF(E7=0,"",E7/TrNavi_act!E7*100)</f>
        <v>15523.673521152741</v>
      </c>
      <c r="F17" s="68">
        <f>IF(F7=0,"",F7/TrNavi_act!F7*100)</f>
        <v>15354.536453964991</v>
      </c>
      <c r="G17" s="68">
        <f>IF(G7=0,"",G7/TrNavi_act!G7*100)</f>
        <v>15267.667631418593</v>
      </c>
      <c r="H17" s="68">
        <f>IF(H7=0,"",H7/TrNavi_act!H7*100)</f>
        <v>15116.299137188673</v>
      </c>
      <c r="I17" s="68">
        <f>IF(I7=0,"",I7/TrNavi_act!I7*100)</f>
        <v>14974.623521953086</v>
      </c>
      <c r="J17" s="68">
        <f>IF(J7=0,"",J7/TrNavi_act!J7*100)</f>
        <v>14883.755457130368</v>
      </c>
      <c r="K17" s="68">
        <f>IF(K7=0,"",K7/TrNavi_act!K7*100)</f>
        <v>14773.129368094837</v>
      </c>
      <c r="L17" s="68">
        <f>IF(L7=0,"",L7/TrNavi_act!L7*100)</f>
        <v>14484.635720037993</v>
      </c>
      <c r="M17" s="68">
        <f>IF(M7=0,"",M7/TrNavi_act!M7*100)</f>
        <v>14271.763196297807</v>
      </c>
      <c r="N17" s="68">
        <f>IF(N7=0,"",N7/TrNavi_act!N7*100)</f>
        <v>14162.07950506626</v>
      </c>
      <c r="O17" s="68">
        <f>IF(O7=0,"",O7/TrNavi_act!O7*100)</f>
        <v>13981.770817000395</v>
      </c>
      <c r="P17" s="68">
        <f>IF(P7=0,"",P7/TrNavi_act!P7*100)</f>
        <v>13917.516265087068</v>
      </c>
      <c r="Q17" s="68">
        <f>IF(Q7=0,"",Q7/TrNavi_act!Q7*100)</f>
        <v>13827.399086163459</v>
      </c>
    </row>
    <row r="18" spans="1:17" ht="11.45" customHeight="1" x14ac:dyDescent="0.25">
      <c r="A18" s="148" t="s">
        <v>147</v>
      </c>
      <c r="B18" s="77">
        <f>IF(B8=0,"",B8/TrNavi_act!B8*100)</f>
        <v>16115.620004012131</v>
      </c>
      <c r="C18" s="77">
        <f>IF(C8=0,"",C8/TrNavi_act!C8*100)</f>
        <v>15966.407371140871</v>
      </c>
      <c r="D18" s="77">
        <f>IF(D8=0,"",D8/TrNavi_act!D8*100)</f>
        <v>15833.897536436309</v>
      </c>
      <c r="E18" s="77">
        <f>IF(E8=0,"",E8/TrNavi_act!E8*100)</f>
        <v>15684.198562687097</v>
      </c>
      <c r="F18" s="77">
        <f>IF(F8=0,"",F8/TrNavi_act!F8*100)</f>
        <v>15544.138069071783</v>
      </c>
      <c r="G18" s="77">
        <f>IF(G8=0,"",G8/TrNavi_act!G8*100)</f>
        <v>15403.17742329869</v>
      </c>
      <c r="H18" s="77">
        <f>IF(H8=0,"",H8/TrNavi_act!H8*100)</f>
        <v>15264.842441109955</v>
      </c>
      <c r="I18" s="77">
        <f>IF(I8=0,"",I8/TrNavi_act!I8*100)</f>
        <v>15140.742606138016</v>
      </c>
      <c r="J18" s="77">
        <f>IF(J8=0,"",J8/TrNavi_act!J8*100)</f>
        <v>14985.514810379396</v>
      </c>
      <c r="K18" s="77">
        <f>IF(K8=0,"",K8/TrNavi_act!K8*100)</f>
        <v>14854.166856402697</v>
      </c>
      <c r="L18" s="77">
        <f>IF(L8=0,"",L8/TrNavi_act!L8*100)</f>
        <v>14659.784256731124</v>
      </c>
      <c r="M18" s="77">
        <f>IF(M8=0,"",M8/TrNavi_act!M8*100)</f>
        <v>14499.310017814449</v>
      </c>
      <c r="N18" s="77">
        <f>IF(N8=0,"",N8/TrNavi_act!N8*100)</f>
        <v>14294.749741070418</v>
      </c>
      <c r="O18" s="77">
        <f>IF(O8=0,"",O8/TrNavi_act!O8*100)</f>
        <v>14131.23592279301</v>
      </c>
      <c r="P18" s="77">
        <f>IF(P8=0,"",P8/TrNavi_act!P8*100)</f>
        <v>14027.575592328534</v>
      </c>
      <c r="Q18" s="77">
        <f>IF(Q8=0,"",Q8/TrNavi_act!Q8*100)</f>
        <v>13930.232742622082</v>
      </c>
    </row>
    <row r="19" spans="1:17" ht="11.45" customHeight="1" x14ac:dyDescent="0.25">
      <c r="A19" s="147" t="s">
        <v>146</v>
      </c>
      <c r="B19" s="74">
        <f>IF(B9=0,"",B9/TrNavi_act!B9*100)</f>
        <v>2293.086454553405</v>
      </c>
      <c r="C19" s="74">
        <f>IF(C9=0,"",C9/TrNavi_act!C9*100)</f>
        <v>2272.7594447307129</v>
      </c>
      <c r="D19" s="74">
        <f>IF(D9=0,"",D9/TrNavi_act!D9*100)</f>
        <v>2254.7944159139734</v>
      </c>
      <c r="E19" s="74">
        <f>IF(E9=0,"",E9/TrNavi_act!E9*100)</f>
        <v>2234.3659641220752</v>
      </c>
      <c r="F19" s="74">
        <f>IF(F9=0,"",F9/TrNavi_act!F9*100)</f>
        <v>2215.2945316193991</v>
      </c>
      <c r="G19" s="74">
        <f>IF(G9=0,"",G9/TrNavi_act!G9*100)</f>
        <v>2196.0792231221553</v>
      </c>
      <c r="H19" s="74">
        <f>IF(H9=0,"",H9/TrNavi_act!H9*100)</f>
        <v>2177.2227627139059</v>
      </c>
      <c r="I19" s="74">
        <f>IF(I9=0,"",I9/TrNavi_act!I9*100)</f>
        <v>2160.3821067656836</v>
      </c>
      <c r="J19" s="74">
        <f>IF(J9=0,"",J9/TrNavi_act!J9*100)</f>
        <v>2139.0843843624402</v>
      </c>
      <c r="K19" s="74">
        <f>IF(K9=0,"",K9/TrNavi_act!K9*100)</f>
        <v>2121.1794111162581</v>
      </c>
      <c r="L19" s="74">
        <f>IF(L9=0,"",L9/TrNavi_act!L9*100)</f>
        <v>2094.2548938187315</v>
      </c>
      <c r="M19" s="74">
        <f>IF(M9=0,"",M9/TrNavi_act!M9*100)</f>
        <v>2072.1545833843361</v>
      </c>
      <c r="N19" s="74">
        <f>IF(N9=0,"",N9/TrNavi_act!N9*100)</f>
        <v>2043.7333243450851</v>
      </c>
      <c r="O19" s="74">
        <f>IF(O9=0,"",O9/TrNavi_act!O9*100)</f>
        <v>2021.1598938869149</v>
      </c>
      <c r="P19" s="74">
        <f>IF(P9=0,"",P9/TrNavi_act!P9*100)</f>
        <v>2007.1322888650243</v>
      </c>
      <c r="Q19" s="74">
        <f>IF(Q9=0,"",Q9/TrNavi_act!Q9*100)</f>
        <v>1993.9974900358993</v>
      </c>
    </row>
    <row r="21" spans="1:17" ht="11.45" customHeight="1" x14ac:dyDescent="0.25">
      <c r="A21" s="27" t="s">
        <v>155</v>
      </c>
      <c r="B21" s="68">
        <f>IF(B7=0,"",B7/TrNavi_act!B3*1000)</f>
        <v>129.69259002223401</v>
      </c>
      <c r="C21" s="68">
        <f>IF(C7=0,"",C7/TrNavi_act!C3*1000)</f>
        <v>142.12596959065286</v>
      </c>
      <c r="D21" s="68">
        <f>IF(D7=0,"",D7/TrNavi_act!D3*1000)</f>
        <v>129.06212283036052</v>
      </c>
      <c r="E21" s="68">
        <f>IF(E7=0,"",E7/TrNavi_act!E3*1000)</f>
        <v>125.01930763494634</v>
      </c>
      <c r="F21" s="68">
        <f>IF(F7=0,"",F7/TrNavi_act!F3*1000)</f>
        <v>123.55804965643082</v>
      </c>
      <c r="G21" s="68">
        <f>IF(G7=0,"",G7/TrNavi_act!G3*1000)</f>
        <v>108.2730915114046</v>
      </c>
      <c r="H21" s="68">
        <f>IF(H7=0,"",H7/TrNavi_act!H3*1000)</f>
        <v>139.97059180901527</v>
      </c>
      <c r="I21" s="68">
        <f>IF(I7=0,"",I7/TrNavi_act!I3*1000)</f>
        <v>124.27718570565142</v>
      </c>
      <c r="J21" s="68">
        <f>IF(J7=0,"",J7/TrNavi_act!J3*1000)</f>
        <v>118.27675791982968</v>
      </c>
      <c r="K21" s="68">
        <f>IF(K7=0,"",K7/TrNavi_act!K3*1000)</f>
        <v>94.726966550010374</v>
      </c>
      <c r="L21" s="68">
        <f>IF(L7=0,"",L7/TrNavi_act!L3*1000)</f>
        <v>98.623279979000444</v>
      </c>
      <c r="M21" s="68">
        <f>IF(M7=0,"",M7/TrNavi_act!M3*1000)</f>
        <v>92.844496762259126</v>
      </c>
      <c r="N21" s="68">
        <f>IF(N7=0,"",N7/TrNavi_act!N3*1000)</f>
        <v>87.820386875714235</v>
      </c>
      <c r="O21" s="68">
        <f>IF(O7=0,"",O7/TrNavi_act!O3*1000)</f>
        <v>91.725848079215595</v>
      </c>
      <c r="P21" s="68">
        <f>IF(P7=0,"",P7/TrNavi_act!P3*1000)</f>
        <v>93.12610371256109</v>
      </c>
      <c r="Q21" s="68">
        <f>IF(Q7=0,"",Q7/TrNavi_act!Q3*1000)</f>
        <v>87.228562288874713</v>
      </c>
    </row>
    <row r="22" spans="1:17" ht="11.45" customHeight="1" x14ac:dyDescent="0.25">
      <c r="A22" s="148" t="s">
        <v>147</v>
      </c>
      <c r="B22" s="77">
        <f>IF(B8=0,"",B8/TrNavi_act!B4*1000)</f>
        <v>129.92721778589961</v>
      </c>
      <c r="C22" s="77">
        <f>IF(C8=0,"",C8/TrNavi_act!C4*1000)</f>
        <v>142.38309200682886</v>
      </c>
      <c r="D22" s="77">
        <f>IF(D8=0,"",D8/TrNavi_act!D4*1000)</f>
        <v>129.180946732189</v>
      </c>
      <c r="E22" s="77">
        <f>IF(E8=0,"",E8/TrNavi_act!E4*1000)</f>
        <v>125.12382524890967</v>
      </c>
      <c r="F22" s="77">
        <f>IF(F8=0,"",F8/TrNavi_act!F4*1000)</f>
        <v>123.68128895039942</v>
      </c>
      <c r="G22" s="77">
        <f>IF(G8=0,"",G8/TrNavi_act!G4*1000)</f>
        <v>108.35064468044945</v>
      </c>
      <c r="H22" s="77">
        <f>IF(H8=0,"",H8/TrNavi_act!H4*1000)</f>
        <v>140.08149220426051</v>
      </c>
      <c r="I22" s="77">
        <f>IF(I8=0,"",I8/TrNavi_act!I4*1000)</f>
        <v>124.38824396123826</v>
      </c>
      <c r="J22" s="77">
        <f>IF(J8=0,"",J8/TrNavi_act!J4*1000)</f>
        <v>118.34184033171046</v>
      </c>
      <c r="K22" s="77">
        <f>IF(K8=0,"",K8/TrNavi_act!K4*1000)</f>
        <v>94.768749160732298</v>
      </c>
      <c r="L22" s="77">
        <f>IF(L8=0,"",L8/TrNavi_act!L4*1000)</f>
        <v>98.71908590391331</v>
      </c>
      <c r="M22" s="77">
        <f>IF(M8=0,"",M8/TrNavi_act!M4*1000)</f>
        <v>92.963310943085673</v>
      </c>
      <c r="N22" s="77">
        <f>IF(N8=0,"",N8/TrNavi_act!N4*1000)</f>
        <v>87.886359722878936</v>
      </c>
      <c r="O22" s="77">
        <f>IF(O8=0,"",O8/TrNavi_act!O4*1000)</f>
        <v>91.804407210983229</v>
      </c>
      <c r="P22" s="77">
        <f>IF(P8=0,"",P8/TrNavi_act!P4*1000)</f>
        <v>93.185051459062691</v>
      </c>
      <c r="Q22" s="77">
        <f>IF(Q8=0,"",Q8/TrNavi_act!Q4*1000)</f>
        <v>87.280440735341045</v>
      </c>
    </row>
    <row r="23" spans="1:17" ht="11.45" customHeight="1" x14ac:dyDescent="0.25">
      <c r="A23" s="147" t="s">
        <v>146</v>
      </c>
      <c r="B23" s="74">
        <f>IF(B9=0,"",B9/TrNavi_act!B5*1000)</f>
        <v>87.278284689205805</v>
      </c>
      <c r="C23" s="74">
        <f>IF(C9=0,"",C9/TrNavi_act!C5*1000)</f>
        <v>95.688217549505239</v>
      </c>
      <c r="D23" s="74">
        <f>IF(D9=0,"",D9/TrNavi_act!D5*1000)</f>
        <v>86.854532932806649</v>
      </c>
      <c r="E23" s="74">
        <f>IF(E9=0,"",E9/TrNavi_act!E5*1000)</f>
        <v>84.164320294866044</v>
      </c>
      <c r="F23" s="74">
        <f>IF(F9=0,"",F9/TrNavi_act!F5*1000)</f>
        <v>83.231168395955066</v>
      </c>
      <c r="G23" s="74">
        <f>IF(G9=0,"",G9/TrNavi_act!G5*1000)</f>
        <v>72.947005663058889</v>
      </c>
      <c r="H23" s="74">
        <f>IF(H9=0,"",H9/TrNavi_act!H5*1000)</f>
        <v>94.351913130587988</v>
      </c>
      <c r="I23" s="74">
        <f>IF(I9=0,"",I9/TrNavi_act!I5*1000)</f>
        <v>83.819153248372004</v>
      </c>
      <c r="J23" s="74">
        <f>IF(J9=0,"",J9/TrNavi_act!J5*1000)</f>
        <v>79.78040422634021</v>
      </c>
      <c r="K23" s="74">
        <f>IF(K9=0,"",K9/TrNavi_act!K5*1000)</f>
        <v>63.917097235297192</v>
      </c>
      <c r="L23" s="74">
        <f>IF(L9=0,"",L9/TrNavi_act!L5*1000)</f>
        <v>66.611160744870602</v>
      </c>
      <c r="M23" s="74">
        <f>IF(M9=0,"",M9/TrNavi_act!M5*1000)</f>
        <v>62.75544890166357</v>
      </c>
      <c r="N23" s="74">
        <f>IF(N9=0,"",N9/TrNavi_act!N5*1000)</f>
        <v>59.354727444286773</v>
      </c>
      <c r="O23" s="74">
        <f>IF(O9=0,"",O9/TrNavi_act!O5*1000)</f>
        <v>62.028510247978872</v>
      </c>
      <c r="P23" s="74">
        <f>IF(P9=0,"",P9/TrNavi_act!P5*1000)</f>
        <v>62.989484003722161</v>
      </c>
      <c r="Q23" s="74">
        <f>IF(Q9=0,"",Q9/TrNavi_act!Q5*1000)</f>
        <v>59.024553873773982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0.99629777960670873</v>
      </c>
      <c r="C26" s="52">
        <f t="shared" si="4"/>
        <v>0.9962927168893424</v>
      </c>
      <c r="D26" s="52">
        <f t="shared" si="4"/>
        <v>0.99811076483440875</v>
      </c>
      <c r="E26" s="52">
        <f t="shared" si="4"/>
        <v>0.99828214810367244</v>
      </c>
      <c r="F26" s="52">
        <f t="shared" si="4"/>
        <v>0.997947683540505</v>
      </c>
      <c r="G26" s="52">
        <f t="shared" si="4"/>
        <v>0.99852416237726671</v>
      </c>
      <c r="H26" s="52">
        <f t="shared" si="4"/>
        <v>0.99836525581256108</v>
      </c>
      <c r="I26" s="52">
        <f t="shared" si="4"/>
        <v>0.99815367804902744</v>
      </c>
      <c r="J26" s="52">
        <f t="shared" si="4"/>
        <v>0.99886156756594824</v>
      </c>
      <c r="K26" s="52">
        <f t="shared" si="4"/>
        <v>0.99908618020129736</v>
      </c>
      <c r="L26" s="52">
        <f t="shared" si="4"/>
        <v>0.99798466296658006</v>
      </c>
      <c r="M26" s="52">
        <f t="shared" si="4"/>
        <v>0.99734145777323568</v>
      </c>
      <c r="N26" s="52">
        <f t="shared" si="4"/>
        <v>0.99843721736047075</v>
      </c>
      <c r="O26" s="52">
        <f t="shared" si="4"/>
        <v>0.99821584970153288</v>
      </c>
      <c r="P26" s="52">
        <f t="shared" si="4"/>
        <v>0.9986795540483937</v>
      </c>
      <c r="Q26" s="52">
        <f t="shared" si="4"/>
        <v>0.99875762696071835</v>
      </c>
    </row>
    <row r="27" spans="1:17" ht="11.45" customHeight="1" x14ac:dyDescent="0.25">
      <c r="A27" s="147" t="s">
        <v>146</v>
      </c>
      <c r="B27" s="46">
        <f t="shared" ref="B27:Q27" si="5">IF(B9=0,0,B9/B$7)</f>
        <v>3.7022203932913353E-3</v>
      </c>
      <c r="C27" s="46">
        <f t="shared" si="5"/>
        <v>3.7072831106577243E-3</v>
      </c>
      <c r="D27" s="46">
        <f t="shared" si="5"/>
        <v>1.8892351655913544E-3</v>
      </c>
      <c r="E27" s="46">
        <f t="shared" si="5"/>
        <v>1.7178518963275242E-3</v>
      </c>
      <c r="F27" s="46">
        <f t="shared" si="5"/>
        <v>2.0523164594950052E-3</v>
      </c>
      <c r="G27" s="46">
        <f t="shared" si="5"/>
        <v>1.4758376227333961E-3</v>
      </c>
      <c r="H27" s="46">
        <f t="shared" si="5"/>
        <v>1.6347441874389312E-3</v>
      </c>
      <c r="I27" s="46">
        <f t="shared" si="5"/>
        <v>1.8463219509725285E-3</v>
      </c>
      <c r="J27" s="46">
        <f t="shared" si="5"/>
        <v>1.1384324340517212E-3</v>
      </c>
      <c r="K27" s="46">
        <f t="shared" si="5"/>
        <v>9.1381979870267416E-4</v>
      </c>
      <c r="L27" s="46">
        <f t="shared" si="5"/>
        <v>2.0153370334198431E-3</v>
      </c>
      <c r="M27" s="46">
        <f t="shared" si="5"/>
        <v>2.6585422267643506E-3</v>
      </c>
      <c r="N27" s="46">
        <f t="shared" si="5"/>
        <v>1.5627826395291876E-3</v>
      </c>
      <c r="O27" s="46">
        <f t="shared" si="5"/>
        <v>1.7841502984671314E-3</v>
      </c>
      <c r="P27" s="46">
        <f t="shared" si="5"/>
        <v>1.3204459516062805E-3</v>
      </c>
      <c r="Q27" s="46">
        <f t="shared" si="5"/>
        <v>1.2423730392816105E-3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IT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988638.14770426962</v>
      </c>
      <c r="C4" s="40">
        <f t="shared" si="0"/>
        <v>989321.85590690409</v>
      </c>
      <c r="D4" s="40">
        <f t="shared" si="0"/>
        <v>993864.82469800918</v>
      </c>
      <c r="E4" s="40">
        <f t="shared" si="0"/>
        <v>1003689.1225471329</v>
      </c>
      <c r="F4" s="40">
        <f t="shared" si="0"/>
        <v>1025216.0102841981</v>
      </c>
      <c r="G4" s="40">
        <f t="shared" si="0"/>
        <v>985486.66947137879</v>
      </c>
      <c r="H4" s="40">
        <f t="shared" si="0"/>
        <v>993288.06268921518</v>
      </c>
      <c r="I4" s="40">
        <f t="shared" si="0"/>
        <v>1000640.2687648749</v>
      </c>
      <c r="J4" s="40">
        <f t="shared" si="0"/>
        <v>1001954.936380786</v>
      </c>
      <c r="K4" s="40">
        <f t="shared" si="0"/>
        <v>1028395.8065561106</v>
      </c>
      <c r="L4" s="40">
        <f t="shared" si="0"/>
        <v>1013977.9610815216</v>
      </c>
      <c r="M4" s="40">
        <f t="shared" si="0"/>
        <v>987984.23409135605</v>
      </c>
      <c r="N4" s="40">
        <f t="shared" si="0"/>
        <v>910771.61408537952</v>
      </c>
      <c r="O4" s="40">
        <f t="shared" si="0"/>
        <v>957938.88905541576</v>
      </c>
      <c r="P4" s="40">
        <f t="shared" si="0"/>
        <v>986033.93661457626</v>
      </c>
      <c r="Q4" s="40">
        <f t="shared" si="0"/>
        <v>1027121.1891005215</v>
      </c>
    </row>
    <row r="5" spans="1:17" ht="11.45" customHeight="1" x14ac:dyDescent="0.25">
      <c r="A5" s="23" t="s">
        <v>50</v>
      </c>
      <c r="B5" s="39">
        <f t="shared" ref="B5:Q5" si="1">B6+B7+B8</f>
        <v>852877.51452496625</v>
      </c>
      <c r="C5" s="39">
        <f t="shared" si="1"/>
        <v>860126.38820595562</v>
      </c>
      <c r="D5" s="39">
        <f t="shared" si="1"/>
        <v>864439.77515776979</v>
      </c>
      <c r="E5" s="39">
        <f t="shared" si="1"/>
        <v>869509.6774288211</v>
      </c>
      <c r="F5" s="39">
        <f t="shared" si="1"/>
        <v>877318.26429509709</v>
      </c>
      <c r="G5" s="39">
        <f t="shared" si="1"/>
        <v>827498.18491052999</v>
      </c>
      <c r="H5" s="39">
        <f t="shared" si="1"/>
        <v>827297.93530474324</v>
      </c>
      <c r="I5" s="39">
        <f t="shared" si="1"/>
        <v>821416.49280459655</v>
      </c>
      <c r="J5" s="39">
        <f t="shared" si="1"/>
        <v>823447.96840946702</v>
      </c>
      <c r="K5" s="39">
        <f t="shared" si="1"/>
        <v>861629.83738125523</v>
      </c>
      <c r="L5" s="39">
        <f t="shared" si="1"/>
        <v>840970.70983756694</v>
      </c>
      <c r="M5" s="39">
        <f t="shared" si="1"/>
        <v>810788.65750664391</v>
      </c>
      <c r="N5" s="39">
        <f t="shared" si="1"/>
        <v>723905.90247665287</v>
      </c>
      <c r="O5" s="39">
        <f t="shared" si="1"/>
        <v>764962.0780405089</v>
      </c>
      <c r="P5" s="39">
        <f t="shared" si="1"/>
        <v>787788.69325021841</v>
      </c>
      <c r="Q5" s="39">
        <f t="shared" si="1"/>
        <v>822471.3999288195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45525.514524966202</v>
      </c>
      <c r="C6" s="37">
        <f>TrRoad_act!C$5</f>
        <v>47225.424287629423</v>
      </c>
      <c r="D6" s="37">
        <f>TrRoad_act!D$5</f>
        <v>46610.847321117421</v>
      </c>
      <c r="E6" s="37">
        <f>TrRoad_act!E$5</f>
        <v>47131.78567384254</v>
      </c>
      <c r="F6" s="37">
        <f>TrRoad_act!F$5</f>
        <v>50123.408621792449</v>
      </c>
      <c r="G6" s="37">
        <f>TrRoad_act!G$5</f>
        <v>49530.184910530028</v>
      </c>
      <c r="H6" s="37">
        <f>TrRoad_act!H$5</f>
        <v>47993.935304743187</v>
      </c>
      <c r="I6" s="37">
        <f>TrRoad_act!I$5</f>
        <v>41703.492804596506</v>
      </c>
      <c r="J6" s="37">
        <f>TrRoad_act!J$5</f>
        <v>44650.968409467088</v>
      </c>
      <c r="K6" s="37">
        <f>TrRoad_act!K$5</f>
        <v>40011.837381255282</v>
      </c>
      <c r="L6" s="37">
        <f>TrRoad_act!L$5</f>
        <v>40361.709837567025</v>
      </c>
      <c r="M6" s="37">
        <f>TrRoad_act!M$5</f>
        <v>43020.657506643773</v>
      </c>
      <c r="N6" s="37">
        <f>TrRoad_act!N$5</f>
        <v>43721.902476652896</v>
      </c>
      <c r="O6" s="37">
        <f>TrRoad_act!O$5</f>
        <v>42826.078040508786</v>
      </c>
      <c r="P6" s="37">
        <f>TrRoad_act!P$5</f>
        <v>42053.693250218545</v>
      </c>
      <c r="Q6" s="37">
        <f>TrRoad_act!Q$5</f>
        <v>39991.399928819577</v>
      </c>
    </row>
    <row r="7" spans="1:17" ht="11.45" customHeight="1" x14ac:dyDescent="0.25">
      <c r="A7" s="17" t="str">
        <f>TrRoad_act!$A$6</f>
        <v>Passenger cars</v>
      </c>
      <c r="B7" s="37">
        <f>TrRoad_act!B$6</f>
        <v>713931</v>
      </c>
      <c r="C7" s="37">
        <f>TrRoad_act!C$6</f>
        <v>717306.96391832619</v>
      </c>
      <c r="D7" s="37">
        <f>TrRoad_act!D$6</f>
        <v>720682.92783665238</v>
      </c>
      <c r="E7" s="37">
        <f>TrRoad_act!E$6</f>
        <v>724058.89175497857</v>
      </c>
      <c r="F7" s="37">
        <f>TrRoad_act!F$6</f>
        <v>727434.85567330464</v>
      </c>
      <c r="G7" s="37">
        <f>TrRoad_act!G$6</f>
        <v>677014</v>
      </c>
      <c r="H7" s="37">
        <f>TrRoad_act!H$6</f>
        <v>676255</v>
      </c>
      <c r="I7" s="37">
        <f>TrRoad_act!I$6</f>
        <v>677056</v>
      </c>
      <c r="J7" s="37">
        <f>TrRoad_act!J$6</f>
        <v>676358.99999999988</v>
      </c>
      <c r="K7" s="37">
        <f>TrRoad_act!K$6</f>
        <v>719912</v>
      </c>
      <c r="L7" s="37">
        <f>TrRoad_act!L$6</f>
        <v>698389.99999999988</v>
      </c>
      <c r="M7" s="37">
        <f>TrRoad_act!M$6</f>
        <v>665328.00000000012</v>
      </c>
      <c r="N7" s="37">
        <f>TrRoad_act!N$6</f>
        <v>578668</v>
      </c>
      <c r="O7" s="37">
        <f>TrRoad_act!O$6</f>
        <v>620368.00000000012</v>
      </c>
      <c r="P7" s="37">
        <f>TrRoad_act!P$6</f>
        <v>642919.99999999988</v>
      </c>
      <c r="Q7" s="37">
        <f>TrRoad_act!Q$6</f>
        <v>679426.99999999988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93420.999999999985</v>
      </c>
      <c r="C8" s="37">
        <f>TrRoad_act!C$13</f>
        <v>95594.000000000015</v>
      </c>
      <c r="D8" s="37">
        <f>TrRoad_act!D$13</f>
        <v>97146</v>
      </c>
      <c r="E8" s="37">
        <f>TrRoad_act!E$13</f>
        <v>98319.000000000015</v>
      </c>
      <c r="F8" s="37">
        <f>TrRoad_act!F$13</f>
        <v>99760</v>
      </c>
      <c r="G8" s="37">
        <f>TrRoad_act!G$13</f>
        <v>100954</v>
      </c>
      <c r="H8" s="37">
        <f>TrRoad_act!H$13</f>
        <v>103048.99999999999</v>
      </c>
      <c r="I8" s="37">
        <f>TrRoad_act!I$13</f>
        <v>102657.00000000001</v>
      </c>
      <c r="J8" s="37">
        <f>TrRoad_act!J$13</f>
        <v>102437.99999999999</v>
      </c>
      <c r="K8" s="37">
        <f>TrRoad_act!K$13</f>
        <v>101706</v>
      </c>
      <c r="L8" s="37">
        <f>TrRoad_act!L$13</f>
        <v>102219.00000000001</v>
      </c>
      <c r="M8" s="37">
        <f>TrRoad_act!M$13</f>
        <v>102440.00000000001</v>
      </c>
      <c r="N8" s="37">
        <f>TrRoad_act!N$13</f>
        <v>101516</v>
      </c>
      <c r="O8" s="37">
        <f>TrRoad_act!O$13</f>
        <v>101768</v>
      </c>
      <c r="P8" s="37">
        <f>TrRoad_act!P$13</f>
        <v>102815.00000000001</v>
      </c>
      <c r="Q8" s="37">
        <f>TrRoad_act!Q$13</f>
        <v>103053</v>
      </c>
    </row>
    <row r="9" spans="1:17" ht="11.45" customHeight="1" x14ac:dyDescent="0.25">
      <c r="A9" s="19" t="s">
        <v>52</v>
      </c>
      <c r="B9" s="38">
        <f t="shared" ref="B9:Q9" si="2">B10+B11+B12</f>
        <v>55180.7</v>
      </c>
      <c r="C9" s="38">
        <f t="shared" si="2"/>
        <v>55665</v>
      </c>
      <c r="D9" s="38">
        <f t="shared" si="2"/>
        <v>55189</v>
      </c>
      <c r="E9" s="38">
        <f t="shared" si="2"/>
        <v>54682</v>
      </c>
      <c r="F9" s="38">
        <f t="shared" si="2"/>
        <v>55259</v>
      </c>
      <c r="G9" s="38">
        <f t="shared" si="2"/>
        <v>56123</v>
      </c>
      <c r="H9" s="38">
        <f t="shared" si="2"/>
        <v>56464</v>
      </c>
      <c r="I9" s="38">
        <f t="shared" si="2"/>
        <v>56505</v>
      </c>
      <c r="J9" s="38">
        <f t="shared" si="2"/>
        <v>56408</v>
      </c>
      <c r="K9" s="38">
        <f t="shared" si="2"/>
        <v>55072</v>
      </c>
      <c r="L9" s="38">
        <f t="shared" si="2"/>
        <v>54255</v>
      </c>
      <c r="M9" s="38">
        <f t="shared" si="2"/>
        <v>53940</v>
      </c>
      <c r="N9" s="38">
        <f t="shared" si="2"/>
        <v>53297</v>
      </c>
      <c r="O9" s="38">
        <f t="shared" si="2"/>
        <v>55310</v>
      </c>
      <c r="P9" s="38">
        <f t="shared" si="2"/>
        <v>56577</v>
      </c>
      <c r="Q9" s="38">
        <f t="shared" si="2"/>
        <v>58932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5608.7</v>
      </c>
      <c r="C10" s="37">
        <f>TrRail_act!C$5</f>
        <v>5589</v>
      </c>
      <c r="D10" s="37">
        <f>TrRail_act!D$5</f>
        <v>5885</v>
      </c>
      <c r="E10" s="37">
        <f>TrRail_act!E$5</f>
        <v>5984.9999999999991</v>
      </c>
      <c r="F10" s="37">
        <f>TrRail_act!F$5</f>
        <v>6005</v>
      </c>
      <c r="G10" s="37">
        <f>TrRail_act!G$5</f>
        <v>6035</v>
      </c>
      <c r="H10" s="37">
        <f>TrRail_act!H$5</f>
        <v>6279</v>
      </c>
      <c r="I10" s="37">
        <f>TrRail_act!I$5</f>
        <v>6725</v>
      </c>
      <c r="J10" s="37">
        <f>TrRail_act!J$5</f>
        <v>6884</v>
      </c>
      <c r="K10" s="37">
        <f>TrRail_act!K$5</f>
        <v>6948</v>
      </c>
      <c r="L10" s="37">
        <f>TrRail_act!L$5</f>
        <v>7083</v>
      </c>
      <c r="M10" s="37">
        <f>TrRail_act!M$5</f>
        <v>7095.0000000000009</v>
      </c>
      <c r="N10" s="37">
        <f>TrRail_act!N$5</f>
        <v>6538</v>
      </c>
      <c r="O10" s="37">
        <f>TrRail_act!O$5</f>
        <v>6571</v>
      </c>
      <c r="P10" s="37">
        <f>TrRail_act!P$5</f>
        <v>6620</v>
      </c>
      <c r="Q10" s="37">
        <f>TrRail_act!Q$5</f>
        <v>6725.0000000000009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44486</v>
      </c>
      <c r="C11" s="37">
        <f>TrRail_act!C$6</f>
        <v>43313</v>
      </c>
      <c r="D11" s="37">
        <f>TrRail_act!D$6</f>
        <v>42226</v>
      </c>
      <c r="E11" s="37">
        <f>TrRail_act!E$6</f>
        <v>41266</v>
      </c>
      <c r="F11" s="37">
        <f>TrRail_act!F$6</f>
        <v>41329</v>
      </c>
      <c r="G11" s="37">
        <f>TrRail_act!G$6</f>
        <v>41538</v>
      </c>
      <c r="H11" s="37">
        <f>TrRail_act!H$6</f>
        <v>41273</v>
      </c>
      <c r="I11" s="37">
        <f>TrRail_act!I$6</f>
        <v>40962</v>
      </c>
      <c r="J11" s="37">
        <f>TrRail_act!J$6</f>
        <v>40646</v>
      </c>
      <c r="K11" s="37">
        <f>TrRail_act!K$6</f>
        <v>37378</v>
      </c>
      <c r="L11" s="37">
        <f>TrRail_act!L$6</f>
        <v>35565.800000000003</v>
      </c>
      <c r="M11" s="37">
        <f>TrRail_act!M$6</f>
        <v>34562</v>
      </c>
      <c r="N11" s="37">
        <f>TrRail_act!N$6</f>
        <v>33965</v>
      </c>
      <c r="O11" s="37">
        <f>TrRail_act!O$6</f>
        <v>35945</v>
      </c>
      <c r="P11" s="37">
        <f>TrRail_act!P$6</f>
        <v>37163</v>
      </c>
      <c r="Q11" s="37">
        <f>TrRail_act!Q$6</f>
        <v>39413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5086</v>
      </c>
      <c r="C12" s="37">
        <f>TrRail_act!C$9</f>
        <v>6763</v>
      </c>
      <c r="D12" s="37">
        <f>TrRail_act!D$9</f>
        <v>7078</v>
      </c>
      <c r="E12" s="37">
        <f>TrRail_act!E$9</f>
        <v>7431</v>
      </c>
      <c r="F12" s="37">
        <f>TrRail_act!F$9</f>
        <v>7925</v>
      </c>
      <c r="G12" s="37">
        <f>TrRail_act!G$9</f>
        <v>8550</v>
      </c>
      <c r="H12" s="37">
        <f>TrRail_act!H$9</f>
        <v>8912</v>
      </c>
      <c r="I12" s="37">
        <f>TrRail_act!I$9</f>
        <v>8818</v>
      </c>
      <c r="J12" s="37">
        <f>TrRail_act!J$9</f>
        <v>8878</v>
      </c>
      <c r="K12" s="37">
        <f>TrRail_act!K$9</f>
        <v>10746</v>
      </c>
      <c r="L12" s="37">
        <f>TrRail_act!L$9</f>
        <v>11606.199999999999</v>
      </c>
      <c r="M12" s="37">
        <f>TrRail_act!M$9</f>
        <v>12283</v>
      </c>
      <c r="N12" s="37">
        <f>TrRail_act!N$9</f>
        <v>12794</v>
      </c>
      <c r="O12" s="37">
        <f>TrRail_act!O$9</f>
        <v>12794</v>
      </c>
      <c r="P12" s="37">
        <f>TrRail_act!P$9</f>
        <v>12794</v>
      </c>
      <c r="Q12" s="37">
        <f>TrRail_act!Q$9</f>
        <v>12794</v>
      </c>
    </row>
    <row r="13" spans="1:17" ht="11.45" customHeight="1" x14ac:dyDescent="0.25">
      <c r="A13" s="19" t="s">
        <v>48</v>
      </c>
      <c r="B13" s="38">
        <f t="shared" ref="B13:Q13" si="3">B14+B15+B16</f>
        <v>80579.933179303393</v>
      </c>
      <c r="C13" s="38">
        <f t="shared" si="3"/>
        <v>73530.467700948444</v>
      </c>
      <c r="D13" s="38">
        <f t="shared" si="3"/>
        <v>74236.049540239372</v>
      </c>
      <c r="E13" s="38">
        <f t="shared" si="3"/>
        <v>79497.445118311778</v>
      </c>
      <c r="F13" s="38">
        <f t="shared" si="3"/>
        <v>92638.745989100978</v>
      </c>
      <c r="G13" s="38">
        <f t="shared" si="3"/>
        <v>101865.48456084881</v>
      </c>
      <c r="H13" s="38">
        <f t="shared" si="3"/>
        <v>109526.12738447194</v>
      </c>
      <c r="I13" s="38">
        <f t="shared" si="3"/>
        <v>122718.77596027835</v>
      </c>
      <c r="J13" s="38">
        <f t="shared" si="3"/>
        <v>122098.96797131894</v>
      </c>
      <c r="K13" s="38">
        <f t="shared" si="3"/>
        <v>111693.96917485537</v>
      </c>
      <c r="L13" s="38">
        <f t="shared" si="3"/>
        <v>118752.2512439547</v>
      </c>
      <c r="M13" s="38">
        <f t="shared" si="3"/>
        <v>123255.57658471212</v>
      </c>
      <c r="N13" s="38">
        <f t="shared" si="3"/>
        <v>133568.71160872665</v>
      </c>
      <c r="O13" s="38">
        <f t="shared" si="3"/>
        <v>137666.81101490685</v>
      </c>
      <c r="P13" s="38">
        <f t="shared" si="3"/>
        <v>141668.24336435786</v>
      </c>
      <c r="Q13" s="38">
        <f t="shared" si="3"/>
        <v>145717.789171702</v>
      </c>
    </row>
    <row r="14" spans="1:17" ht="11.45" customHeight="1" x14ac:dyDescent="0.25">
      <c r="A14" s="17" t="str">
        <f>TrAvia_act!$A$5</f>
        <v>Domestic</v>
      </c>
      <c r="B14" s="37">
        <f>TrAvia_act!B$5</f>
        <v>11583.862411848027</v>
      </c>
      <c r="C14" s="37">
        <f>TrAvia_act!C$5</f>
        <v>11753.064338027927</v>
      </c>
      <c r="D14" s="37">
        <f>TrAvia_act!D$5</f>
        <v>11051.9042201874</v>
      </c>
      <c r="E14" s="37">
        <f>TrAvia_act!E$5</f>
        <v>11892.196660774242</v>
      </c>
      <c r="F14" s="37">
        <f>TrAvia_act!F$5</f>
        <v>11858.254792223957</v>
      </c>
      <c r="G14" s="37">
        <f>TrAvia_act!G$5</f>
        <v>12072.598270728129</v>
      </c>
      <c r="H14" s="37">
        <f>TrAvia_act!H$5</f>
        <v>12907.190817572437</v>
      </c>
      <c r="I14" s="37">
        <f>TrAvia_act!I$5</f>
        <v>14144.784125688902</v>
      </c>
      <c r="J14" s="37">
        <f>TrAvia_act!J$5</f>
        <v>13690.266491932302</v>
      </c>
      <c r="K14" s="37">
        <f>TrAvia_act!K$5</f>
        <v>13807.698413163407</v>
      </c>
      <c r="L14" s="37">
        <f>TrAvia_act!L$5</f>
        <v>14618.662565999999</v>
      </c>
      <c r="M14" s="37">
        <f>TrAvia_act!M$5</f>
        <v>15353.331670835401</v>
      </c>
      <c r="N14" s="37">
        <f>TrAvia_act!N$5</f>
        <v>14635.317012330535</v>
      </c>
      <c r="O14" s="37">
        <f>TrAvia_act!O$5</f>
        <v>13710.712326541479</v>
      </c>
      <c r="P14" s="37">
        <f>TrAvia_act!P$5</f>
        <v>13105.563595915721</v>
      </c>
      <c r="Q14" s="37">
        <f>TrAvia_act!Q$5</f>
        <v>14158.124882931956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22072.764915840024</v>
      </c>
      <c r="C15" s="37">
        <f>TrAvia_act!C$6</f>
        <v>20082.042059697123</v>
      </c>
      <c r="D15" s="37">
        <f>TrAvia_act!D$6</f>
        <v>21682.560730157595</v>
      </c>
      <c r="E15" s="37">
        <f>TrAvia_act!E$6</f>
        <v>24288.198254957599</v>
      </c>
      <c r="F15" s="37">
        <f>TrAvia_act!F$6</f>
        <v>27692.645108348366</v>
      </c>
      <c r="G15" s="37">
        <f>TrAvia_act!G$6</f>
        <v>30704.011142300646</v>
      </c>
      <c r="H15" s="37">
        <f>TrAvia_act!H$6</f>
        <v>33180.231363430576</v>
      </c>
      <c r="I15" s="37">
        <f>TrAvia_act!I$6</f>
        <v>37162.562205204122</v>
      </c>
      <c r="J15" s="37">
        <f>TrAvia_act!J$6</f>
        <v>36413.743351779893</v>
      </c>
      <c r="K15" s="37">
        <f>TrAvia_act!K$6</f>
        <v>34225.37932681627</v>
      </c>
      <c r="L15" s="37">
        <f>TrAvia_act!L$6</f>
        <v>36252.028946754006</v>
      </c>
      <c r="M15" s="37">
        <f>TrAvia_act!M$6</f>
        <v>39858.375687840125</v>
      </c>
      <c r="N15" s="37">
        <f>TrAvia_act!N$6</f>
        <v>39351.158594631648</v>
      </c>
      <c r="O15" s="37">
        <f>TrAvia_act!O$6</f>
        <v>39634.613306097621</v>
      </c>
      <c r="P15" s="37">
        <f>TrAvia_act!P$6</f>
        <v>41315.840678967201</v>
      </c>
      <c r="Q15" s="37">
        <f>TrAvia_act!Q$6</f>
        <v>44988.582683898116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46923.305851615347</v>
      </c>
      <c r="C16" s="37">
        <f>TrAvia_act!C$7</f>
        <v>41695.361303223384</v>
      </c>
      <c r="D16" s="37">
        <f>TrAvia_act!D$7</f>
        <v>41501.584589894373</v>
      </c>
      <c r="E16" s="37">
        <f>TrAvia_act!E$7</f>
        <v>43317.050202579936</v>
      </c>
      <c r="F16" s="37">
        <f>TrAvia_act!F$7</f>
        <v>53087.846088528648</v>
      </c>
      <c r="G16" s="37">
        <f>TrAvia_act!G$7</f>
        <v>59088.875147820036</v>
      </c>
      <c r="H16" s="37">
        <f>TrAvia_act!H$7</f>
        <v>63438.705203468933</v>
      </c>
      <c r="I16" s="37">
        <f>TrAvia_act!I$7</f>
        <v>71411.429629385326</v>
      </c>
      <c r="J16" s="37">
        <f>TrAvia_act!J$7</f>
        <v>71994.958127606747</v>
      </c>
      <c r="K16" s="37">
        <f>TrAvia_act!K$7</f>
        <v>63660.891434875695</v>
      </c>
      <c r="L16" s="37">
        <f>TrAvia_act!L$7</f>
        <v>67881.559731200701</v>
      </c>
      <c r="M16" s="37">
        <f>TrAvia_act!M$7</f>
        <v>68043.869226036593</v>
      </c>
      <c r="N16" s="37">
        <f>TrAvia_act!N$7</f>
        <v>79582.236001764453</v>
      </c>
      <c r="O16" s="37">
        <f>TrAvia_act!O$7</f>
        <v>84321.48538226774</v>
      </c>
      <c r="P16" s="37">
        <f>TrAvia_act!P$7</f>
        <v>87246.839089474917</v>
      </c>
      <c r="Q16" s="37">
        <f>TrAvia_act!Q$7</f>
        <v>86571.081604871943</v>
      </c>
    </row>
    <row r="17" spans="1:17" ht="11.45" customHeight="1" x14ac:dyDescent="0.25">
      <c r="A17" s="25" t="s">
        <v>51</v>
      </c>
      <c r="B17" s="40">
        <f t="shared" ref="B17:Q17" si="4">B18+B21+B22+B25</f>
        <v>248183.44279795641</v>
      </c>
      <c r="C17" s="40">
        <f t="shared" si="4"/>
        <v>243142.9168102534</v>
      </c>
      <c r="D17" s="40">
        <f t="shared" si="4"/>
        <v>252165.55503611552</v>
      </c>
      <c r="E17" s="40">
        <f t="shared" si="4"/>
        <v>239996.08111256556</v>
      </c>
      <c r="F17" s="40">
        <f t="shared" si="4"/>
        <v>262444.10395168641</v>
      </c>
      <c r="G17" s="40">
        <f t="shared" si="4"/>
        <v>283323.74627726269</v>
      </c>
      <c r="H17" s="40">
        <f t="shared" si="4"/>
        <v>260548.38820097916</v>
      </c>
      <c r="I17" s="40">
        <f t="shared" si="4"/>
        <v>262292.6265668085</v>
      </c>
      <c r="J17" s="40">
        <f t="shared" si="4"/>
        <v>265290.45789030561</v>
      </c>
      <c r="K17" s="40">
        <f t="shared" si="4"/>
        <v>249746.38558522012</v>
      </c>
      <c r="L17" s="40">
        <f t="shared" si="4"/>
        <v>255532.45897975494</v>
      </c>
      <c r="M17" s="40">
        <f t="shared" si="4"/>
        <v>231521.46364447387</v>
      </c>
      <c r="N17" s="40">
        <f t="shared" si="4"/>
        <v>210961.42802299507</v>
      </c>
      <c r="O17" s="40">
        <f t="shared" si="4"/>
        <v>209500.1646986249</v>
      </c>
      <c r="P17" s="40">
        <f t="shared" si="4"/>
        <v>201421.28192189336</v>
      </c>
      <c r="Q17" s="40">
        <f t="shared" si="4"/>
        <v>201925.02443331698</v>
      </c>
    </row>
    <row r="18" spans="1:17" ht="11.45" customHeight="1" x14ac:dyDescent="0.25">
      <c r="A18" s="23" t="s">
        <v>50</v>
      </c>
      <c r="B18" s="39">
        <f t="shared" ref="B18:Q18" si="5">B19+B20</f>
        <v>193481.77257581885</v>
      </c>
      <c r="C18" s="39">
        <f t="shared" si="5"/>
        <v>191148.91576107018</v>
      </c>
      <c r="D18" s="39">
        <f t="shared" si="5"/>
        <v>198486.13078982351</v>
      </c>
      <c r="E18" s="39">
        <f t="shared" si="5"/>
        <v>183053.30890866858</v>
      </c>
      <c r="F18" s="39">
        <f t="shared" si="5"/>
        <v>203072.29883816643</v>
      </c>
      <c r="G18" s="39">
        <f t="shared" si="5"/>
        <v>218807.55764054318</v>
      </c>
      <c r="H18" s="39">
        <f t="shared" si="5"/>
        <v>203701.30157870729</v>
      </c>
      <c r="I18" s="39">
        <f t="shared" si="5"/>
        <v>201441.252698514</v>
      </c>
      <c r="J18" s="39">
        <f t="shared" si="5"/>
        <v>202164.76528340086</v>
      </c>
      <c r="K18" s="39">
        <f t="shared" si="5"/>
        <v>191032.22049004017</v>
      </c>
      <c r="L18" s="39">
        <f t="shared" si="5"/>
        <v>199293.64351671483</v>
      </c>
      <c r="M18" s="39">
        <f t="shared" si="5"/>
        <v>173539.40486431375</v>
      </c>
      <c r="N18" s="39">
        <f t="shared" si="5"/>
        <v>154199.54851149555</v>
      </c>
      <c r="O18" s="39">
        <f t="shared" si="5"/>
        <v>155177.56394750057</v>
      </c>
      <c r="P18" s="39">
        <f t="shared" si="5"/>
        <v>146841.67702771546</v>
      </c>
      <c r="Q18" s="39">
        <f t="shared" si="5"/>
        <v>145641.72403610346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11373.488847273913</v>
      </c>
      <c r="C19" s="37">
        <f>TrRoad_act!C$20</f>
        <v>11019.445258252852</v>
      </c>
      <c r="D19" s="37">
        <f>TrRoad_act!D$20</f>
        <v>11600.289152517951</v>
      </c>
      <c r="E19" s="37">
        <f>TrRoad_act!E$20</f>
        <v>12651.795506834967</v>
      </c>
      <c r="F19" s="37">
        <f>TrRoad_act!F$20</f>
        <v>13534.109802301806</v>
      </c>
      <c r="G19" s="37">
        <f>TrRoad_act!G$20</f>
        <v>14854.614796703823</v>
      </c>
      <c r="H19" s="37">
        <f>TrRoad_act!H$20</f>
        <v>13630.509639712489</v>
      </c>
      <c r="I19" s="37">
        <f>TrRoad_act!I$20</f>
        <v>14643.801701906099</v>
      </c>
      <c r="J19" s="37">
        <f>TrRoad_act!J$20</f>
        <v>14661.054236350339</v>
      </c>
      <c r="K19" s="37">
        <f>TrRoad_act!K$20</f>
        <v>14605.255500329466</v>
      </c>
      <c r="L19" s="37">
        <f>TrRoad_act!L$20</f>
        <v>15686.830833186801</v>
      </c>
      <c r="M19" s="37">
        <f>TrRoad_act!M$20</f>
        <v>16218.554406372499</v>
      </c>
      <c r="N19" s="37">
        <f>TrRoad_act!N$20</f>
        <v>14738.691263837445</v>
      </c>
      <c r="O19" s="37">
        <f>TrRoad_act!O$20</f>
        <v>13368.923196107582</v>
      </c>
      <c r="P19" s="37">
        <f>TrRoad_act!P$20</f>
        <v>13819.804747174068</v>
      </c>
      <c r="Q19" s="37">
        <f>TrRoad_act!Q$20</f>
        <v>11716.065255572248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182108.28372854492</v>
      </c>
      <c r="C20" s="37">
        <f>TrRoad_act!C$26</f>
        <v>180129.47050281733</v>
      </c>
      <c r="D20" s="37">
        <f>TrRoad_act!D$26</f>
        <v>186885.84163730557</v>
      </c>
      <c r="E20" s="37">
        <f>TrRoad_act!E$26</f>
        <v>170401.51340183362</v>
      </c>
      <c r="F20" s="37">
        <f>TrRoad_act!F$26</f>
        <v>189538.18903586463</v>
      </c>
      <c r="G20" s="37">
        <f>TrRoad_act!G$26</f>
        <v>203952.94284383935</v>
      </c>
      <c r="H20" s="37">
        <f>TrRoad_act!H$26</f>
        <v>190070.79193899481</v>
      </c>
      <c r="I20" s="37">
        <f>TrRoad_act!I$26</f>
        <v>186797.45099660789</v>
      </c>
      <c r="J20" s="37">
        <f>TrRoad_act!J$26</f>
        <v>187503.71104705051</v>
      </c>
      <c r="K20" s="37">
        <f>TrRoad_act!K$26</f>
        <v>176426.96498971072</v>
      </c>
      <c r="L20" s="37">
        <f>TrRoad_act!L$26</f>
        <v>183606.81268352803</v>
      </c>
      <c r="M20" s="37">
        <f>TrRoad_act!M$26</f>
        <v>157320.85045794124</v>
      </c>
      <c r="N20" s="37">
        <f>TrRoad_act!N$26</f>
        <v>139460.8572476581</v>
      </c>
      <c r="O20" s="37">
        <f>TrRoad_act!O$26</f>
        <v>141808.64075139299</v>
      </c>
      <c r="P20" s="37">
        <f>TrRoad_act!P$26</f>
        <v>133021.8722805414</v>
      </c>
      <c r="Q20" s="37">
        <f>TrRoad_act!Q$26</f>
        <v>133925.6587805312</v>
      </c>
    </row>
    <row r="21" spans="1:17" ht="11.45" customHeight="1" x14ac:dyDescent="0.25">
      <c r="A21" s="19" t="s">
        <v>49</v>
      </c>
      <c r="B21" s="38">
        <f>TrRail_act!B$10</f>
        <v>22817</v>
      </c>
      <c r="C21" s="38">
        <f>TrRail_act!C$10</f>
        <v>21762</v>
      </c>
      <c r="D21" s="38">
        <f>TrRail_act!D$10</f>
        <v>20679</v>
      </c>
      <c r="E21" s="38">
        <f>TrRail_act!E$10</f>
        <v>20299</v>
      </c>
      <c r="F21" s="38">
        <f>TrRail_act!F$10</f>
        <v>22183</v>
      </c>
      <c r="G21" s="38">
        <f>TrRail_act!G$10</f>
        <v>22761</v>
      </c>
      <c r="H21" s="38">
        <f>TrRail_act!H$10</f>
        <v>24151</v>
      </c>
      <c r="I21" s="38">
        <f>TrRail_act!I$10</f>
        <v>25285</v>
      </c>
      <c r="J21" s="38">
        <f>TrRail_act!J$10</f>
        <v>23831</v>
      </c>
      <c r="K21" s="38">
        <f>TrRail_act!K$10</f>
        <v>17791</v>
      </c>
      <c r="L21" s="38">
        <f>TrRail_act!L$10</f>
        <v>18616</v>
      </c>
      <c r="M21" s="38">
        <f>TrRail_act!M$10</f>
        <v>19787</v>
      </c>
      <c r="N21" s="38">
        <f>TrRail_act!N$10</f>
        <v>20244</v>
      </c>
      <c r="O21" s="38">
        <f>TrRail_act!O$10</f>
        <v>19037</v>
      </c>
      <c r="P21" s="38">
        <f>TrRail_act!P$10</f>
        <v>20157</v>
      </c>
      <c r="Q21" s="38">
        <f>TrRail_act!Q$10</f>
        <v>20781</v>
      </c>
    </row>
    <row r="22" spans="1:17" ht="11.45" customHeight="1" x14ac:dyDescent="0.25">
      <c r="A22" s="19" t="s">
        <v>48</v>
      </c>
      <c r="B22" s="38">
        <f t="shared" ref="B22:Q22" si="6">B23+B24</f>
        <v>1062.1926240401601</v>
      </c>
      <c r="C22" s="38">
        <f t="shared" si="6"/>
        <v>989.13853862616259</v>
      </c>
      <c r="D22" s="38">
        <f t="shared" si="6"/>
        <v>918.96801270449419</v>
      </c>
      <c r="E22" s="38">
        <f t="shared" si="6"/>
        <v>1052.2379269015516</v>
      </c>
      <c r="F22" s="38">
        <f t="shared" si="6"/>
        <v>1139.9395493675956</v>
      </c>
      <c r="G22" s="38">
        <f t="shared" si="6"/>
        <v>1240.1071578857939</v>
      </c>
      <c r="H22" s="38">
        <f t="shared" si="6"/>
        <v>1368.3439856360596</v>
      </c>
      <c r="I22" s="38">
        <f t="shared" si="6"/>
        <v>1593.8842378731156</v>
      </c>
      <c r="J22" s="38">
        <f t="shared" si="6"/>
        <v>1374.5873215540423</v>
      </c>
      <c r="K22" s="38">
        <f t="shared" si="6"/>
        <v>1050.3765070868649</v>
      </c>
      <c r="L22" s="38">
        <f t="shared" si="6"/>
        <v>1428.2281206530304</v>
      </c>
      <c r="M22" s="38">
        <f t="shared" si="6"/>
        <v>1583.8386067425251</v>
      </c>
      <c r="N22" s="38">
        <f t="shared" si="6"/>
        <v>1487.3735702242259</v>
      </c>
      <c r="O22" s="38">
        <f t="shared" si="6"/>
        <v>1552.3507764959052</v>
      </c>
      <c r="P22" s="38">
        <f t="shared" si="6"/>
        <v>1639.0562119703436</v>
      </c>
      <c r="Q22" s="38">
        <f t="shared" si="6"/>
        <v>1733.6526302859086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113.71451509849807</v>
      </c>
      <c r="C23" s="37">
        <f>TrAvia_act!C$9</f>
        <v>120.51095713973412</v>
      </c>
      <c r="D23" s="37">
        <f>TrAvia_act!D$9</f>
        <v>127.56665126178713</v>
      </c>
      <c r="E23" s="37">
        <f>TrAvia_act!E$9</f>
        <v>138.14613353879108</v>
      </c>
      <c r="F23" s="37">
        <f>TrAvia_act!F$9</f>
        <v>164.74492656467885</v>
      </c>
      <c r="G23" s="37">
        <f>TrAvia_act!G$9</f>
        <v>152.88175342896804</v>
      </c>
      <c r="H23" s="37">
        <f>TrAvia_act!H$9</f>
        <v>155.50416418029911</v>
      </c>
      <c r="I23" s="37">
        <f>TrAvia_act!I$9</f>
        <v>167.12220136557713</v>
      </c>
      <c r="J23" s="37">
        <f>TrAvia_act!J$9</f>
        <v>150.37506932419981</v>
      </c>
      <c r="K23" s="37">
        <f>TrAvia_act!K$9</f>
        <v>139.61465490588978</v>
      </c>
      <c r="L23" s="37">
        <f>TrAvia_act!L$9</f>
        <v>138.34842326515181</v>
      </c>
      <c r="M23" s="37">
        <f>TrAvia_act!M$9</f>
        <v>111.35830408978877</v>
      </c>
      <c r="N23" s="37">
        <f>TrAvia_act!N$9</f>
        <v>104.31414951924971</v>
      </c>
      <c r="O23" s="37">
        <f>TrAvia_act!O$9</f>
        <v>103.3798620983759</v>
      </c>
      <c r="P23" s="37">
        <f>TrAvia_act!P$9</f>
        <v>105.7096767718314</v>
      </c>
      <c r="Q23" s="37">
        <f>TrAvia_act!Q$9</f>
        <v>109.99817285555361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948.47810894166196</v>
      </c>
      <c r="C24" s="37">
        <f>TrAvia_act!C$10</f>
        <v>868.62758148642843</v>
      </c>
      <c r="D24" s="37">
        <f>TrAvia_act!D$10</f>
        <v>791.40136144270707</v>
      </c>
      <c r="E24" s="37">
        <f>TrAvia_act!E$10</f>
        <v>914.09179336276065</v>
      </c>
      <c r="F24" s="37">
        <f>TrAvia_act!F$10</f>
        <v>975.19462280291668</v>
      </c>
      <c r="G24" s="37">
        <f>TrAvia_act!G$10</f>
        <v>1087.2254044568258</v>
      </c>
      <c r="H24" s="37">
        <f>TrAvia_act!H$10</f>
        <v>1212.8398214557606</v>
      </c>
      <c r="I24" s="37">
        <f>TrAvia_act!I$10</f>
        <v>1426.7620365075384</v>
      </c>
      <c r="J24" s="37">
        <f>TrAvia_act!J$10</f>
        <v>1224.2122522298425</v>
      </c>
      <c r="K24" s="37">
        <f>TrAvia_act!K$10</f>
        <v>910.76185218097498</v>
      </c>
      <c r="L24" s="37">
        <f>TrAvia_act!L$10</f>
        <v>1289.8796973878787</v>
      </c>
      <c r="M24" s="37">
        <f>TrAvia_act!M$10</f>
        <v>1472.4803026527363</v>
      </c>
      <c r="N24" s="37">
        <f>TrAvia_act!N$10</f>
        <v>1383.0594207049762</v>
      </c>
      <c r="O24" s="37">
        <f>TrAvia_act!O$10</f>
        <v>1448.9709143975292</v>
      </c>
      <c r="P24" s="37">
        <f>TrAvia_act!P$10</f>
        <v>1533.3465351985121</v>
      </c>
      <c r="Q24" s="37">
        <f>TrAvia_act!Q$10</f>
        <v>1623.654457430355</v>
      </c>
    </row>
    <row r="25" spans="1:17" ht="11.45" customHeight="1" x14ac:dyDescent="0.25">
      <c r="A25" s="19" t="s">
        <v>32</v>
      </c>
      <c r="B25" s="38">
        <f t="shared" ref="B25:Q25" si="7">B26+B27</f>
        <v>30822.477598097397</v>
      </c>
      <c r="C25" s="38">
        <f t="shared" si="7"/>
        <v>29242.862510557065</v>
      </c>
      <c r="D25" s="38">
        <f t="shared" si="7"/>
        <v>32081.456233587516</v>
      </c>
      <c r="E25" s="38">
        <f t="shared" si="7"/>
        <v>35591.53427699543</v>
      </c>
      <c r="F25" s="38">
        <f t="shared" si="7"/>
        <v>36048.86556415238</v>
      </c>
      <c r="G25" s="38">
        <f t="shared" si="7"/>
        <v>40515.081478833723</v>
      </c>
      <c r="H25" s="38">
        <f t="shared" si="7"/>
        <v>31327.742636635798</v>
      </c>
      <c r="I25" s="38">
        <f t="shared" si="7"/>
        <v>33972.489630421391</v>
      </c>
      <c r="J25" s="38">
        <f t="shared" si="7"/>
        <v>37920.105285350692</v>
      </c>
      <c r="K25" s="38">
        <f t="shared" si="7"/>
        <v>39872.788588093114</v>
      </c>
      <c r="L25" s="38">
        <f t="shared" si="7"/>
        <v>36194.587342387087</v>
      </c>
      <c r="M25" s="38">
        <f t="shared" si="7"/>
        <v>36611.220173417598</v>
      </c>
      <c r="N25" s="38">
        <f t="shared" si="7"/>
        <v>35030.505941275303</v>
      </c>
      <c r="O25" s="38">
        <f t="shared" si="7"/>
        <v>33733.249974628423</v>
      </c>
      <c r="P25" s="38">
        <f t="shared" si="7"/>
        <v>32783.548682207547</v>
      </c>
      <c r="Q25" s="38">
        <f t="shared" si="7"/>
        <v>33768.647766927599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30652.911598097398</v>
      </c>
      <c r="C26" s="37">
        <f>TrNavi_act!C4</f>
        <v>29081.838510557063</v>
      </c>
      <c r="D26" s="37">
        <f>TrNavi_act!D4</f>
        <v>31991.393233587518</v>
      </c>
      <c r="E26" s="37">
        <f>TrNavi_act!E4</f>
        <v>35500.71427699543</v>
      </c>
      <c r="F26" s="37">
        <f>TrNavi_act!F4</f>
        <v>35939.035564152378</v>
      </c>
      <c r="G26" s="37">
        <f>TrNavi_act!G4</f>
        <v>40426.331478833723</v>
      </c>
      <c r="H26" s="37">
        <f>TrNavi_act!H4</f>
        <v>31251.768636635799</v>
      </c>
      <c r="I26" s="37">
        <f>TrNavi_act!I4</f>
        <v>33879.489630421391</v>
      </c>
      <c r="J26" s="37">
        <f>TrNavi_act!J4</f>
        <v>37856.105285350692</v>
      </c>
      <c r="K26" s="37">
        <f>TrNavi_act!K4</f>
        <v>39818.788588093114</v>
      </c>
      <c r="L26" s="37">
        <f>TrNavi_act!L4</f>
        <v>36086.587342387087</v>
      </c>
      <c r="M26" s="37">
        <f>TrNavi_act!M4</f>
        <v>36467.220173417598</v>
      </c>
      <c r="N26" s="37">
        <f>TrNavi_act!N4</f>
        <v>34949.505941275303</v>
      </c>
      <c r="O26" s="37">
        <f>TrNavi_act!O4</f>
        <v>33644.249974628423</v>
      </c>
      <c r="P26" s="37">
        <f>TrNavi_act!P4</f>
        <v>32719.548682207551</v>
      </c>
      <c r="Q26" s="37">
        <f>TrNavi_act!Q4</f>
        <v>33706.647766927599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169.566</v>
      </c>
      <c r="C27" s="36">
        <f>TrNavi_act!C5</f>
        <v>161.024</v>
      </c>
      <c r="D27" s="36">
        <f>TrNavi_act!D5</f>
        <v>90.063000000000002</v>
      </c>
      <c r="E27" s="36">
        <f>TrNavi_act!E5</f>
        <v>90.82</v>
      </c>
      <c r="F27" s="36">
        <f>TrNavi_act!F5</f>
        <v>109.83</v>
      </c>
      <c r="G27" s="36">
        <f>TrNavi_act!G5</f>
        <v>88.75</v>
      </c>
      <c r="H27" s="36">
        <f>TrNavi_act!H5</f>
        <v>75.974000000000004</v>
      </c>
      <c r="I27" s="36">
        <f>TrNavi_act!I5</f>
        <v>93</v>
      </c>
      <c r="J27" s="36">
        <f>TrNavi_act!J5</f>
        <v>64</v>
      </c>
      <c r="K27" s="36">
        <f>TrNavi_act!K5</f>
        <v>54</v>
      </c>
      <c r="L27" s="36">
        <f>TrNavi_act!L5</f>
        <v>108</v>
      </c>
      <c r="M27" s="36">
        <f>TrNavi_act!M5</f>
        <v>144</v>
      </c>
      <c r="N27" s="36">
        <f>TrNavi_act!N5</f>
        <v>81</v>
      </c>
      <c r="O27" s="36">
        <f>TrNavi_act!O5</f>
        <v>89</v>
      </c>
      <c r="P27" s="36">
        <f>TrNavi_act!P5</f>
        <v>64</v>
      </c>
      <c r="Q27" s="36">
        <f>TrNavi_act!Q5</f>
        <v>62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42482.601633678598</v>
      </c>
      <c r="C29" s="41">
        <f t="shared" si="8"/>
        <v>42905.849579999995</v>
      </c>
      <c r="D29" s="41">
        <f t="shared" si="8"/>
        <v>43623.173499999997</v>
      </c>
      <c r="E29" s="41">
        <f t="shared" si="8"/>
        <v>44271.113649999999</v>
      </c>
      <c r="F29" s="41">
        <f t="shared" si="8"/>
        <v>45144.584289999999</v>
      </c>
      <c r="G29" s="41">
        <f t="shared" si="8"/>
        <v>44792.436531031883</v>
      </c>
      <c r="H29" s="41">
        <f t="shared" si="8"/>
        <v>45384.153659999996</v>
      </c>
      <c r="I29" s="41">
        <f t="shared" si="8"/>
        <v>45684.599419999999</v>
      </c>
      <c r="J29" s="41">
        <f t="shared" si="8"/>
        <v>43958.433870000008</v>
      </c>
      <c r="K29" s="41">
        <f t="shared" si="8"/>
        <v>42088.546900000001</v>
      </c>
      <c r="L29" s="41">
        <f t="shared" si="8"/>
        <v>41688.819291939697</v>
      </c>
      <c r="M29" s="41">
        <f t="shared" si="8"/>
        <v>41651.324822413808</v>
      </c>
      <c r="N29" s="41">
        <f t="shared" si="8"/>
        <v>39280.250672186565</v>
      </c>
      <c r="O29" s="41">
        <f t="shared" si="8"/>
        <v>38451.402321172558</v>
      </c>
      <c r="P29" s="41">
        <f t="shared" si="8"/>
        <v>39847.746786163625</v>
      </c>
      <c r="Q29" s="41">
        <f t="shared" si="8"/>
        <v>39328.909424820013</v>
      </c>
    </row>
    <row r="30" spans="1:17" ht="11.45" customHeight="1" x14ac:dyDescent="0.25">
      <c r="A30" s="25" t="s">
        <v>39</v>
      </c>
      <c r="B30" s="40">
        <f t="shared" ref="B30:Q30" si="9">B31+B35+B39</f>
        <v>30418.099427980644</v>
      </c>
      <c r="C30" s="40">
        <f t="shared" si="9"/>
        <v>30468.825647049696</v>
      </c>
      <c r="D30" s="40">
        <f t="shared" si="9"/>
        <v>31121.582278655347</v>
      </c>
      <c r="E30" s="40">
        <f t="shared" si="9"/>
        <v>31323.715328246701</v>
      </c>
      <c r="F30" s="40">
        <f t="shared" si="9"/>
        <v>31535.222723593972</v>
      </c>
      <c r="G30" s="40">
        <f t="shared" si="9"/>
        <v>30652.215959379733</v>
      </c>
      <c r="H30" s="40">
        <f t="shared" si="9"/>
        <v>32255.256003448587</v>
      </c>
      <c r="I30" s="40">
        <f t="shared" si="9"/>
        <v>31881.814318713172</v>
      </c>
      <c r="J30" s="40">
        <f t="shared" si="9"/>
        <v>30456.50422888</v>
      </c>
      <c r="K30" s="40">
        <f t="shared" si="9"/>
        <v>29455.573639214497</v>
      </c>
      <c r="L30" s="40">
        <f t="shared" si="9"/>
        <v>28721.770749127532</v>
      </c>
      <c r="M30" s="40">
        <f t="shared" si="9"/>
        <v>28470.297190123321</v>
      </c>
      <c r="N30" s="40">
        <f t="shared" si="9"/>
        <v>27247.568181011527</v>
      </c>
      <c r="O30" s="40">
        <f t="shared" si="9"/>
        <v>27295.743797677125</v>
      </c>
      <c r="P30" s="40">
        <f t="shared" si="9"/>
        <v>28640.306510367187</v>
      </c>
      <c r="Q30" s="40">
        <f t="shared" si="9"/>
        <v>28933.920568432251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26383.637676669037</v>
      </c>
      <c r="C31" s="39">
        <f t="shared" si="10"/>
        <v>26755.194357745193</v>
      </c>
      <c r="D31" s="39">
        <f t="shared" si="10"/>
        <v>27358.324167961204</v>
      </c>
      <c r="E31" s="39">
        <f t="shared" si="10"/>
        <v>27125.138095479873</v>
      </c>
      <c r="F31" s="39">
        <f t="shared" si="10"/>
        <v>27389.646102558934</v>
      </c>
      <c r="G31" s="39">
        <f t="shared" si="10"/>
        <v>26337.495126253823</v>
      </c>
      <c r="H31" s="39">
        <f t="shared" si="10"/>
        <v>27653.980840219221</v>
      </c>
      <c r="I31" s="39">
        <f t="shared" si="10"/>
        <v>27027.702470368691</v>
      </c>
      <c r="J31" s="39">
        <f t="shared" si="10"/>
        <v>25714.988183590885</v>
      </c>
      <c r="K31" s="39">
        <f t="shared" si="10"/>
        <v>25061.256461566361</v>
      </c>
      <c r="L31" s="39">
        <f t="shared" si="10"/>
        <v>24133.084717826714</v>
      </c>
      <c r="M31" s="39">
        <f t="shared" si="10"/>
        <v>23808.85152413293</v>
      </c>
      <c r="N31" s="39">
        <f t="shared" si="10"/>
        <v>22751.335925701998</v>
      </c>
      <c r="O31" s="39">
        <f t="shared" si="10"/>
        <v>22910.431231208502</v>
      </c>
      <c r="P31" s="39">
        <f t="shared" si="10"/>
        <v>24263.895352597163</v>
      </c>
      <c r="Q31" s="39">
        <f t="shared" si="10"/>
        <v>24398.222309093144</v>
      </c>
    </row>
    <row r="32" spans="1:17" ht="11.45" customHeight="1" x14ac:dyDescent="0.25">
      <c r="A32" s="17" t="str">
        <f>$A$6</f>
        <v>Powered 2-wheelers</v>
      </c>
      <c r="B32" s="37">
        <f>TrRoad_ene!B$19</f>
        <v>1434.542907035378</v>
      </c>
      <c r="C32" s="37">
        <f>TrRoad_ene!C$19</f>
        <v>1455.9031977048467</v>
      </c>
      <c r="D32" s="37">
        <f>TrRoad_ene!D$19</f>
        <v>1434.6330757216406</v>
      </c>
      <c r="E32" s="37">
        <f>TrRoad_ene!E$19</f>
        <v>1452.2175758160274</v>
      </c>
      <c r="F32" s="37">
        <f>TrRoad_ene!F$19</f>
        <v>1499.9777639348897</v>
      </c>
      <c r="G32" s="37">
        <f>TrRoad_ene!G$19</f>
        <v>1496.1505096827857</v>
      </c>
      <c r="H32" s="37">
        <f>TrRoad_ene!H$19</f>
        <v>1408.9646826405556</v>
      </c>
      <c r="I32" s="37">
        <f>TrRoad_ene!I$19</f>
        <v>1238.5459697382032</v>
      </c>
      <c r="J32" s="37">
        <f>TrRoad_ene!J$19</f>
        <v>1290.6664744752918</v>
      </c>
      <c r="K32" s="37">
        <f>TrRoad_ene!K$19</f>
        <v>1184.9006109013787</v>
      </c>
      <c r="L32" s="37">
        <f>TrRoad_ene!L$19</f>
        <v>1198.7716018376229</v>
      </c>
      <c r="M32" s="37">
        <f>TrRoad_ene!M$19</f>
        <v>1225.1939419109183</v>
      </c>
      <c r="N32" s="37">
        <f>TrRoad_ene!N$19</f>
        <v>1173.2775064649265</v>
      </c>
      <c r="O32" s="37">
        <f>TrRoad_ene!O$19</f>
        <v>1120.0516737428263</v>
      </c>
      <c r="P32" s="37">
        <f>TrRoad_ene!P$19</f>
        <v>1136.3163091469223</v>
      </c>
      <c r="Q32" s="37">
        <f>TrRoad_ene!Q$19</f>
        <v>1117.5986711906417</v>
      </c>
    </row>
    <row r="33" spans="1:17" ht="11.45" customHeight="1" x14ac:dyDescent="0.25">
      <c r="A33" s="17" t="str">
        <f>$A$7</f>
        <v>Passenger cars</v>
      </c>
      <c r="B33" s="37">
        <f>TrRoad_ene!B$21</f>
        <v>22869.668809469418</v>
      </c>
      <c r="C33" s="37">
        <f>TrRoad_ene!C$21</f>
        <v>23188.37114052683</v>
      </c>
      <c r="D33" s="37">
        <f>TrRoad_ene!D$21</f>
        <v>23791.496156300116</v>
      </c>
      <c r="E33" s="37">
        <f>TrRoad_ene!E$21</f>
        <v>23521.173010511266</v>
      </c>
      <c r="F33" s="37">
        <f>TrRoad_ene!F$21</f>
        <v>23719.801470801813</v>
      </c>
      <c r="G33" s="37">
        <f>TrRoad_ene!G$21</f>
        <v>22651.972187448609</v>
      </c>
      <c r="H33" s="37">
        <f>TrRoad_ene!H$21</f>
        <v>24022.079957567221</v>
      </c>
      <c r="I33" s="37">
        <f>TrRoad_ene!I$21</f>
        <v>23574.968548976751</v>
      </c>
      <c r="J33" s="37">
        <f>TrRoad_ene!J$21</f>
        <v>22221.591572487039</v>
      </c>
      <c r="K33" s="37">
        <f>TrRoad_ene!K$21</f>
        <v>21670.355554168145</v>
      </c>
      <c r="L33" s="37">
        <f>TrRoad_ene!L$21</f>
        <v>20700.982941368813</v>
      </c>
      <c r="M33" s="37">
        <f>TrRoad_ene!M$21</f>
        <v>20314.131507581893</v>
      </c>
      <c r="N33" s="37">
        <f>TrRoad_ene!N$21</f>
        <v>19404.554030588781</v>
      </c>
      <c r="O33" s="37">
        <f>TrRoad_ene!O$21</f>
        <v>19625.518850364741</v>
      </c>
      <c r="P33" s="37">
        <f>TrRoad_ene!P$21</f>
        <v>20934.771067516798</v>
      </c>
      <c r="Q33" s="37">
        <f>TrRoad_ene!Q$21</f>
        <v>21052.886724568962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2079.4259601642393</v>
      </c>
      <c r="C34" s="37">
        <f>TrRoad_ene!C$33</f>
        <v>2110.9200195135177</v>
      </c>
      <c r="D34" s="37">
        <f>TrRoad_ene!D$33</f>
        <v>2132.1949359394443</v>
      </c>
      <c r="E34" s="37">
        <f>TrRoad_ene!E$33</f>
        <v>2151.7475091525826</v>
      </c>
      <c r="F34" s="37">
        <f>TrRoad_ene!F$33</f>
        <v>2169.8668678222311</v>
      </c>
      <c r="G34" s="37">
        <f>TrRoad_ene!G$33</f>
        <v>2189.372429122428</v>
      </c>
      <c r="H34" s="37">
        <f>TrRoad_ene!H$33</f>
        <v>2222.9362000114438</v>
      </c>
      <c r="I34" s="37">
        <f>TrRoad_ene!I$33</f>
        <v>2214.1879516537379</v>
      </c>
      <c r="J34" s="37">
        <f>TrRoad_ene!J$33</f>
        <v>2202.7301366285533</v>
      </c>
      <c r="K34" s="37">
        <f>TrRoad_ene!K$33</f>
        <v>2206.0002964968376</v>
      </c>
      <c r="L34" s="37">
        <f>TrRoad_ene!L$33</f>
        <v>2233.3301746202765</v>
      </c>
      <c r="M34" s="37">
        <f>TrRoad_ene!M$33</f>
        <v>2269.5260746401195</v>
      </c>
      <c r="N34" s="37">
        <f>TrRoad_ene!N$33</f>
        <v>2173.5043886482927</v>
      </c>
      <c r="O34" s="37">
        <f>TrRoad_ene!O$33</f>
        <v>2164.860707100936</v>
      </c>
      <c r="P34" s="37">
        <f>TrRoad_ene!P$33</f>
        <v>2192.8079759334428</v>
      </c>
      <c r="Q34" s="37">
        <f>TrRoad_ene!Q$33</f>
        <v>2227.7369133335401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634.77097172100991</v>
      </c>
      <c r="C35" s="38">
        <f t="shared" si="11"/>
        <v>616.03452547735969</v>
      </c>
      <c r="D35" s="38">
        <f t="shared" si="11"/>
        <v>660.55517401775569</v>
      </c>
      <c r="E35" s="38">
        <f t="shared" si="11"/>
        <v>707.48439244294468</v>
      </c>
      <c r="F35" s="38">
        <f t="shared" si="11"/>
        <v>692.51009957086137</v>
      </c>
      <c r="G35" s="38">
        <f t="shared" si="11"/>
        <v>713.64725394072389</v>
      </c>
      <c r="H35" s="38">
        <f t="shared" si="11"/>
        <v>746.03757797778405</v>
      </c>
      <c r="I35" s="38">
        <f t="shared" si="11"/>
        <v>763.98437368725081</v>
      </c>
      <c r="J35" s="38">
        <f t="shared" si="11"/>
        <v>781.15892510232356</v>
      </c>
      <c r="K35" s="38">
        <f t="shared" si="11"/>
        <v>796.36589361080598</v>
      </c>
      <c r="L35" s="38">
        <f t="shared" si="11"/>
        <v>811.59026592220914</v>
      </c>
      <c r="M35" s="38">
        <f t="shared" si="11"/>
        <v>805.98341825849184</v>
      </c>
      <c r="N35" s="38">
        <f t="shared" si="11"/>
        <v>811.93497806603602</v>
      </c>
      <c r="O35" s="38">
        <f t="shared" si="11"/>
        <v>805.64591835747319</v>
      </c>
      <c r="P35" s="38">
        <f t="shared" si="11"/>
        <v>761.56955708602777</v>
      </c>
      <c r="Q35" s="38">
        <f t="shared" si="11"/>
        <v>794.74167236842788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41.672928954199229</v>
      </c>
      <c r="C36" s="37">
        <f>TrRail_ene!C$18</f>
        <v>41.48337232366206</v>
      </c>
      <c r="D36" s="37">
        <f>TrRail_ene!D$18</f>
        <v>42.830630356962445</v>
      </c>
      <c r="E36" s="37">
        <f>TrRail_ene!E$18</f>
        <v>43.681548466585802</v>
      </c>
      <c r="F36" s="37">
        <f>TrRail_ene!F$18</f>
        <v>43.201597328944196</v>
      </c>
      <c r="G36" s="37">
        <f>TrRail_ene!G$18</f>
        <v>43.074391435490647</v>
      </c>
      <c r="H36" s="37">
        <f>TrRail_ene!H$18</f>
        <v>44.140624283820188</v>
      </c>
      <c r="I36" s="37">
        <f>TrRail_ene!I$18</f>
        <v>47.172886516177584</v>
      </c>
      <c r="J36" s="37">
        <f>TrRail_ene!J$18</f>
        <v>47.602856475339799</v>
      </c>
      <c r="K36" s="37">
        <f>TrRail_ene!K$18</f>
        <v>47.716497072524547</v>
      </c>
      <c r="L36" s="37">
        <f>TrRail_ene!L$18</f>
        <v>48.169628563078241</v>
      </c>
      <c r="M36" s="37">
        <f>TrRail_ene!M$18</f>
        <v>46.661197306932884</v>
      </c>
      <c r="N36" s="37">
        <f>TrRail_ene!N$18</f>
        <v>41.808785967135996</v>
      </c>
      <c r="O36" s="37">
        <f>TrRail_ene!O$18</f>
        <v>41.531432960258996</v>
      </c>
      <c r="P36" s="37">
        <f>TrRail_ene!P$18</f>
        <v>41.226418186471534</v>
      </c>
      <c r="Q36" s="37">
        <f>TrRail_ene!Q$18</f>
        <v>41.318679713733268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534.2384455726675</v>
      </c>
      <c r="C37" s="37">
        <f>TrRail_ene!C$19</f>
        <v>498.25384817189172</v>
      </c>
      <c r="D37" s="37">
        <f>TrRail_ene!D$19</f>
        <v>538.39209100484516</v>
      </c>
      <c r="E37" s="37">
        <f>TrRail_ene!E$19</f>
        <v>580.65270092401533</v>
      </c>
      <c r="F37" s="37">
        <f>TrRail_ene!F$19</f>
        <v>560.89973412105428</v>
      </c>
      <c r="G37" s="37">
        <f>TrRail_ene!G$19</f>
        <v>575.99702702039679</v>
      </c>
      <c r="H37" s="37">
        <f>TrRail_ene!H$19</f>
        <v>604.67138654793666</v>
      </c>
      <c r="I37" s="37">
        <f>TrRail_ene!I$19</f>
        <v>621.09100182795123</v>
      </c>
      <c r="J37" s="37">
        <f>TrRail_ene!J$19</f>
        <v>638.16387220672561</v>
      </c>
      <c r="K37" s="37">
        <f>TrRail_ene!K$19</f>
        <v>633.87025251225975</v>
      </c>
      <c r="L37" s="37">
        <f>TrRail_ene!L$19</f>
        <v>641.0358264917727</v>
      </c>
      <c r="M37" s="37">
        <f>TrRail_ene!M$19</f>
        <v>634.20783677737359</v>
      </c>
      <c r="N37" s="37">
        <f>TrRail_ene!N$19</f>
        <v>643.46725612676028</v>
      </c>
      <c r="O37" s="37">
        <f>TrRail_ene!O$19</f>
        <v>638.73889959461167</v>
      </c>
      <c r="P37" s="37">
        <f>TrRail_ene!P$19</f>
        <v>597.01494896757742</v>
      </c>
      <c r="Q37" s="37">
        <f>TrRail_ene!Q$19</f>
        <v>631.92867490683784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58.85959719414312</v>
      </c>
      <c r="C38" s="37">
        <f>TrRail_ene!C$22</f>
        <v>76.297304981805922</v>
      </c>
      <c r="D38" s="37">
        <f>TrRail_ene!D$22</f>
        <v>79.332452655948174</v>
      </c>
      <c r="E38" s="37">
        <f>TrRail_ene!E$22</f>
        <v>83.150143052343523</v>
      </c>
      <c r="F38" s="37">
        <f>TrRail_ene!F$22</f>
        <v>88.408768120862902</v>
      </c>
      <c r="G38" s="37">
        <f>TrRail_ene!G$22</f>
        <v>94.575835484836432</v>
      </c>
      <c r="H38" s="37">
        <f>TrRail_ene!H$22</f>
        <v>97.225567146027146</v>
      </c>
      <c r="I38" s="37">
        <f>TrRail_ene!I$22</f>
        <v>95.72048534312195</v>
      </c>
      <c r="J38" s="37">
        <f>TrRail_ene!J$22</f>
        <v>95.39219642025823</v>
      </c>
      <c r="K38" s="37">
        <f>TrRail_ene!K$22</f>
        <v>114.77914402602161</v>
      </c>
      <c r="L38" s="37">
        <f>TrRail_ene!L$22</f>
        <v>122.3848108673582</v>
      </c>
      <c r="M38" s="37">
        <f>TrRail_ene!M$22</f>
        <v>125.11438417418539</v>
      </c>
      <c r="N38" s="37">
        <f>TrRail_ene!N$22</f>
        <v>126.65893597213973</v>
      </c>
      <c r="O38" s="37">
        <f>TrRail_ene!O$22</f>
        <v>125.37558580260244</v>
      </c>
      <c r="P38" s="37">
        <f>TrRail_ene!P$22</f>
        <v>123.3281899319788</v>
      </c>
      <c r="Q38" s="37">
        <f>TrRail_ene!Q$22</f>
        <v>121.4943177478568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3399.6907795905963</v>
      </c>
      <c r="C39" s="38">
        <f t="shared" si="12"/>
        <v>3097.5967638271427</v>
      </c>
      <c r="D39" s="38">
        <f t="shared" si="12"/>
        <v>3102.7029366763882</v>
      </c>
      <c r="E39" s="38">
        <f t="shared" si="12"/>
        <v>3491.0928403238836</v>
      </c>
      <c r="F39" s="38">
        <f t="shared" si="12"/>
        <v>3453.0665214641795</v>
      </c>
      <c r="G39" s="38">
        <f t="shared" si="12"/>
        <v>3601.0735791851871</v>
      </c>
      <c r="H39" s="38">
        <f t="shared" si="12"/>
        <v>3855.2375852515829</v>
      </c>
      <c r="I39" s="38">
        <f t="shared" si="12"/>
        <v>4090.1274746572317</v>
      </c>
      <c r="J39" s="38">
        <f t="shared" si="12"/>
        <v>3960.3571201867881</v>
      </c>
      <c r="K39" s="38">
        <f t="shared" si="12"/>
        <v>3597.9512840373282</v>
      </c>
      <c r="L39" s="38">
        <f t="shared" si="12"/>
        <v>3777.0957653786113</v>
      </c>
      <c r="M39" s="38">
        <f t="shared" si="12"/>
        <v>3855.4622477318981</v>
      </c>
      <c r="N39" s="38">
        <f t="shared" si="12"/>
        <v>3684.2972772434896</v>
      </c>
      <c r="O39" s="38">
        <f t="shared" si="12"/>
        <v>3579.6666481111479</v>
      </c>
      <c r="P39" s="38">
        <f t="shared" si="12"/>
        <v>3614.8416006839989</v>
      </c>
      <c r="Q39" s="38">
        <f t="shared" si="12"/>
        <v>3740.9565869706789</v>
      </c>
    </row>
    <row r="40" spans="1:17" ht="11.45" customHeight="1" x14ac:dyDescent="0.25">
      <c r="A40" s="17" t="str">
        <f>$A$14</f>
        <v>Domestic</v>
      </c>
      <c r="B40" s="37">
        <f>TrAvia_ene!B$9</f>
        <v>750.47152508797672</v>
      </c>
      <c r="C40" s="37">
        <f>TrAvia_ene!C$9</f>
        <v>755.69851999999992</v>
      </c>
      <c r="D40" s="37">
        <f>TrAvia_ene!D$9</f>
        <v>863.10099000000002</v>
      </c>
      <c r="E40" s="37">
        <f>TrAvia_ene!E$9</f>
        <v>1190.3991999999996</v>
      </c>
      <c r="F40" s="37">
        <f>TrAvia_ene!F$9</f>
        <v>1039.9004</v>
      </c>
      <c r="G40" s="37">
        <f>TrAvia_ene!G$9</f>
        <v>1024.2333693059713</v>
      </c>
      <c r="H40" s="37">
        <f>TrAvia_ene!H$9</f>
        <v>1069.7009399999997</v>
      </c>
      <c r="I40" s="37">
        <f>TrAvia_ene!I$9</f>
        <v>1155.7024500000002</v>
      </c>
      <c r="J40" s="37">
        <f>TrAvia_ene!J$9</f>
        <v>1124.4005099999999</v>
      </c>
      <c r="K40" s="37">
        <f>TrAvia_ene!K$9</f>
        <v>1120.7220399999997</v>
      </c>
      <c r="L40" s="37">
        <f>TrAvia_ene!L$9</f>
        <v>1177.2722089854772</v>
      </c>
      <c r="M40" s="37">
        <f>TrAvia_ene!M$9</f>
        <v>1169.9206744144774</v>
      </c>
      <c r="N40" s="37">
        <f>TrAvia_ene!N$9</f>
        <v>1069.8806845992203</v>
      </c>
      <c r="O40" s="37">
        <f>TrAvia_ene!O$9</f>
        <v>1001.9276459040486</v>
      </c>
      <c r="P40" s="37">
        <f>TrAvia_ene!P$9</f>
        <v>935.25425457818869</v>
      </c>
      <c r="Q40" s="37">
        <f>TrAvia_ene!Q$9</f>
        <v>964.50583333302336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1520.9820989390987</v>
      </c>
      <c r="C41" s="37">
        <f>TrAvia_ene!C$10</f>
        <v>1455.3502567975493</v>
      </c>
      <c r="D41" s="37">
        <f>TrAvia_ene!D$10</f>
        <v>1380.5067920275465</v>
      </c>
      <c r="E41" s="37">
        <f>TrAvia_ene!E$10</f>
        <v>1302.3980680737841</v>
      </c>
      <c r="F41" s="37">
        <f>TrAvia_ene!F$10</f>
        <v>1269.0179471975957</v>
      </c>
      <c r="G41" s="37">
        <f>TrAvia_ene!G$10</f>
        <v>1321.108610247252</v>
      </c>
      <c r="H41" s="37">
        <f>TrAvia_ene!H$10</f>
        <v>1424.3729465058657</v>
      </c>
      <c r="I41" s="37">
        <f>TrAvia_ene!I$10</f>
        <v>1511.5576333886331</v>
      </c>
      <c r="J41" s="37">
        <f>TrAvia_ene!J$10</f>
        <v>1386.9559093748669</v>
      </c>
      <c r="K41" s="37">
        <f>TrAvia_ene!K$10</f>
        <v>1242.0255644409758</v>
      </c>
      <c r="L41" s="37">
        <f>TrAvia_ene!L$10</f>
        <v>1309.6853479018016</v>
      </c>
      <c r="M41" s="37">
        <f>TrAvia_ene!M$10</f>
        <v>1430.2065834697776</v>
      </c>
      <c r="N41" s="37">
        <f>TrAvia_ene!N$10</f>
        <v>1284.308165527081</v>
      </c>
      <c r="O41" s="37">
        <f>TrAvia_ene!O$10</f>
        <v>1225.4714215786498</v>
      </c>
      <c r="P41" s="37">
        <f>TrAvia_ene!P$10</f>
        <v>1276.544220444506</v>
      </c>
      <c r="Q41" s="37">
        <f>TrAvia_ene!Q$10</f>
        <v>1382.5743251230028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1128.2371555635209</v>
      </c>
      <c r="C42" s="37">
        <f>TrAvia_ene!C$11</f>
        <v>886.5479870295934</v>
      </c>
      <c r="D42" s="37">
        <f>TrAvia_ene!D$11</f>
        <v>859.09515464884203</v>
      </c>
      <c r="E42" s="37">
        <f>TrAvia_ene!E$11</f>
        <v>998.29557225009978</v>
      </c>
      <c r="F42" s="37">
        <f>TrAvia_ene!F$11</f>
        <v>1144.1481742665837</v>
      </c>
      <c r="G42" s="37">
        <f>TrAvia_ene!G$11</f>
        <v>1255.7315996319635</v>
      </c>
      <c r="H42" s="37">
        <f>TrAvia_ene!H$11</f>
        <v>1361.1636987457173</v>
      </c>
      <c r="I42" s="37">
        <f>TrAvia_ene!I$11</f>
        <v>1422.8673912685983</v>
      </c>
      <c r="J42" s="37">
        <f>TrAvia_ene!J$11</f>
        <v>1449.000700811921</v>
      </c>
      <c r="K42" s="37">
        <f>TrAvia_ene!K$11</f>
        <v>1235.2036795963529</v>
      </c>
      <c r="L42" s="37">
        <f>TrAvia_ene!L$11</f>
        <v>1290.1382084913325</v>
      </c>
      <c r="M42" s="37">
        <f>TrAvia_ene!M$11</f>
        <v>1255.3349898476433</v>
      </c>
      <c r="N42" s="37">
        <f>TrAvia_ene!N$11</f>
        <v>1330.1084271171883</v>
      </c>
      <c r="O42" s="37">
        <f>TrAvia_ene!O$11</f>
        <v>1352.2675806284497</v>
      </c>
      <c r="P42" s="37">
        <f>TrAvia_ene!P$11</f>
        <v>1403.0431256613042</v>
      </c>
      <c r="Q42" s="37">
        <f>TrAvia_ene!Q$11</f>
        <v>1393.8764285146526</v>
      </c>
    </row>
    <row r="43" spans="1:17" ht="11.45" customHeight="1" x14ac:dyDescent="0.25">
      <c r="A43" s="25" t="s">
        <v>18</v>
      </c>
      <c r="B43" s="40">
        <f t="shared" ref="B43:Q43" si="13">B44+B47+B48+B51</f>
        <v>12064.502205697958</v>
      </c>
      <c r="C43" s="40">
        <f t="shared" si="13"/>
        <v>12437.023932950302</v>
      </c>
      <c r="D43" s="40">
        <f t="shared" si="13"/>
        <v>12501.591221344648</v>
      </c>
      <c r="E43" s="40">
        <f t="shared" si="13"/>
        <v>12947.398321753295</v>
      </c>
      <c r="F43" s="40">
        <f t="shared" si="13"/>
        <v>13609.361566406025</v>
      </c>
      <c r="G43" s="40">
        <f t="shared" si="13"/>
        <v>14140.220571652151</v>
      </c>
      <c r="H43" s="40">
        <f t="shared" si="13"/>
        <v>13128.897656551413</v>
      </c>
      <c r="I43" s="40">
        <f t="shared" si="13"/>
        <v>13802.785101286823</v>
      </c>
      <c r="J43" s="40">
        <f t="shared" si="13"/>
        <v>13501.929641120008</v>
      </c>
      <c r="K43" s="40">
        <f t="shared" si="13"/>
        <v>12632.973260785506</v>
      </c>
      <c r="L43" s="40">
        <f t="shared" si="13"/>
        <v>12967.048542812168</v>
      </c>
      <c r="M43" s="40">
        <f t="shared" si="13"/>
        <v>13181.02763229049</v>
      </c>
      <c r="N43" s="40">
        <f t="shared" si="13"/>
        <v>12032.682491175041</v>
      </c>
      <c r="O43" s="40">
        <f t="shared" si="13"/>
        <v>11155.658523495435</v>
      </c>
      <c r="P43" s="40">
        <f t="shared" si="13"/>
        <v>11207.440275796438</v>
      </c>
      <c r="Q43" s="40">
        <f t="shared" si="13"/>
        <v>10394.988856387763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10497.762438539281</v>
      </c>
      <c r="C44" s="39">
        <f t="shared" si="14"/>
        <v>10812.668682254804</v>
      </c>
      <c r="D44" s="39">
        <f t="shared" si="14"/>
        <v>10899.845742038793</v>
      </c>
      <c r="E44" s="39">
        <f t="shared" si="14"/>
        <v>11232.277604520124</v>
      </c>
      <c r="F44" s="39">
        <f t="shared" si="14"/>
        <v>11878.990917441068</v>
      </c>
      <c r="G44" s="39">
        <f t="shared" si="14"/>
        <v>12445.006930660722</v>
      </c>
      <c r="H44" s="39">
        <f t="shared" si="14"/>
        <v>11415.589369780781</v>
      </c>
      <c r="I44" s="39">
        <f t="shared" si="14"/>
        <v>12138.901219631305</v>
      </c>
      <c r="J44" s="39">
        <f t="shared" si="14"/>
        <v>11793.148256409118</v>
      </c>
      <c r="K44" s="39">
        <f t="shared" si="14"/>
        <v>11224.01061843364</v>
      </c>
      <c r="L44" s="39">
        <f t="shared" si="14"/>
        <v>11610.001135404436</v>
      </c>
      <c r="M44" s="39">
        <f t="shared" si="14"/>
        <v>11867.269343658929</v>
      </c>
      <c r="N44" s="39">
        <f t="shared" si="14"/>
        <v>10828.376516943859</v>
      </c>
      <c r="O44" s="39">
        <f t="shared" si="14"/>
        <v>9949.8978787703345</v>
      </c>
      <c r="P44" s="39">
        <f t="shared" si="14"/>
        <v>10017.477519532633</v>
      </c>
      <c r="Q44" s="39">
        <f t="shared" si="14"/>
        <v>9219.7176514482271</v>
      </c>
    </row>
    <row r="45" spans="1:17" ht="11.45" customHeight="1" x14ac:dyDescent="0.25">
      <c r="A45" s="17" t="str">
        <f>$A$19</f>
        <v>Light duty vehicles</v>
      </c>
      <c r="B45" s="37">
        <f>TrRoad_ene!B$43</f>
        <v>5032.0500995655066</v>
      </c>
      <c r="C45" s="37">
        <f>TrRoad_ene!C$43</f>
        <v>4711.9185152300033</v>
      </c>
      <c r="D45" s="37">
        <f>TrRoad_ene!D$43</f>
        <v>4866.4688816555436</v>
      </c>
      <c r="E45" s="37">
        <f>TrRoad_ene!E$43</f>
        <v>5282.3955697016845</v>
      </c>
      <c r="F45" s="37">
        <f>TrRoad_ene!F$43</f>
        <v>5670.3511239520494</v>
      </c>
      <c r="G45" s="37">
        <f>TrRoad_ene!G$43</f>
        <v>6222.0444293310538</v>
      </c>
      <c r="H45" s="37">
        <f>TrRoad_ene!H$43</f>
        <v>5480.6580167239745</v>
      </c>
      <c r="I45" s="37">
        <f>TrRoad_ene!I$43</f>
        <v>5881.6362299767889</v>
      </c>
      <c r="J45" s="37">
        <f>TrRoad_ene!J$43</f>
        <v>5813.4791955072842</v>
      </c>
      <c r="K45" s="37">
        <f>TrRoad_ene!K$43</f>
        <v>5717.2792032494772</v>
      </c>
      <c r="L45" s="37">
        <f>TrRoad_ene!L$43</f>
        <v>6169.0500028905299</v>
      </c>
      <c r="M45" s="37">
        <f>TrRoad_ene!M$43</f>
        <v>6343.9610716831003</v>
      </c>
      <c r="N45" s="37">
        <f>TrRoad_ene!N$43</f>
        <v>5563.4884372009037</v>
      </c>
      <c r="O45" s="37">
        <f>TrRoad_ene!O$43</f>
        <v>4889.4668589271523</v>
      </c>
      <c r="P45" s="37">
        <f>TrRoad_ene!P$43</f>
        <v>5031.1951601295204</v>
      </c>
      <c r="Q45" s="37">
        <f>TrRoad_ene!Q$43</f>
        <v>4060.519506014452</v>
      </c>
    </row>
    <row r="46" spans="1:17" ht="11.45" customHeight="1" x14ac:dyDescent="0.25">
      <c r="A46" s="17" t="str">
        <f>$A$20</f>
        <v>Heavy duty vehicles</v>
      </c>
      <c r="B46" s="37">
        <f>TrRoad_ene!B$52</f>
        <v>5465.7123389737744</v>
      </c>
      <c r="C46" s="37">
        <f>TrRoad_ene!C$52</f>
        <v>6100.7501670247993</v>
      </c>
      <c r="D46" s="37">
        <f>TrRoad_ene!D$52</f>
        <v>6033.3768603832486</v>
      </c>
      <c r="E46" s="37">
        <f>TrRoad_ene!E$52</f>
        <v>5949.882034818439</v>
      </c>
      <c r="F46" s="37">
        <f>TrRoad_ene!F$52</f>
        <v>6208.6397934890192</v>
      </c>
      <c r="G46" s="37">
        <f>TrRoad_ene!G$52</f>
        <v>6222.9625013296682</v>
      </c>
      <c r="H46" s="37">
        <f>TrRoad_ene!H$52</f>
        <v>5934.9313530568052</v>
      </c>
      <c r="I46" s="37">
        <f>TrRoad_ene!I$52</f>
        <v>6257.2649896545154</v>
      </c>
      <c r="J46" s="37">
        <f>TrRoad_ene!J$52</f>
        <v>5979.6690609018342</v>
      </c>
      <c r="K46" s="37">
        <f>TrRoad_ene!K$52</f>
        <v>5506.7314151841638</v>
      </c>
      <c r="L46" s="37">
        <f>TrRoad_ene!L$52</f>
        <v>5440.9511325139065</v>
      </c>
      <c r="M46" s="37">
        <f>TrRoad_ene!M$52</f>
        <v>5523.3082719758295</v>
      </c>
      <c r="N46" s="37">
        <f>TrRoad_ene!N$52</f>
        <v>5264.8880797429565</v>
      </c>
      <c r="O46" s="37">
        <f>TrRoad_ene!O$52</f>
        <v>5060.4310198431813</v>
      </c>
      <c r="P46" s="37">
        <f>TrRoad_ene!P$52</f>
        <v>4986.2823594031124</v>
      </c>
      <c r="Q46" s="37">
        <f>TrRoad_ene!Q$52</f>
        <v>5159.1981454337756</v>
      </c>
    </row>
    <row r="47" spans="1:17" ht="11.45" customHeight="1" x14ac:dyDescent="0.25">
      <c r="A47" s="19" t="str">
        <f>$A$21</f>
        <v>Rail transport</v>
      </c>
      <c r="B47" s="38">
        <f>TrRail_ene!B$23</f>
        <v>199.87828810853208</v>
      </c>
      <c r="C47" s="38">
        <f>TrRail_ene!C$23</f>
        <v>207.66695452264022</v>
      </c>
      <c r="D47" s="38">
        <f>TrRail_ene!D$23</f>
        <v>196.24485598224419</v>
      </c>
      <c r="E47" s="38">
        <f>TrRail_ene!E$23</f>
        <v>200.01675755705526</v>
      </c>
      <c r="F47" s="38">
        <f>TrRail_ene!F$23</f>
        <v>208.09137042913875</v>
      </c>
      <c r="G47" s="38">
        <f>TrRail_ene!G$23</f>
        <v>194.51581975323737</v>
      </c>
      <c r="H47" s="38">
        <f>TrRail_ene!H$23</f>
        <v>202.63120202221597</v>
      </c>
      <c r="I47" s="38">
        <f>TrRail_ene!I$23</f>
        <v>195.44135631274915</v>
      </c>
      <c r="J47" s="38">
        <f>TrRail_ene!J$23</f>
        <v>180.23968489767648</v>
      </c>
      <c r="K47" s="38">
        <f>TrRail_ene!K$23</f>
        <v>130.65885638919403</v>
      </c>
      <c r="L47" s="38">
        <f>TrRail_ene!L$23</f>
        <v>123.44065696471216</v>
      </c>
      <c r="M47" s="38">
        <f>TrRail_ene!M$23</f>
        <v>124.24476650697882</v>
      </c>
      <c r="N47" s="38">
        <f>TrRail_ene!N$23</f>
        <v>124.43780237775532</v>
      </c>
      <c r="O47" s="38">
        <f>TrRail_ene!O$23</f>
        <v>116.84880600481424</v>
      </c>
      <c r="P47" s="38">
        <f>TrRail_ene!P$23</f>
        <v>113.84792623229856</v>
      </c>
      <c r="Q47" s="38">
        <f>TrRail_ene!Q$23</f>
        <v>120.41937295563348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97.51417655925998</v>
      </c>
      <c r="C48" s="38">
        <f t="shared" si="15"/>
        <v>97.795436172858018</v>
      </c>
      <c r="D48" s="38">
        <f t="shared" si="15"/>
        <v>93.702293323611201</v>
      </c>
      <c r="E48" s="38">
        <f t="shared" si="15"/>
        <v>106.00296967611655</v>
      </c>
      <c r="F48" s="38">
        <f t="shared" si="15"/>
        <v>113.13558853582032</v>
      </c>
      <c r="G48" s="38">
        <f t="shared" si="15"/>
        <v>114.05425483772974</v>
      </c>
      <c r="H48" s="38">
        <f t="shared" si="15"/>
        <v>125.86735474841672</v>
      </c>
      <c r="I48" s="38">
        <f t="shared" si="15"/>
        <v>137.47712534276931</v>
      </c>
      <c r="J48" s="38">
        <f t="shared" si="15"/>
        <v>114.1455598132126</v>
      </c>
      <c r="K48" s="38">
        <f t="shared" si="15"/>
        <v>88.557515962670962</v>
      </c>
      <c r="L48" s="38">
        <f t="shared" si="15"/>
        <v>105.56148084846157</v>
      </c>
      <c r="M48" s="38">
        <f t="shared" si="15"/>
        <v>114.20596934249843</v>
      </c>
      <c r="N48" s="38">
        <f t="shared" si="15"/>
        <v>102.51058690752416</v>
      </c>
      <c r="O48" s="38">
        <f t="shared" si="15"/>
        <v>104.3643062153938</v>
      </c>
      <c r="P48" s="38">
        <f t="shared" si="15"/>
        <v>107.18948006669825</v>
      </c>
      <c r="Q48" s="38">
        <f t="shared" si="15"/>
        <v>122.80404614351127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29.606935204656207</v>
      </c>
      <c r="C49" s="37">
        <f>TrAvia_ene!C$13</f>
        <v>33.141678941097339</v>
      </c>
      <c r="D49" s="37">
        <f>TrAvia_ene!D$13</f>
        <v>34.709190402786739</v>
      </c>
      <c r="E49" s="37">
        <f>TrAvia_ene!E$13</f>
        <v>37.124280663785854</v>
      </c>
      <c r="F49" s="37">
        <f>TrAvia_ene!F$13</f>
        <v>42.667482115809676</v>
      </c>
      <c r="G49" s="37">
        <f>TrAvia_ene!G$13</f>
        <v>38.653486810143534</v>
      </c>
      <c r="H49" s="37">
        <f>TrAvia_ene!H$13</f>
        <v>41.039498700220904</v>
      </c>
      <c r="I49" s="37">
        <f>TrAvia_ene!I$13</f>
        <v>42.829828219393299</v>
      </c>
      <c r="J49" s="37">
        <f>TrAvia_ene!J$13</f>
        <v>36.966023365526198</v>
      </c>
      <c r="K49" s="37">
        <f>TrAvia_ene!K$13</f>
        <v>32.033786875628657</v>
      </c>
      <c r="L49" s="37">
        <f>TrAvia_ene!L$13</f>
        <v>29.712329023056917</v>
      </c>
      <c r="M49" s="37">
        <f>TrAvia_ene!M$13</f>
        <v>23.6840336749604</v>
      </c>
      <c r="N49" s="37">
        <f>TrAvia_ene!N$13</f>
        <v>20.924420760328889</v>
      </c>
      <c r="O49" s="37">
        <f>TrAvia_ene!O$13</f>
        <v>19.283851191117407</v>
      </c>
      <c r="P49" s="37">
        <f>TrAvia_ene!P$13</f>
        <v>18.726180993292676</v>
      </c>
      <c r="Q49" s="37">
        <f>TrAvia_ene!Q$13</f>
        <v>20.650402317078562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67.907241354603769</v>
      </c>
      <c r="C50" s="37">
        <f>TrAvia_ene!C$14</f>
        <v>64.653757231760679</v>
      </c>
      <c r="D50" s="37">
        <f>TrAvia_ene!D$14</f>
        <v>58.993102920824462</v>
      </c>
      <c r="E50" s="37">
        <f>TrAvia_ene!E$14</f>
        <v>68.878689012330696</v>
      </c>
      <c r="F50" s="37">
        <f>TrAvia_ene!F$14</f>
        <v>70.468106420010642</v>
      </c>
      <c r="G50" s="37">
        <f>TrAvia_ene!G$14</f>
        <v>75.40076802758621</v>
      </c>
      <c r="H50" s="37">
        <f>TrAvia_ene!H$14</f>
        <v>84.827856048195812</v>
      </c>
      <c r="I50" s="37">
        <f>TrAvia_ene!I$14</f>
        <v>94.647297123376021</v>
      </c>
      <c r="J50" s="37">
        <f>TrAvia_ene!J$14</f>
        <v>77.179536447686402</v>
      </c>
      <c r="K50" s="37">
        <f>TrAvia_ene!K$14</f>
        <v>56.523729087042305</v>
      </c>
      <c r="L50" s="37">
        <f>TrAvia_ene!L$14</f>
        <v>75.849151825404661</v>
      </c>
      <c r="M50" s="37">
        <f>TrAvia_ene!M$14</f>
        <v>90.521935667538031</v>
      </c>
      <c r="N50" s="37">
        <f>TrAvia_ene!N$14</f>
        <v>81.586166147195271</v>
      </c>
      <c r="O50" s="37">
        <f>TrAvia_ene!O$14</f>
        <v>85.08045502427639</v>
      </c>
      <c r="P50" s="37">
        <f>TrAvia_ene!P$14</f>
        <v>88.46329907340558</v>
      </c>
      <c r="Q50" s="37">
        <f>TrAvia_ene!Q$14</f>
        <v>102.15364382643271</v>
      </c>
    </row>
    <row r="51" spans="1:17" ht="11.45" customHeight="1" x14ac:dyDescent="0.25">
      <c r="A51" s="19" t="s">
        <v>32</v>
      </c>
      <c r="B51" s="38">
        <f t="shared" ref="B51:Q51" si="16">B52+B53</f>
        <v>1269.3473024908853</v>
      </c>
      <c r="C51" s="38">
        <f t="shared" si="16"/>
        <v>1318.8928599999997</v>
      </c>
      <c r="D51" s="38">
        <f t="shared" si="16"/>
        <v>1311.7983300000001</v>
      </c>
      <c r="E51" s="38">
        <f t="shared" si="16"/>
        <v>1409.1009899999999</v>
      </c>
      <c r="F51" s="38">
        <f t="shared" si="16"/>
        <v>1409.1436899999997</v>
      </c>
      <c r="G51" s="38">
        <f t="shared" si="16"/>
        <v>1386.6435664004616</v>
      </c>
      <c r="H51" s="38">
        <f t="shared" si="16"/>
        <v>1384.8097300000002</v>
      </c>
      <c r="I51" s="38">
        <f t="shared" si="16"/>
        <v>1330.9654</v>
      </c>
      <c r="J51" s="38">
        <f t="shared" si="16"/>
        <v>1414.3961400000001</v>
      </c>
      <c r="K51" s="38">
        <f t="shared" si="16"/>
        <v>1189.7462700000001</v>
      </c>
      <c r="L51" s="38">
        <f t="shared" si="16"/>
        <v>1128.0452695945567</v>
      </c>
      <c r="M51" s="38">
        <f t="shared" si="16"/>
        <v>1075.3075527820847</v>
      </c>
      <c r="N51" s="38">
        <f t="shared" si="16"/>
        <v>977.35758494590141</v>
      </c>
      <c r="O51" s="38">
        <f t="shared" si="16"/>
        <v>984.54753250489125</v>
      </c>
      <c r="P51" s="38">
        <f t="shared" si="16"/>
        <v>968.92534996480856</v>
      </c>
      <c r="Q51" s="38">
        <f t="shared" si="16"/>
        <v>932.04778584039036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1264.6478990214343</v>
      </c>
      <c r="C52" s="37">
        <f>TrNavi_ene!C20</f>
        <v>1314.0033507753546</v>
      </c>
      <c r="D52" s="37">
        <f>TrNavi_ene!D20</f>
        <v>1309.3200344648001</v>
      </c>
      <c r="E52" s="37">
        <f>TrNavi_ene!E20</f>
        <v>1406.6803631922114</v>
      </c>
      <c r="F52" s="37">
        <f>TrNavi_ene!F20</f>
        <v>1406.2516812112192</v>
      </c>
      <c r="G52" s="37">
        <f>TrNavi_ene!G20</f>
        <v>1384.5971056558467</v>
      </c>
      <c r="H52" s="37">
        <f>TrNavi_ene!H20</f>
        <v>1382.5459203431737</v>
      </c>
      <c r="I52" s="37">
        <f>TrNavi_ene!I20</f>
        <v>1328.5080093659951</v>
      </c>
      <c r="J52" s="37">
        <f>TrNavi_ene!J20</f>
        <v>1412.7859455596265</v>
      </c>
      <c r="K52" s="37">
        <f>TrNavi_ene!K20</f>
        <v>1188.6590563030413</v>
      </c>
      <c r="L52" s="37">
        <f>TrNavi_ene!L20</f>
        <v>1125.7718781873687</v>
      </c>
      <c r="M52" s="37">
        <f>TrNavi_ene!M20</f>
        <v>1072.4488022462549</v>
      </c>
      <c r="N52" s="37">
        <f>TrNavi_ene!N20</f>
        <v>975.83018747953577</v>
      </c>
      <c r="O52" s="37">
        <f>TrNavi_ene!O20</f>
        <v>982.79095173091753</v>
      </c>
      <c r="P52" s="37">
        <f>TrNavi_ene!P20</f>
        <v>967.64593640903888</v>
      </c>
      <c r="Q52" s="37">
        <f>TrNavi_ene!Q20</f>
        <v>930.8898347999401</v>
      </c>
    </row>
    <row r="53" spans="1:17" ht="11.45" customHeight="1" x14ac:dyDescent="0.25">
      <c r="A53" s="15" t="str">
        <f>$A$27</f>
        <v>Inland waterways</v>
      </c>
      <c r="B53" s="36">
        <f>TrNavi_ene!B21</f>
        <v>4.6994034694511013</v>
      </c>
      <c r="C53" s="36">
        <f>TrNavi_ene!C21</f>
        <v>4.8895092246450611</v>
      </c>
      <c r="D53" s="36">
        <f>TrNavi_ene!D21</f>
        <v>2.4782955352000124</v>
      </c>
      <c r="E53" s="36">
        <f>TrNavi_ene!E21</f>
        <v>2.4206268077884916</v>
      </c>
      <c r="F53" s="36">
        <f>TrNavi_ene!F21</f>
        <v>2.8920087887805264</v>
      </c>
      <c r="G53" s="36">
        <f>TrNavi_ene!G21</f>
        <v>2.0464607446150156</v>
      </c>
      <c r="H53" s="36">
        <f>TrNavi_ene!H21</f>
        <v>2.2638096568263761</v>
      </c>
      <c r="I53" s="36">
        <f>TrNavi_ene!I21</f>
        <v>2.4573906340049319</v>
      </c>
      <c r="J53" s="36">
        <f>TrNavi_ene!J21</f>
        <v>1.6101944403735593</v>
      </c>
      <c r="K53" s="36">
        <f>TrNavi_ene!K21</f>
        <v>1.0872136969586574</v>
      </c>
      <c r="L53" s="36">
        <f>TrNavi_ene!L21</f>
        <v>2.2733914071879808</v>
      </c>
      <c r="M53" s="36">
        <f>TrNavi_ene!M21</f>
        <v>2.8587505358298078</v>
      </c>
      <c r="N53" s="36">
        <f>TrNavi_ene!N21</f>
        <v>1.527397466365628</v>
      </c>
      <c r="O53" s="36">
        <f>TrNavi_ene!O21</f>
        <v>1.7565807739736794</v>
      </c>
      <c r="P53" s="36">
        <f>TrNavi_ene!P21</f>
        <v>1.2794135557697301</v>
      </c>
      <c r="Q53" s="36">
        <f>TrNavi_ene!Q21</f>
        <v>1.1579510404502213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124884.70732323917</v>
      </c>
      <c r="C55" s="41">
        <f t="shared" si="17"/>
        <v>126262.8759823889</v>
      </c>
      <c r="D55" s="41">
        <f t="shared" si="17"/>
        <v>128522.22648909499</v>
      </c>
      <c r="E55" s="41">
        <f t="shared" si="17"/>
        <v>130550.899948768</v>
      </c>
      <c r="F55" s="41">
        <f t="shared" si="17"/>
        <v>132706.51763875064</v>
      </c>
      <c r="G55" s="41">
        <f t="shared" si="17"/>
        <v>131991.25130393467</v>
      </c>
      <c r="H55" s="41">
        <f t="shared" si="17"/>
        <v>133937.25043131964</v>
      </c>
      <c r="I55" s="41">
        <f t="shared" si="17"/>
        <v>135018.94045358084</v>
      </c>
      <c r="J55" s="41">
        <f t="shared" si="17"/>
        <v>127853.43716557932</v>
      </c>
      <c r="K55" s="41">
        <f t="shared" si="17"/>
        <v>120874.28574632859</v>
      </c>
      <c r="L55" s="41">
        <f t="shared" si="17"/>
        <v>118733.76345628095</v>
      </c>
      <c r="M55" s="41">
        <f t="shared" si="17"/>
        <v>118639.4544232404</v>
      </c>
      <c r="N55" s="41">
        <f t="shared" si="17"/>
        <v>111553.35715646831</v>
      </c>
      <c r="O55" s="41">
        <f t="shared" si="17"/>
        <v>109253.64788699491</v>
      </c>
      <c r="P55" s="41">
        <f t="shared" si="17"/>
        <v>114170.75680175654</v>
      </c>
      <c r="Q55" s="41">
        <f t="shared" si="17"/>
        <v>112113.64988942744</v>
      </c>
    </row>
    <row r="56" spans="1:17" ht="11.45" customHeight="1" x14ac:dyDescent="0.25">
      <c r="A56" s="25" t="s">
        <v>39</v>
      </c>
      <c r="B56" s="40">
        <f t="shared" ref="B56:Q56" si="18">B57+B61+B65</f>
        <v>88056.481077229051</v>
      </c>
      <c r="C56" s="40">
        <f t="shared" si="18"/>
        <v>88285.100040780177</v>
      </c>
      <c r="D56" s="40">
        <f t="shared" si="18"/>
        <v>90310.204465090297</v>
      </c>
      <c r="E56" s="40">
        <f t="shared" si="18"/>
        <v>90964.428826163567</v>
      </c>
      <c r="F56" s="40">
        <f t="shared" si="18"/>
        <v>91497.656741433282</v>
      </c>
      <c r="G56" s="40">
        <f t="shared" si="18"/>
        <v>88990.914481968517</v>
      </c>
      <c r="H56" s="40">
        <f t="shared" si="18"/>
        <v>94037.781444359192</v>
      </c>
      <c r="I56" s="40">
        <f t="shared" si="18"/>
        <v>92977.892892454649</v>
      </c>
      <c r="J56" s="40">
        <f t="shared" si="18"/>
        <v>87468.037931902043</v>
      </c>
      <c r="K56" s="40">
        <f t="shared" si="18"/>
        <v>83610.002823798335</v>
      </c>
      <c r="L56" s="40">
        <f t="shared" si="18"/>
        <v>80877.969293543996</v>
      </c>
      <c r="M56" s="40">
        <f t="shared" si="18"/>
        <v>80144.152973229633</v>
      </c>
      <c r="N56" s="40">
        <f t="shared" si="18"/>
        <v>76511.72712773204</v>
      </c>
      <c r="O56" s="40">
        <f t="shared" si="18"/>
        <v>76690.069587420745</v>
      </c>
      <c r="P56" s="40">
        <f t="shared" si="18"/>
        <v>81194.285080098474</v>
      </c>
      <c r="Q56" s="40">
        <f t="shared" si="18"/>
        <v>81693.35928653185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77415.688505164784</v>
      </c>
      <c r="C57" s="39">
        <f t="shared" si="19"/>
        <v>78627.034428930361</v>
      </c>
      <c r="D57" s="39">
        <f t="shared" si="19"/>
        <v>80623.640383648759</v>
      </c>
      <c r="E57" s="39">
        <f t="shared" si="19"/>
        <v>80077.992857507808</v>
      </c>
      <c r="F57" s="39">
        <f t="shared" si="19"/>
        <v>80775.639704073605</v>
      </c>
      <c r="G57" s="39">
        <f t="shared" si="19"/>
        <v>77868.113169545468</v>
      </c>
      <c r="H57" s="39">
        <f t="shared" si="19"/>
        <v>82101.539235343836</v>
      </c>
      <c r="I57" s="39">
        <f t="shared" si="19"/>
        <v>80353.308756082886</v>
      </c>
      <c r="J57" s="39">
        <f t="shared" si="19"/>
        <v>75342.051531080782</v>
      </c>
      <c r="K57" s="39">
        <f t="shared" si="19"/>
        <v>72605.709139073166</v>
      </c>
      <c r="L57" s="39">
        <f t="shared" si="19"/>
        <v>69323.255063781937</v>
      </c>
      <c r="M57" s="39">
        <f t="shared" si="19"/>
        <v>68408.344521525229</v>
      </c>
      <c r="N57" s="39">
        <f t="shared" si="19"/>
        <v>65263.37591733571</v>
      </c>
      <c r="O57" s="39">
        <f t="shared" si="19"/>
        <v>65807.306289923887</v>
      </c>
      <c r="P57" s="39">
        <f t="shared" si="19"/>
        <v>70264.507957161346</v>
      </c>
      <c r="Q57" s="39">
        <f t="shared" si="19"/>
        <v>70373.707658472456</v>
      </c>
    </row>
    <row r="58" spans="1:17" ht="11.45" customHeight="1" x14ac:dyDescent="0.25">
      <c r="A58" s="17" t="str">
        <f>$A$6</f>
        <v>Powered 2-wheelers</v>
      </c>
      <c r="B58" s="37">
        <f>TrRoad_emi!B$19</f>
        <v>4162.2579605207748</v>
      </c>
      <c r="C58" s="37">
        <f>TrRoad_emi!C$19</f>
        <v>4224.2338271484023</v>
      </c>
      <c r="D58" s="37">
        <f>TrRoad_emi!D$19</f>
        <v>4162.5195806719357</v>
      </c>
      <c r="E58" s="37">
        <f>TrRoad_emi!E$19</f>
        <v>4213.5401706735947</v>
      </c>
      <c r="F58" s="37">
        <f>TrRoad_emi!F$19</f>
        <v>4352.1140831155199</v>
      </c>
      <c r="G58" s="37">
        <f>TrRoad_emi!G$19</f>
        <v>4341.0094870803423</v>
      </c>
      <c r="H58" s="37">
        <f>TrRoad_emi!H$19</f>
        <v>4088.0439599626784</v>
      </c>
      <c r="I58" s="37">
        <f>TrRoad_emi!I$19</f>
        <v>3593.5821764072366</v>
      </c>
      <c r="J58" s="37">
        <f>TrRoad_emi!J$19</f>
        <v>3721.8823875902508</v>
      </c>
      <c r="K58" s="37">
        <f>TrRoad_emi!K$19</f>
        <v>3409.0290258383138</v>
      </c>
      <c r="L58" s="37">
        <f>TrRoad_emi!L$19</f>
        <v>3437.3442463984175</v>
      </c>
      <c r="M58" s="37">
        <f>TrRoad_emi!M$19</f>
        <v>3514.3133632143531</v>
      </c>
      <c r="N58" s="37">
        <f>TrRoad_emi!N$19</f>
        <v>3363.8985096383826</v>
      </c>
      <c r="O58" s="37">
        <f>TrRoad_emi!O$19</f>
        <v>3221.2692486106048</v>
      </c>
      <c r="P58" s="37">
        <f>TrRoad_emi!P$19</f>
        <v>3293.0911085439839</v>
      </c>
      <c r="Q58" s="37">
        <f>TrRoad_emi!Q$19</f>
        <v>3232.8676218439064</v>
      </c>
    </row>
    <row r="59" spans="1:17" ht="11.45" customHeight="1" x14ac:dyDescent="0.25">
      <c r="A59" s="17" t="str">
        <f>$A$7</f>
        <v>Passenger cars</v>
      </c>
      <c r="B59" s="37">
        <f>TrRoad_emi!B$20</f>
        <v>66815.975392811757</v>
      </c>
      <c r="C59" s="37">
        <f>TrRoad_emi!C$20</f>
        <v>67866.901651113832</v>
      </c>
      <c r="D59" s="37">
        <f>TrRoad_emi!D$20</f>
        <v>69854.40223956923</v>
      </c>
      <c r="E59" s="37">
        <f>TrRoad_emi!E$20</f>
        <v>69205.799944563681</v>
      </c>
      <c r="F59" s="37">
        <f>TrRoad_emi!F$20</f>
        <v>69780.11347670907</v>
      </c>
      <c r="G59" s="37">
        <f>TrRoad_emi!G$20</f>
        <v>66812.296683086606</v>
      </c>
      <c r="H59" s="37">
        <f>TrRoad_emi!H$20</f>
        <v>71201.49665393871</v>
      </c>
      <c r="I59" s="37">
        <f>TrRoad_emi!I$20</f>
        <v>69978.205571672879</v>
      </c>
      <c r="J59" s="37">
        <f>TrRoad_emi!J$20</f>
        <v>65015.352555384983</v>
      </c>
      <c r="K59" s="37">
        <f>TrRoad_emi!K$20</f>
        <v>62706.615962561642</v>
      </c>
      <c r="L59" s="37">
        <f>TrRoad_emi!L$20</f>
        <v>59388.402483827726</v>
      </c>
      <c r="M59" s="37">
        <f>TrRoad_emi!M$20</f>
        <v>58300.543859160716</v>
      </c>
      <c r="N59" s="37">
        <f>TrRoad_emi!N$20</f>
        <v>55612.761713140113</v>
      </c>
      <c r="O59" s="37">
        <f>TrRoad_emi!O$20</f>
        <v>56330.69801220722</v>
      </c>
      <c r="P59" s="37">
        <f>TrRoad_emi!P$20</f>
        <v>60585.963108766991</v>
      </c>
      <c r="Q59" s="37">
        <f>TrRoad_emi!Q$20</f>
        <v>60685.629649698356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6437.4551518322505</v>
      </c>
      <c r="C60" s="37">
        <f>TrRoad_emi!C$27</f>
        <v>6535.898950668131</v>
      </c>
      <c r="D60" s="37">
        <f>TrRoad_emi!D$27</f>
        <v>6606.7185634075859</v>
      </c>
      <c r="E60" s="37">
        <f>TrRoad_emi!E$27</f>
        <v>6658.6527422705221</v>
      </c>
      <c r="F60" s="37">
        <f>TrRoad_emi!F$27</f>
        <v>6643.4121442490123</v>
      </c>
      <c r="G60" s="37">
        <f>TrRoad_emi!G$27</f>
        <v>6714.806999378513</v>
      </c>
      <c r="H60" s="37">
        <f>TrRoad_emi!H$27</f>
        <v>6811.9986214424389</v>
      </c>
      <c r="I60" s="37">
        <f>TrRoad_emi!I$27</f>
        <v>6781.52100800278</v>
      </c>
      <c r="J60" s="37">
        <f>TrRoad_emi!J$27</f>
        <v>6604.8165881055411</v>
      </c>
      <c r="K60" s="37">
        <f>TrRoad_emi!K$27</f>
        <v>6490.0641506732109</v>
      </c>
      <c r="L60" s="37">
        <f>TrRoad_emi!L$27</f>
        <v>6497.5083335557965</v>
      </c>
      <c r="M60" s="37">
        <f>TrRoad_emi!M$27</f>
        <v>6593.487299150157</v>
      </c>
      <c r="N60" s="37">
        <f>TrRoad_emi!N$27</f>
        <v>6286.7156945572151</v>
      </c>
      <c r="O60" s="37">
        <f>TrRoad_emi!O$27</f>
        <v>6255.3390291060641</v>
      </c>
      <c r="P60" s="37">
        <f>TrRoad_emi!P$27</f>
        <v>6385.4537398503689</v>
      </c>
      <c r="Q60" s="37">
        <f>TrRoad_emi!Q$27</f>
        <v>6455.2103869301991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407.15975148873866</v>
      </c>
      <c r="C61" s="38">
        <f t="shared" si="20"/>
        <v>334.23610500062949</v>
      </c>
      <c r="D61" s="38">
        <f t="shared" si="20"/>
        <v>347.44182331135966</v>
      </c>
      <c r="E61" s="38">
        <f t="shared" si="20"/>
        <v>378.38691176216139</v>
      </c>
      <c r="F61" s="38">
        <f t="shared" si="20"/>
        <v>328.35139517068717</v>
      </c>
      <c r="G61" s="38">
        <f t="shared" si="20"/>
        <v>283.59085589841146</v>
      </c>
      <c r="H61" s="38">
        <f t="shared" si="20"/>
        <v>332.07921179587152</v>
      </c>
      <c r="I61" s="38">
        <f t="shared" si="20"/>
        <v>313.2517753071096</v>
      </c>
      <c r="J61" s="38">
        <f t="shared" si="20"/>
        <v>204.82147291734228</v>
      </c>
      <c r="K61" s="38">
        <f t="shared" si="20"/>
        <v>174.73755817512694</v>
      </c>
      <c r="L61" s="38">
        <f t="shared" si="20"/>
        <v>186.03331262617627</v>
      </c>
      <c r="M61" s="38">
        <f t="shared" si="20"/>
        <v>130.24334110460953</v>
      </c>
      <c r="N61" s="38">
        <f t="shared" si="20"/>
        <v>157.88390572786344</v>
      </c>
      <c r="O61" s="38">
        <f t="shared" si="20"/>
        <v>107.02231717343599</v>
      </c>
      <c r="P61" s="38">
        <f t="shared" si="20"/>
        <v>48.148580720652646</v>
      </c>
      <c r="Q61" s="38">
        <f t="shared" si="20"/>
        <v>58.377483290659328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407.15975148873866</v>
      </c>
      <c r="C63" s="37">
        <f>TrRail_emi!C$11</f>
        <v>334.23610500062949</v>
      </c>
      <c r="D63" s="37">
        <f>TrRail_emi!D$11</f>
        <v>347.44182331135966</v>
      </c>
      <c r="E63" s="37">
        <f>TrRail_emi!E$11</f>
        <v>378.38691176216139</v>
      </c>
      <c r="F63" s="37">
        <f>TrRail_emi!F$11</f>
        <v>328.35139517068717</v>
      </c>
      <c r="G63" s="37">
        <f>TrRail_emi!G$11</f>
        <v>283.59085589841146</v>
      </c>
      <c r="H63" s="37">
        <f>TrRail_emi!H$11</f>
        <v>332.07921179587152</v>
      </c>
      <c r="I63" s="37">
        <f>TrRail_emi!I$11</f>
        <v>313.2517753071096</v>
      </c>
      <c r="J63" s="37">
        <f>TrRail_emi!J$11</f>
        <v>204.82147291734228</v>
      </c>
      <c r="K63" s="37">
        <f>TrRail_emi!K$11</f>
        <v>174.73755817512694</v>
      </c>
      <c r="L63" s="37">
        <f>TrRail_emi!L$11</f>
        <v>186.03331262617627</v>
      </c>
      <c r="M63" s="37">
        <f>TrRail_emi!M$11</f>
        <v>130.24334110460953</v>
      </c>
      <c r="N63" s="37">
        <f>TrRail_emi!N$11</f>
        <v>157.88390572786344</v>
      </c>
      <c r="O63" s="37">
        <f>TrRail_emi!O$11</f>
        <v>107.02231717343599</v>
      </c>
      <c r="P63" s="37">
        <f>TrRail_emi!P$11</f>
        <v>48.148580720652646</v>
      </c>
      <c r="Q63" s="37">
        <f>TrRail_emi!Q$11</f>
        <v>58.377483290659328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10233.632820575533</v>
      </c>
      <c r="C65" s="38">
        <f t="shared" si="21"/>
        <v>9323.8295068491916</v>
      </c>
      <c r="D65" s="38">
        <f t="shared" si="21"/>
        <v>9339.1222581301809</v>
      </c>
      <c r="E65" s="38">
        <f t="shared" si="21"/>
        <v>10508.049056893587</v>
      </c>
      <c r="F65" s="38">
        <f t="shared" si="21"/>
        <v>10393.665642188989</v>
      </c>
      <c r="G65" s="38">
        <f t="shared" si="21"/>
        <v>10839.210456524646</v>
      </c>
      <c r="H65" s="38">
        <f t="shared" si="21"/>
        <v>11604.162997219482</v>
      </c>
      <c r="I65" s="38">
        <f t="shared" si="21"/>
        <v>12311.332361064648</v>
      </c>
      <c r="J65" s="38">
        <f t="shared" si="21"/>
        <v>11921.164927903919</v>
      </c>
      <c r="K65" s="38">
        <f t="shared" si="21"/>
        <v>10829.556126550036</v>
      </c>
      <c r="L65" s="38">
        <f t="shared" si="21"/>
        <v>11368.680917135871</v>
      </c>
      <c r="M65" s="38">
        <f t="shared" si="21"/>
        <v>11605.565110599802</v>
      </c>
      <c r="N65" s="38">
        <f t="shared" si="21"/>
        <v>11090.467304668464</v>
      </c>
      <c r="O65" s="38">
        <f t="shared" si="21"/>
        <v>10775.74098032342</v>
      </c>
      <c r="P65" s="38">
        <f t="shared" si="21"/>
        <v>10881.628542216484</v>
      </c>
      <c r="Q65" s="38">
        <f t="shared" si="21"/>
        <v>11261.274144768726</v>
      </c>
    </row>
    <row r="66" spans="1:17" ht="11.45" customHeight="1" x14ac:dyDescent="0.25">
      <c r="A66" s="17" t="str">
        <f>$A$14</f>
        <v>Domestic</v>
      </c>
      <c r="B66" s="37">
        <f>TrAvia_emi!B$9</f>
        <v>2259.0436977837594</v>
      </c>
      <c r="C66" s="37">
        <f>TrAvia_emi!C$9</f>
        <v>2274.6679752960436</v>
      </c>
      <c r="D66" s="37">
        <f>TrAvia_emi!D$9</f>
        <v>2597.9302019025085</v>
      </c>
      <c r="E66" s="37">
        <f>TrAvia_emi!E$9</f>
        <v>3583.0537207158277</v>
      </c>
      <c r="F66" s="37">
        <f>TrAvia_emi!F$9</f>
        <v>3130.0807533228717</v>
      </c>
      <c r="G66" s="37">
        <f>TrAvia_emi!G$9</f>
        <v>3082.9364639127343</v>
      </c>
      <c r="H66" s="37">
        <f>TrAvia_emi!H$9</f>
        <v>3219.7714904848995</v>
      </c>
      <c r="I66" s="37">
        <f>TrAvia_emi!I$9</f>
        <v>3478.6781244853701</v>
      </c>
      <c r="J66" s="37">
        <f>TrAvia_emi!J$9</f>
        <v>3384.5846518248036</v>
      </c>
      <c r="K66" s="37">
        <f>TrAvia_emi!K$9</f>
        <v>3373.2869837032881</v>
      </c>
      <c r="L66" s="37">
        <f>TrAvia_emi!L$9</f>
        <v>3543.4717380606285</v>
      </c>
      <c r="M66" s="37">
        <f>TrAvia_emi!M$9</f>
        <v>3521.65050225599</v>
      </c>
      <c r="N66" s="37">
        <f>TrAvia_emi!N$9</f>
        <v>3220.5535708892239</v>
      </c>
      <c r="O66" s="37">
        <f>TrAvia_emi!O$9</f>
        <v>3016.0665376437028</v>
      </c>
      <c r="P66" s="37">
        <f>TrAvia_emi!P$9</f>
        <v>2815.3624736756697</v>
      </c>
      <c r="Q66" s="37">
        <f>TrAvia_emi!Q$9</f>
        <v>2903.4190456049046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4578.4082542605356</v>
      </c>
      <c r="C67" s="37">
        <f>TrAvia_emi!C$10</f>
        <v>4380.6339887714203</v>
      </c>
      <c r="D67" s="37">
        <f>TrAvia_emi!D$10</f>
        <v>4155.3194011976602</v>
      </c>
      <c r="E67" s="37">
        <f>TrAvia_emi!E$10</f>
        <v>3920.1658096417395</v>
      </c>
      <c r="F67" s="37">
        <f>TrAvia_emi!F$10</f>
        <v>3819.7202848892975</v>
      </c>
      <c r="G67" s="37">
        <f>TrAvia_emi!G$10</f>
        <v>3976.5292065031581</v>
      </c>
      <c r="H67" s="37">
        <f>TrAvia_emi!H$10</f>
        <v>4287.3248339648653</v>
      </c>
      <c r="I67" s="37">
        <f>TrAvia_emi!I$10</f>
        <v>4549.8064602769628</v>
      </c>
      <c r="J67" s="37">
        <f>TrAvia_emi!J$10</f>
        <v>4174.9088886733853</v>
      </c>
      <c r="K67" s="37">
        <f>TrAvia_emi!K$10</f>
        <v>3738.401245286007</v>
      </c>
      <c r="L67" s="37">
        <f>TrAvia_emi!L$10</f>
        <v>3942.0220579583774</v>
      </c>
      <c r="M67" s="37">
        <f>TrAvia_emi!M$10</f>
        <v>4305.1531981233948</v>
      </c>
      <c r="N67" s="37">
        <f>TrAvia_emi!N$10</f>
        <v>3866.0229202659661</v>
      </c>
      <c r="O67" s="37">
        <f>TrAvia_emi!O$10</f>
        <v>3688.9922766099507</v>
      </c>
      <c r="P67" s="37">
        <f>TrAvia_emi!P$10</f>
        <v>3842.7354664619334</v>
      </c>
      <c r="Q67" s="37">
        <f>TrAvia_emi!Q$10</f>
        <v>4161.916381215352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3396.1808685312367</v>
      </c>
      <c r="C68" s="37">
        <f>TrAvia_emi!C$11</f>
        <v>2668.5275427817282</v>
      </c>
      <c r="D68" s="37">
        <f>TrAvia_emi!D$11</f>
        <v>2585.872655030013</v>
      </c>
      <c r="E68" s="37">
        <f>TrAvia_emi!E$11</f>
        <v>3004.8295265360202</v>
      </c>
      <c r="F68" s="37">
        <f>TrAvia_emi!F$11</f>
        <v>3443.86460397682</v>
      </c>
      <c r="G68" s="37">
        <f>TrAvia_emi!G$11</f>
        <v>3779.7447861087539</v>
      </c>
      <c r="H68" s="37">
        <f>TrAvia_emi!H$11</f>
        <v>4097.0666727697162</v>
      </c>
      <c r="I68" s="37">
        <f>TrAvia_emi!I$11</f>
        <v>4282.8477763023157</v>
      </c>
      <c r="J68" s="37">
        <f>TrAvia_emi!J$11</f>
        <v>4361.6713874057314</v>
      </c>
      <c r="K68" s="37">
        <f>TrAvia_emi!K$11</f>
        <v>3717.8678975607413</v>
      </c>
      <c r="L68" s="37">
        <f>TrAvia_emi!L$11</f>
        <v>3883.187121116865</v>
      </c>
      <c r="M68" s="37">
        <f>TrAvia_emi!M$11</f>
        <v>3778.7614102204166</v>
      </c>
      <c r="N68" s="37">
        <f>TrAvia_emi!N$11</f>
        <v>4003.8908135132729</v>
      </c>
      <c r="O68" s="37">
        <f>TrAvia_emi!O$11</f>
        <v>4070.6821660697665</v>
      </c>
      <c r="P68" s="37">
        <f>TrAvia_emi!P$11</f>
        <v>4223.5306020788812</v>
      </c>
      <c r="Q68" s="37">
        <f>TrAvia_emi!Q$11</f>
        <v>4195.9387179484693</v>
      </c>
    </row>
    <row r="69" spans="1:17" ht="11.45" customHeight="1" x14ac:dyDescent="0.25">
      <c r="A69" s="25" t="s">
        <v>18</v>
      </c>
      <c r="B69" s="40">
        <f t="shared" ref="B69:Q69" si="22">B70+B73+B74+B77+B80</f>
        <v>36828.226246010119</v>
      </c>
      <c r="C69" s="40">
        <f t="shared" si="22"/>
        <v>37977.775941608721</v>
      </c>
      <c r="D69" s="40">
        <f t="shared" si="22"/>
        <v>38212.022024004684</v>
      </c>
      <c r="E69" s="40">
        <f t="shared" si="22"/>
        <v>39586.471122604438</v>
      </c>
      <c r="F69" s="40">
        <f t="shared" si="22"/>
        <v>41208.860897317361</v>
      </c>
      <c r="G69" s="40">
        <f t="shared" si="22"/>
        <v>43000.336821966164</v>
      </c>
      <c r="H69" s="40">
        <f t="shared" si="22"/>
        <v>39899.468986960441</v>
      </c>
      <c r="I69" s="40">
        <f t="shared" si="22"/>
        <v>42041.047561126194</v>
      </c>
      <c r="J69" s="40">
        <f t="shared" si="22"/>
        <v>40385.399233677279</v>
      </c>
      <c r="K69" s="40">
        <f t="shared" si="22"/>
        <v>37264.282922530248</v>
      </c>
      <c r="L69" s="40">
        <f t="shared" si="22"/>
        <v>37855.794162736951</v>
      </c>
      <c r="M69" s="40">
        <f t="shared" si="22"/>
        <v>38495.301450010767</v>
      </c>
      <c r="N69" s="40">
        <f t="shared" si="22"/>
        <v>35041.630028736268</v>
      </c>
      <c r="O69" s="40">
        <f t="shared" si="22"/>
        <v>32563.578299574157</v>
      </c>
      <c r="P69" s="40">
        <f t="shared" si="22"/>
        <v>32976.471721658061</v>
      </c>
      <c r="Q69" s="40">
        <f t="shared" si="22"/>
        <v>30420.290602895595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32511.957264234075</v>
      </c>
      <c r="C70" s="39">
        <f t="shared" si="23"/>
        <v>33485.775629609081</v>
      </c>
      <c r="D70" s="39">
        <f t="shared" si="23"/>
        <v>33751.906854557965</v>
      </c>
      <c r="E70" s="39">
        <f t="shared" si="23"/>
        <v>34779.508889172357</v>
      </c>
      <c r="F70" s="39">
        <f t="shared" si="23"/>
        <v>36379.56523867989</v>
      </c>
      <c r="G70" s="39">
        <f t="shared" si="23"/>
        <v>38247.750937968638</v>
      </c>
      <c r="H70" s="39">
        <f t="shared" si="23"/>
        <v>35114.124661755952</v>
      </c>
      <c r="I70" s="39">
        <f t="shared" si="23"/>
        <v>37387.079352609508</v>
      </c>
      <c r="J70" s="39">
        <f t="shared" si="23"/>
        <v>35540.667845188291</v>
      </c>
      <c r="K70" s="39">
        <f t="shared" si="23"/>
        <v>33206.149982983887</v>
      </c>
      <c r="L70" s="39">
        <f t="shared" si="23"/>
        <v>33955.595180087686</v>
      </c>
      <c r="M70" s="39">
        <f t="shared" si="23"/>
        <v>34740.566371406079</v>
      </c>
      <c r="N70" s="39">
        <f t="shared" si="23"/>
        <v>31644.114129192109</v>
      </c>
      <c r="O70" s="39">
        <f t="shared" si="23"/>
        <v>29142.257745689691</v>
      </c>
      <c r="P70" s="39">
        <f t="shared" si="23"/>
        <v>29592.112813333981</v>
      </c>
      <c r="Q70" s="39">
        <f t="shared" si="23"/>
        <v>27093.973047029114</v>
      </c>
    </row>
    <row r="71" spans="1:17" ht="11.45" customHeight="1" x14ac:dyDescent="0.25">
      <c r="A71" s="17" t="str">
        <f>$A$19</f>
        <v>Light duty vehicles</v>
      </c>
      <c r="B71" s="37">
        <f>TrRoad_emi!B$34</f>
        <v>15555.028548409864</v>
      </c>
      <c r="C71" s="37">
        <f>TrRoad_emi!C$34</f>
        <v>14558.693617328201</v>
      </c>
      <c r="D71" s="37">
        <f>TrRoad_emi!D$34</f>
        <v>15033.845055420003</v>
      </c>
      <c r="E71" s="37">
        <f>TrRoad_emi!E$34</f>
        <v>16320.483006569377</v>
      </c>
      <c r="F71" s="37">
        <f>TrRoad_emi!F$34</f>
        <v>17334.204693794651</v>
      </c>
      <c r="G71" s="37">
        <f>TrRoad_emi!G$34</f>
        <v>19089.249106085441</v>
      </c>
      <c r="H71" s="37">
        <f>TrRoad_emi!H$34</f>
        <v>16822.292324370104</v>
      </c>
      <c r="I71" s="37">
        <f>TrRoad_emi!I$34</f>
        <v>18081.855962292015</v>
      </c>
      <c r="J71" s="37">
        <f>TrRoad_emi!J$34</f>
        <v>17491.035696884766</v>
      </c>
      <c r="K71" s="37">
        <f>TrRoad_emi!K$34</f>
        <v>16888.73205021528</v>
      </c>
      <c r="L71" s="37">
        <f>TrRoad_emi!L$34</f>
        <v>18014.761092571276</v>
      </c>
      <c r="M71" s="37">
        <f>TrRoad_emi!M$34</f>
        <v>18541.751626563273</v>
      </c>
      <c r="N71" s="37">
        <f>TrRoad_emi!N$34</f>
        <v>16228.576372956759</v>
      </c>
      <c r="O71" s="37">
        <f>TrRoad_emi!O$34</f>
        <v>14288.105523870987</v>
      </c>
      <c r="P71" s="37">
        <f>TrRoad_emi!P$34</f>
        <v>14826.711898906322</v>
      </c>
      <c r="Q71" s="37">
        <f>TrRoad_emi!Q$34</f>
        <v>11894.20870890082</v>
      </c>
    </row>
    <row r="72" spans="1:17" ht="11.45" customHeight="1" x14ac:dyDescent="0.25">
      <c r="A72" s="17" t="str">
        <f>$A$20</f>
        <v>Heavy duty vehicles</v>
      </c>
      <c r="B72" s="37">
        <f>TrRoad_emi!B$40</f>
        <v>16956.928715824211</v>
      </c>
      <c r="C72" s="37">
        <f>TrRoad_emi!C$40</f>
        <v>18927.082012280876</v>
      </c>
      <c r="D72" s="37">
        <f>TrRoad_emi!D$40</f>
        <v>18718.061799137966</v>
      </c>
      <c r="E72" s="37">
        <f>TrRoad_emi!E$40</f>
        <v>18459.025882602979</v>
      </c>
      <c r="F72" s="37">
        <f>TrRoad_emi!F$40</f>
        <v>19045.360544885236</v>
      </c>
      <c r="G72" s="37">
        <f>TrRoad_emi!G$40</f>
        <v>19158.501831883197</v>
      </c>
      <c r="H72" s="37">
        <f>TrRoad_emi!H$40</f>
        <v>18291.832337385847</v>
      </c>
      <c r="I72" s="37">
        <f>TrRoad_emi!I$40</f>
        <v>19305.223390317493</v>
      </c>
      <c r="J72" s="37">
        <f>TrRoad_emi!J$40</f>
        <v>18049.632148303528</v>
      </c>
      <c r="K72" s="37">
        <f>TrRoad_emi!K$40</f>
        <v>16317.417932768611</v>
      </c>
      <c r="L72" s="37">
        <f>TrRoad_emi!L$40</f>
        <v>15940.83408751641</v>
      </c>
      <c r="M72" s="37">
        <f>TrRoad_emi!M$40</f>
        <v>16198.81474484281</v>
      </c>
      <c r="N72" s="37">
        <f>TrRoad_emi!N$40</f>
        <v>15415.537756235351</v>
      </c>
      <c r="O72" s="37">
        <f>TrRoad_emi!O$40</f>
        <v>14854.152221818702</v>
      </c>
      <c r="P72" s="37">
        <f>TrRoad_emi!P$40</f>
        <v>14765.400914427661</v>
      </c>
      <c r="Q72" s="37">
        <f>TrRoad_emi!Q$40</f>
        <v>15199.764338128294</v>
      </c>
    </row>
    <row r="73" spans="1:17" ht="11.45" customHeight="1" x14ac:dyDescent="0.25">
      <c r="A73" s="19" t="str">
        <f>$A$21</f>
        <v>Rail transport</v>
      </c>
      <c r="B73" s="38">
        <f>TrRail_emi!B$15</f>
        <v>25.288194599634473</v>
      </c>
      <c r="C73" s="38">
        <f>TrRail_emi!C$15</f>
        <v>41.463864381510625</v>
      </c>
      <c r="D73" s="38">
        <f>TrRail_emi!D$15</f>
        <v>37.570831703680511</v>
      </c>
      <c r="E73" s="38">
        <f>TrRail_emi!E$15</f>
        <v>38.268584585786598</v>
      </c>
      <c r="F73" s="38">
        <f>TrRail_emi!F$15</f>
        <v>34.632131840508926</v>
      </c>
      <c r="G73" s="38">
        <f>TrRail_emi!G$15</f>
        <v>22.590118037136289</v>
      </c>
      <c r="H73" s="38">
        <f>TrRail_emi!H$15</f>
        <v>21.524245046088325</v>
      </c>
      <c r="I73" s="38">
        <f>TrRail_emi!I$15</f>
        <v>18.155022915806221</v>
      </c>
      <c r="J73" s="38">
        <f>TrRail_emi!J$15</f>
        <v>16.072017634365835</v>
      </c>
      <c r="K73" s="38">
        <f>TrRail_emi!K$15</f>
        <v>14.553329415508991</v>
      </c>
      <c r="L73" s="38">
        <f>TrRail_emi!L$15</f>
        <v>12.840549828484319</v>
      </c>
      <c r="M73" s="38">
        <f>TrRail_emi!M$15</f>
        <v>11.806321544610913</v>
      </c>
      <c r="N73" s="38">
        <f>TrRail_emi!N$15</f>
        <v>12.546067911670351</v>
      </c>
      <c r="O73" s="38">
        <f>TrRail_emi!O$15</f>
        <v>12.945496922945786</v>
      </c>
      <c r="P73" s="38">
        <f>TrRail_emi!P$15</f>
        <v>8.6860908257389067</v>
      </c>
      <c r="Q73" s="38">
        <f>TrRail_emi!Q$15</f>
        <v>11.054125025222035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293.53383657687067</v>
      </c>
      <c r="C74" s="38">
        <f t="shared" si="24"/>
        <v>294.36625969905094</v>
      </c>
      <c r="D74" s="38">
        <f t="shared" si="24"/>
        <v>282.04349274693487</v>
      </c>
      <c r="E74" s="38">
        <f t="shared" si="24"/>
        <v>319.06467587086468</v>
      </c>
      <c r="F74" s="38">
        <f t="shared" si="24"/>
        <v>340.53600536342412</v>
      </c>
      <c r="G74" s="38">
        <f t="shared" si="24"/>
        <v>343.30264141061355</v>
      </c>
      <c r="H74" s="38">
        <f t="shared" si="24"/>
        <v>378.8574032679652</v>
      </c>
      <c r="I74" s="38">
        <f t="shared" si="24"/>
        <v>413.80778291767473</v>
      </c>
      <c r="J74" s="38">
        <f t="shared" si="24"/>
        <v>343.59225772474031</v>
      </c>
      <c r="K74" s="38">
        <f t="shared" si="24"/>
        <v>266.5512992909234</v>
      </c>
      <c r="L74" s="38">
        <f t="shared" si="24"/>
        <v>317.72951162815241</v>
      </c>
      <c r="M74" s="38">
        <f t="shared" si="24"/>
        <v>343.77844420685346</v>
      </c>
      <c r="N74" s="38">
        <f t="shared" si="24"/>
        <v>308.57724741768612</v>
      </c>
      <c r="O74" s="38">
        <f t="shared" si="24"/>
        <v>314.16409457055187</v>
      </c>
      <c r="P74" s="38">
        <f t="shared" si="24"/>
        <v>322.66866285328342</v>
      </c>
      <c r="Q74" s="38">
        <f t="shared" si="24"/>
        <v>369.67283569274633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89.121782970952935</v>
      </c>
      <c r="C75" s="37">
        <f>TrAvia_emi!C$13</f>
        <v>99.757130310189595</v>
      </c>
      <c r="D75" s="37">
        <f>TrAvia_emi!D$13</f>
        <v>104.47451118203949</v>
      </c>
      <c r="E75" s="37">
        <f>TrAvia_emi!E$13</f>
        <v>111.7425918643734</v>
      </c>
      <c r="F75" s="37">
        <f>TrAvia_emi!F$13</f>
        <v>128.42832310040816</v>
      </c>
      <c r="G75" s="37">
        <f>TrAvia_emi!G$13</f>
        <v>116.34676970650685</v>
      </c>
      <c r="H75" s="37">
        <f>TrAvia_emi!H$13</f>
        <v>123.52780385400371</v>
      </c>
      <c r="I75" s="37">
        <f>TrAvia_emi!I$13</f>
        <v>128.91829250882842</v>
      </c>
      <c r="J75" s="37">
        <f>TrAvia_emi!J$13</f>
        <v>111.27230396040734</v>
      </c>
      <c r="K75" s="37">
        <f>TrAvia_emi!K$13</f>
        <v>96.419230147631794</v>
      </c>
      <c r="L75" s="37">
        <f>TrAvia_emi!L$13</f>
        <v>89.431142060076894</v>
      </c>
      <c r="M75" s="37">
        <f>TrAvia_emi!M$13</f>
        <v>71.292773015243625</v>
      </c>
      <c r="N75" s="37">
        <f>TrAvia_emi!N$13</f>
        <v>62.986666614800683</v>
      </c>
      <c r="O75" s="37">
        <f>TrAvia_emi!O$13</f>
        <v>58.049479453129891</v>
      </c>
      <c r="P75" s="37">
        <f>TrAvia_emi!P$13</f>
        <v>56.370753712906229</v>
      </c>
      <c r="Q75" s="37">
        <f>TrAvia_emi!Q$13</f>
        <v>62.163202455311385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204.41205360591772</v>
      </c>
      <c r="C76" s="37">
        <f>TrAvia_emi!C$14</f>
        <v>194.60912938886133</v>
      </c>
      <c r="D76" s="37">
        <f>TrAvia_emi!D$14</f>
        <v>177.56898156489538</v>
      </c>
      <c r="E76" s="37">
        <f>TrAvia_emi!E$14</f>
        <v>207.32208400649125</v>
      </c>
      <c r="F76" s="37">
        <f>TrAvia_emi!F$14</f>
        <v>212.10768226301596</v>
      </c>
      <c r="G76" s="37">
        <f>TrAvia_emi!G$14</f>
        <v>226.95587170410673</v>
      </c>
      <c r="H76" s="37">
        <f>TrAvia_emi!H$14</f>
        <v>255.32959941396146</v>
      </c>
      <c r="I76" s="37">
        <f>TrAvia_emi!I$14</f>
        <v>284.88949040884631</v>
      </c>
      <c r="J76" s="37">
        <f>TrAvia_emi!J$14</f>
        <v>232.31995376433298</v>
      </c>
      <c r="K76" s="37">
        <f>TrAvia_emi!K$14</f>
        <v>170.1320691432916</v>
      </c>
      <c r="L76" s="37">
        <f>TrAvia_emi!L$14</f>
        <v>228.29836956807554</v>
      </c>
      <c r="M76" s="37">
        <f>TrAvia_emi!M$14</f>
        <v>272.48567119160987</v>
      </c>
      <c r="N76" s="37">
        <f>TrAvia_emi!N$14</f>
        <v>245.59058080288546</v>
      </c>
      <c r="O76" s="37">
        <f>TrAvia_emi!O$14</f>
        <v>256.11461511742198</v>
      </c>
      <c r="P76" s="37">
        <f>TrAvia_emi!P$14</f>
        <v>266.29790914037721</v>
      </c>
      <c r="Q76" s="37">
        <f>TrAvia_emi!Q$14</f>
        <v>307.50963323743497</v>
      </c>
    </row>
    <row r="77" spans="1:17" ht="11.45" customHeight="1" x14ac:dyDescent="0.25">
      <c r="A77" s="19" t="s">
        <v>32</v>
      </c>
      <c r="B77" s="38">
        <f t="shared" ref="B77:Q77" si="25">B78+B79</f>
        <v>3997.446950599538</v>
      </c>
      <c r="C77" s="38">
        <f t="shared" si="25"/>
        <v>4156.1701879190759</v>
      </c>
      <c r="D77" s="38">
        <f t="shared" si="25"/>
        <v>4140.5008449961078</v>
      </c>
      <c r="E77" s="38">
        <f t="shared" si="25"/>
        <v>4449.628972975429</v>
      </c>
      <c r="F77" s="38">
        <f t="shared" si="25"/>
        <v>4454.1275214335392</v>
      </c>
      <c r="G77" s="38">
        <f t="shared" si="25"/>
        <v>4386.6931245497772</v>
      </c>
      <c r="H77" s="38">
        <f t="shared" si="25"/>
        <v>4384.9626768904336</v>
      </c>
      <c r="I77" s="38">
        <f t="shared" si="25"/>
        <v>4222.0054026831967</v>
      </c>
      <c r="J77" s="38">
        <f t="shared" si="25"/>
        <v>4485.0671131298777</v>
      </c>
      <c r="K77" s="38">
        <f t="shared" si="25"/>
        <v>3777.0283108399321</v>
      </c>
      <c r="L77" s="38">
        <f t="shared" si="25"/>
        <v>3569.6289211926273</v>
      </c>
      <c r="M77" s="38">
        <f t="shared" si="25"/>
        <v>3399.1503128532263</v>
      </c>
      <c r="N77" s="38">
        <f t="shared" si="25"/>
        <v>3076.3925842148033</v>
      </c>
      <c r="O77" s="38">
        <f t="shared" si="25"/>
        <v>3094.2109623909701</v>
      </c>
      <c r="P77" s="38">
        <f t="shared" si="25"/>
        <v>3053.0041546450557</v>
      </c>
      <c r="Q77" s="38">
        <f t="shared" si="25"/>
        <v>2945.5905951485138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3982.6475209779283</v>
      </c>
      <c r="C78" s="37">
        <f>TrNavi_emi!C$8</f>
        <v>4140.7620883763848</v>
      </c>
      <c r="D78" s="37">
        <f>TrNavi_emi!D$8</f>
        <v>4132.6784651965809</v>
      </c>
      <c r="E78" s="37">
        <f>TrNavi_emi!E$8</f>
        <v>4441.985169406249</v>
      </c>
      <c r="F78" s="37">
        <f>TrNavi_emi!F$8</f>
        <v>4444.9862422086117</v>
      </c>
      <c r="G78" s="37">
        <f>TrNavi_emi!G$8</f>
        <v>4380.2190777971809</v>
      </c>
      <c r="H78" s="37">
        <f>TrNavi_emi!H$8</f>
        <v>4377.7943846422504</v>
      </c>
      <c r="I78" s="37">
        <f>TrNavi_emi!I$8</f>
        <v>4214.210221431098</v>
      </c>
      <c r="J78" s="37">
        <f>TrNavi_emi!J$8</f>
        <v>4479.9611672593919</v>
      </c>
      <c r="K78" s="37">
        <f>TrNavi_emi!K$8</f>
        <v>3773.5767875892261</v>
      </c>
      <c r="L78" s="37">
        <f>TrNavi_emi!L$8</f>
        <v>3562.4349158321811</v>
      </c>
      <c r="M78" s="37">
        <f>TrNavi_emi!M$8</f>
        <v>3390.1135282113869</v>
      </c>
      <c r="N78" s="37">
        <f>TrNavi_emi!N$8</f>
        <v>3071.584851291816</v>
      </c>
      <c r="O78" s="37">
        <f>TrNavi_emi!O$8</f>
        <v>3088.6904249789</v>
      </c>
      <c r="P78" s="37">
        <f>TrNavi_emi!P$8</f>
        <v>3048.9728276688174</v>
      </c>
      <c r="Q78" s="37">
        <f>TrNavi_emi!Q$8</f>
        <v>2941.9310728083396</v>
      </c>
    </row>
    <row r="79" spans="1:17" ht="11.45" customHeight="1" x14ac:dyDescent="0.25">
      <c r="A79" s="15" t="str">
        <f>$A$27</f>
        <v>Inland waterways</v>
      </c>
      <c r="B79" s="36">
        <f>TrNavi_emi!B$9</f>
        <v>14.799429621609871</v>
      </c>
      <c r="C79" s="36">
        <f>TrNavi_emi!C$9</f>
        <v>15.408099542691531</v>
      </c>
      <c r="D79" s="36">
        <f>TrNavi_emi!D$9</f>
        <v>7.822379799527365</v>
      </c>
      <c r="E79" s="36">
        <f>TrNavi_emi!E$9</f>
        <v>7.6438035691797346</v>
      </c>
      <c r="F79" s="36">
        <f>TrNavi_emi!F$9</f>
        <v>9.1412792249277448</v>
      </c>
      <c r="G79" s="36">
        <f>TrNavi_emi!G$9</f>
        <v>6.4740467525964771</v>
      </c>
      <c r="H79" s="36">
        <f>TrNavi_emi!H$9</f>
        <v>7.1682922481832927</v>
      </c>
      <c r="I79" s="36">
        <f>TrNavi_emi!I$9</f>
        <v>7.7951812520985957</v>
      </c>
      <c r="J79" s="36">
        <f>TrNavi_emi!J$9</f>
        <v>5.1059458704857734</v>
      </c>
      <c r="K79" s="36">
        <f>TrNavi_emi!K$9</f>
        <v>3.4515232507060483</v>
      </c>
      <c r="L79" s="36">
        <f>TrNavi_emi!L$9</f>
        <v>7.1940053604460239</v>
      </c>
      <c r="M79" s="36">
        <f>TrNavi_emi!M$9</f>
        <v>9.0367846418395548</v>
      </c>
      <c r="N79" s="36">
        <f>TrNavi_emi!N$9</f>
        <v>4.8077329229872285</v>
      </c>
      <c r="O79" s="36">
        <f>TrNavi_emi!O$9</f>
        <v>5.5205374120701194</v>
      </c>
      <c r="P79" s="36">
        <f>TrNavi_emi!P$9</f>
        <v>4.0313269762382182</v>
      </c>
      <c r="Q79" s="36">
        <f>TrNavi_emi!Q$9</f>
        <v>3.6595223401739871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0.86267914757835817</v>
      </c>
      <c r="C85" s="31">
        <f t="shared" si="27"/>
        <v>0.86941007425483796</v>
      </c>
      <c r="D85" s="31">
        <f t="shared" si="27"/>
        <v>0.86977600341216843</v>
      </c>
      <c r="E85" s="31">
        <f t="shared" si="27"/>
        <v>0.86631373987814564</v>
      </c>
      <c r="F85" s="31">
        <f t="shared" si="27"/>
        <v>0.85573991772904268</v>
      </c>
      <c r="G85" s="31">
        <f t="shared" si="27"/>
        <v>0.83968480806991042</v>
      </c>
      <c r="H85" s="31">
        <f t="shared" si="27"/>
        <v>0.83288822888390257</v>
      </c>
      <c r="I85" s="31">
        <f t="shared" si="27"/>
        <v>0.82089090200067549</v>
      </c>
      <c r="J85" s="31">
        <f t="shared" si="27"/>
        <v>0.82184132091198292</v>
      </c>
      <c r="K85" s="31">
        <f t="shared" si="27"/>
        <v>0.8378387308546883</v>
      </c>
      <c r="L85" s="31">
        <f t="shared" si="27"/>
        <v>0.82937770061646809</v>
      </c>
      <c r="M85" s="31">
        <f t="shared" si="27"/>
        <v>0.82064938845134716</v>
      </c>
      <c r="N85" s="31">
        <f t="shared" si="27"/>
        <v>0.7948270359782984</v>
      </c>
      <c r="O85" s="31">
        <f t="shared" si="27"/>
        <v>0.79854997722746868</v>
      </c>
      <c r="P85" s="31">
        <f t="shared" si="27"/>
        <v>0.79894683539492772</v>
      </c>
      <c r="Q85" s="31">
        <f t="shared" si="27"/>
        <v>0.80075399929104818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4.604871320278469E-2</v>
      </c>
      <c r="C86" s="29">
        <f t="shared" si="28"/>
        <v>4.7735147066308589E-2</v>
      </c>
      <c r="D86" s="29">
        <f t="shared" si="28"/>
        <v>4.6898578320528003E-2</v>
      </c>
      <c r="E86" s="29">
        <f t="shared" si="28"/>
        <v>4.6958549828888127E-2</v>
      </c>
      <c r="F86" s="29">
        <f t="shared" si="28"/>
        <v>4.8890583173684381E-2</v>
      </c>
      <c r="G86" s="29">
        <f t="shared" si="28"/>
        <v>5.0259619378817504E-2</v>
      </c>
      <c r="H86" s="29">
        <f t="shared" si="28"/>
        <v>4.8318244331664505E-2</v>
      </c>
      <c r="I86" s="29">
        <f t="shared" si="28"/>
        <v>4.1676808445928901E-2</v>
      </c>
      <c r="J86" s="29">
        <f t="shared" si="28"/>
        <v>4.4563848919945637E-2</v>
      </c>
      <c r="K86" s="29">
        <f t="shared" si="28"/>
        <v>3.8907040583184428E-2</v>
      </c>
      <c r="L86" s="29">
        <f t="shared" si="28"/>
        <v>3.9805312725452846E-2</v>
      </c>
      <c r="M86" s="29">
        <f t="shared" si="28"/>
        <v>4.3543870460857753E-2</v>
      </c>
      <c r="N86" s="29">
        <f t="shared" si="28"/>
        <v>4.8005341625144485E-2</v>
      </c>
      <c r="O86" s="29">
        <f t="shared" si="28"/>
        <v>4.4706482354775076E-2</v>
      </c>
      <c r="P86" s="29">
        <f t="shared" si="28"/>
        <v>4.2649336588357824E-2</v>
      </c>
      <c r="Q86" s="29">
        <f t="shared" si="28"/>
        <v>3.8935424907202192E-2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0.72213580030047297</v>
      </c>
      <c r="C87" s="29">
        <f t="shared" si="29"/>
        <v>0.72504914314338698</v>
      </c>
      <c r="D87" s="29">
        <f t="shared" si="29"/>
        <v>0.72513173816734633</v>
      </c>
      <c r="E87" s="29">
        <f t="shared" si="29"/>
        <v>0.7213975677224469</v>
      </c>
      <c r="F87" s="29">
        <f t="shared" si="29"/>
        <v>0.70954301179090429</v>
      </c>
      <c r="G87" s="29">
        <f t="shared" si="29"/>
        <v>0.68698443213154226</v>
      </c>
      <c r="H87" s="29">
        <f t="shared" si="29"/>
        <v>0.68082465238645473</v>
      </c>
      <c r="I87" s="29">
        <f t="shared" si="29"/>
        <v>0.67662277956863937</v>
      </c>
      <c r="J87" s="29">
        <f t="shared" si="29"/>
        <v>0.67503934103375118</v>
      </c>
      <c r="K87" s="29">
        <f t="shared" si="29"/>
        <v>0.70003397078294161</v>
      </c>
      <c r="L87" s="29">
        <f t="shared" si="29"/>
        <v>0.6887625045174437</v>
      </c>
      <c r="M87" s="29">
        <f t="shared" si="29"/>
        <v>0.67341965290761829</v>
      </c>
      <c r="N87" s="29">
        <f t="shared" si="29"/>
        <v>0.63536016170323162</v>
      </c>
      <c r="O87" s="29">
        <f t="shared" si="29"/>
        <v>0.64760707294357733</v>
      </c>
      <c r="P87" s="29">
        <f t="shared" si="29"/>
        <v>0.65202623979392127</v>
      </c>
      <c r="Q87" s="29">
        <f t="shared" si="29"/>
        <v>0.66148669427703355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9.4494634075100364E-2</v>
      </c>
      <c r="C88" s="29">
        <f t="shared" si="30"/>
        <v>9.662578404514241E-2</v>
      </c>
      <c r="D88" s="29">
        <f t="shared" si="30"/>
        <v>9.7745686924294056E-2</v>
      </c>
      <c r="E88" s="29">
        <f t="shared" si="30"/>
        <v>9.7957622326810642E-2</v>
      </c>
      <c r="F88" s="29">
        <f t="shared" si="30"/>
        <v>9.7306322764454029E-2</v>
      </c>
      <c r="G88" s="29">
        <f t="shared" si="30"/>
        <v>0.10244075655955079</v>
      </c>
      <c r="H88" s="29">
        <f t="shared" si="30"/>
        <v>0.10374533216578327</v>
      </c>
      <c r="I88" s="29">
        <f t="shared" si="30"/>
        <v>0.10259131398610724</v>
      </c>
      <c r="J88" s="29">
        <f t="shared" si="30"/>
        <v>0.10223813095828607</v>
      </c>
      <c r="K88" s="29">
        <f t="shared" si="30"/>
        <v>9.8897719488562297E-2</v>
      </c>
      <c r="L88" s="29">
        <f t="shared" si="30"/>
        <v>0.1008098833735715</v>
      </c>
      <c r="M88" s="29">
        <f t="shared" si="30"/>
        <v>0.10368586508287103</v>
      </c>
      <c r="N88" s="29">
        <f t="shared" si="30"/>
        <v>0.11146153264992234</v>
      </c>
      <c r="O88" s="29">
        <f t="shared" si="30"/>
        <v>0.10623642192911623</v>
      </c>
      <c r="P88" s="29">
        <f t="shared" si="30"/>
        <v>0.1042712590126486</v>
      </c>
      <c r="Q88" s="29">
        <f t="shared" si="30"/>
        <v>0.10033188010681229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5.5814860197470499E-2</v>
      </c>
      <c r="C89" s="30">
        <f t="shared" si="31"/>
        <v>5.6265814474473833E-2</v>
      </c>
      <c r="D89" s="30">
        <f t="shared" si="31"/>
        <v>5.5529684347938819E-2</v>
      </c>
      <c r="E89" s="30">
        <f t="shared" si="31"/>
        <v>5.4481012867041559E-2</v>
      </c>
      <c r="F89" s="30">
        <f t="shared" si="31"/>
        <v>5.389986056175787E-2</v>
      </c>
      <c r="G89" s="30">
        <f t="shared" si="31"/>
        <v>5.6949527313347355E-2</v>
      </c>
      <c r="H89" s="30">
        <f t="shared" si="31"/>
        <v>5.6845543725885621E-2</v>
      </c>
      <c r="I89" s="30">
        <f t="shared" si="31"/>
        <v>5.6468844762509997E-2</v>
      </c>
      <c r="J89" s="30">
        <f t="shared" si="31"/>
        <v>5.629794110676703E-2</v>
      </c>
      <c r="K89" s="30">
        <f t="shared" si="31"/>
        <v>5.3551365776592363E-2</v>
      </c>
      <c r="L89" s="30">
        <f t="shared" si="31"/>
        <v>5.3507080116545078E-2</v>
      </c>
      <c r="M89" s="30">
        <f t="shared" si="31"/>
        <v>5.4596012910680038E-2</v>
      </c>
      <c r="N89" s="30">
        <f t="shared" si="31"/>
        <v>5.8518512408318991E-2</v>
      </c>
      <c r="O89" s="30">
        <f t="shared" si="31"/>
        <v>5.7738547450076824E-2</v>
      </c>
      <c r="P89" s="30">
        <f t="shared" si="31"/>
        <v>5.7378349668420162E-2</v>
      </c>
      <c r="Q89" s="30">
        <f t="shared" si="31"/>
        <v>5.7375897435830707E-2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5.67315757845683E-3</v>
      </c>
      <c r="C90" s="29">
        <f t="shared" si="32"/>
        <v>5.649324298892199E-3</v>
      </c>
      <c r="D90" s="29">
        <f t="shared" si="32"/>
        <v>5.9213283876790659E-3</v>
      </c>
      <c r="E90" s="29">
        <f t="shared" si="32"/>
        <v>5.9630017557741792E-3</v>
      </c>
      <c r="F90" s="29">
        <f t="shared" si="32"/>
        <v>5.8573022073029916E-3</v>
      </c>
      <c r="G90" s="29">
        <f t="shared" si="32"/>
        <v>6.1238778635506171E-3</v>
      </c>
      <c r="H90" s="29">
        <f t="shared" si="32"/>
        <v>6.321429035400181E-3</v>
      </c>
      <c r="I90" s="29">
        <f t="shared" si="32"/>
        <v>6.7206969476662189E-3</v>
      </c>
      <c r="J90" s="29">
        <f t="shared" si="32"/>
        <v>6.8705684757301138E-3</v>
      </c>
      <c r="K90" s="29">
        <f t="shared" si="32"/>
        <v>6.7561535701584057E-3</v>
      </c>
      <c r="L90" s="29">
        <f t="shared" si="32"/>
        <v>6.9853589248085662E-3</v>
      </c>
      <c r="M90" s="29">
        <f t="shared" si="32"/>
        <v>7.1812886837462906E-3</v>
      </c>
      <c r="N90" s="29">
        <f t="shared" si="32"/>
        <v>7.1785285124038797E-3</v>
      </c>
      <c r="O90" s="29">
        <f t="shared" si="32"/>
        <v>6.8595189892325945E-3</v>
      </c>
      <c r="P90" s="29">
        <f t="shared" si="32"/>
        <v>6.7137648656687612E-3</v>
      </c>
      <c r="Q90" s="29">
        <f t="shared" si="32"/>
        <v>6.5474260207690482E-3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4.4997252132442551E-2</v>
      </c>
      <c r="C91" s="29">
        <f t="shared" si="33"/>
        <v>4.3780494427968837E-2</v>
      </c>
      <c r="D91" s="29">
        <f t="shared" si="33"/>
        <v>4.2486663126276338E-2</v>
      </c>
      <c r="E91" s="29">
        <f t="shared" si="33"/>
        <v>4.1114324219511666E-2</v>
      </c>
      <c r="F91" s="29">
        <f t="shared" si="33"/>
        <v>4.0312480087531279E-2</v>
      </c>
      <c r="G91" s="29">
        <f t="shared" si="33"/>
        <v>4.2149733006821129E-2</v>
      </c>
      <c r="H91" s="29">
        <f t="shared" si="33"/>
        <v>4.1551893705697035E-2</v>
      </c>
      <c r="I91" s="29">
        <f t="shared" si="33"/>
        <v>4.0935790092238467E-2</v>
      </c>
      <c r="J91" s="29">
        <f t="shared" si="33"/>
        <v>4.0566694692697011E-2</v>
      </c>
      <c r="K91" s="29">
        <f t="shared" si="33"/>
        <v>3.6345928057769268E-2</v>
      </c>
      <c r="L91" s="29">
        <f t="shared" si="33"/>
        <v>3.5075515805161162E-2</v>
      </c>
      <c r="M91" s="29">
        <f t="shared" si="33"/>
        <v>3.4982339603613709E-2</v>
      </c>
      <c r="N91" s="29">
        <f t="shared" si="33"/>
        <v>3.7292554439247137E-2</v>
      </c>
      <c r="O91" s="29">
        <f t="shared" si="33"/>
        <v>3.7523270441023528E-2</v>
      </c>
      <c r="P91" s="29">
        <f t="shared" si="33"/>
        <v>3.7689372160551078E-2</v>
      </c>
      <c r="Q91" s="29">
        <f t="shared" si="33"/>
        <v>3.8372297658969587E-2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5.1444504865711194E-3</v>
      </c>
      <c r="C92" s="29">
        <f t="shared" si="34"/>
        <v>6.8359957476128008E-3</v>
      </c>
      <c r="D92" s="29">
        <f t="shared" si="34"/>
        <v>7.1216928339834203E-3</v>
      </c>
      <c r="E92" s="29">
        <f t="shared" si="34"/>
        <v>7.4036868917557114E-3</v>
      </c>
      <c r="F92" s="29">
        <f t="shared" si="34"/>
        <v>7.7300782669235983E-3</v>
      </c>
      <c r="G92" s="29">
        <f t="shared" si="34"/>
        <v>8.6759164429756046E-3</v>
      </c>
      <c r="H92" s="29">
        <f t="shared" si="34"/>
        <v>8.9722209847884083E-3</v>
      </c>
      <c r="I92" s="29">
        <f t="shared" si="34"/>
        <v>8.8123577226053122E-3</v>
      </c>
      <c r="J92" s="29">
        <f t="shared" si="34"/>
        <v>8.8606779383399118E-3</v>
      </c>
      <c r="K92" s="29">
        <f t="shared" si="34"/>
        <v>1.0449284148664684E-2</v>
      </c>
      <c r="L92" s="29">
        <f t="shared" si="34"/>
        <v>1.1446205386575346E-2</v>
      </c>
      <c r="M92" s="29">
        <f t="shared" si="34"/>
        <v>1.2432384623320037E-2</v>
      </c>
      <c r="N92" s="29">
        <f t="shared" si="34"/>
        <v>1.4047429456667978E-2</v>
      </c>
      <c r="O92" s="29">
        <f t="shared" si="34"/>
        <v>1.3355758019820699E-2</v>
      </c>
      <c r="P92" s="29">
        <f t="shared" si="34"/>
        <v>1.2975212642200321E-2</v>
      </c>
      <c r="Q92" s="29">
        <f t="shared" si="34"/>
        <v>1.2456173756092074E-2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8.1505992224171375E-2</v>
      </c>
      <c r="C93" s="30">
        <f t="shared" si="35"/>
        <v>7.4324111270688151E-2</v>
      </c>
      <c r="D93" s="30">
        <f t="shared" si="35"/>
        <v>7.4694312239892757E-2</v>
      </c>
      <c r="E93" s="30">
        <f t="shared" si="35"/>
        <v>7.9205247254812816E-2</v>
      </c>
      <c r="F93" s="30">
        <f t="shared" si="35"/>
        <v>9.0360221709199384E-2</v>
      </c>
      <c r="G93" s="30">
        <f t="shared" si="35"/>
        <v>0.10336566461674219</v>
      </c>
      <c r="H93" s="30">
        <f t="shared" si="35"/>
        <v>0.11026622739021179</v>
      </c>
      <c r="I93" s="30">
        <f t="shared" si="35"/>
        <v>0.12264025323681446</v>
      </c>
      <c r="J93" s="30">
        <f t="shared" si="35"/>
        <v>0.12186073798124997</v>
      </c>
      <c r="K93" s="30">
        <f t="shared" si="35"/>
        <v>0.10860990336871935</v>
      </c>
      <c r="L93" s="30">
        <f t="shared" si="35"/>
        <v>0.11711521926698688</v>
      </c>
      <c r="M93" s="30">
        <f t="shared" si="35"/>
        <v>0.12475459863797284</v>
      </c>
      <c r="N93" s="30">
        <f t="shared" si="35"/>
        <v>0.14665445161338259</v>
      </c>
      <c r="O93" s="30">
        <f t="shared" si="35"/>
        <v>0.14371147532245448</v>
      </c>
      <c r="P93" s="30">
        <f t="shared" si="35"/>
        <v>0.14367481493665216</v>
      </c>
      <c r="Q93" s="30">
        <f t="shared" si="35"/>
        <v>0.14187010327312116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1.1716989111483382E-2</v>
      </c>
      <c r="C94" s="29">
        <f t="shared" si="36"/>
        <v>1.1879919833827969E-2</v>
      </c>
      <c r="D94" s="29">
        <f t="shared" si="36"/>
        <v>1.1120128155803861E-2</v>
      </c>
      <c r="E94" s="29">
        <f t="shared" si="36"/>
        <v>1.1848486143393257E-2</v>
      </c>
      <c r="F94" s="29">
        <f t="shared" si="36"/>
        <v>1.1566591501957478E-2</v>
      </c>
      <c r="G94" s="29">
        <f t="shared" si="36"/>
        <v>1.2250392262742577E-2</v>
      </c>
      <c r="H94" s="29">
        <f t="shared" si="36"/>
        <v>1.2994408472631469E-2</v>
      </c>
      <c r="I94" s="29">
        <f t="shared" si="36"/>
        <v>1.4135733457087732E-2</v>
      </c>
      <c r="J94" s="29">
        <f t="shared" si="36"/>
        <v>1.366355511095502E-2</v>
      </c>
      <c r="K94" s="29">
        <f t="shared" si="36"/>
        <v>1.342644371470416E-2</v>
      </c>
      <c r="L94" s="29">
        <f t="shared" si="36"/>
        <v>1.4417140339428631E-2</v>
      </c>
      <c r="M94" s="29">
        <f t="shared" si="36"/>
        <v>1.5540057362307791E-2</v>
      </c>
      <c r="N94" s="29">
        <f t="shared" si="36"/>
        <v>1.6069140480435045E-2</v>
      </c>
      <c r="O94" s="29">
        <f t="shared" si="36"/>
        <v>1.4312721284403696E-2</v>
      </c>
      <c r="P94" s="29">
        <f t="shared" si="36"/>
        <v>1.3291189186562916E-2</v>
      </c>
      <c r="Q94" s="29">
        <f t="shared" si="36"/>
        <v>1.3784278849636641E-2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2.2326434567688389E-2</v>
      </c>
      <c r="C95" s="29">
        <f t="shared" si="37"/>
        <v>2.0298795523210254E-2</v>
      </c>
      <c r="D95" s="29">
        <f t="shared" si="37"/>
        <v>2.1816408219041204E-2</v>
      </c>
      <c r="E95" s="29">
        <f t="shared" si="37"/>
        <v>2.4198925453450884E-2</v>
      </c>
      <c r="F95" s="29">
        <f t="shared" si="37"/>
        <v>2.7011522284627356E-2</v>
      </c>
      <c r="G95" s="29">
        <f t="shared" si="37"/>
        <v>3.1156191243835361E-2</v>
      </c>
      <c r="H95" s="29">
        <f t="shared" si="37"/>
        <v>3.3404439869738137E-2</v>
      </c>
      <c r="I95" s="29">
        <f t="shared" si="37"/>
        <v>3.7138783402226219E-2</v>
      </c>
      <c r="J95" s="29">
        <f t="shared" si="37"/>
        <v>3.6342695693792261E-2</v>
      </c>
      <c r="K95" s="29">
        <f t="shared" si="37"/>
        <v>3.3280356754302742E-2</v>
      </c>
      <c r="L95" s="29">
        <f t="shared" si="37"/>
        <v>3.5752284899848455E-2</v>
      </c>
      <c r="M95" s="29">
        <f t="shared" si="37"/>
        <v>4.0343129285355113E-2</v>
      </c>
      <c r="N95" s="29">
        <f t="shared" si="37"/>
        <v>4.3206395528860547E-2</v>
      </c>
      <c r="O95" s="29">
        <f t="shared" si="37"/>
        <v>4.1374887019337621E-2</v>
      </c>
      <c r="P95" s="29">
        <f t="shared" si="37"/>
        <v>4.1901033164051082E-2</v>
      </c>
      <c r="Q95" s="29">
        <f t="shared" si="37"/>
        <v>4.3800656788412537E-2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4.7462568544999612E-2</v>
      </c>
      <c r="C96" s="29">
        <f t="shared" si="38"/>
        <v>4.2145395913649915E-2</v>
      </c>
      <c r="D96" s="29">
        <f t="shared" si="38"/>
        <v>4.1757775865047683E-2</v>
      </c>
      <c r="E96" s="29">
        <f t="shared" si="38"/>
        <v>4.3157835657968671E-2</v>
      </c>
      <c r="F96" s="29">
        <f t="shared" si="38"/>
        <v>5.1782107922614541E-2</v>
      </c>
      <c r="G96" s="29">
        <f t="shared" si="38"/>
        <v>5.9959081110164257E-2</v>
      </c>
      <c r="H96" s="29">
        <f t="shared" si="38"/>
        <v>6.3867379047842177E-2</v>
      </c>
      <c r="I96" s="29">
        <f t="shared" si="38"/>
        <v>7.1365736377500516E-2</v>
      </c>
      <c r="J96" s="29">
        <f t="shared" si="38"/>
        <v>7.1854487176502682E-2</v>
      </c>
      <c r="K96" s="29">
        <f t="shared" si="38"/>
        <v>6.1903102899712452E-2</v>
      </c>
      <c r="L96" s="29">
        <f t="shared" si="38"/>
        <v>6.694579402770981E-2</v>
      </c>
      <c r="M96" s="29">
        <f t="shared" si="38"/>
        <v>6.8871411990309939E-2</v>
      </c>
      <c r="N96" s="29">
        <f t="shared" si="38"/>
        <v>8.7378915604086976E-2</v>
      </c>
      <c r="O96" s="29">
        <f t="shared" si="38"/>
        <v>8.8023867018713162E-2</v>
      </c>
      <c r="P96" s="29">
        <f t="shared" si="38"/>
        <v>8.8482592586038147E-2</v>
      </c>
      <c r="Q96" s="29">
        <f t="shared" si="38"/>
        <v>8.4285167635072003E-2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0.77959178257241912</v>
      </c>
      <c r="C98" s="31">
        <f t="shared" si="40"/>
        <v>0.78615868505945874</v>
      </c>
      <c r="D98" s="31">
        <f t="shared" si="40"/>
        <v>0.78712626219467619</v>
      </c>
      <c r="E98" s="31">
        <f t="shared" si="40"/>
        <v>0.76273457491504182</v>
      </c>
      <c r="F98" s="31">
        <f t="shared" si="40"/>
        <v>0.77377352274429534</v>
      </c>
      <c r="G98" s="31">
        <f t="shared" si="40"/>
        <v>0.77228809979950108</v>
      </c>
      <c r="H98" s="31">
        <f t="shared" si="40"/>
        <v>0.78181754638826728</v>
      </c>
      <c r="I98" s="31">
        <f t="shared" si="40"/>
        <v>0.76800196534386733</v>
      </c>
      <c r="J98" s="31">
        <f t="shared" si="40"/>
        <v>0.76205064777336828</v>
      </c>
      <c r="K98" s="31">
        <f t="shared" si="40"/>
        <v>0.76490484553921556</v>
      </c>
      <c r="L98" s="31">
        <f t="shared" si="40"/>
        <v>0.77991517912213359</v>
      </c>
      <c r="M98" s="31">
        <f t="shared" si="40"/>
        <v>0.74956076267210447</v>
      </c>
      <c r="N98" s="31">
        <f t="shared" si="40"/>
        <v>0.73093716683927457</v>
      </c>
      <c r="O98" s="31">
        <f t="shared" si="40"/>
        <v>0.74070378021291894</v>
      </c>
      <c r="P98" s="31">
        <f t="shared" si="40"/>
        <v>0.72902761628067358</v>
      </c>
      <c r="Q98" s="31">
        <f t="shared" si="40"/>
        <v>0.72126634350959151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4.5826944453071165E-2</v>
      </c>
      <c r="C99" s="29">
        <f t="shared" si="41"/>
        <v>4.5320856567877446E-2</v>
      </c>
      <c r="D99" s="29">
        <f t="shared" si="41"/>
        <v>4.6002671343659686E-2</v>
      </c>
      <c r="E99" s="29">
        <f t="shared" si="41"/>
        <v>5.2716675406465845E-2</v>
      </c>
      <c r="F99" s="29">
        <f t="shared" si="41"/>
        <v>5.1569494602909091E-2</v>
      </c>
      <c r="G99" s="29">
        <f t="shared" si="41"/>
        <v>5.2429826274310906E-2</v>
      </c>
      <c r="H99" s="29">
        <f t="shared" si="41"/>
        <v>5.2314695684082778E-2</v>
      </c>
      <c r="I99" s="29">
        <f t="shared" si="41"/>
        <v>5.5830016625252631E-2</v>
      </c>
      <c r="J99" s="29">
        <f t="shared" si="41"/>
        <v>5.5264159717393631E-2</v>
      </c>
      <c r="K99" s="29">
        <f t="shared" si="41"/>
        <v>5.8480347838090183E-2</v>
      </c>
      <c r="L99" s="29">
        <f t="shared" si="41"/>
        <v>6.138879927747113E-2</v>
      </c>
      <c r="M99" s="29">
        <f t="shared" si="41"/>
        <v>7.005205543827174E-2</v>
      </c>
      <c r="N99" s="29">
        <f t="shared" si="41"/>
        <v>6.9864388964180263E-2</v>
      </c>
      <c r="O99" s="29">
        <f t="shared" si="41"/>
        <v>6.3813425709423E-2</v>
      </c>
      <c r="P99" s="29">
        <f t="shared" si="41"/>
        <v>6.8611442720005508E-2</v>
      </c>
      <c r="Q99" s="29">
        <f t="shared" si="41"/>
        <v>5.8021858798592452E-2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0.7337648381193479</v>
      </c>
      <c r="C100" s="29">
        <f t="shared" si="42"/>
        <v>0.74083782849158131</v>
      </c>
      <c r="D100" s="29">
        <f t="shared" si="42"/>
        <v>0.74112359085101653</v>
      </c>
      <c r="E100" s="29">
        <f t="shared" si="42"/>
        <v>0.71001789950857597</v>
      </c>
      <c r="F100" s="29">
        <f t="shared" si="42"/>
        <v>0.72220402814138629</v>
      </c>
      <c r="G100" s="29">
        <f t="shared" si="42"/>
        <v>0.71985827352519016</v>
      </c>
      <c r="H100" s="29">
        <f t="shared" si="42"/>
        <v>0.72950285070418452</v>
      </c>
      <c r="I100" s="29">
        <f t="shared" si="42"/>
        <v>0.71217194871861467</v>
      </c>
      <c r="J100" s="29">
        <f t="shared" si="42"/>
        <v>0.70678648805597455</v>
      </c>
      <c r="K100" s="29">
        <f t="shared" si="42"/>
        <v>0.70642449770112536</v>
      </c>
      <c r="L100" s="29">
        <f t="shared" si="42"/>
        <v>0.7185263798446625</v>
      </c>
      <c r="M100" s="29">
        <f t="shared" si="42"/>
        <v>0.67950870723383272</v>
      </c>
      <c r="N100" s="29">
        <f t="shared" si="42"/>
        <v>0.66107277787509422</v>
      </c>
      <c r="O100" s="29">
        <f t="shared" si="42"/>
        <v>0.67689035450349588</v>
      </c>
      <c r="P100" s="29">
        <f t="shared" si="42"/>
        <v>0.66041617356066817</v>
      </c>
      <c r="Q100" s="29">
        <f t="shared" si="42"/>
        <v>0.66324448471099895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9.1936028216737589E-2</v>
      </c>
      <c r="C101" s="30">
        <f t="shared" si="43"/>
        <v>8.9502915756262291E-2</v>
      </c>
      <c r="D101" s="30">
        <f t="shared" si="43"/>
        <v>8.200564901514136E-2</v>
      </c>
      <c r="E101" s="30">
        <f t="shared" si="43"/>
        <v>8.4580547756857513E-2</v>
      </c>
      <c r="F101" s="30">
        <f t="shared" si="43"/>
        <v>8.4524665122915815E-2</v>
      </c>
      <c r="G101" s="30">
        <f t="shared" si="43"/>
        <v>8.0335659467547491E-2</v>
      </c>
      <c r="H101" s="30">
        <f t="shared" si="43"/>
        <v>9.2692954912354505E-2</v>
      </c>
      <c r="I101" s="30">
        <f t="shared" si="43"/>
        <v>9.6399964920705322E-2</v>
      </c>
      <c r="J101" s="30">
        <f t="shared" si="43"/>
        <v>8.9829842315149649E-2</v>
      </c>
      <c r="K101" s="30">
        <f t="shared" si="43"/>
        <v>7.1236266175829149E-2</v>
      </c>
      <c r="L101" s="30">
        <f t="shared" si="43"/>
        <v>7.2851801584529377E-2</v>
      </c>
      <c r="M101" s="30">
        <f t="shared" si="43"/>
        <v>8.5465078220069768E-2</v>
      </c>
      <c r="N101" s="30">
        <f t="shared" si="43"/>
        <v>9.5960670107870988E-2</v>
      </c>
      <c r="O101" s="30">
        <f t="shared" si="43"/>
        <v>9.0868663647045586E-2</v>
      </c>
      <c r="P101" s="30">
        <f t="shared" si="43"/>
        <v>0.10007383434197599</v>
      </c>
      <c r="Q101" s="30">
        <f t="shared" si="43"/>
        <v>0.10291443598097791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4.2798690036098836E-3</v>
      </c>
      <c r="C102" s="30">
        <f t="shared" si="44"/>
        <v>4.0681363520783855E-3</v>
      </c>
      <c r="D102" s="30">
        <f t="shared" si="44"/>
        <v>3.6443042848293781E-3</v>
      </c>
      <c r="E102" s="30">
        <f t="shared" si="44"/>
        <v>4.3843962869044503E-3</v>
      </c>
      <c r="F102" s="30">
        <f t="shared" si="44"/>
        <v>4.3435517590345567E-3</v>
      </c>
      <c r="G102" s="30">
        <f t="shared" si="44"/>
        <v>4.376996895531008E-3</v>
      </c>
      <c r="H102" s="30">
        <f t="shared" si="44"/>
        <v>5.2517844960935254E-3</v>
      </c>
      <c r="I102" s="30">
        <f t="shared" si="44"/>
        <v>6.0767405425601537E-3</v>
      </c>
      <c r="J102" s="30">
        <f t="shared" si="44"/>
        <v>5.1814427570644759E-3</v>
      </c>
      <c r="K102" s="30">
        <f t="shared" si="44"/>
        <v>4.2057726065807205E-3</v>
      </c>
      <c r="L102" s="30">
        <f t="shared" si="44"/>
        <v>5.5892238753362626E-3</v>
      </c>
      <c r="M102" s="30">
        <f t="shared" si="44"/>
        <v>6.8410011832625581E-3</v>
      </c>
      <c r="N102" s="30">
        <f t="shared" si="44"/>
        <v>7.0504527020081613E-3</v>
      </c>
      <c r="O102" s="30">
        <f t="shared" si="44"/>
        <v>7.4097830840802884E-3</v>
      </c>
      <c r="P102" s="30">
        <f t="shared" si="44"/>
        <v>8.1374529857571494E-3</v>
      </c>
      <c r="Q102" s="30">
        <f t="shared" si="44"/>
        <v>8.5856254575243304E-3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4.5818735454915857E-4</v>
      </c>
      <c r="C103" s="29">
        <f t="shared" si="45"/>
        <v>4.956383624935281E-4</v>
      </c>
      <c r="D103" s="29">
        <f t="shared" si="45"/>
        <v>5.058845219503387E-4</v>
      </c>
      <c r="E103" s="29">
        <f t="shared" si="45"/>
        <v>5.7561828884195943E-4</v>
      </c>
      <c r="F103" s="29">
        <f t="shared" si="45"/>
        <v>6.2773338811607249E-4</v>
      </c>
      <c r="G103" s="29">
        <f t="shared" si="45"/>
        <v>5.3960091745842173E-4</v>
      </c>
      <c r="H103" s="29">
        <f t="shared" si="45"/>
        <v>5.9683410538064006E-4</v>
      </c>
      <c r="I103" s="29">
        <f t="shared" si="45"/>
        <v>6.371593572913857E-4</v>
      </c>
      <c r="J103" s="29">
        <f t="shared" si="45"/>
        <v>5.6683180586305929E-4</v>
      </c>
      <c r="K103" s="29">
        <f t="shared" si="45"/>
        <v>5.5902572755452162E-4</v>
      </c>
      <c r="L103" s="29">
        <f t="shared" si="45"/>
        <v>5.4141232709740701E-4</v>
      </c>
      <c r="M103" s="29">
        <f t="shared" si="45"/>
        <v>4.8098479655774565E-4</v>
      </c>
      <c r="N103" s="29">
        <f t="shared" si="45"/>
        <v>4.9447024746096871E-4</v>
      </c>
      <c r="O103" s="29">
        <f t="shared" si="45"/>
        <v>4.9345957434970193E-4</v>
      </c>
      <c r="P103" s="29">
        <f t="shared" si="45"/>
        <v>5.2481880644977342E-4</v>
      </c>
      <c r="Q103" s="29">
        <f t="shared" si="45"/>
        <v>5.4474760205800549E-4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3.8216816490607244E-3</v>
      </c>
      <c r="C104" s="29">
        <f t="shared" si="46"/>
        <v>3.5724979895848572E-3</v>
      </c>
      <c r="D104" s="29">
        <f t="shared" si="46"/>
        <v>3.1384197628790394E-3</v>
      </c>
      <c r="E104" s="29">
        <f t="shared" si="46"/>
        <v>3.8087779980624909E-3</v>
      </c>
      <c r="F104" s="29">
        <f t="shared" si="46"/>
        <v>3.7158183709184839E-3</v>
      </c>
      <c r="G104" s="29">
        <f t="shared" si="46"/>
        <v>3.8373959780725864E-3</v>
      </c>
      <c r="H104" s="29">
        <f t="shared" si="46"/>
        <v>4.6549503907128854E-3</v>
      </c>
      <c r="I104" s="29">
        <f t="shared" si="46"/>
        <v>5.4395811852687671E-3</v>
      </c>
      <c r="J104" s="29">
        <f t="shared" si="46"/>
        <v>4.614610951201417E-3</v>
      </c>
      <c r="K104" s="29">
        <f t="shared" si="46"/>
        <v>3.6467468790261984E-3</v>
      </c>
      <c r="L104" s="29">
        <f t="shared" si="46"/>
        <v>5.0478115482388555E-3</v>
      </c>
      <c r="M104" s="29">
        <f t="shared" si="46"/>
        <v>6.3600163867048127E-3</v>
      </c>
      <c r="N104" s="29">
        <f t="shared" si="46"/>
        <v>6.5559824545471934E-3</v>
      </c>
      <c r="O104" s="29">
        <f t="shared" si="46"/>
        <v>6.9163235097305861E-3</v>
      </c>
      <c r="P104" s="29">
        <f t="shared" si="46"/>
        <v>7.6126341793073754E-3</v>
      </c>
      <c r="Q104" s="29">
        <f t="shared" si="46"/>
        <v>8.0408778554663246E-3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0.12419232020723341</v>
      </c>
      <c r="C105" s="30">
        <f t="shared" si="47"/>
        <v>0.1202702628322006</v>
      </c>
      <c r="D105" s="30">
        <f t="shared" si="47"/>
        <v>0.1272237845053531</v>
      </c>
      <c r="E105" s="30">
        <f t="shared" si="47"/>
        <v>0.14830048104119625</v>
      </c>
      <c r="F105" s="30">
        <f t="shared" si="47"/>
        <v>0.13735826037375429</v>
      </c>
      <c r="G105" s="30">
        <f t="shared" si="47"/>
        <v>0.14299924383742041</v>
      </c>
      <c r="H105" s="30">
        <f t="shared" si="47"/>
        <v>0.12023771420328466</v>
      </c>
      <c r="I105" s="30">
        <f t="shared" si="47"/>
        <v>0.12952132919286721</v>
      </c>
      <c r="J105" s="30">
        <f t="shared" si="47"/>
        <v>0.14293806715441756</v>
      </c>
      <c r="K105" s="30">
        <f t="shared" si="47"/>
        <v>0.15965311567837467</v>
      </c>
      <c r="L105" s="30">
        <f t="shared" si="47"/>
        <v>0.14164379541800079</v>
      </c>
      <c r="M105" s="30">
        <f t="shared" si="47"/>
        <v>0.15813315792456317</v>
      </c>
      <c r="N105" s="30">
        <f t="shared" si="47"/>
        <v>0.16605171035084637</v>
      </c>
      <c r="O105" s="30">
        <f t="shared" si="47"/>
        <v>0.16101777305595522</v>
      </c>
      <c r="P105" s="30">
        <f t="shared" si="47"/>
        <v>0.16276109639159317</v>
      </c>
      <c r="Q105" s="30">
        <f t="shared" si="47"/>
        <v>0.16723359505190621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0.1235090917126636</v>
      </c>
      <c r="C106" s="29">
        <f t="shared" si="48"/>
        <v>0.11960800212515454</v>
      </c>
      <c r="D106" s="29">
        <f t="shared" si="48"/>
        <v>0.12686662628845427</v>
      </c>
      <c r="E106" s="29">
        <f t="shared" si="48"/>
        <v>0.14792205819537738</v>
      </c>
      <c r="F106" s="29">
        <f t="shared" si="48"/>
        <v>0.13693977126180146</v>
      </c>
      <c r="G106" s="29">
        <f t="shared" si="48"/>
        <v>0.14268599794410533</v>
      </c>
      <c r="H106" s="29">
        <f t="shared" si="48"/>
        <v>0.11994612153397445</v>
      </c>
      <c r="I106" s="29">
        <f t="shared" si="48"/>
        <v>0.12916676337370067</v>
      </c>
      <c r="J106" s="29">
        <f t="shared" si="48"/>
        <v>0.1426968221412763</v>
      </c>
      <c r="K106" s="29">
        <f t="shared" si="48"/>
        <v>0.1594368963330037</v>
      </c>
      <c r="L106" s="29">
        <f t="shared" si="48"/>
        <v>0.14122114852440767</v>
      </c>
      <c r="M106" s="29">
        <f t="shared" si="48"/>
        <v>0.15751118535349681</v>
      </c>
      <c r="N106" s="29">
        <f t="shared" si="48"/>
        <v>0.16566775390554223</v>
      </c>
      <c r="O106" s="29">
        <f t="shared" si="48"/>
        <v>0.16059295238754176</v>
      </c>
      <c r="P106" s="29">
        <f t="shared" si="48"/>
        <v>0.16244335439636143</v>
      </c>
      <c r="Q106" s="29">
        <f t="shared" si="48"/>
        <v>0.16692655039424678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6.8322849456980874E-4</v>
      </c>
      <c r="C107" s="28">
        <f t="shared" si="49"/>
        <v>6.6226070704606093E-4</v>
      </c>
      <c r="D107" s="28">
        <f t="shared" si="49"/>
        <v>3.5715821689881889E-4</v>
      </c>
      <c r="E107" s="28">
        <f t="shared" si="49"/>
        <v>3.784228458188974E-4</v>
      </c>
      <c r="F107" s="28">
        <f t="shared" si="49"/>
        <v>4.1848911195283971E-4</v>
      </c>
      <c r="G107" s="28">
        <f t="shared" si="49"/>
        <v>3.1324589331509331E-4</v>
      </c>
      <c r="H107" s="28">
        <f t="shared" si="49"/>
        <v>2.9159266931022407E-4</v>
      </c>
      <c r="I107" s="28">
        <f t="shared" si="49"/>
        <v>3.545658191665254E-4</v>
      </c>
      <c r="J107" s="28">
        <f t="shared" si="49"/>
        <v>2.4124501314126882E-4</v>
      </c>
      <c r="K107" s="28">
        <f t="shared" si="49"/>
        <v>2.1621934537096137E-4</v>
      </c>
      <c r="L107" s="28">
        <f t="shared" si="49"/>
        <v>4.2264689359310125E-4</v>
      </c>
      <c r="M107" s="28">
        <f t="shared" si="49"/>
        <v>6.2197257106635906E-4</v>
      </c>
      <c r="N107" s="28">
        <f t="shared" si="49"/>
        <v>3.8395644530416666E-4</v>
      </c>
      <c r="O107" s="28">
        <f t="shared" si="49"/>
        <v>4.2482066841346104E-4</v>
      </c>
      <c r="P107" s="28">
        <f t="shared" si="49"/>
        <v>3.1774199523175391E-4</v>
      </c>
      <c r="Q107" s="28">
        <f t="shared" si="49"/>
        <v>3.0704465765943074E-4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0.71601310320567391</v>
      </c>
      <c r="C110" s="32">
        <f t="shared" si="51"/>
        <v>0.71013220680408906</v>
      </c>
      <c r="D110" s="32">
        <f t="shared" si="51"/>
        <v>0.71341857507582174</v>
      </c>
      <c r="E110" s="32">
        <f t="shared" si="51"/>
        <v>0.70754297205818539</v>
      </c>
      <c r="F110" s="32">
        <f t="shared" si="51"/>
        <v>0.69853833454347158</v>
      </c>
      <c r="G110" s="32">
        <f t="shared" si="51"/>
        <v>0.68431678053825218</v>
      </c>
      <c r="H110" s="32">
        <f t="shared" si="51"/>
        <v>0.71071626112259623</v>
      </c>
      <c r="I110" s="32">
        <f t="shared" si="51"/>
        <v>0.69786787502739522</v>
      </c>
      <c r="J110" s="32">
        <f t="shared" si="51"/>
        <v>0.69284780069622609</v>
      </c>
      <c r="K110" s="32">
        <f t="shared" si="51"/>
        <v>0.6998477212624914</v>
      </c>
      <c r="L110" s="32">
        <f t="shared" si="51"/>
        <v>0.68895620545148728</v>
      </c>
      <c r="M110" s="32">
        <f t="shared" si="51"/>
        <v>0.68353881446773601</v>
      </c>
      <c r="N110" s="32">
        <f t="shared" si="51"/>
        <v>0.69367093424138704</v>
      </c>
      <c r="O110" s="32">
        <f t="shared" si="51"/>
        <v>0.70987641932235135</v>
      </c>
      <c r="P110" s="32">
        <f t="shared" si="51"/>
        <v>0.71874343771708549</v>
      </c>
      <c r="Q110" s="32">
        <f t="shared" si="51"/>
        <v>0.73569089485538575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0.62104571429432154</v>
      </c>
      <c r="C111" s="31">
        <f t="shared" si="52"/>
        <v>0.62357917672411689</v>
      </c>
      <c r="D111" s="31">
        <f t="shared" si="52"/>
        <v>0.62715116698149453</v>
      </c>
      <c r="E111" s="31">
        <f t="shared" si="52"/>
        <v>0.61270512212379991</v>
      </c>
      <c r="F111" s="31">
        <f t="shared" si="52"/>
        <v>0.60670945437470847</v>
      </c>
      <c r="G111" s="31">
        <f t="shared" si="52"/>
        <v>0.58798978501665999</v>
      </c>
      <c r="H111" s="31">
        <f t="shared" si="52"/>
        <v>0.60933120065192425</v>
      </c>
      <c r="I111" s="31">
        <f t="shared" si="52"/>
        <v>0.59161517915239481</v>
      </c>
      <c r="J111" s="31">
        <f t="shared" si="52"/>
        <v>0.58498417526972923</v>
      </c>
      <c r="K111" s="31">
        <f t="shared" si="52"/>
        <v>0.59544123775787472</v>
      </c>
      <c r="L111" s="31">
        <f t="shared" si="52"/>
        <v>0.57888626081796257</v>
      </c>
      <c r="M111" s="31">
        <f t="shared" si="52"/>
        <v>0.57162291057115866</v>
      </c>
      <c r="N111" s="31">
        <f t="shared" si="52"/>
        <v>0.57920546677701557</v>
      </c>
      <c r="O111" s="31">
        <f t="shared" si="52"/>
        <v>0.59582823637600579</v>
      </c>
      <c r="P111" s="31">
        <f t="shared" si="52"/>
        <v>0.6089151158986571</v>
      </c>
      <c r="Q111" s="31">
        <f t="shared" si="52"/>
        <v>0.62036356120507408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3.3767774379856404E-2</v>
      </c>
      <c r="C112" s="29">
        <f t="shared" si="53"/>
        <v>3.3932510647301038E-2</v>
      </c>
      <c r="D112" s="29">
        <f t="shared" si="53"/>
        <v>3.2886948853495052E-2</v>
      </c>
      <c r="E112" s="29">
        <f t="shared" si="53"/>
        <v>3.2802824597931192E-2</v>
      </c>
      <c r="F112" s="29">
        <f t="shared" si="53"/>
        <v>3.3226084313886364E-2</v>
      </c>
      <c r="G112" s="29">
        <f t="shared" si="53"/>
        <v>3.3401855883554432E-2</v>
      </c>
      <c r="H112" s="29">
        <f t="shared" si="53"/>
        <v>3.1045300375015426E-2</v>
      </c>
      <c r="I112" s="29">
        <f t="shared" si="53"/>
        <v>2.7110798506771786E-2</v>
      </c>
      <c r="J112" s="29">
        <f t="shared" si="53"/>
        <v>2.9361065917230585E-2</v>
      </c>
      <c r="K112" s="29">
        <f t="shared" si="53"/>
        <v>2.8152566390962256E-2</v>
      </c>
      <c r="L112" s="29">
        <f t="shared" si="53"/>
        <v>2.8755230351879955E-2</v>
      </c>
      <c r="M112" s="29">
        <f t="shared" si="53"/>
        <v>2.9415485512998742E-2</v>
      </c>
      <c r="N112" s="29">
        <f t="shared" si="53"/>
        <v>2.9869399669989815E-2</v>
      </c>
      <c r="O112" s="29">
        <f t="shared" si="53"/>
        <v>2.9129020169079516E-2</v>
      </c>
      <c r="P112" s="29">
        <f t="shared" si="53"/>
        <v>2.851645076056061E-2</v>
      </c>
      <c r="Q112" s="29">
        <f t="shared" si="53"/>
        <v>2.8416721631374254E-2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0.53833023237774613</v>
      </c>
      <c r="C113" s="29">
        <f t="shared" si="54"/>
        <v>0.54044777967374846</v>
      </c>
      <c r="D113" s="29">
        <f t="shared" si="54"/>
        <v>0.54538664309464135</v>
      </c>
      <c r="E113" s="29">
        <f t="shared" si="54"/>
        <v>0.53129842624844981</v>
      </c>
      <c r="F113" s="29">
        <f t="shared" si="54"/>
        <v>0.52541853787888348</v>
      </c>
      <c r="G113" s="29">
        <f t="shared" si="54"/>
        <v>0.50570975686387332</v>
      </c>
      <c r="H113" s="29">
        <f t="shared" si="54"/>
        <v>0.52930545180000654</v>
      </c>
      <c r="I113" s="29">
        <f t="shared" si="54"/>
        <v>0.51603754543716107</v>
      </c>
      <c r="J113" s="29">
        <f t="shared" si="54"/>
        <v>0.50551372321870747</v>
      </c>
      <c r="K113" s="29">
        <f t="shared" si="54"/>
        <v>0.5148753556556771</v>
      </c>
      <c r="L113" s="29">
        <f t="shared" si="54"/>
        <v>0.49655958822924096</v>
      </c>
      <c r="M113" s="29">
        <f t="shared" si="54"/>
        <v>0.48771873629936158</v>
      </c>
      <c r="N113" s="29">
        <f t="shared" si="54"/>
        <v>0.49400280544361941</v>
      </c>
      <c r="O113" s="29">
        <f t="shared" si="54"/>
        <v>0.51039800021957349</v>
      </c>
      <c r="P113" s="29">
        <f t="shared" si="54"/>
        <v>0.5253690046732078</v>
      </c>
      <c r="Q113" s="29">
        <f t="shared" si="54"/>
        <v>0.53530308957112172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4.8947707536718968E-2</v>
      </c>
      <c r="C114" s="29">
        <f t="shared" si="55"/>
        <v>4.9198886403067417E-2</v>
      </c>
      <c r="D114" s="29">
        <f t="shared" si="55"/>
        <v>4.8877575033358003E-2</v>
      </c>
      <c r="E114" s="29">
        <f t="shared" si="55"/>
        <v>4.8603871277418893E-2</v>
      </c>
      <c r="F114" s="29">
        <f t="shared" si="55"/>
        <v>4.8064832181938591E-2</v>
      </c>
      <c r="G114" s="29">
        <f t="shared" si="55"/>
        <v>4.8878172269232245E-2</v>
      </c>
      <c r="H114" s="29">
        <f t="shared" si="55"/>
        <v>4.8980448476902236E-2</v>
      </c>
      <c r="I114" s="29">
        <f t="shared" si="55"/>
        <v>4.8466835208461984E-2</v>
      </c>
      <c r="J114" s="29">
        <f t="shared" si="55"/>
        <v>5.0109386133791144E-2</v>
      </c>
      <c r="K114" s="29">
        <f t="shared" si="55"/>
        <v>5.2413315711235385E-2</v>
      </c>
      <c r="L114" s="29">
        <f t="shared" si="55"/>
        <v>5.3571442236841633E-2</v>
      </c>
      <c r="M114" s="29">
        <f t="shared" si="55"/>
        <v>5.4488688758798386E-2</v>
      </c>
      <c r="N114" s="29">
        <f t="shared" si="55"/>
        <v>5.5333261663406359E-2</v>
      </c>
      <c r="O114" s="29">
        <f t="shared" si="55"/>
        <v>5.6301215987352826E-2</v>
      </c>
      <c r="P114" s="29">
        <f t="shared" si="55"/>
        <v>5.5029660464888663E-2</v>
      </c>
      <c r="Q114" s="29">
        <f t="shared" si="55"/>
        <v>5.6643750002578042E-2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1.4941904386989979E-2</v>
      </c>
      <c r="C115" s="30">
        <f t="shared" si="56"/>
        <v>1.4357821404485513E-2</v>
      </c>
      <c r="D115" s="30">
        <f t="shared" si="56"/>
        <v>1.5142299860824104E-2</v>
      </c>
      <c r="E115" s="30">
        <f t="shared" si="56"/>
        <v>1.5980722735736842E-2</v>
      </c>
      <c r="F115" s="30">
        <f t="shared" si="56"/>
        <v>1.5339826702629747E-2</v>
      </c>
      <c r="G115" s="30">
        <f t="shared" si="56"/>
        <v>1.5932316016037978E-2</v>
      </c>
      <c r="H115" s="30">
        <f t="shared" si="56"/>
        <v>1.6438283361342385E-2</v>
      </c>
      <c r="I115" s="30">
        <f t="shared" si="56"/>
        <v>1.6723017896328331E-2</v>
      </c>
      <c r="J115" s="30">
        <f t="shared" si="56"/>
        <v>1.7770399359824222E-2</v>
      </c>
      <c r="K115" s="30">
        <f t="shared" si="56"/>
        <v>1.8921201900909675E-2</v>
      </c>
      <c r="L115" s="30">
        <f t="shared" si="56"/>
        <v>1.9467816064513144E-2</v>
      </c>
      <c r="M115" s="30">
        <f t="shared" si="56"/>
        <v>1.9350727058380826E-2</v>
      </c>
      <c r="N115" s="30">
        <f t="shared" si="56"/>
        <v>2.0670310503923244E-2</v>
      </c>
      <c r="O115" s="30">
        <f t="shared" si="56"/>
        <v>2.0952315643215411E-2</v>
      </c>
      <c r="P115" s="30">
        <f t="shared" si="56"/>
        <v>1.9111985457367652E-2</v>
      </c>
      <c r="Q115" s="30">
        <f t="shared" si="56"/>
        <v>2.0207569545950231E-2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9.8094107591476941E-4</v>
      </c>
      <c r="C116" s="29">
        <f t="shared" si="57"/>
        <v>9.6684654259821478E-4</v>
      </c>
      <c r="D116" s="29">
        <f t="shared" si="57"/>
        <v>9.8183206127730352E-4</v>
      </c>
      <c r="E116" s="29">
        <f t="shared" si="57"/>
        <v>9.8668284723815161E-4</v>
      </c>
      <c r="F116" s="29">
        <f t="shared" si="57"/>
        <v>9.5696079625909422E-4</v>
      </c>
      <c r="G116" s="29">
        <f t="shared" si="57"/>
        <v>9.616443036236489E-4</v>
      </c>
      <c r="H116" s="29">
        <f t="shared" si="57"/>
        <v>9.7259992142861504E-4</v>
      </c>
      <c r="I116" s="29">
        <f t="shared" si="57"/>
        <v>1.0325774356144631E-3</v>
      </c>
      <c r="J116" s="29">
        <f t="shared" si="57"/>
        <v>1.0829061066214866E-3</v>
      </c>
      <c r="K116" s="29">
        <f t="shared" si="57"/>
        <v>1.1337169036958257E-3</v>
      </c>
      <c r="L116" s="29">
        <f t="shared" si="57"/>
        <v>1.1554567718925917E-3</v>
      </c>
      <c r="M116" s="29">
        <f t="shared" si="57"/>
        <v>1.1202812276891398E-3</v>
      </c>
      <c r="N116" s="29">
        <f t="shared" si="57"/>
        <v>1.064371669011263E-3</v>
      </c>
      <c r="O116" s="29">
        <f t="shared" si="57"/>
        <v>1.08010190664465E-3</v>
      </c>
      <c r="P116" s="29">
        <f t="shared" si="57"/>
        <v>1.0345984782453653E-3</v>
      </c>
      <c r="Q116" s="29">
        <f t="shared" si="57"/>
        <v>1.0505930705431037E-3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1.2575464426103874E-2</v>
      </c>
      <c r="C117" s="29">
        <f t="shared" si="58"/>
        <v>1.1612725375426345E-2</v>
      </c>
      <c r="D117" s="29">
        <f t="shared" si="58"/>
        <v>1.2341882715269332E-2</v>
      </c>
      <c r="E117" s="29">
        <f t="shared" si="58"/>
        <v>1.3115836785009707E-2</v>
      </c>
      <c r="F117" s="29">
        <f t="shared" si="58"/>
        <v>1.2424518753300371E-2</v>
      </c>
      <c r="G117" s="29">
        <f t="shared" si="58"/>
        <v>1.2859247489726309E-2</v>
      </c>
      <c r="H117" s="29">
        <f t="shared" si="58"/>
        <v>1.3323403386078186E-2</v>
      </c>
      <c r="I117" s="29">
        <f t="shared" si="58"/>
        <v>1.3595194216719942E-2</v>
      </c>
      <c r="J117" s="29">
        <f t="shared" si="58"/>
        <v>1.4517438771681278E-2</v>
      </c>
      <c r="K117" s="29">
        <f t="shared" si="58"/>
        <v>1.5060397642577196E-2</v>
      </c>
      <c r="L117" s="29">
        <f t="shared" si="58"/>
        <v>1.5376684621425904E-2</v>
      </c>
      <c r="M117" s="29">
        <f t="shared" si="58"/>
        <v>1.5226594579677994E-2</v>
      </c>
      <c r="N117" s="29">
        <f t="shared" si="58"/>
        <v>1.6381444749342819E-2</v>
      </c>
      <c r="O117" s="29">
        <f t="shared" si="58"/>
        <v>1.6611589201856021E-2</v>
      </c>
      <c r="P117" s="29">
        <f t="shared" si="58"/>
        <v>1.4982401694413486E-2</v>
      </c>
      <c r="Q117" s="29">
        <f t="shared" si="58"/>
        <v>1.6067790440892193E-2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1.3854988849713351E-3</v>
      </c>
      <c r="C118" s="29">
        <f t="shared" si="59"/>
        <v>1.7782494864609537E-3</v>
      </c>
      <c r="D118" s="29">
        <f t="shared" si="59"/>
        <v>1.8185850842774697E-3</v>
      </c>
      <c r="E118" s="29">
        <f t="shared" si="59"/>
        <v>1.878203103488984E-3</v>
      </c>
      <c r="F118" s="29">
        <f t="shared" si="59"/>
        <v>1.9583471530702826E-3</v>
      </c>
      <c r="G118" s="29">
        <f t="shared" si="59"/>
        <v>2.1114242226880193E-3</v>
      </c>
      <c r="H118" s="29">
        <f t="shared" si="59"/>
        <v>2.1422800538355826E-3</v>
      </c>
      <c r="I118" s="29">
        <f t="shared" si="59"/>
        <v>2.095246243993923E-3</v>
      </c>
      <c r="J118" s="29">
        <f t="shared" si="59"/>
        <v>2.1700544815214597E-3</v>
      </c>
      <c r="K118" s="29">
        <f t="shared" si="59"/>
        <v>2.7270873546366508E-3</v>
      </c>
      <c r="L118" s="29">
        <f t="shared" si="59"/>
        <v>2.9356746711946486E-3</v>
      </c>
      <c r="M118" s="29">
        <f t="shared" si="59"/>
        <v>3.0038512510136926E-3</v>
      </c>
      <c r="N118" s="29">
        <f t="shared" si="59"/>
        <v>3.2244940855691634E-3</v>
      </c>
      <c r="O118" s="29">
        <f t="shared" si="59"/>
        <v>3.2606245347147375E-3</v>
      </c>
      <c r="P118" s="29">
        <f t="shared" si="59"/>
        <v>3.0949852847088001E-3</v>
      </c>
      <c r="Q118" s="29">
        <f t="shared" si="59"/>
        <v>3.0891860345149355E-3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8.0025484524362325E-2</v>
      </c>
      <c r="C119" s="30">
        <f t="shared" si="60"/>
        <v>7.2195208675486691E-2</v>
      </c>
      <c r="D119" s="30">
        <f t="shared" si="60"/>
        <v>7.1125108233503195E-2</v>
      </c>
      <c r="E119" s="30">
        <f t="shared" si="60"/>
        <v>7.8857127198648722E-2</v>
      </c>
      <c r="F119" s="30">
        <f t="shared" si="60"/>
        <v>7.648905346613348E-2</v>
      </c>
      <c r="G119" s="30">
        <f t="shared" si="60"/>
        <v>8.039467950555422E-2</v>
      </c>
      <c r="H119" s="30">
        <f t="shared" si="60"/>
        <v>8.494677710932956E-2</v>
      </c>
      <c r="I119" s="30">
        <f t="shared" si="60"/>
        <v>8.9529677978672131E-2</v>
      </c>
      <c r="J119" s="30">
        <f t="shared" si="60"/>
        <v>9.0093226066672596E-2</v>
      </c>
      <c r="K119" s="30">
        <f t="shared" si="60"/>
        <v>8.548528160370697E-2</v>
      </c>
      <c r="L119" s="30">
        <f t="shared" si="60"/>
        <v>9.0602128569011592E-2</v>
      </c>
      <c r="M119" s="30">
        <f t="shared" si="60"/>
        <v>9.2565176838196511E-2</v>
      </c>
      <c r="N119" s="30">
        <f t="shared" si="60"/>
        <v>9.3795156960448198E-2</v>
      </c>
      <c r="O119" s="30">
        <f t="shared" si="60"/>
        <v>9.3095867303130062E-2</v>
      </c>
      <c r="P119" s="30">
        <f t="shared" si="60"/>
        <v>9.0716336361060801E-2</v>
      </c>
      <c r="Q119" s="30">
        <f t="shared" si="60"/>
        <v>9.5119764104361487E-2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1.7665385268990478E-2</v>
      </c>
      <c r="C120" s="29">
        <f t="shared" si="61"/>
        <v>1.7612948523276859E-2</v>
      </c>
      <c r="D120" s="29">
        <f t="shared" si="61"/>
        <v>1.9785378292113482E-2</v>
      </c>
      <c r="E120" s="29">
        <f t="shared" si="61"/>
        <v>2.6888846967146478E-2</v>
      </c>
      <c r="F120" s="29">
        <f t="shared" si="61"/>
        <v>2.3034887049128257E-2</v>
      </c>
      <c r="G120" s="29">
        <f t="shared" si="61"/>
        <v>2.2866212437369637E-2</v>
      </c>
      <c r="H120" s="29">
        <f t="shared" si="61"/>
        <v>2.356992151960733E-2</v>
      </c>
      <c r="I120" s="29">
        <f t="shared" si="61"/>
        <v>2.529741892612616E-2</v>
      </c>
      <c r="J120" s="29">
        <f t="shared" si="61"/>
        <v>2.5578720873569643E-2</v>
      </c>
      <c r="K120" s="29">
        <f t="shared" si="61"/>
        <v>2.6627719951053945E-2</v>
      </c>
      <c r="L120" s="29">
        <f t="shared" si="61"/>
        <v>2.823951910801888E-2</v>
      </c>
      <c r="M120" s="29">
        <f t="shared" si="61"/>
        <v>2.8088438468706487E-2</v>
      </c>
      <c r="N120" s="29">
        <f t="shared" si="61"/>
        <v>2.7237114486053371E-2</v>
      </c>
      <c r="O120" s="29">
        <f t="shared" si="61"/>
        <v>2.6056985842421554E-2</v>
      </c>
      <c r="P120" s="29">
        <f t="shared" si="61"/>
        <v>2.3470693577658901E-2</v>
      </c>
      <c r="Q120" s="29">
        <f t="shared" si="61"/>
        <v>2.4524093025684944E-2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3.5802470669153222E-2</v>
      </c>
      <c r="C121" s="29">
        <f t="shared" si="62"/>
        <v>3.3919623339096913E-2</v>
      </c>
      <c r="D121" s="29">
        <f t="shared" si="62"/>
        <v>3.1646179799998883E-2</v>
      </c>
      <c r="E121" s="29">
        <f t="shared" si="62"/>
        <v>2.9418687733277389E-2</v>
      </c>
      <c r="F121" s="29">
        <f t="shared" si="62"/>
        <v>2.8110081578017688E-2</v>
      </c>
      <c r="G121" s="29">
        <f t="shared" si="62"/>
        <v>2.9494010876858583E-2</v>
      </c>
      <c r="H121" s="29">
        <f t="shared" si="62"/>
        <v>3.1384807948093521E-2</v>
      </c>
      <c r="I121" s="29">
        <f t="shared" si="62"/>
        <v>3.3086809397017435E-2</v>
      </c>
      <c r="J121" s="29">
        <f t="shared" si="62"/>
        <v>3.1551531464395793E-2</v>
      </c>
      <c r="K121" s="29">
        <f t="shared" si="62"/>
        <v>2.9509822883454686E-2</v>
      </c>
      <c r="L121" s="29">
        <f t="shared" si="62"/>
        <v>3.1415745759799489E-2</v>
      </c>
      <c r="M121" s="29">
        <f t="shared" si="62"/>
        <v>3.4337601254405749E-2</v>
      </c>
      <c r="N121" s="29">
        <f t="shared" si="62"/>
        <v>3.2696027737839001E-2</v>
      </c>
      <c r="O121" s="29">
        <f t="shared" si="62"/>
        <v>3.1870656142594482E-2</v>
      </c>
      <c r="P121" s="29">
        <f t="shared" si="62"/>
        <v>3.2035543371997176E-2</v>
      </c>
      <c r="Q121" s="29">
        <f t="shared" si="62"/>
        <v>3.5154148572715732E-2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2.6557628586218629E-2</v>
      </c>
      <c r="C122" s="29">
        <f t="shared" si="63"/>
        <v>2.0662636813112919E-2</v>
      </c>
      <c r="D122" s="29">
        <f t="shared" si="63"/>
        <v>1.9693550141390837E-2</v>
      </c>
      <c r="E122" s="29">
        <f t="shared" si="63"/>
        <v>2.2549592498224851E-2</v>
      </c>
      <c r="F122" s="29">
        <f t="shared" si="63"/>
        <v>2.5344084838987532E-2</v>
      </c>
      <c r="G122" s="29">
        <f t="shared" si="63"/>
        <v>2.8034456191325996E-2</v>
      </c>
      <c r="H122" s="29">
        <f t="shared" si="63"/>
        <v>2.9992047641628695E-2</v>
      </c>
      <c r="I122" s="29">
        <f t="shared" si="63"/>
        <v>3.114544965552854E-2</v>
      </c>
      <c r="J122" s="29">
        <f t="shared" si="63"/>
        <v>3.296297372870715E-2</v>
      </c>
      <c r="K122" s="29">
        <f t="shared" si="63"/>
        <v>2.9347738769198346E-2</v>
      </c>
      <c r="L122" s="29">
        <f t="shared" si="63"/>
        <v>3.0946863701193227E-2</v>
      </c>
      <c r="M122" s="29">
        <f t="shared" si="63"/>
        <v>3.0139137115084286E-2</v>
      </c>
      <c r="N122" s="29">
        <f t="shared" si="63"/>
        <v>3.3862014736555826E-2</v>
      </c>
      <c r="O122" s="29">
        <f t="shared" si="63"/>
        <v>3.5168225318114039E-2</v>
      </c>
      <c r="P122" s="29">
        <f t="shared" si="63"/>
        <v>3.5210099411404717E-2</v>
      </c>
      <c r="Q122" s="29">
        <f t="shared" si="63"/>
        <v>3.5441522505960811E-2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0.2839868967943262</v>
      </c>
      <c r="C123" s="32">
        <f t="shared" si="64"/>
        <v>0.28986779319591099</v>
      </c>
      <c r="D123" s="32">
        <f t="shared" si="64"/>
        <v>0.28658142492417815</v>
      </c>
      <c r="E123" s="32">
        <f t="shared" si="64"/>
        <v>0.2924570279418145</v>
      </c>
      <c r="F123" s="32">
        <f t="shared" si="64"/>
        <v>0.30146166545652836</v>
      </c>
      <c r="G123" s="32">
        <f t="shared" si="64"/>
        <v>0.31568321946174788</v>
      </c>
      <c r="H123" s="32">
        <f t="shared" si="64"/>
        <v>0.28928373887740388</v>
      </c>
      <c r="I123" s="32">
        <f t="shared" si="64"/>
        <v>0.30213212497260467</v>
      </c>
      <c r="J123" s="32">
        <f t="shared" si="64"/>
        <v>0.30715219930377391</v>
      </c>
      <c r="K123" s="32">
        <f t="shared" si="64"/>
        <v>0.30015227873750866</v>
      </c>
      <c r="L123" s="32">
        <f t="shared" si="64"/>
        <v>0.31104379454851283</v>
      </c>
      <c r="M123" s="32">
        <f t="shared" si="64"/>
        <v>0.31646118553226404</v>
      </c>
      <c r="N123" s="32">
        <f t="shared" si="64"/>
        <v>0.30632906575861302</v>
      </c>
      <c r="O123" s="32">
        <f t="shared" si="64"/>
        <v>0.29012358067764871</v>
      </c>
      <c r="P123" s="32">
        <f t="shared" si="64"/>
        <v>0.28125656228291457</v>
      </c>
      <c r="Q123" s="32">
        <f t="shared" si="64"/>
        <v>0.26430910514461425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0.24710733417552874</v>
      </c>
      <c r="C124" s="31">
        <f t="shared" si="65"/>
        <v>0.25200919660369547</v>
      </c>
      <c r="D124" s="31">
        <f t="shared" si="65"/>
        <v>0.24986365886559797</v>
      </c>
      <c r="E124" s="31">
        <f t="shared" si="65"/>
        <v>0.2537157229276098</v>
      </c>
      <c r="F124" s="31">
        <f t="shared" si="65"/>
        <v>0.26313213654007195</v>
      </c>
      <c r="G124" s="31">
        <f t="shared" si="65"/>
        <v>0.2778372398214799</v>
      </c>
      <c r="H124" s="31">
        <f t="shared" si="65"/>
        <v>0.25153249425563445</v>
      </c>
      <c r="I124" s="31">
        <f t="shared" si="65"/>
        <v>0.26571101364012584</v>
      </c>
      <c r="J124" s="31">
        <f t="shared" si="65"/>
        <v>0.26827953632937551</v>
      </c>
      <c r="K124" s="31">
        <f t="shared" si="65"/>
        <v>0.26667612557642467</v>
      </c>
      <c r="L124" s="31">
        <f t="shared" si="65"/>
        <v>0.27849196337515769</v>
      </c>
      <c r="M124" s="31">
        <f t="shared" si="65"/>
        <v>0.28491937277521606</v>
      </c>
      <c r="N124" s="31">
        <f t="shared" si="65"/>
        <v>0.27566974068755579</v>
      </c>
      <c r="O124" s="31">
        <f t="shared" si="65"/>
        <v>0.25876553982770106</v>
      </c>
      <c r="P124" s="31">
        <f t="shared" si="65"/>
        <v>0.25139382593675313</v>
      </c>
      <c r="Q124" s="31">
        <f t="shared" si="65"/>
        <v>0.23442596772413352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0.1184496689481533</v>
      </c>
      <c r="C125" s="29">
        <f t="shared" si="66"/>
        <v>0.10981995605154975</v>
      </c>
      <c r="D125" s="29">
        <f t="shared" si="66"/>
        <v>0.1115569659702897</v>
      </c>
      <c r="E125" s="29">
        <f t="shared" si="66"/>
        <v>0.11931923853245296</v>
      </c>
      <c r="F125" s="29">
        <f t="shared" si="66"/>
        <v>0.12560423831852832</v>
      </c>
      <c r="G125" s="29">
        <f t="shared" si="66"/>
        <v>0.13890837184131444</v>
      </c>
      <c r="H125" s="29">
        <f t="shared" si="66"/>
        <v>0.12076148996371909</v>
      </c>
      <c r="I125" s="29">
        <f t="shared" si="66"/>
        <v>0.12874439755735062</v>
      </c>
      <c r="J125" s="29">
        <f t="shared" si="66"/>
        <v>0.13224946122283868</v>
      </c>
      <c r="K125" s="29">
        <f t="shared" si="66"/>
        <v>0.13583931079477293</v>
      </c>
      <c r="L125" s="29">
        <f t="shared" si="66"/>
        <v>0.14797852536167369</v>
      </c>
      <c r="M125" s="29">
        <f t="shared" si="66"/>
        <v>0.15231114733400336</v>
      </c>
      <c r="N125" s="29">
        <f t="shared" si="66"/>
        <v>0.14163576713476222</v>
      </c>
      <c r="O125" s="29">
        <f t="shared" si="66"/>
        <v>0.12715964994168386</v>
      </c>
      <c r="P125" s="29">
        <f t="shared" si="66"/>
        <v>0.12626046805428173</v>
      </c>
      <c r="Q125" s="29">
        <f t="shared" si="66"/>
        <v>0.10324515897844616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0.12865766522737546</v>
      </c>
      <c r="C126" s="29">
        <f t="shared" si="67"/>
        <v>0.14218924055214571</v>
      </c>
      <c r="D126" s="29">
        <f t="shared" si="67"/>
        <v>0.13830669289530825</v>
      </c>
      <c r="E126" s="29">
        <f t="shared" si="67"/>
        <v>0.13439648439515683</v>
      </c>
      <c r="F126" s="29">
        <f t="shared" si="67"/>
        <v>0.13752789822154368</v>
      </c>
      <c r="G126" s="29">
        <f t="shared" si="67"/>
        <v>0.13892886798016543</v>
      </c>
      <c r="H126" s="29">
        <f t="shared" si="67"/>
        <v>0.13077100429191535</v>
      </c>
      <c r="I126" s="29">
        <f t="shared" si="67"/>
        <v>0.13696661608277522</v>
      </c>
      <c r="J126" s="29">
        <f t="shared" si="67"/>
        <v>0.13603007510653684</v>
      </c>
      <c r="K126" s="29">
        <f t="shared" si="67"/>
        <v>0.13083681478165177</v>
      </c>
      <c r="L126" s="29">
        <f t="shared" si="67"/>
        <v>0.13051343801348397</v>
      </c>
      <c r="M126" s="29">
        <f t="shared" si="67"/>
        <v>0.13260822544121273</v>
      </c>
      <c r="N126" s="29">
        <f t="shared" si="67"/>
        <v>0.13403397355279359</v>
      </c>
      <c r="O126" s="29">
        <f t="shared" si="67"/>
        <v>0.13160588988601718</v>
      </c>
      <c r="P126" s="29">
        <f t="shared" si="67"/>
        <v>0.1251333578824714</v>
      </c>
      <c r="Q126" s="29">
        <f t="shared" si="67"/>
        <v>0.13118080874568738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4.7049446225552287E-3</v>
      </c>
      <c r="C127" s="30">
        <f t="shared" si="68"/>
        <v>4.8400615896309271E-3</v>
      </c>
      <c r="D127" s="30">
        <f t="shared" si="68"/>
        <v>4.4986377706391356E-3</v>
      </c>
      <c r="E127" s="30">
        <f t="shared" si="68"/>
        <v>4.5179969751462361E-3</v>
      </c>
      <c r="F127" s="30">
        <f t="shared" si="68"/>
        <v>4.6094426098244783E-3</v>
      </c>
      <c r="G127" s="30">
        <f t="shared" si="68"/>
        <v>4.3426041273391808E-3</v>
      </c>
      <c r="H127" s="30">
        <f t="shared" si="68"/>
        <v>4.464800721860944E-3</v>
      </c>
      <c r="I127" s="30">
        <f t="shared" si="68"/>
        <v>4.2780577873949358E-3</v>
      </c>
      <c r="J127" s="30">
        <f t="shared" si="68"/>
        <v>4.1002298996981176E-3</v>
      </c>
      <c r="K127" s="30">
        <f t="shared" si="68"/>
        <v>3.1043803127637562E-3</v>
      </c>
      <c r="L127" s="30">
        <f t="shared" si="68"/>
        <v>2.9610015121867153E-3</v>
      </c>
      <c r="M127" s="30">
        <f t="shared" si="68"/>
        <v>2.9829727394437892E-3</v>
      </c>
      <c r="N127" s="30">
        <f t="shared" si="68"/>
        <v>3.1679482754896683E-3</v>
      </c>
      <c r="O127" s="30">
        <f t="shared" si="68"/>
        <v>3.038869818812137E-3</v>
      </c>
      <c r="P127" s="30">
        <f t="shared" si="68"/>
        <v>2.8570731199243139E-3</v>
      </c>
      <c r="Q127" s="30">
        <f t="shared" si="68"/>
        <v>3.0618538555162232E-3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2.2953908849582894E-3</v>
      </c>
      <c r="C128" s="30">
        <f t="shared" si="69"/>
        <v>2.2793031050582922E-3</v>
      </c>
      <c r="D128" s="30">
        <f t="shared" si="69"/>
        <v>2.1479935044985024E-3</v>
      </c>
      <c r="E128" s="30">
        <f t="shared" si="69"/>
        <v>2.3944048598857994E-3</v>
      </c>
      <c r="F128" s="30">
        <f t="shared" si="69"/>
        <v>2.5060722191849053E-3</v>
      </c>
      <c r="G128" s="30">
        <f t="shared" si="69"/>
        <v>2.5462837851813165E-3</v>
      </c>
      <c r="H128" s="30">
        <f t="shared" si="69"/>
        <v>2.7733767096631305E-3</v>
      </c>
      <c r="I128" s="30">
        <f t="shared" si="69"/>
        <v>3.00926629735499E-3</v>
      </c>
      <c r="J128" s="30">
        <f t="shared" si="69"/>
        <v>2.5966703033774977E-3</v>
      </c>
      <c r="K128" s="30">
        <f t="shared" si="69"/>
        <v>2.1040763458305793E-3</v>
      </c>
      <c r="L128" s="30">
        <f t="shared" si="69"/>
        <v>2.5321293008859886E-3</v>
      </c>
      <c r="M128" s="30">
        <f t="shared" si="69"/>
        <v>2.7419528629504921E-3</v>
      </c>
      <c r="N128" s="30">
        <f t="shared" si="69"/>
        <v>2.6097233381483873E-3</v>
      </c>
      <c r="O128" s="30">
        <f t="shared" si="69"/>
        <v>2.7141872575588096E-3</v>
      </c>
      <c r="P128" s="30">
        <f t="shared" si="69"/>
        <v>2.6899759387127445E-3</v>
      </c>
      <c r="Q128" s="30">
        <f t="shared" si="69"/>
        <v>3.1224879596079285E-3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6.9691906959824584E-4</v>
      </c>
      <c r="C129" s="29">
        <f t="shared" si="70"/>
        <v>7.7242798512363925E-4</v>
      </c>
      <c r="D129" s="29">
        <f t="shared" si="70"/>
        <v>7.9565945386313403E-4</v>
      </c>
      <c r="E129" s="29">
        <f t="shared" si="70"/>
        <v>8.3856667707264362E-4</v>
      </c>
      <c r="F129" s="29">
        <f t="shared" si="70"/>
        <v>9.4512958280271446E-4</v>
      </c>
      <c r="G129" s="29">
        <f t="shared" si="70"/>
        <v>8.6294673395060056E-4</v>
      </c>
      <c r="H129" s="29">
        <f t="shared" si="70"/>
        <v>9.0426934052075718E-4</v>
      </c>
      <c r="I129" s="29">
        <f t="shared" si="70"/>
        <v>9.3751130059472677E-4</v>
      </c>
      <c r="J129" s="29">
        <f t="shared" si="70"/>
        <v>8.4093130967420864E-4</v>
      </c>
      <c r="K129" s="29">
        <f t="shared" si="70"/>
        <v>7.6110460529177013E-4</v>
      </c>
      <c r="L129" s="29">
        <f t="shared" si="70"/>
        <v>7.1271697130558052E-4</v>
      </c>
      <c r="M129" s="29">
        <f t="shared" si="70"/>
        <v>5.6862617878160077E-4</v>
      </c>
      <c r="N129" s="29">
        <f t="shared" si="70"/>
        <v>5.3269570336894482E-4</v>
      </c>
      <c r="O129" s="29">
        <f t="shared" si="70"/>
        <v>5.0151229934464853E-4</v>
      </c>
      <c r="P129" s="29">
        <f t="shared" si="70"/>
        <v>4.6994328421588413E-4</v>
      </c>
      <c r="Q129" s="29">
        <f t="shared" si="70"/>
        <v>5.2506928412427161E-4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1.5984718153600433E-3</v>
      </c>
      <c r="C130" s="29">
        <f t="shared" si="71"/>
        <v>1.5068751199346531E-3</v>
      </c>
      <c r="D130" s="29">
        <f t="shared" si="71"/>
        <v>1.3523340506353685E-3</v>
      </c>
      <c r="E130" s="29">
        <f t="shared" si="71"/>
        <v>1.5558381828131558E-3</v>
      </c>
      <c r="F130" s="29">
        <f t="shared" si="71"/>
        <v>1.5609426363821909E-3</v>
      </c>
      <c r="G130" s="29">
        <f t="shared" si="71"/>
        <v>1.6833370512307159E-3</v>
      </c>
      <c r="H130" s="29">
        <f t="shared" si="71"/>
        <v>1.8691073691423734E-3</v>
      </c>
      <c r="I130" s="29">
        <f t="shared" si="71"/>
        <v>2.0717549967602632E-3</v>
      </c>
      <c r="J130" s="29">
        <f t="shared" si="71"/>
        <v>1.7557389937032893E-3</v>
      </c>
      <c r="K130" s="29">
        <f t="shared" si="71"/>
        <v>1.3429717405388092E-3</v>
      </c>
      <c r="L130" s="29">
        <f t="shared" si="71"/>
        <v>1.819412329580408E-3</v>
      </c>
      <c r="M130" s="29">
        <f t="shared" si="71"/>
        <v>2.173326684168891E-3</v>
      </c>
      <c r="N130" s="29">
        <f t="shared" si="71"/>
        <v>2.0770276347794425E-3</v>
      </c>
      <c r="O130" s="29">
        <f t="shared" si="71"/>
        <v>2.2126749582141612E-3</v>
      </c>
      <c r="P130" s="29">
        <f t="shared" si="71"/>
        <v>2.2200326544968606E-3</v>
      </c>
      <c r="Q130" s="29">
        <f t="shared" si="71"/>
        <v>2.5974186754836571E-3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2.9879227111283949E-2</v>
      </c>
      <c r="C131" s="30">
        <f t="shared" si="72"/>
        <v>3.0739231897526264E-2</v>
      </c>
      <c r="D131" s="30">
        <f t="shared" si="72"/>
        <v>3.0071134783442571E-2</v>
      </c>
      <c r="E131" s="30">
        <f t="shared" si="72"/>
        <v>3.1828903179172675E-2</v>
      </c>
      <c r="F131" s="30">
        <f t="shared" si="72"/>
        <v>3.1214014087447027E-2</v>
      </c>
      <c r="G131" s="30">
        <f t="shared" si="72"/>
        <v>3.095709172774749E-2</v>
      </c>
      <c r="H131" s="30">
        <f t="shared" si="72"/>
        <v>3.0513067190245369E-2</v>
      </c>
      <c r="I131" s="30">
        <f t="shared" si="72"/>
        <v>2.9133787247728922E-2</v>
      </c>
      <c r="J131" s="30">
        <f t="shared" si="72"/>
        <v>3.2175762771322766E-2</v>
      </c>
      <c r="K131" s="30">
        <f t="shared" si="72"/>
        <v>2.8267696502489614E-2</v>
      </c>
      <c r="L131" s="30">
        <f t="shared" si="72"/>
        <v>2.7058700360282403E-2</v>
      </c>
      <c r="M131" s="30">
        <f t="shared" si="72"/>
        <v>2.5816887154653721E-2</v>
      </c>
      <c r="N131" s="30">
        <f t="shared" si="72"/>
        <v>2.4881653457419141E-2</v>
      </c>
      <c r="O131" s="30">
        <f t="shared" si="72"/>
        <v>2.5604983773576659E-2</v>
      </c>
      <c r="P131" s="30">
        <f t="shared" si="72"/>
        <v>2.4315687287524361E-2</v>
      </c>
      <c r="Q131" s="30">
        <f t="shared" si="72"/>
        <v>2.3698795605356551E-2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2.9768607627336772E-2</v>
      </c>
      <c r="C132" s="29">
        <f t="shared" si="73"/>
        <v>3.0625272862277973E-2</v>
      </c>
      <c r="D132" s="29">
        <f t="shared" si="73"/>
        <v>3.0014323338140452E-2</v>
      </c>
      <c r="E132" s="29">
        <f t="shared" si="73"/>
        <v>3.1774225837488311E-2</v>
      </c>
      <c r="F132" s="29">
        <f t="shared" si="73"/>
        <v>3.1149953052568451E-2</v>
      </c>
      <c r="G132" s="29">
        <f t="shared" si="73"/>
        <v>3.0911404087085273E-2</v>
      </c>
      <c r="H132" s="29">
        <f t="shared" si="73"/>
        <v>3.0463186131015181E-2</v>
      </c>
      <c r="I132" s="29">
        <f t="shared" si="73"/>
        <v>2.9079996896818477E-2</v>
      </c>
      <c r="J132" s="29">
        <f t="shared" si="73"/>
        <v>3.2139132839393542E-2</v>
      </c>
      <c r="K132" s="29">
        <f t="shared" si="73"/>
        <v>2.8241864921761919E-2</v>
      </c>
      <c r="L132" s="29">
        <f t="shared" si="73"/>
        <v>2.7004167959370114E-2</v>
      </c>
      <c r="M132" s="29">
        <f t="shared" si="73"/>
        <v>2.5748251869989462E-2</v>
      </c>
      <c r="N132" s="29">
        <f t="shared" si="73"/>
        <v>2.4842768841353106E-2</v>
      </c>
      <c r="O132" s="29">
        <f t="shared" si="73"/>
        <v>2.5559300634134786E-2</v>
      </c>
      <c r="P132" s="29">
        <f t="shared" si="73"/>
        <v>2.4283579736685025E-2</v>
      </c>
      <c r="Q132" s="29">
        <f t="shared" si="73"/>
        <v>2.366935286063301E-2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1.1061948394717879E-4</v>
      </c>
      <c r="C133" s="28">
        <f t="shared" si="74"/>
        <v>1.139590352482903E-4</v>
      </c>
      <c r="D133" s="28">
        <f t="shared" si="74"/>
        <v>5.6811445302117061E-5</v>
      </c>
      <c r="E133" s="28">
        <f t="shared" si="74"/>
        <v>5.4677341684366949E-5</v>
      </c>
      <c r="F133" s="28">
        <f t="shared" si="74"/>
        <v>6.406103487857649E-5</v>
      </c>
      <c r="G133" s="28">
        <f t="shared" si="74"/>
        <v>4.5687640662218546E-5</v>
      </c>
      <c r="H133" s="28">
        <f t="shared" si="74"/>
        <v>4.988105923018718E-5</v>
      </c>
      <c r="I133" s="28">
        <f t="shared" si="74"/>
        <v>5.3790350910445434E-5</v>
      </c>
      <c r="J133" s="28">
        <f t="shared" si="74"/>
        <v>3.6629931929227735E-5</v>
      </c>
      <c r="K133" s="28">
        <f t="shared" si="74"/>
        <v>2.5831580727693344E-5</v>
      </c>
      <c r="L133" s="28">
        <f t="shared" si="74"/>
        <v>5.4532400912287972E-5</v>
      </c>
      <c r="M133" s="28">
        <f t="shared" si="74"/>
        <v>6.863528466425706E-5</v>
      </c>
      <c r="N133" s="28">
        <f t="shared" si="74"/>
        <v>3.8884616066036024E-5</v>
      </c>
      <c r="O133" s="28">
        <f t="shared" si="74"/>
        <v>4.5683139441872853E-5</v>
      </c>
      <c r="P133" s="28">
        <f t="shared" si="74"/>
        <v>3.2107550839335844E-5</v>
      </c>
      <c r="Q133" s="28">
        <f t="shared" si="74"/>
        <v>2.9442744723540492E-5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0.70510219357212733</v>
      </c>
      <c r="C136" s="32">
        <f t="shared" si="76"/>
        <v>0.69921660942598962</v>
      </c>
      <c r="D136" s="32">
        <f t="shared" si="76"/>
        <v>0.70268160560347159</v>
      </c>
      <c r="E136" s="32">
        <f t="shared" si="76"/>
        <v>0.69677366346659175</v>
      </c>
      <c r="F136" s="32">
        <f t="shared" si="76"/>
        <v>0.6894737226886265</v>
      </c>
      <c r="G136" s="32">
        <f t="shared" si="76"/>
        <v>0.67421828039988962</v>
      </c>
      <c r="H136" s="32">
        <f t="shared" si="76"/>
        <v>0.70210326956487656</v>
      </c>
      <c r="I136" s="32">
        <f t="shared" si="76"/>
        <v>0.68862851819238058</v>
      </c>
      <c r="J136" s="32">
        <f t="shared" si="76"/>
        <v>0.68412738735075773</v>
      </c>
      <c r="K136" s="32">
        <f t="shared" si="76"/>
        <v>0.69171041886663542</v>
      </c>
      <c r="L136" s="32">
        <f t="shared" si="76"/>
        <v>0.68117077181103702</v>
      </c>
      <c r="M136" s="32">
        <f t="shared" si="76"/>
        <v>0.67552698520779875</v>
      </c>
      <c r="N136" s="32">
        <f t="shared" si="76"/>
        <v>0.68587561215584258</v>
      </c>
      <c r="O136" s="32">
        <f t="shared" si="76"/>
        <v>0.70194516220404946</v>
      </c>
      <c r="P136" s="32">
        <f t="shared" si="76"/>
        <v>0.71116534000980969</v>
      </c>
      <c r="Q136" s="32">
        <f t="shared" si="76"/>
        <v>0.72866559394955266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0.61989726496127107</v>
      </c>
      <c r="C137" s="31">
        <f t="shared" si="77"/>
        <v>0.62272488106398938</v>
      </c>
      <c r="D137" s="31">
        <f t="shared" si="77"/>
        <v>0.62731282040534531</v>
      </c>
      <c r="E137" s="31">
        <f t="shared" si="77"/>
        <v>0.61338522284360175</v>
      </c>
      <c r="F137" s="31">
        <f t="shared" si="77"/>
        <v>0.60867876831760759</v>
      </c>
      <c r="G137" s="31">
        <f t="shared" si="77"/>
        <v>0.58994904889748712</v>
      </c>
      <c r="H137" s="31">
        <f t="shared" si="77"/>
        <v>0.61298510288176977</v>
      </c>
      <c r="I137" s="31">
        <f t="shared" si="77"/>
        <v>0.59512619848848647</v>
      </c>
      <c r="J137" s="31">
        <f t="shared" si="77"/>
        <v>0.58928452141265042</v>
      </c>
      <c r="K137" s="31">
        <f t="shared" si="77"/>
        <v>0.60067125684156086</v>
      </c>
      <c r="L137" s="31">
        <f t="shared" si="77"/>
        <v>0.58385460921827437</v>
      </c>
      <c r="M137" s="31">
        <f t="shared" si="77"/>
        <v>0.57660703898284826</v>
      </c>
      <c r="N137" s="31">
        <f t="shared" si="77"/>
        <v>0.58504179148813251</v>
      </c>
      <c r="O137" s="31">
        <f t="shared" si="77"/>
        <v>0.60233509418368181</v>
      </c>
      <c r="P137" s="31">
        <f t="shared" si="77"/>
        <v>0.61543349562941951</v>
      </c>
      <c r="Q137" s="31">
        <f t="shared" si="77"/>
        <v>0.62769972905064475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3.3328804220580828E-2</v>
      </c>
      <c r="C138" s="29">
        <f t="shared" si="78"/>
        <v>3.3455865742655799E-2</v>
      </c>
      <c r="D138" s="29">
        <f t="shared" si="78"/>
        <v>3.2387546453104141E-2</v>
      </c>
      <c r="E138" s="29">
        <f t="shared" si="78"/>
        <v>3.22750756396709E-2</v>
      </c>
      <c r="F138" s="29">
        <f t="shared" si="78"/>
        <v>3.2795028914576023E-2</v>
      </c>
      <c r="G138" s="29">
        <f t="shared" si="78"/>
        <v>3.2888615299845533E-2</v>
      </c>
      <c r="H138" s="29">
        <f t="shared" si="78"/>
        <v>3.0522083638404585E-2</v>
      </c>
      <c r="I138" s="29">
        <f t="shared" si="78"/>
        <v>2.6615393102145554E-2</v>
      </c>
      <c r="J138" s="29">
        <f t="shared" si="78"/>
        <v>2.9110538364096911E-2</v>
      </c>
      <c r="K138" s="29">
        <f t="shared" si="78"/>
        <v>2.8203095511915851E-2</v>
      </c>
      <c r="L138" s="29">
        <f t="shared" si="78"/>
        <v>2.8950015112290148E-2</v>
      </c>
      <c r="M138" s="29">
        <f t="shared" si="78"/>
        <v>2.9621793022388772E-2</v>
      </c>
      <c r="N138" s="29">
        <f t="shared" si="78"/>
        <v>3.0155062970629122E-2</v>
      </c>
      <c r="O138" s="29">
        <f t="shared" si="78"/>
        <v>2.9484317557455682E-2</v>
      </c>
      <c r="P138" s="29">
        <f t="shared" si="78"/>
        <v>2.8843560302066064E-2</v>
      </c>
      <c r="Q138" s="29">
        <f t="shared" si="78"/>
        <v>2.8835629069540913E-2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0.53502127542223343</v>
      </c>
      <c r="C139" s="29">
        <f t="shared" si="79"/>
        <v>0.5375047980103026</v>
      </c>
      <c r="D139" s="29">
        <f t="shared" si="79"/>
        <v>0.54352001321340571</v>
      </c>
      <c r="E139" s="29">
        <f t="shared" si="79"/>
        <v>0.53010588185697738</v>
      </c>
      <c r="F139" s="29">
        <f t="shared" si="79"/>
        <v>0.52582280598050368</v>
      </c>
      <c r="G139" s="29">
        <f t="shared" si="79"/>
        <v>0.50618731183356036</v>
      </c>
      <c r="H139" s="29">
        <f t="shared" si="79"/>
        <v>0.5316033920708968</v>
      </c>
      <c r="I139" s="29">
        <f t="shared" si="79"/>
        <v>0.51828436319074211</v>
      </c>
      <c r="J139" s="29">
        <f t="shared" si="79"/>
        <v>0.50851470243373642</v>
      </c>
      <c r="K139" s="29">
        <f t="shared" si="79"/>
        <v>0.5187754829357184</v>
      </c>
      <c r="L139" s="29">
        <f t="shared" si="79"/>
        <v>0.50018125219870735</v>
      </c>
      <c r="M139" s="29">
        <f t="shared" si="79"/>
        <v>0.49140940627707541</v>
      </c>
      <c r="N139" s="29">
        <f t="shared" si="79"/>
        <v>0.49853059675412437</v>
      </c>
      <c r="O139" s="29">
        <f t="shared" si="79"/>
        <v>0.51559558057477539</v>
      </c>
      <c r="P139" s="29">
        <f t="shared" si="79"/>
        <v>0.53066095737603858</v>
      </c>
      <c r="Q139" s="29">
        <f t="shared" si="79"/>
        <v>0.54128671851777022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5.1547185318456819E-2</v>
      </c>
      <c r="C140" s="29">
        <f t="shared" si="80"/>
        <v>5.1764217311030966E-2</v>
      </c>
      <c r="D140" s="29">
        <f t="shared" si="80"/>
        <v>5.1405260738835404E-2</v>
      </c>
      <c r="E140" s="29">
        <f t="shared" si="80"/>
        <v>5.1004265346953355E-2</v>
      </c>
      <c r="F140" s="29">
        <f t="shared" si="80"/>
        <v>5.0060933422527841E-2</v>
      </c>
      <c r="G140" s="29">
        <f t="shared" si="80"/>
        <v>5.0873121764081222E-2</v>
      </c>
      <c r="H140" s="29">
        <f t="shared" si="80"/>
        <v>5.0859627172468322E-2</v>
      </c>
      <c r="I140" s="29">
        <f t="shared" si="80"/>
        <v>5.0226442195598839E-2</v>
      </c>
      <c r="J140" s="29">
        <f t="shared" si="80"/>
        <v>5.1659280614817046E-2</v>
      </c>
      <c r="K140" s="29">
        <f t="shared" si="80"/>
        <v>5.3692678393926628E-2</v>
      </c>
      <c r="L140" s="29">
        <f t="shared" si="80"/>
        <v>5.4723341907276853E-2</v>
      </c>
      <c r="M140" s="29">
        <f t="shared" si="80"/>
        <v>5.5575839683384046E-2</v>
      </c>
      <c r="N140" s="29">
        <f t="shared" si="80"/>
        <v>5.6356131763379086E-2</v>
      </c>
      <c r="O140" s="29">
        <f t="shared" si="80"/>
        <v>5.7255196051450775E-2</v>
      </c>
      <c r="P140" s="29">
        <f t="shared" si="80"/>
        <v>5.592897795131483E-2</v>
      </c>
      <c r="Q140" s="29">
        <f t="shared" si="80"/>
        <v>5.757738146333366E-2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3.2602851078866431E-3</v>
      </c>
      <c r="C141" s="30">
        <f t="shared" si="81"/>
        <v>2.6471447161337323E-3</v>
      </c>
      <c r="D141" s="30">
        <f t="shared" si="81"/>
        <v>2.7033598218969526E-3</v>
      </c>
      <c r="E141" s="30">
        <f t="shared" si="81"/>
        <v>2.8983860847428206E-3</v>
      </c>
      <c r="F141" s="30">
        <f t="shared" si="81"/>
        <v>2.4742672855338926E-3</v>
      </c>
      <c r="G141" s="30">
        <f t="shared" si="81"/>
        <v>2.1485579771146363E-3</v>
      </c>
      <c r="H141" s="30">
        <f t="shared" si="81"/>
        <v>2.4793641106299635E-3</v>
      </c>
      <c r="I141" s="30">
        <f t="shared" si="81"/>
        <v>2.3200580174512976E-3</v>
      </c>
      <c r="J141" s="30">
        <f t="shared" si="81"/>
        <v>1.6020020850286869E-3</v>
      </c>
      <c r="K141" s="30">
        <f t="shared" si="81"/>
        <v>1.4456139872614253E-3</v>
      </c>
      <c r="L141" s="30">
        <f t="shared" si="81"/>
        <v>1.5668105449607493E-3</v>
      </c>
      <c r="M141" s="30">
        <f t="shared" si="81"/>
        <v>1.0978079909232626E-3</v>
      </c>
      <c r="N141" s="30">
        <f t="shared" si="81"/>
        <v>1.4153218670632244E-3</v>
      </c>
      <c r="O141" s="30">
        <f t="shared" si="81"/>
        <v>9.7957660218479055E-4</v>
      </c>
      <c r="P141" s="30">
        <f t="shared" si="81"/>
        <v>4.2172428447905208E-4</v>
      </c>
      <c r="Q141" s="30">
        <f t="shared" si="81"/>
        <v>5.206991597208223E-4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3.2602851078866431E-3</v>
      </c>
      <c r="C143" s="29">
        <f t="shared" si="83"/>
        <v>2.6471447161337323E-3</v>
      </c>
      <c r="D143" s="29">
        <f t="shared" si="83"/>
        <v>2.7033598218969526E-3</v>
      </c>
      <c r="E143" s="29">
        <f t="shared" si="83"/>
        <v>2.8983860847428206E-3</v>
      </c>
      <c r="F143" s="29">
        <f t="shared" si="83"/>
        <v>2.4742672855338926E-3</v>
      </c>
      <c r="G143" s="29">
        <f t="shared" si="83"/>
        <v>2.1485579771146363E-3</v>
      </c>
      <c r="H143" s="29">
        <f t="shared" si="83"/>
        <v>2.4793641106299635E-3</v>
      </c>
      <c r="I143" s="29">
        <f t="shared" si="83"/>
        <v>2.3200580174512976E-3</v>
      </c>
      <c r="J143" s="29">
        <f t="shared" si="83"/>
        <v>1.6020020850286869E-3</v>
      </c>
      <c r="K143" s="29">
        <f t="shared" si="83"/>
        <v>1.4456139872614253E-3</v>
      </c>
      <c r="L143" s="29">
        <f t="shared" si="83"/>
        <v>1.5668105449607493E-3</v>
      </c>
      <c r="M143" s="29">
        <f t="shared" si="83"/>
        <v>1.0978079909232626E-3</v>
      </c>
      <c r="N143" s="29">
        <f t="shared" si="83"/>
        <v>1.4153218670632244E-3</v>
      </c>
      <c r="O143" s="29">
        <f t="shared" si="83"/>
        <v>9.7957660218479055E-4</v>
      </c>
      <c r="P143" s="29">
        <f t="shared" si="83"/>
        <v>4.2172428447905208E-4</v>
      </c>
      <c r="Q143" s="29">
        <f t="shared" si="83"/>
        <v>5.206991597208223E-4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8.1944643502969622E-2</v>
      </c>
      <c r="C145" s="30">
        <f t="shared" si="85"/>
        <v>7.3844583645866546E-2</v>
      </c>
      <c r="D145" s="30">
        <f t="shared" si="85"/>
        <v>7.2665425376229359E-2</v>
      </c>
      <c r="E145" s="30">
        <f t="shared" si="85"/>
        <v>8.0490054538247188E-2</v>
      </c>
      <c r="F145" s="30">
        <f t="shared" si="85"/>
        <v>7.8320687085485036E-2</v>
      </c>
      <c r="G145" s="30">
        <f t="shared" si="85"/>
        <v>8.2120673525287874E-2</v>
      </c>
      <c r="H145" s="30">
        <f t="shared" si="85"/>
        <v>8.6638802572476775E-2</v>
      </c>
      <c r="I145" s="30">
        <f t="shared" si="85"/>
        <v>9.1182261686442806E-2</v>
      </c>
      <c r="J145" s="30">
        <f t="shared" si="85"/>
        <v>9.3240863853078587E-2</v>
      </c>
      <c r="K145" s="30">
        <f t="shared" si="85"/>
        <v>8.9593548037813081E-2</v>
      </c>
      <c r="L145" s="30">
        <f t="shared" si="85"/>
        <v>9.5749352047801814E-2</v>
      </c>
      <c r="M145" s="30">
        <f t="shared" si="85"/>
        <v>9.7822138234027287E-2</v>
      </c>
      <c r="N145" s="30">
        <f t="shared" si="85"/>
        <v>9.9418498800646751E-2</v>
      </c>
      <c r="O145" s="30">
        <f t="shared" si="85"/>
        <v>9.8630491418182836E-2</v>
      </c>
      <c r="P145" s="30">
        <f t="shared" si="85"/>
        <v>9.531012009591118E-2</v>
      </c>
      <c r="Q145" s="30">
        <f t="shared" si="85"/>
        <v>0.10044516573918702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1.8089033847328281E-2</v>
      </c>
      <c r="C146" s="29">
        <f t="shared" si="86"/>
        <v>1.8015334733966566E-2</v>
      </c>
      <c r="D146" s="29">
        <f t="shared" si="86"/>
        <v>2.0213859290112289E-2</v>
      </c>
      <c r="E146" s="29">
        <f t="shared" si="86"/>
        <v>2.7445645507782199E-2</v>
      </c>
      <c r="F146" s="29">
        <f t="shared" si="86"/>
        <v>2.3586488508751887E-2</v>
      </c>
      <c r="G146" s="29">
        <f t="shared" si="86"/>
        <v>2.3357127335763291E-2</v>
      </c>
      <c r="H146" s="29">
        <f t="shared" si="86"/>
        <v>2.4039402631577347E-2</v>
      </c>
      <c r="I146" s="29">
        <f t="shared" si="86"/>
        <v>2.5764371374854111E-2</v>
      </c>
      <c r="J146" s="29">
        <f t="shared" si="86"/>
        <v>2.6472379052598524E-2</v>
      </c>
      <c r="K146" s="29">
        <f t="shared" si="86"/>
        <v>2.7907399517401059E-2</v>
      </c>
      <c r="L146" s="29">
        <f t="shared" si="86"/>
        <v>2.9843842517173921E-2</v>
      </c>
      <c r="M146" s="29">
        <f t="shared" si="86"/>
        <v>2.9683637027633956E-2</v>
      </c>
      <c r="N146" s="29">
        <f t="shared" si="86"/>
        <v>2.8870073057254319E-2</v>
      </c>
      <c r="O146" s="29">
        <f t="shared" si="86"/>
        <v>2.7606094587920141E-2</v>
      </c>
      <c r="P146" s="29">
        <f t="shared" si="86"/>
        <v>2.4659225817029486E-2</v>
      </c>
      <c r="Q146" s="29">
        <f t="shared" si="86"/>
        <v>2.5897105735728111E-2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3.6661080066514778E-2</v>
      </c>
      <c r="C147" s="29">
        <f t="shared" si="87"/>
        <v>3.4694552572859416E-2</v>
      </c>
      <c r="D147" s="29">
        <f t="shared" si="87"/>
        <v>3.2331523618214286E-2</v>
      </c>
      <c r="E147" s="29">
        <f t="shared" si="87"/>
        <v>3.0027872739139504E-2</v>
      </c>
      <c r="F147" s="29">
        <f t="shared" si="87"/>
        <v>2.8783215420415263E-2</v>
      </c>
      <c r="G147" s="29">
        <f t="shared" si="87"/>
        <v>3.0127218033159275E-2</v>
      </c>
      <c r="H147" s="29">
        <f t="shared" si="87"/>
        <v>3.2009951079019057E-2</v>
      </c>
      <c r="I147" s="29">
        <f t="shared" si="87"/>
        <v>3.3697542322524553E-2</v>
      </c>
      <c r="J147" s="29">
        <f t="shared" si="87"/>
        <v>3.2653865091374745E-2</v>
      </c>
      <c r="K147" s="29">
        <f t="shared" si="87"/>
        <v>3.0928011050518713E-2</v>
      </c>
      <c r="L147" s="29">
        <f t="shared" si="87"/>
        <v>3.3200514691087611E-2</v>
      </c>
      <c r="M147" s="29">
        <f t="shared" si="87"/>
        <v>3.6287702257673686E-2</v>
      </c>
      <c r="N147" s="29">
        <f t="shared" si="87"/>
        <v>3.4656266909505545E-2</v>
      </c>
      <c r="O147" s="29">
        <f t="shared" si="87"/>
        <v>3.3765392258806884E-2</v>
      </c>
      <c r="P147" s="29">
        <f t="shared" si="87"/>
        <v>3.3657790962482365E-2</v>
      </c>
      <c r="Q147" s="29">
        <f t="shared" si="87"/>
        <v>3.7122298536530207E-2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2.7194529589126548E-2</v>
      </c>
      <c r="C148" s="29">
        <f t="shared" si="88"/>
        <v>2.1134696339040571E-2</v>
      </c>
      <c r="D148" s="29">
        <f t="shared" si="88"/>
        <v>2.0120042467902798E-2</v>
      </c>
      <c r="E148" s="29">
        <f t="shared" si="88"/>
        <v>2.3016536291325478E-2</v>
      </c>
      <c r="F148" s="29">
        <f t="shared" si="88"/>
        <v>2.5950983156317886E-2</v>
      </c>
      <c r="G148" s="29">
        <f t="shared" si="88"/>
        <v>2.8636328156365312E-2</v>
      </c>
      <c r="H148" s="29">
        <f t="shared" si="88"/>
        <v>3.0589448861880367E-2</v>
      </c>
      <c r="I148" s="29">
        <f t="shared" si="88"/>
        <v>3.1720347989064153E-2</v>
      </c>
      <c r="J148" s="29">
        <f t="shared" si="88"/>
        <v>3.4114619709105322E-2</v>
      </c>
      <c r="K148" s="29">
        <f t="shared" si="88"/>
        <v>3.075813746989332E-2</v>
      </c>
      <c r="L148" s="29">
        <f t="shared" si="88"/>
        <v>3.2704994839540279E-2</v>
      </c>
      <c r="M148" s="29">
        <f t="shared" si="88"/>
        <v>3.1850798948719637E-2</v>
      </c>
      <c r="N148" s="29">
        <f t="shared" si="88"/>
        <v>3.5892158833886884E-2</v>
      </c>
      <c r="O148" s="29">
        <f t="shared" si="88"/>
        <v>3.7259004571455812E-2</v>
      </c>
      <c r="P148" s="29">
        <f t="shared" si="88"/>
        <v>3.699310331639933E-2</v>
      </c>
      <c r="Q148" s="29">
        <f t="shared" si="88"/>
        <v>3.7425761466928706E-2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0.29489780642787267</v>
      </c>
      <c r="C149" s="32">
        <f t="shared" si="89"/>
        <v>0.30078339057401043</v>
      </c>
      <c r="D149" s="32">
        <f t="shared" si="89"/>
        <v>0.29731839439652835</v>
      </c>
      <c r="E149" s="32">
        <f t="shared" si="89"/>
        <v>0.3032263365334083</v>
      </c>
      <c r="F149" s="32">
        <f t="shared" si="89"/>
        <v>0.3105262773113735</v>
      </c>
      <c r="G149" s="32">
        <f t="shared" si="89"/>
        <v>0.32578171960011049</v>
      </c>
      <c r="H149" s="32">
        <f t="shared" si="89"/>
        <v>0.29789673043512338</v>
      </c>
      <c r="I149" s="32">
        <f t="shared" si="89"/>
        <v>0.31137148180761942</v>
      </c>
      <c r="J149" s="32">
        <f t="shared" si="89"/>
        <v>0.31587261264924232</v>
      </c>
      <c r="K149" s="32">
        <f t="shared" si="89"/>
        <v>0.30828958113336447</v>
      </c>
      <c r="L149" s="32">
        <f t="shared" si="89"/>
        <v>0.31882922818896298</v>
      </c>
      <c r="M149" s="32">
        <f t="shared" si="89"/>
        <v>0.32447301479220125</v>
      </c>
      <c r="N149" s="32">
        <f t="shared" si="89"/>
        <v>0.31412438784415747</v>
      </c>
      <c r="O149" s="32">
        <f t="shared" si="89"/>
        <v>0.29805483779595049</v>
      </c>
      <c r="P149" s="32">
        <f t="shared" si="89"/>
        <v>0.28883465999019037</v>
      </c>
      <c r="Q149" s="32">
        <f t="shared" si="89"/>
        <v>0.27133440605044734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0.26033577658218277</v>
      </c>
      <c r="C150" s="31">
        <f t="shared" si="90"/>
        <v>0.26520681846562455</v>
      </c>
      <c r="D150" s="31">
        <f t="shared" si="90"/>
        <v>0.26261532947705185</v>
      </c>
      <c r="E150" s="31">
        <f t="shared" si="90"/>
        <v>0.26640573831984965</v>
      </c>
      <c r="F150" s="31">
        <f t="shared" si="90"/>
        <v>0.27413548246146552</v>
      </c>
      <c r="G150" s="31">
        <f t="shared" si="90"/>
        <v>0.2897748946246142</v>
      </c>
      <c r="H150" s="31">
        <f t="shared" si="90"/>
        <v>0.26216847477962657</v>
      </c>
      <c r="I150" s="31">
        <f t="shared" si="90"/>
        <v>0.27690247921522598</v>
      </c>
      <c r="J150" s="31">
        <f t="shared" si="90"/>
        <v>0.27797976052189033</v>
      </c>
      <c r="K150" s="31">
        <f t="shared" si="90"/>
        <v>0.27471641117012752</v>
      </c>
      <c r="L150" s="31">
        <f t="shared" si="90"/>
        <v>0.2859809559779557</v>
      </c>
      <c r="M150" s="31">
        <f t="shared" si="90"/>
        <v>0.29282473137031484</v>
      </c>
      <c r="N150" s="31">
        <f t="shared" si="90"/>
        <v>0.2836679678300229</v>
      </c>
      <c r="O150" s="31">
        <f t="shared" si="90"/>
        <v>0.26673944814943484</v>
      </c>
      <c r="P150" s="31">
        <f t="shared" si="90"/>
        <v>0.25919170234385885</v>
      </c>
      <c r="Q150" s="31">
        <f t="shared" si="90"/>
        <v>0.24166524837743361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0.12455511072423602</v>
      </c>
      <c r="C151" s="29">
        <f t="shared" si="91"/>
        <v>0.11530462540199736</v>
      </c>
      <c r="D151" s="29">
        <f t="shared" si="91"/>
        <v>0.11697467018823871</v>
      </c>
      <c r="E151" s="29">
        <f t="shared" si="91"/>
        <v>0.12501241288243906</v>
      </c>
      <c r="F151" s="29">
        <f t="shared" si="91"/>
        <v>0.13062059800997308</v>
      </c>
      <c r="G151" s="29">
        <f t="shared" si="91"/>
        <v>0.1446251089939958</v>
      </c>
      <c r="H151" s="29">
        <f t="shared" si="91"/>
        <v>0.12559831018030523</v>
      </c>
      <c r="I151" s="29">
        <f t="shared" si="91"/>
        <v>0.13392088474067465</v>
      </c>
      <c r="J151" s="29">
        <f t="shared" si="91"/>
        <v>0.13680536155029316</v>
      </c>
      <c r="K151" s="29">
        <f t="shared" si="91"/>
        <v>0.13972146305508371</v>
      </c>
      <c r="L151" s="29">
        <f t="shared" si="91"/>
        <v>0.15172399634417807</v>
      </c>
      <c r="M151" s="29">
        <f t="shared" si="91"/>
        <v>0.15628655506469619</v>
      </c>
      <c r="N151" s="29">
        <f t="shared" si="91"/>
        <v>0.14547815311550005</v>
      </c>
      <c r="O151" s="29">
        <f t="shared" si="91"/>
        <v>0.13077920783615118</v>
      </c>
      <c r="P151" s="29">
        <f t="shared" si="91"/>
        <v>0.12986435681293662</v>
      </c>
      <c r="Q151" s="29">
        <f t="shared" si="91"/>
        <v>0.10609063856748517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0.13578066585794674</v>
      </c>
      <c r="C152" s="29">
        <f t="shared" si="92"/>
        <v>0.14990219306362718</v>
      </c>
      <c r="D152" s="29">
        <f t="shared" si="92"/>
        <v>0.1456406592888132</v>
      </c>
      <c r="E152" s="29">
        <f t="shared" si="92"/>
        <v>0.14139332543741057</v>
      </c>
      <c r="F152" s="29">
        <f t="shared" si="92"/>
        <v>0.14351488445149241</v>
      </c>
      <c r="G152" s="29">
        <f t="shared" si="92"/>
        <v>0.14514978563061839</v>
      </c>
      <c r="H152" s="29">
        <f t="shared" si="92"/>
        <v>0.13657016459932134</v>
      </c>
      <c r="I152" s="29">
        <f t="shared" si="92"/>
        <v>0.14298159447455136</v>
      </c>
      <c r="J152" s="29">
        <f t="shared" si="92"/>
        <v>0.1411743989715972</v>
      </c>
      <c r="K152" s="29">
        <f t="shared" si="92"/>
        <v>0.13499494811504384</v>
      </c>
      <c r="L152" s="29">
        <f t="shared" si="92"/>
        <v>0.1342569596337776</v>
      </c>
      <c r="M152" s="29">
        <f t="shared" si="92"/>
        <v>0.13653817630561868</v>
      </c>
      <c r="N152" s="29">
        <f t="shared" si="92"/>
        <v>0.13818981471452288</v>
      </c>
      <c r="O152" s="29">
        <f t="shared" si="92"/>
        <v>0.13596024031328366</v>
      </c>
      <c r="P152" s="29">
        <f t="shared" si="92"/>
        <v>0.12932734553092226</v>
      </c>
      <c r="Q152" s="29">
        <f t="shared" si="92"/>
        <v>0.13557460980994843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2.0249232385340042E-4</v>
      </c>
      <c r="C153" s="30">
        <f t="shared" si="93"/>
        <v>3.2839315641197648E-4</v>
      </c>
      <c r="D153" s="30">
        <f t="shared" si="93"/>
        <v>2.9232944938802758E-4</v>
      </c>
      <c r="E153" s="30">
        <f t="shared" si="93"/>
        <v>2.9313152648357318E-4</v>
      </c>
      <c r="F153" s="30">
        <f t="shared" si="93"/>
        <v>2.6096782928765707E-4</v>
      </c>
      <c r="G153" s="30">
        <f t="shared" si="93"/>
        <v>1.7114860124417108E-4</v>
      </c>
      <c r="H153" s="30">
        <f t="shared" si="93"/>
        <v>1.6070394887735529E-4</v>
      </c>
      <c r="I153" s="30">
        <f t="shared" si="93"/>
        <v>1.3446278614553245E-4</v>
      </c>
      <c r="J153" s="30">
        <f t="shared" si="93"/>
        <v>1.2570657458001248E-4</v>
      </c>
      <c r="K153" s="30">
        <f t="shared" si="93"/>
        <v>1.2040054115439545E-4</v>
      </c>
      <c r="L153" s="30">
        <f t="shared" si="93"/>
        <v>1.0814573255914984E-4</v>
      </c>
      <c r="M153" s="30">
        <f t="shared" si="93"/>
        <v>9.9514293975867788E-5</v>
      </c>
      <c r="N153" s="30">
        <f t="shared" si="93"/>
        <v>1.1246696855633698E-4</v>
      </c>
      <c r="O153" s="30">
        <f t="shared" si="93"/>
        <v>1.1849029458801955E-4</v>
      </c>
      <c r="P153" s="30">
        <f t="shared" si="93"/>
        <v>7.6079821742981293E-5</v>
      </c>
      <c r="Q153" s="30">
        <f t="shared" si="93"/>
        <v>9.8597494918096162E-5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2.3504385994765303E-3</v>
      </c>
      <c r="C154" s="30">
        <f t="shared" si="94"/>
        <v>2.3313761658661177E-3</v>
      </c>
      <c r="D154" s="30">
        <f t="shared" si="94"/>
        <v>2.194511412163141E-3</v>
      </c>
      <c r="E154" s="30">
        <f t="shared" si="94"/>
        <v>2.443986797456586E-3</v>
      </c>
      <c r="F154" s="30">
        <f t="shared" si="94"/>
        <v>2.5660835008150854E-3</v>
      </c>
      <c r="G154" s="30">
        <f t="shared" si="94"/>
        <v>2.6009499722075874E-3</v>
      </c>
      <c r="H154" s="30">
        <f t="shared" si="94"/>
        <v>2.82861864080326E-3</v>
      </c>
      <c r="I154" s="30">
        <f t="shared" si="94"/>
        <v>3.0648128442389961E-3</v>
      </c>
      <c r="J154" s="30">
        <f t="shared" si="94"/>
        <v>2.6873916364075832E-3</v>
      </c>
      <c r="K154" s="30">
        <f t="shared" si="94"/>
        <v>2.205194410416771E-3</v>
      </c>
      <c r="L154" s="30">
        <f t="shared" si="94"/>
        <v>2.6759828239180158E-3</v>
      </c>
      <c r="M154" s="30">
        <f t="shared" si="94"/>
        <v>2.897673846176339E-3</v>
      </c>
      <c r="N154" s="30">
        <f t="shared" si="94"/>
        <v>2.7661852165046527E-3</v>
      </c>
      <c r="O154" s="30">
        <f t="shared" si="94"/>
        <v>2.8755478709095684E-3</v>
      </c>
      <c r="P154" s="30">
        <f t="shared" si="94"/>
        <v>2.8261936058947023E-3</v>
      </c>
      <c r="Q154" s="30">
        <f t="shared" si="94"/>
        <v>3.2973044411393057E-3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7.1363247655518752E-4</v>
      </c>
      <c r="C155" s="29">
        <f t="shared" si="95"/>
        <v>7.900749094619363E-4</v>
      </c>
      <c r="D155" s="29">
        <f t="shared" si="95"/>
        <v>8.128906107217499E-4</v>
      </c>
      <c r="E155" s="29">
        <f t="shared" si="95"/>
        <v>8.5593122612118698E-4</v>
      </c>
      <c r="F155" s="29">
        <f t="shared" si="95"/>
        <v>9.677619862651476E-4</v>
      </c>
      <c r="G155" s="29">
        <f t="shared" si="95"/>
        <v>8.8147334430974176E-4</v>
      </c>
      <c r="H155" s="29">
        <f t="shared" si="95"/>
        <v>9.2228116865327402E-4</v>
      </c>
      <c r="I155" s="29">
        <f t="shared" si="95"/>
        <v>9.5481635447398721E-4</v>
      </c>
      <c r="J155" s="29">
        <f t="shared" si="95"/>
        <v>8.7031140051637226E-4</v>
      </c>
      <c r="K155" s="29">
        <f t="shared" si="95"/>
        <v>7.9768190192230698E-4</v>
      </c>
      <c r="L155" s="29">
        <f t="shared" si="95"/>
        <v>7.5320733931765252E-4</v>
      </c>
      <c r="M155" s="29">
        <f t="shared" si="95"/>
        <v>6.0091959594579878E-4</v>
      </c>
      <c r="N155" s="29">
        <f t="shared" si="95"/>
        <v>5.6463264056189337E-4</v>
      </c>
      <c r="O155" s="29">
        <f t="shared" si="95"/>
        <v>5.3132760851310541E-4</v>
      </c>
      <c r="P155" s="29">
        <f t="shared" si="95"/>
        <v>4.9374073792632475E-4</v>
      </c>
      <c r="Q155" s="29">
        <f t="shared" si="95"/>
        <v>5.5446595946720227E-4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1.6368061229213428E-3</v>
      </c>
      <c r="C156" s="29">
        <f t="shared" si="96"/>
        <v>1.5413012564041812E-3</v>
      </c>
      <c r="D156" s="29">
        <f t="shared" si="96"/>
        <v>1.381620801441391E-3</v>
      </c>
      <c r="E156" s="29">
        <f t="shared" si="96"/>
        <v>1.5880555713353988E-3</v>
      </c>
      <c r="F156" s="29">
        <f t="shared" si="96"/>
        <v>1.5983215145499378E-3</v>
      </c>
      <c r="G156" s="29">
        <f t="shared" si="96"/>
        <v>1.7194766278978459E-3</v>
      </c>
      <c r="H156" s="29">
        <f t="shared" si="96"/>
        <v>1.9063374721499857E-3</v>
      </c>
      <c r="I156" s="29">
        <f t="shared" si="96"/>
        <v>2.1099964897650088E-3</v>
      </c>
      <c r="J156" s="29">
        <f t="shared" si="96"/>
        <v>1.8170802358912109E-3</v>
      </c>
      <c r="K156" s="29">
        <f t="shared" si="96"/>
        <v>1.4075125084944641E-3</v>
      </c>
      <c r="L156" s="29">
        <f t="shared" si="96"/>
        <v>1.9227754846003636E-3</v>
      </c>
      <c r="M156" s="29">
        <f t="shared" si="96"/>
        <v>2.2967542502305405E-3</v>
      </c>
      <c r="N156" s="29">
        <f t="shared" si="96"/>
        <v>2.2015525759427595E-3</v>
      </c>
      <c r="O156" s="29">
        <f t="shared" si="96"/>
        <v>2.3442202623964632E-3</v>
      </c>
      <c r="P156" s="29">
        <f t="shared" si="96"/>
        <v>2.3324528679683778E-3</v>
      </c>
      <c r="Q156" s="29">
        <f t="shared" si="96"/>
        <v>2.7428384816721037E-3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3.2009098922359994E-2</v>
      </c>
      <c r="C157" s="30">
        <f t="shared" si="97"/>
        <v>3.291680278610775E-2</v>
      </c>
      <c r="D157" s="30">
        <f t="shared" si="97"/>
        <v>3.2216224057925312E-2</v>
      </c>
      <c r="E157" s="30">
        <f t="shared" si="97"/>
        <v>3.4083479889618483E-2</v>
      </c>
      <c r="F157" s="30">
        <f t="shared" si="97"/>
        <v>3.3563743519805261E-2</v>
      </c>
      <c r="G157" s="30">
        <f t="shared" si="97"/>
        <v>3.323472640204457E-2</v>
      </c>
      <c r="H157" s="30">
        <f t="shared" si="97"/>
        <v>3.2738933065816184E-2</v>
      </c>
      <c r="I157" s="30">
        <f t="shared" si="97"/>
        <v>3.1269726962008797E-2</v>
      </c>
      <c r="J157" s="30">
        <f t="shared" si="97"/>
        <v>3.5079753916364372E-2</v>
      </c>
      <c r="K157" s="30">
        <f t="shared" si="97"/>
        <v>3.1247575011665828E-2</v>
      </c>
      <c r="L157" s="30">
        <f t="shared" si="97"/>
        <v>3.0064143654530102E-2</v>
      </c>
      <c r="M157" s="30">
        <f t="shared" si="97"/>
        <v>2.8651095281734231E-2</v>
      </c>
      <c r="N157" s="30">
        <f t="shared" si="97"/>
        <v>2.7577767829073549E-2</v>
      </c>
      <c r="O157" s="30">
        <f t="shared" si="97"/>
        <v>2.8321351481018071E-2</v>
      </c>
      <c r="P157" s="30">
        <f t="shared" si="97"/>
        <v>2.6740684218693772E-2</v>
      </c>
      <c r="Q157" s="30">
        <f t="shared" si="97"/>
        <v>2.6273255736956339E-2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3.1890594183558753E-2</v>
      </c>
      <c r="C158" s="29">
        <f t="shared" si="98"/>
        <v>3.2794770879081961E-2</v>
      </c>
      <c r="D158" s="29">
        <f t="shared" si="98"/>
        <v>3.215536003453251E-2</v>
      </c>
      <c r="E158" s="29">
        <f t="shared" si="98"/>
        <v>3.4024929519056661E-2</v>
      </c>
      <c r="F158" s="29">
        <f t="shared" si="98"/>
        <v>3.34948600965373E-2</v>
      </c>
      <c r="G158" s="29">
        <f t="shared" si="98"/>
        <v>3.3185677342439185E-2</v>
      </c>
      <c r="H158" s="29">
        <f t="shared" si="98"/>
        <v>3.268541328528389E-2</v>
      </c>
      <c r="I158" s="29">
        <f t="shared" si="98"/>
        <v>3.121199297871792E-2</v>
      </c>
      <c r="J158" s="29">
        <f t="shared" si="98"/>
        <v>3.503981798672743E-2</v>
      </c>
      <c r="K158" s="29">
        <f t="shared" si="98"/>
        <v>3.121902035895872E-2</v>
      </c>
      <c r="L158" s="29">
        <f t="shared" si="98"/>
        <v>3.0003554272445072E-2</v>
      </c>
      <c r="M158" s="29">
        <f t="shared" si="98"/>
        <v>2.8574925135084691E-2</v>
      </c>
      <c r="N158" s="29">
        <f t="shared" si="98"/>
        <v>2.7534669772273306E-2</v>
      </c>
      <c r="O158" s="29">
        <f t="shared" si="98"/>
        <v>2.8270821933320221E-2</v>
      </c>
      <c r="P158" s="29">
        <f t="shared" si="98"/>
        <v>2.6705374590474017E-2</v>
      </c>
      <c r="Q158" s="29">
        <f t="shared" si="98"/>
        <v>2.6240614552374589E-2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1.1850473880124088E-4</v>
      </c>
      <c r="C159" s="28">
        <f t="shared" si="99"/>
        <v>1.2203190702578838E-4</v>
      </c>
      <c r="D159" s="28">
        <f t="shared" si="99"/>
        <v>6.0864023392802708E-5</v>
      </c>
      <c r="E159" s="28">
        <f t="shared" si="99"/>
        <v>5.8550370561822147E-5</v>
      </c>
      <c r="F159" s="28">
        <f t="shared" si="99"/>
        <v>6.8883423267965163E-5</v>
      </c>
      <c r="G159" s="28">
        <f t="shared" si="99"/>
        <v>4.9049059605388297E-5</v>
      </c>
      <c r="H159" s="28">
        <f t="shared" si="99"/>
        <v>5.3519780532295237E-5</v>
      </c>
      <c r="I159" s="28">
        <f t="shared" si="99"/>
        <v>5.7733983290874353E-5</v>
      </c>
      <c r="J159" s="28">
        <f t="shared" si="99"/>
        <v>3.9935929636942096E-5</v>
      </c>
      <c r="K159" s="28">
        <f t="shared" si="99"/>
        <v>2.8554652707107179E-5</v>
      </c>
      <c r="L159" s="28">
        <f t="shared" si="99"/>
        <v>6.0589382085028695E-5</v>
      </c>
      <c r="M159" s="28">
        <f t="shared" si="99"/>
        <v>7.6170146649539298E-5</v>
      </c>
      <c r="N159" s="28">
        <f t="shared" si="99"/>
        <v>4.3098056800242671E-5</v>
      </c>
      <c r="O159" s="28">
        <f t="shared" si="99"/>
        <v>5.0529547697850929E-5</v>
      </c>
      <c r="P159" s="28">
        <f t="shared" si="99"/>
        <v>3.530962821975614E-5</v>
      </c>
      <c r="Q159" s="28">
        <f t="shared" si="99"/>
        <v>3.2641184581745458E-5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30.767677232175327</v>
      </c>
      <c r="C162" s="24">
        <f t="shared" si="100"/>
        <v>30.797687795059524</v>
      </c>
      <c r="D162" s="24">
        <f t="shared" si="100"/>
        <v>31.313697300950157</v>
      </c>
      <c r="E162" s="24">
        <f t="shared" si="100"/>
        <v>31.208583040886499</v>
      </c>
      <c r="F162" s="24">
        <f t="shared" si="100"/>
        <v>30.759588620599239</v>
      </c>
      <c r="G162" s="24">
        <f t="shared" si="100"/>
        <v>31.103633269663376</v>
      </c>
      <c r="H162" s="24">
        <f t="shared" si="100"/>
        <v>32.473214181313253</v>
      </c>
      <c r="I162" s="24">
        <f t="shared" si="100"/>
        <v>31.861414450235952</v>
      </c>
      <c r="J162" s="24">
        <f t="shared" si="100"/>
        <v>30.39707987156941</v>
      </c>
      <c r="K162" s="24">
        <f t="shared" si="100"/>
        <v>28.642253742608357</v>
      </c>
      <c r="L162" s="24">
        <f t="shared" si="100"/>
        <v>28.325833352918767</v>
      </c>
      <c r="M162" s="24">
        <f t="shared" si="100"/>
        <v>28.816550110546352</v>
      </c>
      <c r="N162" s="24">
        <f t="shared" si="100"/>
        <v>29.917015154643618</v>
      </c>
      <c r="O162" s="24">
        <f t="shared" si="100"/>
        <v>28.494243327559591</v>
      </c>
      <c r="P162" s="24">
        <f t="shared" si="100"/>
        <v>29.045964288714124</v>
      </c>
      <c r="Q162" s="24">
        <f t="shared" si="100"/>
        <v>28.169918871764771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30.934849644106439</v>
      </c>
      <c r="C163" s="22">
        <f t="shared" si="101"/>
        <v>31.106119664054201</v>
      </c>
      <c r="D163" s="22">
        <f t="shared" si="101"/>
        <v>31.648617930575913</v>
      </c>
      <c r="E163" s="22">
        <f t="shared" si="101"/>
        <v>31.195901321869258</v>
      </c>
      <c r="F163" s="22">
        <f t="shared" si="101"/>
        <v>31.219737713503342</v>
      </c>
      <c r="G163" s="22">
        <f t="shared" si="101"/>
        <v>31.8278584853953</v>
      </c>
      <c r="H163" s="22">
        <f t="shared" si="101"/>
        <v>33.426870369297617</v>
      </c>
      <c r="I163" s="22">
        <f t="shared" si="101"/>
        <v>32.903773794566604</v>
      </c>
      <c r="J163" s="22">
        <f t="shared" si="101"/>
        <v>31.228431145759863</v>
      </c>
      <c r="K163" s="22">
        <f t="shared" si="101"/>
        <v>29.085873508901269</v>
      </c>
      <c r="L163" s="22">
        <f t="shared" si="101"/>
        <v>28.696700652616077</v>
      </c>
      <c r="M163" s="22">
        <f t="shared" si="101"/>
        <v>29.365052537057515</v>
      </c>
      <c r="N163" s="22">
        <f t="shared" si="101"/>
        <v>31.428581874887758</v>
      </c>
      <c r="O163" s="22">
        <f t="shared" si="101"/>
        <v>29.949760764474487</v>
      </c>
      <c r="P163" s="22">
        <f t="shared" si="101"/>
        <v>30.800004570375869</v>
      </c>
      <c r="Q163" s="22">
        <f t="shared" si="101"/>
        <v>29.664523667576379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31.510745611643209</v>
      </c>
      <c r="C164" s="20">
        <f t="shared" si="102"/>
        <v>30.828800792504826</v>
      </c>
      <c r="D164" s="20">
        <f t="shared" si="102"/>
        <v>30.778952929947458</v>
      </c>
      <c r="E164" s="20">
        <f t="shared" si="102"/>
        <v>30.811851387629201</v>
      </c>
      <c r="F164" s="20">
        <f t="shared" si="102"/>
        <v>29.925693506860497</v>
      </c>
      <c r="G164" s="20">
        <f t="shared" si="102"/>
        <v>30.206842804754132</v>
      </c>
      <c r="H164" s="20">
        <f t="shared" si="102"/>
        <v>29.357140098934732</v>
      </c>
      <c r="I164" s="20">
        <f t="shared" si="102"/>
        <v>29.6988546149231</v>
      </c>
      <c r="J164" s="20">
        <f t="shared" si="102"/>
        <v>28.905677087210478</v>
      </c>
      <c r="K164" s="20">
        <f t="shared" si="102"/>
        <v>29.613751540849762</v>
      </c>
      <c r="L164" s="20">
        <f t="shared" si="102"/>
        <v>29.700714034712558</v>
      </c>
      <c r="M164" s="20">
        <f t="shared" si="102"/>
        <v>28.479200758884474</v>
      </c>
      <c r="N164" s="20">
        <f t="shared" si="102"/>
        <v>26.835005798099619</v>
      </c>
      <c r="O164" s="20">
        <f t="shared" si="102"/>
        <v>26.153496303896425</v>
      </c>
      <c r="P164" s="20">
        <f t="shared" si="102"/>
        <v>27.020606784423556</v>
      </c>
      <c r="Q164" s="20">
        <f t="shared" si="102"/>
        <v>27.945975214167245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32.033444141617913</v>
      </c>
      <c r="C165" s="20">
        <f t="shared" si="103"/>
        <v>32.326984550462413</v>
      </c>
      <c r="D165" s="20">
        <f t="shared" si="103"/>
        <v>33.012432010450816</v>
      </c>
      <c r="E165" s="20">
        <f t="shared" si="103"/>
        <v>32.485165610632166</v>
      </c>
      <c r="F165" s="20">
        <f t="shared" si="103"/>
        <v>32.607457954220607</v>
      </c>
      <c r="G165" s="20">
        <f t="shared" si="103"/>
        <v>33.458646626877155</v>
      </c>
      <c r="H165" s="20">
        <f t="shared" si="103"/>
        <v>35.52222158441301</v>
      </c>
      <c r="I165" s="20">
        <f t="shared" si="103"/>
        <v>34.81982073709819</v>
      </c>
      <c r="J165" s="20">
        <f t="shared" si="103"/>
        <v>32.854728882867001</v>
      </c>
      <c r="K165" s="20">
        <f t="shared" si="103"/>
        <v>30.101395106857705</v>
      </c>
      <c r="L165" s="20">
        <f t="shared" si="103"/>
        <v>29.641007089690312</v>
      </c>
      <c r="M165" s="20">
        <f t="shared" si="103"/>
        <v>30.5325065344941</v>
      </c>
      <c r="N165" s="20">
        <f t="shared" si="103"/>
        <v>33.533138225353362</v>
      </c>
      <c r="O165" s="20">
        <f t="shared" si="103"/>
        <v>31.635285589141823</v>
      </c>
      <c r="P165" s="20">
        <f t="shared" si="103"/>
        <v>32.562015596834442</v>
      </c>
      <c r="Q165" s="20">
        <f t="shared" si="103"/>
        <v>30.986237998444228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22.258656620719535</v>
      </c>
      <c r="C166" s="20">
        <f t="shared" si="104"/>
        <v>22.082139250512768</v>
      </c>
      <c r="D166" s="20">
        <f t="shared" si="104"/>
        <v>21.948355423171765</v>
      </c>
      <c r="E166" s="20">
        <f t="shared" si="104"/>
        <v>21.885368129787551</v>
      </c>
      <c r="F166" s="20">
        <f t="shared" si="104"/>
        <v>21.750870768065667</v>
      </c>
      <c r="G166" s="20">
        <f t="shared" si="104"/>
        <v>21.686831914757491</v>
      </c>
      <c r="H166" s="20">
        <f t="shared" si="104"/>
        <v>21.571642616730333</v>
      </c>
      <c r="I166" s="20">
        <f t="shared" si="104"/>
        <v>21.568796591111543</v>
      </c>
      <c r="J166" s="20">
        <f t="shared" si="104"/>
        <v>21.50305684051381</v>
      </c>
      <c r="K166" s="20">
        <f t="shared" si="104"/>
        <v>21.689972041932997</v>
      </c>
      <c r="L166" s="20">
        <f t="shared" si="104"/>
        <v>21.848483888712238</v>
      </c>
      <c r="M166" s="20">
        <f t="shared" si="104"/>
        <v>22.154686398283083</v>
      </c>
      <c r="N166" s="20">
        <f t="shared" si="104"/>
        <v>21.41046129327685</v>
      </c>
      <c r="O166" s="20">
        <f t="shared" si="104"/>
        <v>21.272509109945524</v>
      </c>
      <c r="P166" s="20">
        <f t="shared" si="104"/>
        <v>21.327704867319383</v>
      </c>
      <c r="Q166" s="20">
        <f t="shared" si="104"/>
        <v>21.617390210217462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11.503496181110604</v>
      </c>
      <c r="C167" s="21">
        <f t="shared" si="105"/>
        <v>11.066819823540101</v>
      </c>
      <c r="D167" s="21">
        <f t="shared" si="105"/>
        <v>11.968964359161349</v>
      </c>
      <c r="E167" s="21">
        <f t="shared" si="105"/>
        <v>12.938158670914463</v>
      </c>
      <c r="F167" s="21">
        <f t="shared" si="105"/>
        <v>12.532078024771737</v>
      </c>
      <c r="G167" s="21">
        <f t="shared" si="105"/>
        <v>12.715771679003685</v>
      </c>
      <c r="H167" s="21">
        <f t="shared" si="105"/>
        <v>13.212623582774583</v>
      </c>
      <c r="I167" s="21">
        <f t="shared" si="105"/>
        <v>13.520650804127968</v>
      </c>
      <c r="J167" s="21">
        <f t="shared" si="105"/>
        <v>13.848371243481839</v>
      </c>
      <c r="K167" s="21">
        <f t="shared" si="105"/>
        <v>14.460449840405397</v>
      </c>
      <c r="L167" s="21">
        <f t="shared" si="105"/>
        <v>14.958810541373314</v>
      </c>
      <c r="M167" s="21">
        <f t="shared" si="105"/>
        <v>14.942221324777378</v>
      </c>
      <c r="N167" s="21">
        <f t="shared" si="105"/>
        <v>15.234159109631612</v>
      </c>
      <c r="O167" s="21">
        <f t="shared" si="105"/>
        <v>14.566008287063337</v>
      </c>
      <c r="P167" s="21">
        <f t="shared" si="105"/>
        <v>13.460762449158276</v>
      </c>
      <c r="Q167" s="21">
        <f t="shared" si="105"/>
        <v>13.48574072436754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7.4300513406313815</v>
      </c>
      <c r="C168" s="20">
        <f t="shared" si="106"/>
        <v>7.4223246240225551</v>
      </c>
      <c r="D168" s="20">
        <f t="shared" si="106"/>
        <v>7.2779320912425565</v>
      </c>
      <c r="E168" s="20">
        <f t="shared" si="106"/>
        <v>7.2985043386108286</v>
      </c>
      <c r="F168" s="20">
        <f t="shared" si="106"/>
        <v>7.1942709956609816</v>
      </c>
      <c r="G168" s="20">
        <f t="shared" si="106"/>
        <v>7.1374302295759149</v>
      </c>
      <c r="H168" s="20">
        <f t="shared" si="106"/>
        <v>7.0298812364739902</v>
      </c>
      <c r="I168" s="20">
        <f t="shared" si="106"/>
        <v>7.0145556157884883</v>
      </c>
      <c r="J168" s="20">
        <f t="shared" si="106"/>
        <v>6.914999487992417</v>
      </c>
      <c r="K168" s="20">
        <f t="shared" si="106"/>
        <v>6.8676593368630607</v>
      </c>
      <c r="L168" s="20">
        <f t="shared" si="106"/>
        <v>6.8007381848197435</v>
      </c>
      <c r="M168" s="20">
        <f t="shared" si="106"/>
        <v>6.5766310510123853</v>
      </c>
      <c r="N168" s="20">
        <f t="shared" si="106"/>
        <v>6.3947363057717945</v>
      </c>
      <c r="O168" s="20">
        <f t="shared" si="106"/>
        <v>6.3204128687047625</v>
      </c>
      <c r="P168" s="20">
        <f t="shared" si="106"/>
        <v>6.2275556172917721</v>
      </c>
      <c r="Q168" s="20">
        <f t="shared" si="106"/>
        <v>6.1440415931201882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12.009136482773625</v>
      </c>
      <c r="C169" s="20">
        <f t="shared" si="107"/>
        <v>11.503563553018534</v>
      </c>
      <c r="D169" s="20">
        <f t="shared" si="107"/>
        <v>12.750250817146904</v>
      </c>
      <c r="E169" s="20">
        <f t="shared" si="107"/>
        <v>14.070971282024313</v>
      </c>
      <c r="F169" s="20">
        <f t="shared" si="107"/>
        <v>13.571577684460168</v>
      </c>
      <c r="G169" s="20">
        <f t="shared" si="107"/>
        <v>13.866749169926255</v>
      </c>
      <c r="H169" s="20">
        <f t="shared" si="107"/>
        <v>14.650531498750675</v>
      </c>
      <c r="I169" s="20">
        <f t="shared" si="107"/>
        <v>15.16261417479496</v>
      </c>
      <c r="J169" s="20">
        <f t="shared" si="107"/>
        <v>15.70053319408369</v>
      </c>
      <c r="K169" s="20">
        <f t="shared" si="107"/>
        <v>16.958377990054569</v>
      </c>
      <c r="L169" s="20">
        <f t="shared" si="107"/>
        <v>18.023939472520585</v>
      </c>
      <c r="M169" s="20">
        <f t="shared" si="107"/>
        <v>18.349859289895651</v>
      </c>
      <c r="N169" s="20">
        <f t="shared" si="107"/>
        <v>18.945009749058155</v>
      </c>
      <c r="O169" s="20">
        <f t="shared" si="107"/>
        <v>17.76989566266829</v>
      </c>
      <c r="P169" s="20">
        <f t="shared" si="107"/>
        <v>16.064767348372776</v>
      </c>
      <c r="Q169" s="20">
        <f t="shared" si="107"/>
        <v>16.033508611545376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11.572866141199984</v>
      </c>
      <c r="C170" s="20">
        <f t="shared" si="108"/>
        <v>11.281576960196055</v>
      </c>
      <c r="D170" s="20">
        <f t="shared" si="108"/>
        <v>11.208314870860155</v>
      </c>
      <c r="E170" s="20">
        <f t="shared" si="108"/>
        <v>11.189630339435274</v>
      </c>
      <c r="F170" s="20">
        <f t="shared" si="108"/>
        <v>11.155680519982701</v>
      </c>
      <c r="G170" s="20">
        <f t="shared" si="108"/>
        <v>11.061501226296658</v>
      </c>
      <c r="H170" s="20">
        <f t="shared" si="108"/>
        <v>10.909511573836079</v>
      </c>
      <c r="I170" s="20">
        <f t="shared" si="108"/>
        <v>10.855124216729639</v>
      </c>
      <c r="J170" s="20">
        <f t="shared" si="108"/>
        <v>10.744784458240396</v>
      </c>
      <c r="K170" s="20">
        <f t="shared" si="108"/>
        <v>10.681104041133596</v>
      </c>
      <c r="L170" s="20">
        <f t="shared" si="108"/>
        <v>10.544778727521344</v>
      </c>
      <c r="M170" s="20">
        <f t="shared" si="108"/>
        <v>10.185979335193796</v>
      </c>
      <c r="N170" s="20">
        <f t="shared" si="108"/>
        <v>9.8998699368563194</v>
      </c>
      <c r="O170" s="20">
        <f t="shared" si="108"/>
        <v>9.7995611851338467</v>
      </c>
      <c r="P170" s="20">
        <f t="shared" si="108"/>
        <v>9.6395333697028924</v>
      </c>
      <c r="Q170" s="20">
        <f t="shared" si="108"/>
        <v>9.4961949154179148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42.190290379438935</v>
      </c>
      <c r="C171" s="21">
        <f t="shared" si="109"/>
        <v>42.126711017604308</v>
      </c>
      <c r="D171" s="21">
        <f t="shared" si="109"/>
        <v>41.795097609478525</v>
      </c>
      <c r="E171" s="21">
        <f t="shared" si="109"/>
        <v>43.914528764141757</v>
      </c>
      <c r="F171" s="21">
        <f t="shared" si="109"/>
        <v>37.274538688924345</v>
      </c>
      <c r="G171" s="21">
        <f t="shared" si="109"/>
        <v>35.351263430491066</v>
      </c>
      <c r="H171" s="21">
        <f t="shared" si="109"/>
        <v>35.19925041920326</v>
      </c>
      <c r="I171" s="21">
        <f t="shared" si="109"/>
        <v>33.329272091021551</v>
      </c>
      <c r="J171" s="21">
        <f t="shared" si="109"/>
        <v>32.435631406131762</v>
      </c>
      <c r="K171" s="21">
        <f t="shared" si="109"/>
        <v>32.212583281061349</v>
      </c>
      <c r="L171" s="21">
        <f t="shared" si="109"/>
        <v>31.806519251742536</v>
      </c>
      <c r="M171" s="21">
        <f t="shared" si="109"/>
        <v>31.280225646278033</v>
      </c>
      <c r="N171" s="21">
        <f t="shared" si="109"/>
        <v>27.58353534199081</v>
      </c>
      <c r="O171" s="21">
        <f t="shared" si="109"/>
        <v>26.002393908314865</v>
      </c>
      <c r="P171" s="21">
        <f t="shared" si="109"/>
        <v>25.516244959619879</v>
      </c>
      <c r="Q171" s="21">
        <f t="shared" si="109"/>
        <v>25.672614223941043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64.78594948783153</v>
      </c>
      <c r="C172" s="20">
        <f t="shared" si="110"/>
        <v>64.297999080535988</v>
      </c>
      <c r="D172" s="20">
        <f t="shared" si="110"/>
        <v>78.095228912992241</v>
      </c>
      <c r="E172" s="20">
        <f t="shared" si="110"/>
        <v>100.09918553789697</v>
      </c>
      <c r="F172" s="20">
        <f t="shared" si="110"/>
        <v>87.694219615007256</v>
      </c>
      <c r="G172" s="20">
        <f t="shared" si="110"/>
        <v>84.839513942030422</v>
      </c>
      <c r="H172" s="20">
        <f t="shared" si="110"/>
        <v>82.876355910355045</v>
      </c>
      <c r="I172" s="20">
        <f t="shared" si="110"/>
        <v>81.705202407513823</v>
      </c>
      <c r="J172" s="20">
        <f t="shared" si="110"/>
        <v>82.131382224196372</v>
      </c>
      <c r="K172" s="20">
        <f t="shared" si="110"/>
        <v>81.16646282856037</v>
      </c>
      <c r="L172" s="20">
        <f t="shared" si="110"/>
        <v>80.53214195692361</v>
      </c>
      <c r="M172" s="20">
        <f t="shared" si="110"/>
        <v>76.199791647620927</v>
      </c>
      <c r="N172" s="20">
        <f t="shared" si="110"/>
        <v>73.102665538288335</v>
      </c>
      <c r="O172" s="20">
        <f t="shared" si="110"/>
        <v>73.076264897229038</v>
      </c>
      <c r="P172" s="20">
        <f t="shared" si="110"/>
        <v>71.363146478466263</v>
      </c>
      <c r="Q172" s="20">
        <f t="shared" si="110"/>
        <v>68.123839937007773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68.907638202026973</v>
      </c>
      <c r="C173" s="20">
        <f t="shared" si="111"/>
        <v>72.470232482896151</v>
      </c>
      <c r="D173" s="20">
        <f t="shared" si="111"/>
        <v>63.668992293306154</v>
      </c>
      <c r="E173" s="20">
        <f t="shared" si="111"/>
        <v>53.62267115914802</v>
      </c>
      <c r="F173" s="20">
        <f t="shared" si="111"/>
        <v>45.825089738900786</v>
      </c>
      <c r="G173" s="20">
        <f t="shared" si="111"/>
        <v>43.027231983614428</v>
      </c>
      <c r="H173" s="20">
        <f t="shared" si="111"/>
        <v>42.928360893701637</v>
      </c>
      <c r="I173" s="20">
        <f t="shared" si="111"/>
        <v>40.674203921734964</v>
      </c>
      <c r="J173" s="20">
        <f t="shared" si="111"/>
        <v>38.088803339332401</v>
      </c>
      <c r="K173" s="20">
        <f t="shared" si="111"/>
        <v>36.289606977937105</v>
      </c>
      <c r="L173" s="20">
        <f t="shared" si="111"/>
        <v>36.127228901461812</v>
      </c>
      <c r="M173" s="20">
        <f t="shared" si="111"/>
        <v>35.882209417432449</v>
      </c>
      <c r="N173" s="20">
        <f t="shared" si="111"/>
        <v>32.637111876606561</v>
      </c>
      <c r="O173" s="20">
        <f t="shared" si="111"/>
        <v>30.919222350281292</v>
      </c>
      <c r="P173" s="20">
        <f t="shared" si="111"/>
        <v>30.8972103548255</v>
      </c>
      <c r="Q173" s="20">
        <f t="shared" si="111"/>
        <v>30.731671073910952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24.044281089898551</v>
      </c>
      <c r="C174" s="20">
        <f t="shared" si="112"/>
        <v>21.262508809608423</v>
      </c>
      <c r="D174" s="20">
        <f t="shared" si="112"/>
        <v>20.700297666659008</v>
      </c>
      <c r="E174" s="20">
        <f t="shared" si="112"/>
        <v>23.046250092778521</v>
      </c>
      <c r="F174" s="20">
        <f t="shared" si="112"/>
        <v>21.551979569082839</v>
      </c>
      <c r="G174" s="20">
        <f t="shared" si="112"/>
        <v>21.251573946712558</v>
      </c>
      <c r="H174" s="20">
        <f t="shared" si="112"/>
        <v>21.456360030993928</v>
      </c>
      <c r="I174" s="20">
        <f t="shared" si="112"/>
        <v>19.924925164683973</v>
      </c>
      <c r="J174" s="20">
        <f t="shared" si="112"/>
        <v>20.126419106233165</v>
      </c>
      <c r="K174" s="20">
        <f t="shared" si="112"/>
        <v>19.40286495767894</v>
      </c>
      <c r="L174" s="20">
        <f t="shared" si="112"/>
        <v>19.005724288010736</v>
      </c>
      <c r="M174" s="20">
        <f t="shared" si="112"/>
        <v>18.448906626363581</v>
      </c>
      <c r="N174" s="20">
        <f t="shared" si="112"/>
        <v>16.713634775073395</v>
      </c>
      <c r="O174" s="20">
        <f t="shared" si="112"/>
        <v>16.037046483443739</v>
      </c>
      <c r="P174" s="20">
        <f t="shared" si="112"/>
        <v>16.081306100068915</v>
      </c>
      <c r="Q174" s="20">
        <f t="shared" si="112"/>
        <v>16.100947368043624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48.611229136343098</v>
      </c>
      <c r="C175" s="24">
        <f t="shared" si="113"/>
        <v>51.151084704046902</v>
      </c>
      <c r="D175" s="24">
        <f t="shared" si="113"/>
        <v>49.57691870150208</v>
      </c>
      <c r="E175" s="24">
        <f t="shared" si="113"/>
        <v>53.948373913991396</v>
      </c>
      <c r="F175" s="24">
        <f t="shared" si="113"/>
        <v>51.856229046438727</v>
      </c>
      <c r="G175" s="24">
        <f t="shared" si="113"/>
        <v>49.908349573404372</v>
      </c>
      <c r="H175" s="24">
        <f t="shared" si="113"/>
        <v>50.389479463692474</v>
      </c>
      <c r="I175" s="24">
        <f t="shared" si="113"/>
        <v>52.623610819540588</v>
      </c>
      <c r="J175" s="24">
        <f t="shared" si="113"/>
        <v>50.894893651632557</v>
      </c>
      <c r="K175" s="24">
        <f t="shared" si="113"/>
        <v>50.583207565479654</v>
      </c>
      <c r="L175" s="24">
        <f t="shared" si="113"/>
        <v>50.745210978615859</v>
      </c>
      <c r="M175" s="24">
        <f t="shared" si="113"/>
        <v>56.932205873280836</v>
      </c>
      <c r="N175" s="24">
        <f t="shared" si="113"/>
        <v>57.037357985003133</v>
      </c>
      <c r="O175" s="24">
        <f t="shared" si="113"/>
        <v>53.248924837569149</v>
      </c>
      <c r="P175" s="24">
        <f t="shared" si="113"/>
        <v>55.641788041754353</v>
      </c>
      <c r="Q175" s="24">
        <f t="shared" si="113"/>
        <v>51.479448302954488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54.257113209077971</v>
      </c>
      <c r="C176" s="22">
        <f t="shared" si="114"/>
        <v>56.566727774539309</v>
      </c>
      <c r="D176" s="22">
        <f t="shared" si="114"/>
        <v>54.914898580901927</v>
      </c>
      <c r="E176" s="22">
        <f t="shared" si="114"/>
        <v>61.360691437292097</v>
      </c>
      <c r="F176" s="22">
        <f t="shared" si="114"/>
        <v>58.496363046088042</v>
      </c>
      <c r="G176" s="22">
        <f t="shared" si="114"/>
        <v>56.876494874575435</v>
      </c>
      <c r="H176" s="22">
        <f t="shared" si="114"/>
        <v>56.040826844545016</v>
      </c>
      <c r="I176" s="22">
        <f t="shared" si="114"/>
        <v>60.260254823767049</v>
      </c>
      <c r="J176" s="22">
        <f t="shared" si="114"/>
        <v>58.334340506255458</v>
      </c>
      <c r="K176" s="22">
        <f t="shared" si="114"/>
        <v>58.754541980622719</v>
      </c>
      <c r="L176" s="22">
        <f t="shared" si="114"/>
        <v>58.255752318717086</v>
      </c>
      <c r="M176" s="22">
        <f t="shared" si="114"/>
        <v>68.383715807586526</v>
      </c>
      <c r="N176" s="22">
        <f t="shared" si="114"/>
        <v>70.223140219743286</v>
      </c>
      <c r="O176" s="22">
        <f t="shared" si="114"/>
        <v>64.119435990995242</v>
      </c>
      <c r="P176" s="22">
        <f t="shared" si="114"/>
        <v>68.2195799060637</v>
      </c>
      <c r="Q176" s="22">
        <f t="shared" si="114"/>
        <v>63.304095804048096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442.43680783769594</v>
      </c>
      <c r="C177" s="20">
        <f t="shared" si="115"/>
        <v>427.60033783924655</v>
      </c>
      <c r="D177" s="20">
        <f t="shared" si="115"/>
        <v>419.51272228410198</v>
      </c>
      <c r="E177" s="20">
        <f t="shared" si="115"/>
        <v>417.52141558468435</v>
      </c>
      <c r="F177" s="20">
        <f t="shared" si="115"/>
        <v>418.96742429174526</v>
      </c>
      <c r="G177" s="20">
        <f t="shared" si="115"/>
        <v>418.86272478177619</v>
      </c>
      <c r="H177" s="20">
        <f t="shared" si="115"/>
        <v>402.08753462571042</v>
      </c>
      <c r="I177" s="20">
        <f t="shared" si="115"/>
        <v>401.64680932624282</v>
      </c>
      <c r="J177" s="20">
        <f t="shared" si="115"/>
        <v>396.5253181516411</v>
      </c>
      <c r="K177" s="20">
        <f t="shared" si="115"/>
        <v>391.45355609290829</v>
      </c>
      <c r="L177" s="20">
        <f t="shared" si="115"/>
        <v>393.26299037020209</v>
      </c>
      <c r="M177" s="20">
        <f t="shared" si="115"/>
        <v>391.15453281030204</v>
      </c>
      <c r="N177" s="20">
        <f t="shared" si="115"/>
        <v>377.47506461793972</v>
      </c>
      <c r="O177" s="20">
        <f t="shared" si="115"/>
        <v>365.73378328261629</v>
      </c>
      <c r="P177" s="20">
        <f t="shared" si="115"/>
        <v>364.05689169800462</v>
      </c>
      <c r="Q177" s="20">
        <f t="shared" si="115"/>
        <v>346.5770646918545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30.013529462070487</v>
      </c>
      <c r="C178" s="20">
        <f t="shared" si="116"/>
        <v>33.868695388905728</v>
      </c>
      <c r="D178" s="20">
        <f t="shared" si="116"/>
        <v>32.283755727693844</v>
      </c>
      <c r="E178" s="20">
        <f t="shared" si="116"/>
        <v>34.916837978942596</v>
      </c>
      <c r="F178" s="20">
        <f t="shared" si="116"/>
        <v>32.756669381884898</v>
      </c>
      <c r="G178" s="20">
        <f t="shared" si="116"/>
        <v>30.511756361830994</v>
      </c>
      <c r="H178" s="20">
        <f t="shared" si="116"/>
        <v>31.224846766365257</v>
      </c>
      <c r="I178" s="20">
        <f t="shared" si="116"/>
        <v>33.497593014629217</v>
      </c>
      <c r="J178" s="20">
        <f t="shared" si="116"/>
        <v>31.890937131379491</v>
      </c>
      <c r="K178" s="20">
        <f t="shared" si="116"/>
        <v>31.212527039193347</v>
      </c>
      <c r="L178" s="20">
        <f t="shared" si="116"/>
        <v>29.633710497944023</v>
      </c>
      <c r="M178" s="20">
        <f t="shared" si="116"/>
        <v>35.108558439000127</v>
      </c>
      <c r="N178" s="20">
        <f t="shared" si="116"/>
        <v>37.751726065998831</v>
      </c>
      <c r="O178" s="20">
        <f t="shared" si="116"/>
        <v>35.684927188003336</v>
      </c>
      <c r="P178" s="20">
        <f t="shared" si="116"/>
        <v>37.484680330518188</v>
      </c>
      <c r="Q178" s="20">
        <f t="shared" si="116"/>
        <v>38.522850605411911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8.7600599600531215</v>
      </c>
      <c r="C179" s="21">
        <f t="shared" si="117"/>
        <v>9.5426410496572114</v>
      </c>
      <c r="D179" s="21">
        <f t="shared" si="117"/>
        <v>9.4900554176819085</v>
      </c>
      <c r="E179" s="21">
        <f t="shared" si="117"/>
        <v>9.8535276396401414</v>
      </c>
      <c r="F179" s="21">
        <f t="shared" si="117"/>
        <v>9.3806685493007596</v>
      </c>
      <c r="G179" s="21">
        <f t="shared" si="117"/>
        <v>8.5460137846859698</v>
      </c>
      <c r="H179" s="21">
        <f t="shared" si="117"/>
        <v>8.3901785442514161</v>
      </c>
      <c r="I179" s="21">
        <f t="shared" si="117"/>
        <v>7.729537524728066</v>
      </c>
      <c r="J179" s="21">
        <f t="shared" si="117"/>
        <v>7.5632447189659056</v>
      </c>
      <c r="K179" s="21">
        <f t="shared" si="117"/>
        <v>7.3440984986338051</v>
      </c>
      <c r="L179" s="21">
        <f t="shared" si="117"/>
        <v>6.630890468667392</v>
      </c>
      <c r="M179" s="21">
        <f t="shared" si="117"/>
        <v>6.2791108559649684</v>
      </c>
      <c r="N179" s="21">
        <f t="shared" si="117"/>
        <v>6.1468979637302574</v>
      </c>
      <c r="O179" s="21">
        <f t="shared" si="117"/>
        <v>6.1379842414673655</v>
      </c>
      <c r="P179" s="21">
        <f t="shared" si="117"/>
        <v>5.6480590480874415</v>
      </c>
      <c r="Q179" s="21">
        <f t="shared" si="117"/>
        <v>5.7946861534879686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91.804607142115771</v>
      </c>
      <c r="C180" s="21">
        <f t="shared" si="118"/>
        <v>98.869301269656688</v>
      </c>
      <c r="D180" s="21">
        <f t="shared" si="118"/>
        <v>101.96469521049843</v>
      </c>
      <c r="E180" s="21">
        <f t="shared" si="118"/>
        <v>100.74049505918853</v>
      </c>
      <c r="F180" s="21">
        <f t="shared" si="118"/>
        <v>99.247007087862301</v>
      </c>
      <c r="G180" s="21">
        <f t="shared" si="118"/>
        <v>91.971289829643439</v>
      </c>
      <c r="H180" s="21">
        <f t="shared" si="118"/>
        <v>91.985170446675852</v>
      </c>
      <c r="I180" s="21">
        <f t="shared" si="118"/>
        <v>86.252892196373836</v>
      </c>
      <c r="J180" s="21">
        <f t="shared" si="118"/>
        <v>83.039875330848474</v>
      </c>
      <c r="K180" s="21">
        <f t="shared" si="118"/>
        <v>84.310259573758117</v>
      </c>
      <c r="L180" s="21">
        <f t="shared" si="118"/>
        <v>73.910798507591053</v>
      </c>
      <c r="M180" s="21">
        <f t="shared" si="118"/>
        <v>72.107075087268782</v>
      </c>
      <c r="N180" s="21">
        <f t="shared" si="118"/>
        <v>68.92053816182198</v>
      </c>
      <c r="O180" s="21">
        <f t="shared" si="118"/>
        <v>67.229847657868646</v>
      </c>
      <c r="P180" s="21">
        <f t="shared" si="118"/>
        <v>65.397073806177488</v>
      </c>
      <c r="Q180" s="21">
        <f t="shared" si="118"/>
        <v>70.835439578953498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260.36197031672742</v>
      </c>
      <c r="C181" s="20">
        <f t="shared" si="119"/>
        <v>275.00967320896063</v>
      </c>
      <c r="D181" s="20">
        <f t="shared" si="119"/>
        <v>272.08670964920088</v>
      </c>
      <c r="E181" s="20">
        <f t="shared" si="119"/>
        <v>268.73195588468246</v>
      </c>
      <c r="F181" s="20">
        <f t="shared" si="119"/>
        <v>258.99117505787603</v>
      </c>
      <c r="G181" s="20">
        <f t="shared" si="119"/>
        <v>252.8325712074118</v>
      </c>
      <c r="H181" s="20">
        <f t="shared" si="119"/>
        <v>263.91253839760651</v>
      </c>
      <c r="I181" s="20">
        <f t="shared" si="119"/>
        <v>256.27850680176084</v>
      </c>
      <c r="J181" s="20">
        <f t="shared" si="119"/>
        <v>245.82547846298661</v>
      </c>
      <c r="K181" s="20">
        <f t="shared" si="119"/>
        <v>229.4443007950828</v>
      </c>
      <c r="L181" s="20">
        <f t="shared" si="119"/>
        <v>214.76449331201789</v>
      </c>
      <c r="M181" s="20">
        <f t="shared" si="119"/>
        <v>212.68313906669988</v>
      </c>
      <c r="N181" s="20">
        <f t="shared" si="119"/>
        <v>200.59043626164618</v>
      </c>
      <c r="O181" s="20">
        <f t="shared" si="119"/>
        <v>186.53392256189088</v>
      </c>
      <c r="P181" s="20">
        <f t="shared" si="119"/>
        <v>177.14727322184632</v>
      </c>
      <c r="Q181" s="20">
        <f t="shared" si="119"/>
        <v>187.73404849366059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71.596002811679597</v>
      </c>
      <c r="C182" s="20">
        <f t="shared" si="120"/>
        <v>74.432079535308702</v>
      </c>
      <c r="D182" s="20">
        <f t="shared" si="120"/>
        <v>74.542584578425988</v>
      </c>
      <c r="E182" s="20">
        <f t="shared" si="120"/>
        <v>75.352048352758743</v>
      </c>
      <c r="F182" s="20">
        <f t="shared" si="120"/>
        <v>72.260556787598276</v>
      </c>
      <c r="G182" s="20">
        <f t="shared" si="120"/>
        <v>69.351550946564004</v>
      </c>
      <c r="H182" s="20">
        <f t="shared" si="120"/>
        <v>69.941516222956551</v>
      </c>
      <c r="I182" s="20">
        <f t="shared" si="120"/>
        <v>66.33712889856244</v>
      </c>
      <c r="J182" s="20">
        <f t="shared" si="120"/>
        <v>63.044244416854731</v>
      </c>
      <c r="K182" s="20">
        <f t="shared" si="120"/>
        <v>62.062029664161457</v>
      </c>
      <c r="L182" s="20">
        <f t="shared" si="120"/>
        <v>58.803275979152133</v>
      </c>
      <c r="M182" s="20">
        <f t="shared" si="120"/>
        <v>61.475821105694173</v>
      </c>
      <c r="N182" s="20">
        <f t="shared" si="120"/>
        <v>58.989631917339452</v>
      </c>
      <c r="O182" s="20">
        <f t="shared" si="120"/>
        <v>58.717848770382105</v>
      </c>
      <c r="P182" s="20">
        <f t="shared" si="120"/>
        <v>57.69295918613259</v>
      </c>
      <c r="Q182" s="20">
        <f t="shared" si="120"/>
        <v>62.91587681045398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41.182520076492466</v>
      </c>
      <c r="C183" s="18">
        <f t="shared" si="121"/>
        <v>45.101359674479944</v>
      </c>
      <c r="D183" s="18">
        <f t="shared" si="121"/>
        <v>40.889613004119795</v>
      </c>
      <c r="E183" s="18">
        <f t="shared" si="121"/>
        <v>39.59090324776394</v>
      </c>
      <c r="F183" s="18">
        <f t="shared" si="121"/>
        <v>39.089820662797131</v>
      </c>
      <c r="G183" s="18">
        <f t="shared" si="121"/>
        <v>34.225367833084213</v>
      </c>
      <c r="H183" s="18">
        <f t="shared" si="121"/>
        <v>44.203942367062012</v>
      </c>
      <c r="I183" s="18">
        <f t="shared" si="121"/>
        <v>39.177741003949222</v>
      </c>
      <c r="J183" s="18">
        <f t="shared" si="121"/>
        <v>37.299372703651485</v>
      </c>
      <c r="K183" s="18">
        <f t="shared" si="121"/>
        <v>29.838551857777119</v>
      </c>
      <c r="L183" s="18">
        <f t="shared" si="121"/>
        <v>31.166131524685603</v>
      </c>
      <c r="M183" s="18">
        <f t="shared" si="121"/>
        <v>29.37098375002634</v>
      </c>
      <c r="N183" s="18">
        <f t="shared" si="121"/>
        <v>27.90018467287716</v>
      </c>
      <c r="O183" s="18">
        <f t="shared" si="121"/>
        <v>29.186263797451854</v>
      </c>
      <c r="P183" s="18">
        <f t="shared" si="121"/>
        <v>29.555230867690312</v>
      </c>
      <c r="Q183" s="18">
        <f t="shared" si="121"/>
        <v>27.600980420460338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41.257023659048755</v>
      </c>
      <c r="C184" s="16">
        <f t="shared" si="122"/>
        <v>45.182953281937635</v>
      </c>
      <c r="D184" s="16">
        <f t="shared" si="122"/>
        <v>40.927258931947826</v>
      </c>
      <c r="E184" s="16">
        <f t="shared" si="122"/>
        <v>39.624001709276719</v>
      </c>
      <c r="F184" s="16">
        <f t="shared" si="122"/>
        <v>39.128809639340851</v>
      </c>
      <c r="G184" s="16">
        <f t="shared" si="122"/>
        <v>34.249882564308095</v>
      </c>
      <c r="H184" s="16">
        <f t="shared" si="122"/>
        <v>44.238965686007411</v>
      </c>
      <c r="I184" s="16">
        <f t="shared" si="122"/>
        <v>39.212751545498158</v>
      </c>
      <c r="J184" s="16">
        <f t="shared" si="122"/>
        <v>37.319896880843075</v>
      </c>
      <c r="K184" s="16">
        <f t="shared" si="122"/>
        <v>29.851713184928041</v>
      </c>
      <c r="L184" s="16">
        <f t="shared" si="122"/>
        <v>31.196407338441887</v>
      </c>
      <c r="M184" s="16">
        <f t="shared" si="122"/>
        <v>29.40857013905341</v>
      </c>
      <c r="N184" s="16">
        <f t="shared" si="122"/>
        <v>27.921143981811831</v>
      </c>
      <c r="O184" s="16">
        <f t="shared" si="122"/>
        <v>29.211260541461119</v>
      </c>
      <c r="P184" s="16">
        <f t="shared" si="122"/>
        <v>29.573938986977279</v>
      </c>
      <c r="Q184" s="16">
        <f t="shared" si="122"/>
        <v>27.617395869111423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27.714302805108932</v>
      </c>
      <c r="C185" s="14">
        <f t="shared" si="123"/>
        <v>30.365096039379601</v>
      </c>
      <c r="D185" s="14">
        <f t="shared" si="123"/>
        <v>27.517354909341378</v>
      </c>
      <c r="E185" s="14">
        <f t="shared" si="123"/>
        <v>26.653014840216823</v>
      </c>
      <c r="F185" s="14">
        <f t="shared" si="123"/>
        <v>26.331683408727361</v>
      </c>
      <c r="G185" s="14">
        <f t="shared" si="123"/>
        <v>23.058712615380458</v>
      </c>
      <c r="H185" s="14">
        <f t="shared" si="123"/>
        <v>29.797162935035352</v>
      </c>
      <c r="I185" s="14">
        <f t="shared" si="123"/>
        <v>26.423555204354106</v>
      </c>
      <c r="J185" s="14">
        <f t="shared" si="123"/>
        <v>25.159288130836863</v>
      </c>
      <c r="K185" s="14">
        <f t="shared" si="123"/>
        <v>20.133586980715879</v>
      </c>
      <c r="L185" s="14">
        <f t="shared" si="123"/>
        <v>21.049920436925749</v>
      </c>
      <c r="M185" s="14">
        <f t="shared" si="123"/>
        <v>19.852434276595886</v>
      </c>
      <c r="N185" s="14">
        <f t="shared" si="123"/>
        <v>18.856758844020099</v>
      </c>
      <c r="O185" s="14">
        <f t="shared" si="123"/>
        <v>19.736862628917745</v>
      </c>
      <c r="P185" s="14">
        <f t="shared" si="123"/>
        <v>19.990836808902035</v>
      </c>
      <c r="Q185" s="14">
        <f t="shared" si="123"/>
        <v>18.676629684680989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89.068463807214229</v>
      </c>
      <c r="C188" s="24">
        <f t="shared" si="124"/>
        <v>89.23799622302883</v>
      </c>
      <c r="D188" s="24">
        <f t="shared" si="124"/>
        <v>90.867693695197943</v>
      </c>
      <c r="E188" s="24">
        <f t="shared" si="124"/>
        <v>90.630083342257109</v>
      </c>
      <c r="F188" s="24">
        <f t="shared" si="124"/>
        <v>89.247198467052229</v>
      </c>
      <c r="G188" s="24">
        <f t="shared" si="124"/>
        <v>90.301489851408959</v>
      </c>
      <c r="H188" s="24">
        <f t="shared" si="124"/>
        <v>94.673222176618665</v>
      </c>
      <c r="I188" s="24">
        <f t="shared" si="124"/>
        <v>92.918400143160838</v>
      </c>
      <c r="J188" s="24">
        <f t="shared" si="124"/>
        <v>87.2973771134358</v>
      </c>
      <c r="K188" s="24">
        <f t="shared" si="124"/>
        <v>81.301384438537639</v>
      </c>
      <c r="L188" s="24">
        <f t="shared" si="124"/>
        <v>79.763044560927668</v>
      </c>
      <c r="M188" s="24">
        <f t="shared" si="124"/>
        <v>81.118858183944383</v>
      </c>
      <c r="N188" s="24">
        <f t="shared" si="124"/>
        <v>84.00758866927039</v>
      </c>
      <c r="O188" s="24">
        <f t="shared" si="124"/>
        <v>80.057371575176035</v>
      </c>
      <c r="P188" s="24">
        <f t="shared" si="124"/>
        <v>82.344310946202171</v>
      </c>
      <c r="Q188" s="24">
        <f t="shared" si="124"/>
        <v>79.536241831475593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90.76999591000309</v>
      </c>
      <c r="C189" s="22">
        <f t="shared" si="125"/>
        <v>91.413349836795462</v>
      </c>
      <c r="D189" s="22">
        <f t="shared" si="125"/>
        <v>93.26692581786169</v>
      </c>
      <c r="E189" s="22">
        <f t="shared" si="125"/>
        <v>92.095574018568726</v>
      </c>
      <c r="F189" s="22">
        <f t="shared" si="125"/>
        <v>92.071079551700407</v>
      </c>
      <c r="G189" s="22">
        <f t="shared" si="125"/>
        <v>94.100645281735154</v>
      </c>
      <c r="H189" s="22">
        <f t="shared" si="125"/>
        <v>99.240594871182566</v>
      </c>
      <c r="I189" s="22">
        <f t="shared" si="125"/>
        <v>97.822857782815191</v>
      </c>
      <c r="J189" s="22">
        <f t="shared" si="125"/>
        <v>91.495825384824144</v>
      </c>
      <c r="K189" s="22">
        <f t="shared" si="125"/>
        <v>84.265546513272014</v>
      </c>
      <c r="L189" s="22">
        <f t="shared" si="125"/>
        <v>82.432425116413015</v>
      </c>
      <c r="M189" s="22">
        <f t="shared" si="125"/>
        <v>84.372596839102499</v>
      </c>
      <c r="N189" s="22">
        <f t="shared" si="125"/>
        <v>90.154501702575303</v>
      </c>
      <c r="O189" s="22">
        <f t="shared" si="125"/>
        <v>86.026887056274475</v>
      </c>
      <c r="P189" s="22">
        <f t="shared" si="125"/>
        <v>89.192074675846925</v>
      </c>
      <c r="Q189" s="22">
        <f t="shared" si="125"/>
        <v>85.563714026485201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91.426928480691672</v>
      </c>
      <c r="C190" s="20">
        <f t="shared" si="126"/>
        <v>89.448298048535051</v>
      </c>
      <c r="D190" s="20">
        <f t="shared" si="126"/>
        <v>89.303666848083083</v>
      </c>
      <c r="E190" s="20">
        <f t="shared" si="126"/>
        <v>89.399120157080077</v>
      </c>
      <c r="F190" s="20">
        <f t="shared" si="126"/>
        <v>86.827975247144821</v>
      </c>
      <c r="G190" s="20">
        <f t="shared" si="126"/>
        <v>87.643716552276629</v>
      </c>
      <c r="H190" s="20">
        <f t="shared" si="126"/>
        <v>85.178344597190431</v>
      </c>
      <c r="I190" s="20">
        <f t="shared" si="126"/>
        <v>86.169812999719696</v>
      </c>
      <c r="J190" s="20">
        <f t="shared" si="126"/>
        <v>83.355020510621699</v>
      </c>
      <c r="K190" s="20">
        <f t="shared" si="126"/>
        <v>85.200511872403382</v>
      </c>
      <c r="L190" s="20">
        <f t="shared" si="126"/>
        <v>85.163494317554367</v>
      </c>
      <c r="M190" s="20">
        <f t="shared" si="126"/>
        <v>81.688973783620824</v>
      </c>
      <c r="N190" s="20">
        <f t="shared" si="126"/>
        <v>76.938520949189581</v>
      </c>
      <c r="O190" s="20">
        <f t="shared" si="126"/>
        <v>75.21747019569797</v>
      </c>
      <c r="P190" s="20">
        <f t="shared" si="126"/>
        <v>78.30682287403782</v>
      </c>
      <c r="Q190" s="20">
        <f t="shared" si="126"/>
        <v>80.839071090236033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93.588841768758826</v>
      </c>
      <c r="C191" s="20">
        <f t="shared" si="127"/>
        <v>94.613471031129251</v>
      </c>
      <c r="D191" s="20">
        <f t="shared" si="127"/>
        <v>96.928065785127345</v>
      </c>
      <c r="E191" s="20">
        <f t="shared" si="127"/>
        <v>95.58034675442245</v>
      </c>
      <c r="F191" s="20">
        <f t="shared" si="127"/>
        <v>95.92627151763503</v>
      </c>
      <c r="G191" s="20">
        <f t="shared" si="127"/>
        <v>98.686728314461149</v>
      </c>
      <c r="H191" s="20">
        <f t="shared" si="127"/>
        <v>105.28794116707265</v>
      </c>
      <c r="I191" s="20">
        <f t="shared" si="127"/>
        <v>103.35659911687199</v>
      </c>
      <c r="J191" s="20">
        <f t="shared" si="127"/>
        <v>96.125508133084637</v>
      </c>
      <c r="K191" s="20">
        <f t="shared" si="127"/>
        <v>87.10316811299387</v>
      </c>
      <c r="L191" s="20">
        <f t="shared" si="127"/>
        <v>85.036158140620202</v>
      </c>
      <c r="M191" s="20">
        <f t="shared" si="127"/>
        <v>87.626770343590991</v>
      </c>
      <c r="N191" s="20">
        <f t="shared" si="127"/>
        <v>96.104781520906826</v>
      </c>
      <c r="O191" s="20">
        <f t="shared" si="127"/>
        <v>90.802069114150328</v>
      </c>
      <c r="P191" s="20">
        <f t="shared" si="127"/>
        <v>94.235617353274122</v>
      </c>
      <c r="Q191" s="20">
        <f t="shared" si="127"/>
        <v>89.31883726978522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68.908009460744921</v>
      </c>
      <c r="C192" s="20">
        <f t="shared" si="128"/>
        <v>68.371434929683147</v>
      </c>
      <c r="D192" s="20">
        <f t="shared" si="128"/>
        <v>68.008137889440491</v>
      </c>
      <c r="E192" s="20">
        <f t="shared" si="128"/>
        <v>67.724984410648219</v>
      </c>
      <c r="F192" s="20">
        <f t="shared" si="128"/>
        <v>66.59394691508632</v>
      </c>
      <c r="G192" s="20">
        <f t="shared" si="128"/>
        <v>66.513530908914078</v>
      </c>
      <c r="H192" s="20">
        <f t="shared" si="128"/>
        <v>66.104461192660182</v>
      </c>
      <c r="I192" s="20">
        <f t="shared" si="128"/>
        <v>66.059995986662173</v>
      </c>
      <c r="J192" s="20">
        <f t="shared" si="128"/>
        <v>64.476235265287698</v>
      </c>
      <c r="K192" s="20">
        <f t="shared" si="128"/>
        <v>63.812008639344889</v>
      </c>
      <c r="L192" s="20">
        <f t="shared" si="128"/>
        <v>63.564585190187692</v>
      </c>
      <c r="M192" s="20">
        <f t="shared" si="128"/>
        <v>64.364382069017537</v>
      </c>
      <c r="N192" s="20">
        <f t="shared" si="128"/>
        <v>61.928323560396542</v>
      </c>
      <c r="O192" s="20">
        <f t="shared" si="128"/>
        <v>61.466659746738308</v>
      </c>
      <c r="P192" s="20">
        <f t="shared" si="128"/>
        <v>62.106246557898828</v>
      </c>
      <c r="Q192" s="20">
        <f t="shared" si="128"/>
        <v>62.639713418631182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7.3786623128872719</v>
      </c>
      <c r="C193" s="21">
        <f t="shared" si="129"/>
        <v>6.0044211802861671</v>
      </c>
      <c r="D193" s="21">
        <f t="shared" si="129"/>
        <v>6.295490465697144</v>
      </c>
      <c r="E193" s="21">
        <f t="shared" si="129"/>
        <v>6.9197708891803771</v>
      </c>
      <c r="F193" s="21">
        <f t="shared" si="129"/>
        <v>5.9420437425702088</v>
      </c>
      <c r="G193" s="21">
        <f t="shared" si="129"/>
        <v>5.0530238208650902</v>
      </c>
      <c r="H193" s="21">
        <f t="shared" si="129"/>
        <v>5.8812555220294618</v>
      </c>
      <c r="I193" s="21">
        <f t="shared" si="129"/>
        <v>5.5437886082136023</v>
      </c>
      <c r="J193" s="21">
        <f t="shared" si="129"/>
        <v>3.6310713536615777</v>
      </c>
      <c r="K193" s="21">
        <f t="shared" si="129"/>
        <v>3.1728929070149428</v>
      </c>
      <c r="L193" s="21">
        <f t="shared" si="129"/>
        <v>3.4288694613616491</v>
      </c>
      <c r="M193" s="21">
        <f t="shared" si="129"/>
        <v>2.4145966092808591</v>
      </c>
      <c r="N193" s="21">
        <f t="shared" si="129"/>
        <v>2.9623413274267487</v>
      </c>
      <c r="O193" s="21">
        <f t="shared" si="129"/>
        <v>1.9349542067155305</v>
      </c>
      <c r="P193" s="21">
        <f t="shared" si="129"/>
        <v>0.85102746205441515</v>
      </c>
      <c r="Q193" s="21">
        <f t="shared" si="129"/>
        <v>0.99059056693577907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9.1525367866011482</v>
      </c>
      <c r="C195" s="20">
        <f t="shared" si="131"/>
        <v>7.7167618267178328</v>
      </c>
      <c r="D195" s="20">
        <f t="shared" si="131"/>
        <v>8.2281490861402844</v>
      </c>
      <c r="E195" s="20">
        <f t="shared" si="131"/>
        <v>9.1694594039199675</v>
      </c>
      <c r="F195" s="20">
        <f t="shared" si="131"/>
        <v>7.9448182915310595</v>
      </c>
      <c r="G195" s="20">
        <f t="shared" si="131"/>
        <v>6.8272631301076476</v>
      </c>
      <c r="H195" s="20">
        <f t="shared" si="131"/>
        <v>8.0459189251053118</v>
      </c>
      <c r="I195" s="20">
        <f t="shared" si="131"/>
        <v>7.6473750136006444</v>
      </c>
      <c r="J195" s="20">
        <f t="shared" si="131"/>
        <v>5.0391544781120468</v>
      </c>
      <c r="K195" s="20">
        <f t="shared" si="131"/>
        <v>4.6748771516701524</v>
      </c>
      <c r="L195" s="20">
        <f t="shared" si="131"/>
        <v>5.2306798279857691</v>
      </c>
      <c r="M195" s="20">
        <f t="shared" si="131"/>
        <v>3.7683971154623439</v>
      </c>
      <c r="N195" s="20">
        <f t="shared" si="131"/>
        <v>4.6484294340604579</v>
      </c>
      <c r="O195" s="20">
        <f t="shared" si="131"/>
        <v>2.9773909354134371</v>
      </c>
      <c r="P195" s="20">
        <f t="shared" si="131"/>
        <v>1.2956053257447635</v>
      </c>
      <c r="Q195" s="20">
        <f t="shared" si="131"/>
        <v>1.4811733004505958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126.99976801673493</v>
      </c>
      <c r="C197" s="21">
        <f t="shared" si="133"/>
        <v>126.80226031975758</v>
      </c>
      <c r="D197" s="21">
        <f t="shared" si="133"/>
        <v>125.80306085748738</v>
      </c>
      <c r="E197" s="21">
        <f t="shared" si="133"/>
        <v>132.18096558015193</v>
      </c>
      <c r="F197" s="21">
        <f t="shared" si="133"/>
        <v>112.19566425706812</v>
      </c>
      <c r="G197" s="21">
        <f t="shared" si="133"/>
        <v>106.40709660640647</v>
      </c>
      <c r="H197" s="21">
        <f t="shared" si="133"/>
        <v>105.9488112501699</v>
      </c>
      <c r="I197" s="21">
        <f t="shared" si="133"/>
        <v>100.32150552943573</v>
      </c>
      <c r="J197" s="21">
        <f t="shared" si="133"/>
        <v>97.63526363879015</v>
      </c>
      <c r="K197" s="21">
        <f t="shared" si="133"/>
        <v>96.957393550913352</v>
      </c>
      <c r="L197" s="21">
        <f t="shared" si="133"/>
        <v>95.734445436162744</v>
      </c>
      <c r="M197" s="21">
        <f t="shared" si="133"/>
        <v>94.158539777090184</v>
      </c>
      <c r="N197" s="21">
        <f t="shared" si="133"/>
        <v>83.031925449401982</v>
      </c>
      <c r="O197" s="21">
        <f t="shared" si="133"/>
        <v>78.2740654837759</v>
      </c>
      <c r="P197" s="21">
        <f t="shared" si="133"/>
        <v>76.810640718046628</v>
      </c>
      <c r="Q197" s="21">
        <f t="shared" si="133"/>
        <v>77.281395832181872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195.01644766370836</v>
      </c>
      <c r="C198" s="20">
        <f t="shared" si="134"/>
        <v>193.53829008969038</v>
      </c>
      <c r="D198" s="20">
        <f t="shared" si="134"/>
        <v>235.06629718678988</v>
      </c>
      <c r="E198" s="20">
        <f t="shared" si="134"/>
        <v>301.29452303242965</v>
      </c>
      <c r="F198" s="20">
        <f t="shared" si="134"/>
        <v>263.95796077643905</v>
      </c>
      <c r="G198" s="20">
        <f t="shared" si="134"/>
        <v>255.36644181955324</v>
      </c>
      <c r="H198" s="20">
        <f t="shared" si="134"/>
        <v>249.45563569892809</v>
      </c>
      <c r="I198" s="20">
        <f t="shared" si="134"/>
        <v>245.93363133535598</v>
      </c>
      <c r="J198" s="20">
        <f t="shared" si="134"/>
        <v>247.22562221994329</v>
      </c>
      <c r="K198" s="20">
        <f t="shared" si="134"/>
        <v>244.30479887128794</v>
      </c>
      <c r="L198" s="20">
        <f t="shared" si="134"/>
        <v>242.39370202729862</v>
      </c>
      <c r="M198" s="20">
        <f t="shared" si="134"/>
        <v>229.37370062457401</v>
      </c>
      <c r="N198" s="20">
        <f t="shared" si="134"/>
        <v>220.05355730769929</v>
      </c>
      <c r="O198" s="20">
        <f t="shared" si="134"/>
        <v>219.97883595042242</v>
      </c>
      <c r="P198" s="20">
        <f t="shared" si="134"/>
        <v>214.82193063051957</v>
      </c>
      <c r="Q198" s="20">
        <f t="shared" si="134"/>
        <v>205.07087411731078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207.42341395458544</v>
      </c>
      <c r="C199" s="20">
        <f t="shared" si="135"/>
        <v>218.13687949409109</v>
      </c>
      <c r="D199" s="20">
        <f t="shared" si="135"/>
        <v>191.64338810858979</v>
      </c>
      <c r="E199" s="20">
        <f t="shared" si="135"/>
        <v>161.4020837812279</v>
      </c>
      <c r="F199" s="20">
        <f t="shared" si="135"/>
        <v>137.93266298486543</v>
      </c>
      <c r="G199" s="20">
        <f t="shared" si="135"/>
        <v>129.51171715231465</v>
      </c>
      <c r="H199" s="20">
        <f t="shared" si="135"/>
        <v>129.21322901594107</v>
      </c>
      <c r="I199" s="20">
        <f t="shared" si="135"/>
        <v>122.42983772630788</v>
      </c>
      <c r="J199" s="20">
        <f t="shared" si="135"/>
        <v>114.65201059778758</v>
      </c>
      <c r="K199" s="20">
        <f t="shared" si="135"/>
        <v>109.22892072541312</v>
      </c>
      <c r="L199" s="20">
        <f t="shared" si="135"/>
        <v>108.73934983744806</v>
      </c>
      <c r="M199" s="20">
        <f t="shared" si="135"/>
        <v>108.01125544704016</v>
      </c>
      <c r="N199" s="20">
        <f t="shared" si="135"/>
        <v>98.244195554470295</v>
      </c>
      <c r="O199" s="20">
        <f t="shared" si="135"/>
        <v>93.075016226849741</v>
      </c>
      <c r="P199" s="20">
        <f t="shared" si="135"/>
        <v>93.008768629949913</v>
      </c>
      <c r="Q199" s="20">
        <f t="shared" si="135"/>
        <v>92.510502285837646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72.377271952468845</v>
      </c>
      <c r="C200" s="20">
        <f t="shared" si="136"/>
        <v>64.000585661681981</v>
      </c>
      <c r="D200" s="20">
        <f t="shared" si="136"/>
        <v>62.307805366537075</v>
      </c>
      <c r="E200" s="20">
        <f t="shared" si="136"/>
        <v>69.368285986312486</v>
      </c>
      <c r="F200" s="20">
        <f t="shared" si="136"/>
        <v>64.871055386837</v>
      </c>
      <c r="G200" s="20">
        <f t="shared" si="136"/>
        <v>63.967113549769444</v>
      </c>
      <c r="H200" s="20">
        <f t="shared" si="136"/>
        <v>64.583075263422643</v>
      </c>
      <c r="I200" s="20">
        <f t="shared" si="136"/>
        <v>59.974261802762626</v>
      </c>
      <c r="J200" s="20">
        <f t="shared" si="136"/>
        <v>60.583011655829154</v>
      </c>
      <c r="K200" s="20">
        <f t="shared" si="136"/>
        <v>58.401128444204623</v>
      </c>
      <c r="L200" s="20">
        <f t="shared" si="136"/>
        <v>57.205331410969606</v>
      </c>
      <c r="M200" s="20">
        <f t="shared" si="136"/>
        <v>55.534193648918709</v>
      </c>
      <c r="N200" s="20">
        <f t="shared" si="136"/>
        <v>50.311363624220121</v>
      </c>
      <c r="O200" s="20">
        <f t="shared" si="136"/>
        <v>48.27574072747305</v>
      </c>
      <c r="P200" s="20">
        <f t="shared" si="136"/>
        <v>48.40898130128808</v>
      </c>
      <c r="Q200" s="20">
        <f t="shared" si="136"/>
        <v>48.468133239914785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148.39114902597109</v>
      </c>
      <c r="C201" s="24">
        <f t="shared" si="137"/>
        <v>156.19527987832046</v>
      </c>
      <c r="D201" s="24">
        <f t="shared" si="137"/>
        <v>151.53545462833694</v>
      </c>
      <c r="E201" s="24">
        <f t="shared" si="137"/>
        <v>164.94632303615475</v>
      </c>
      <c r="F201" s="24">
        <f t="shared" si="137"/>
        <v>157.01957207963622</v>
      </c>
      <c r="G201" s="24">
        <f t="shared" si="137"/>
        <v>151.7710300917937</v>
      </c>
      <c r="H201" s="24">
        <f t="shared" si="137"/>
        <v>153.1365028294982</v>
      </c>
      <c r="I201" s="24">
        <f t="shared" si="137"/>
        <v>160.28299427021037</v>
      </c>
      <c r="J201" s="24">
        <f t="shared" si="137"/>
        <v>152.23087763818535</v>
      </c>
      <c r="K201" s="24">
        <f t="shared" si="137"/>
        <v>149.20849739310717</v>
      </c>
      <c r="L201" s="24">
        <f t="shared" si="137"/>
        <v>148.14475747574656</v>
      </c>
      <c r="M201" s="24">
        <f t="shared" si="137"/>
        <v>166.27098345026207</v>
      </c>
      <c r="N201" s="24">
        <f t="shared" si="137"/>
        <v>166.10444078391757</v>
      </c>
      <c r="O201" s="24">
        <f t="shared" si="137"/>
        <v>155.43461909167604</v>
      </c>
      <c r="P201" s="24">
        <f t="shared" si="137"/>
        <v>163.71890500848662</v>
      </c>
      <c r="Q201" s="24">
        <f t="shared" si="137"/>
        <v>150.65141474300768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168.03627975598457</v>
      </c>
      <c r="C202" s="22">
        <f t="shared" si="138"/>
        <v>175.1816142732674</v>
      </c>
      <c r="D202" s="22">
        <f t="shared" si="138"/>
        <v>170.04667641134978</v>
      </c>
      <c r="E202" s="22">
        <f t="shared" si="138"/>
        <v>189.99661408210335</v>
      </c>
      <c r="F202" s="22">
        <f t="shared" si="138"/>
        <v>179.1458778317751</v>
      </c>
      <c r="G202" s="22">
        <f t="shared" si="138"/>
        <v>174.80086771409424</v>
      </c>
      <c r="H202" s="22">
        <f t="shared" si="138"/>
        <v>172.38046291122174</v>
      </c>
      <c r="I202" s="22">
        <f t="shared" si="138"/>
        <v>185.59792918168893</v>
      </c>
      <c r="J202" s="22">
        <f t="shared" si="138"/>
        <v>175.80050507498808</v>
      </c>
      <c r="K202" s="22">
        <f t="shared" si="138"/>
        <v>173.82486523897759</v>
      </c>
      <c r="L202" s="22">
        <f t="shared" si="138"/>
        <v>170.37971999964873</v>
      </c>
      <c r="M202" s="22">
        <f t="shared" si="138"/>
        <v>200.18834568764879</v>
      </c>
      <c r="N202" s="22">
        <f t="shared" si="138"/>
        <v>205.21534877797029</v>
      </c>
      <c r="O202" s="22">
        <f t="shared" si="138"/>
        <v>187.79942798656805</v>
      </c>
      <c r="P202" s="22">
        <f t="shared" si="138"/>
        <v>201.52393661200597</v>
      </c>
      <c r="Q202" s="22">
        <f t="shared" si="138"/>
        <v>186.03166933338915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1367.6567284926134</v>
      </c>
      <c r="C203" s="20">
        <f t="shared" si="139"/>
        <v>1321.182080960444</v>
      </c>
      <c r="D203" s="20">
        <f t="shared" si="139"/>
        <v>1295.9888204301153</v>
      </c>
      <c r="E203" s="20">
        <f t="shared" si="139"/>
        <v>1289.9736640346778</v>
      </c>
      <c r="F203" s="20">
        <f t="shared" si="139"/>
        <v>1280.7790794520188</v>
      </c>
      <c r="G203" s="20">
        <f t="shared" si="139"/>
        <v>1285.0719703833227</v>
      </c>
      <c r="H203" s="20">
        <f t="shared" si="139"/>
        <v>1234.1645887809182</v>
      </c>
      <c r="I203" s="20">
        <f t="shared" si="139"/>
        <v>1234.7788047374613</v>
      </c>
      <c r="J203" s="20">
        <f t="shared" si="139"/>
        <v>1193.027146268774</v>
      </c>
      <c r="K203" s="20">
        <f t="shared" si="139"/>
        <v>1156.3462241269456</v>
      </c>
      <c r="L203" s="20">
        <f t="shared" si="139"/>
        <v>1148.4002909280787</v>
      </c>
      <c r="M203" s="20">
        <f t="shared" si="139"/>
        <v>1143.2431745752849</v>
      </c>
      <c r="N203" s="20">
        <f t="shared" si="139"/>
        <v>1101.0866624755799</v>
      </c>
      <c r="O203" s="20">
        <f t="shared" si="139"/>
        <v>1068.7551506041286</v>
      </c>
      <c r="P203" s="20">
        <f t="shared" si="139"/>
        <v>1072.8597234297504</v>
      </c>
      <c r="Q203" s="20">
        <f t="shared" si="139"/>
        <v>1015.2050581353535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93.114538057481369</v>
      </c>
      <c r="C204" s="20">
        <f t="shared" si="140"/>
        <v>105.07487730601443</v>
      </c>
      <c r="D204" s="20">
        <f t="shared" si="140"/>
        <v>100.15773070420506</v>
      </c>
      <c r="E204" s="20">
        <f t="shared" si="140"/>
        <v>108.32665458242549</v>
      </c>
      <c r="F204" s="20">
        <f t="shared" si="140"/>
        <v>100.48297201616425</v>
      </c>
      <c r="G204" s="20">
        <f t="shared" si="140"/>
        <v>93.935893077808089</v>
      </c>
      <c r="H204" s="20">
        <f t="shared" si="140"/>
        <v>96.236944933952827</v>
      </c>
      <c r="I204" s="20">
        <f t="shared" si="140"/>
        <v>103.34843054506167</v>
      </c>
      <c r="J204" s="20">
        <f t="shared" si="140"/>
        <v>96.26279953346797</v>
      </c>
      <c r="K204" s="20">
        <f t="shared" si="140"/>
        <v>92.488231227693845</v>
      </c>
      <c r="L204" s="20">
        <f t="shared" si="140"/>
        <v>86.820493502017626</v>
      </c>
      <c r="M204" s="20">
        <f t="shared" si="140"/>
        <v>102.9667377063504</v>
      </c>
      <c r="N204" s="20">
        <f t="shared" si="140"/>
        <v>110.53666283479136</v>
      </c>
      <c r="O204" s="20">
        <f t="shared" si="140"/>
        <v>104.74786404489805</v>
      </c>
      <c r="P204" s="20">
        <f t="shared" si="140"/>
        <v>110.99979771212078</v>
      </c>
      <c r="Q204" s="20">
        <f t="shared" si="140"/>
        <v>113.49404196724315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1.108304974345202</v>
      </c>
      <c r="C205" s="21">
        <f t="shared" si="141"/>
        <v>1.9053333508643793</v>
      </c>
      <c r="D205" s="21">
        <f t="shared" si="141"/>
        <v>1.8168592148402007</v>
      </c>
      <c r="E205" s="21">
        <f t="shared" si="141"/>
        <v>1.8852448192416671</v>
      </c>
      <c r="F205" s="21">
        <f t="shared" si="141"/>
        <v>1.5612014533881315</v>
      </c>
      <c r="G205" s="21">
        <f t="shared" si="141"/>
        <v>0.9924923350088436</v>
      </c>
      <c r="H205" s="21">
        <f t="shared" si="141"/>
        <v>0.89123618260479176</v>
      </c>
      <c r="I205" s="21">
        <f t="shared" si="141"/>
        <v>0.71801553948215235</v>
      </c>
      <c r="J205" s="21">
        <f t="shared" si="141"/>
        <v>0.67441641703519928</v>
      </c>
      <c r="K205" s="21">
        <f t="shared" si="141"/>
        <v>0.81801637993980048</v>
      </c>
      <c r="L205" s="21">
        <f t="shared" si="141"/>
        <v>0.68975880041278037</v>
      </c>
      <c r="M205" s="21">
        <f t="shared" si="141"/>
        <v>0.59667061932637155</v>
      </c>
      <c r="N205" s="21">
        <f t="shared" si="141"/>
        <v>0.61974253663655154</v>
      </c>
      <c r="O205" s="21">
        <f t="shared" si="141"/>
        <v>0.68001769832146808</v>
      </c>
      <c r="P205" s="21">
        <f t="shared" si="141"/>
        <v>0.43092180511677858</v>
      </c>
      <c r="Q205" s="21">
        <f t="shared" si="141"/>
        <v>0.53193421997122547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276.34708614373932</v>
      </c>
      <c r="C206" s="21">
        <f t="shared" si="142"/>
        <v>297.59861556693875</v>
      </c>
      <c r="D206" s="21">
        <f t="shared" si="142"/>
        <v>306.91328625997511</v>
      </c>
      <c r="E206" s="21">
        <f t="shared" si="142"/>
        <v>303.22483890158867</v>
      </c>
      <c r="F206" s="21">
        <f t="shared" si="142"/>
        <v>298.73163498217366</v>
      </c>
      <c r="G206" s="21">
        <f t="shared" si="142"/>
        <v>276.83304561832841</v>
      </c>
      <c r="H206" s="21">
        <f t="shared" si="142"/>
        <v>276.87292613915173</v>
      </c>
      <c r="I206" s="21">
        <f t="shared" si="142"/>
        <v>259.62223170602476</v>
      </c>
      <c r="J206" s="21">
        <f t="shared" si="142"/>
        <v>249.96029887449524</v>
      </c>
      <c r="K206" s="21">
        <f t="shared" si="142"/>
        <v>253.76738483059003</v>
      </c>
      <c r="L206" s="21">
        <f t="shared" si="142"/>
        <v>222.46411972540952</v>
      </c>
      <c r="M206" s="21">
        <f t="shared" si="142"/>
        <v>217.0539616494772</v>
      </c>
      <c r="N206" s="21">
        <f t="shared" si="142"/>
        <v>207.4645224273867</v>
      </c>
      <c r="O206" s="21">
        <f t="shared" si="142"/>
        <v>202.37957768778853</v>
      </c>
      <c r="P206" s="21">
        <f t="shared" si="142"/>
        <v>196.86247518344518</v>
      </c>
      <c r="Q206" s="21">
        <f t="shared" si="142"/>
        <v>213.23351012467882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783.73269141372828</v>
      </c>
      <c r="C207" s="20">
        <f t="shared" si="143"/>
        <v>827.78473159515136</v>
      </c>
      <c r="D207" s="20">
        <f t="shared" si="143"/>
        <v>818.97980505611235</v>
      </c>
      <c r="E207" s="20">
        <f t="shared" si="143"/>
        <v>808.87238029717548</v>
      </c>
      <c r="F207" s="20">
        <f t="shared" si="143"/>
        <v>779.55859265861648</v>
      </c>
      <c r="G207" s="20">
        <f t="shared" si="143"/>
        <v>761.02456373620748</v>
      </c>
      <c r="H207" s="20">
        <f t="shared" si="143"/>
        <v>794.36974890768556</v>
      </c>
      <c r="I207" s="20">
        <f t="shared" si="143"/>
        <v>771.40135455026552</v>
      </c>
      <c r="J207" s="20">
        <f t="shared" si="143"/>
        <v>739.96510499031456</v>
      </c>
      <c r="K207" s="20">
        <f t="shared" si="143"/>
        <v>690.60966567317189</v>
      </c>
      <c r="L207" s="20">
        <f t="shared" si="143"/>
        <v>646.41966962411664</v>
      </c>
      <c r="M207" s="20">
        <f t="shared" si="143"/>
        <v>640.21065692379705</v>
      </c>
      <c r="N207" s="20">
        <f t="shared" si="143"/>
        <v>603.81709389460514</v>
      </c>
      <c r="O207" s="20">
        <f t="shared" si="143"/>
        <v>561.51631734515399</v>
      </c>
      <c r="P207" s="20">
        <f t="shared" si="143"/>
        <v>533.26010857624169</v>
      </c>
      <c r="Q207" s="20">
        <f t="shared" si="143"/>
        <v>565.12940934884705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215.51583708558792</v>
      </c>
      <c r="C208" s="20">
        <f t="shared" si="144"/>
        <v>224.04207917947852</v>
      </c>
      <c r="D208" s="20">
        <f t="shared" si="144"/>
        <v>224.37285329051127</v>
      </c>
      <c r="E208" s="20">
        <f t="shared" si="144"/>
        <v>226.80663529840348</v>
      </c>
      <c r="F208" s="20">
        <f t="shared" si="144"/>
        <v>217.502924342808</v>
      </c>
      <c r="G208" s="20">
        <f t="shared" si="144"/>
        <v>208.74776359506896</v>
      </c>
      <c r="H208" s="20">
        <f t="shared" si="144"/>
        <v>210.52211091444184</v>
      </c>
      <c r="I208" s="20">
        <f t="shared" si="144"/>
        <v>199.675547231552</v>
      </c>
      <c r="J208" s="20">
        <f t="shared" si="144"/>
        <v>189.77097585910744</v>
      </c>
      <c r="K208" s="20">
        <f t="shared" si="144"/>
        <v>186.80192712933822</v>
      </c>
      <c r="L208" s="20">
        <f t="shared" si="144"/>
        <v>176.99198617545503</v>
      </c>
      <c r="M208" s="20">
        <f t="shared" si="144"/>
        <v>185.05216721793511</v>
      </c>
      <c r="N208" s="20">
        <f t="shared" si="144"/>
        <v>177.57052020057276</v>
      </c>
      <c r="O208" s="20">
        <f t="shared" si="144"/>
        <v>176.75621544405701</v>
      </c>
      <c r="P208" s="20">
        <f t="shared" si="144"/>
        <v>173.6710541468706</v>
      </c>
      <c r="Q208" s="20">
        <f t="shared" si="144"/>
        <v>189.39352017307246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129.69259002223401</v>
      </c>
      <c r="C209" s="18">
        <f t="shared" si="145"/>
        <v>142.12596959065286</v>
      </c>
      <c r="D209" s="18">
        <f t="shared" si="145"/>
        <v>129.06212283036052</v>
      </c>
      <c r="E209" s="18">
        <f t="shared" si="145"/>
        <v>125.01930763494634</v>
      </c>
      <c r="F209" s="18">
        <f t="shared" si="145"/>
        <v>123.55804965643082</v>
      </c>
      <c r="G209" s="18">
        <f t="shared" si="145"/>
        <v>108.2730915114046</v>
      </c>
      <c r="H209" s="18">
        <f t="shared" si="145"/>
        <v>139.97059180901527</v>
      </c>
      <c r="I209" s="18">
        <f t="shared" si="145"/>
        <v>124.27718570565142</v>
      </c>
      <c r="J209" s="18">
        <f t="shared" si="145"/>
        <v>118.27675791982968</v>
      </c>
      <c r="K209" s="18">
        <f t="shared" si="145"/>
        <v>94.726966550010374</v>
      </c>
      <c r="L209" s="18">
        <f t="shared" si="145"/>
        <v>98.623279979000444</v>
      </c>
      <c r="M209" s="18">
        <f t="shared" si="145"/>
        <v>92.844496762259126</v>
      </c>
      <c r="N209" s="18">
        <f t="shared" si="145"/>
        <v>87.820386875714235</v>
      </c>
      <c r="O209" s="18">
        <f t="shared" si="145"/>
        <v>91.725848079215595</v>
      </c>
      <c r="P209" s="18">
        <f t="shared" si="145"/>
        <v>93.12610371256109</v>
      </c>
      <c r="Q209" s="18">
        <f t="shared" si="145"/>
        <v>87.228562288874713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129.92721778589961</v>
      </c>
      <c r="C210" s="16">
        <f t="shared" si="146"/>
        <v>142.38309200682886</v>
      </c>
      <c r="D210" s="16">
        <f t="shared" si="146"/>
        <v>129.180946732189</v>
      </c>
      <c r="E210" s="16">
        <f t="shared" si="146"/>
        <v>125.12382524890967</v>
      </c>
      <c r="F210" s="16">
        <f t="shared" si="146"/>
        <v>123.68128895039942</v>
      </c>
      <c r="G210" s="16">
        <f t="shared" si="146"/>
        <v>108.35064468044945</v>
      </c>
      <c r="H210" s="16">
        <f t="shared" si="146"/>
        <v>140.08149220426051</v>
      </c>
      <c r="I210" s="16">
        <f t="shared" si="146"/>
        <v>124.38824396123826</v>
      </c>
      <c r="J210" s="16">
        <f t="shared" si="146"/>
        <v>118.34184033171046</v>
      </c>
      <c r="K210" s="16">
        <f t="shared" si="146"/>
        <v>94.768749160732298</v>
      </c>
      <c r="L210" s="16">
        <f t="shared" si="146"/>
        <v>98.71908590391331</v>
      </c>
      <c r="M210" s="16">
        <f t="shared" si="146"/>
        <v>92.963310943085673</v>
      </c>
      <c r="N210" s="16">
        <f t="shared" si="146"/>
        <v>87.886359722878936</v>
      </c>
      <c r="O210" s="16">
        <f t="shared" si="146"/>
        <v>91.804407210983229</v>
      </c>
      <c r="P210" s="16">
        <f t="shared" si="146"/>
        <v>93.185051459062691</v>
      </c>
      <c r="Q210" s="16">
        <f t="shared" si="146"/>
        <v>87.280440735341045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87.278284689205805</v>
      </c>
      <c r="C211" s="14">
        <f t="shared" si="147"/>
        <v>95.688217549505239</v>
      </c>
      <c r="D211" s="14">
        <f t="shared" si="147"/>
        <v>86.854532932806649</v>
      </c>
      <c r="E211" s="14">
        <f t="shared" si="147"/>
        <v>84.164320294866044</v>
      </c>
      <c r="F211" s="14">
        <f t="shared" si="147"/>
        <v>83.231168395955066</v>
      </c>
      <c r="G211" s="14">
        <f t="shared" si="147"/>
        <v>72.947005663058889</v>
      </c>
      <c r="H211" s="14">
        <f t="shared" si="147"/>
        <v>94.351913130587988</v>
      </c>
      <c r="I211" s="14">
        <f t="shared" si="147"/>
        <v>83.819153248372004</v>
      </c>
      <c r="J211" s="14">
        <f t="shared" si="147"/>
        <v>79.78040422634021</v>
      </c>
      <c r="K211" s="14">
        <f t="shared" si="147"/>
        <v>63.917097235297192</v>
      </c>
      <c r="L211" s="14">
        <f t="shared" si="147"/>
        <v>66.611160744870602</v>
      </c>
      <c r="M211" s="14">
        <f t="shared" si="147"/>
        <v>62.75544890166357</v>
      </c>
      <c r="N211" s="14">
        <f t="shared" si="147"/>
        <v>59.354727444286773</v>
      </c>
      <c r="O211" s="14">
        <f t="shared" si="147"/>
        <v>62.028510247978872</v>
      </c>
      <c r="P211" s="14">
        <f t="shared" si="147"/>
        <v>62.989484003722161</v>
      </c>
      <c r="Q211" s="14">
        <f t="shared" si="147"/>
        <v>59.024553873773982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852877.51452496625</v>
      </c>
      <c r="C4" s="79">
        <f t="shared" si="0"/>
        <v>860126.38820595562</v>
      </c>
      <c r="D4" s="79">
        <f t="shared" si="0"/>
        <v>864439.77515776979</v>
      </c>
      <c r="E4" s="79">
        <f t="shared" si="0"/>
        <v>869509.6774288211</v>
      </c>
      <c r="F4" s="79">
        <f t="shared" si="0"/>
        <v>877318.26429509709</v>
      </c>
      <c r="G4" s="79">
        <f t="shared" si="0"/>
        <v>827498.18491052999</v>
      </c>
      <c r="H4" s="79">
        <f t="shared" si="0"/>
        <v>827297.93530474324</v>
      </c>
      <c r="I4" s="79">
        <f t="shared" si="0"/>
        <v>821416.49280459655</v>
      </c>
      <c r="J4" s="79">
        <f t="shared" si="0"/>
        <v>823447.96840946702</v>
      </c>
      <c r="K4" s="79">
        <f t="shared" si="0"/>
        <v>861629.83738125523</v>
      </c>
      <c r="L4" s="79">
        <f t="shared" si="0"/>
        <v>840970.70983756694</v>
      </c>
      <c r="M4" s="79">
        <f t="shared" si="0"/>
        <v>810788.65750664391</v>
      </c>
      <c r="N4" s="79">
        <f t="shared" si="0"/>
        <v>723905.90247665287</v>
      </c>
      <c r="O4" s="79">
        <f t="shared" si="0"/>
        <v>764962.0780405089</v>
      </c>
      <c r="P4" s="79">
        <f t="shared" si="0"/>
        <v>787788.69325021841</v>
      </c>
      <c r="Q4" s="79">
        <f t="shared" si="0"/>
        <v>822471.3999288195</v>
      </c>
    </row>
    <row r="5" spans="1:17" ht="11.45" customHeight="1" x14ac:dyDescent="0.25">
      <c r="A5" s="23" t="s">
        <v>30</v>
      </c>
      <c r="B5" s="78">
        <v>45525.514524966202</v>
      </c>
      <c r="C5" s="78">
        <v>47225.424287629423</v>
      </c>
      <c r="D5" s="78">
        <v>46610.847321117421</v>
      </c>
      <c r="E5" s="78">
        <v>47131.78567384254</v>
      </c>
      <c r="F5" s="78">
        <v>50123.408621792449</v>
      </c>
      <c r="G5" s="78">
        <v>49530.184910530028</v>
      </c>
      <c r="H5" s="78">
        <v>47993.935304743187</v>
      </c>
      <c r="I5" s="78">
        <v>41703.492804596506</v>
      </c>
      <c r="J5" s="78">
        <v>44650.968409467088</v>
      </c>
      <c r="K5" s="78">
        <v>40011.837381255282</v>
      </c>
      <c r="L5" s="78">
        <v>40361.709837567025</v>
      </c>
      <c r="M5" s="78">
        <v>43020.657506643773</v>
      </c>
      <c r="N5" s="78">
        <v>43721.902476652896</v>
      </c>
      <c r="O5" s="78">
        <v>42826.078040508786</v>
      </c>
      <c r="P5" s="78">
        <v>42053.693250218545</v>
      </c>
      <c r="Q5" s="78">
        <v>39991.399928819577</v>
      </c>
    </row>
    <row r="6" spans="1:17" ht="11.45" customHeight="1" x14ac:dyDescent="0.25">
      <c r="A6" s="19" t="s">
        <v>29</v>
      </c>
      <c r="B6" s="76">
        <v>713931</v>
      </c>
      <c r="C6" s="76">
        <v>717306.96391832619</v>
      </c>
      <c r="D6" s="76">
        <v>720682.92783665238</v>
      </c>
      <c r="E6" s="76">
        <v>724058.89175497857</v>
      </c>
      <c r="F6" s="76">
        <v>727434.85567330464</v>
      </c>
      <c r="G6" s="76">
        <v>677014</v>
      </c>
      <c r="H6" s="76">
        <v>676255</v>
      </c>
      <c r="I6" s="76">
        <v>677056</v>
      </c>
      <c r="J6" s="76">
        <v>676358.99999999988</v>
      </c>
      <c r="K6" s="76">
        <v>719912</v>
      </c>
      <c r="L6" s="76">
        <v>698389.99999999988</v>
      </c>
      <c r="M6" s="76">
        <v>665328.00000000012</v>
      </c>
      <c r="N6" s="76">
        <v>578668</v>
      </c>
      <c r="O6" s="76">
        <v>620368.00000000012</v>
      </c>
      <c r="P6" s="76">
        <v>642919.99999999988</v>
      </c>
      <c r="Q6" s="76">
        <v>679426.99999999988</v>
      </c>
    </row>
    <row r="7" spans="1:17" ht="11.45" customHeight="1" x14ac:dyDescent="0.25">
      <c r="A7" s="62" t="s">
        <v>59</v>
      </c>
      <c r="B7" s="77">
        <f t="shared" ref="B7" si="1">IF(B34=0,0,B34*B144)</f>
        <v>490576.19958817208</v>
      </c>
      <c r="C7" s="77">
        <f t="shared" ref="C7:Q7" si="2">IF(C34=0,0,C34*C144)</f>
        <v>473073.14646174427</v>
      </c>
      <c r="D7" s="77">
        <f t="shared" si="2"/>
        <v>445718.61982021941</v>
      </c>
      <c r="E7" s="77">
        <f t="shared" si="2"/>
        <v>431676.1317189844</v>
      </c>
      <c r="F7" s="77">
        <f t="shared" si="2"/>
        <v>387753.49408833816</v>
      </c>
      <c r="G7" s="77">
        <f t="shared" si="2"/>
        <v>342627.06241292797</v>
      </c>
      <c r="H7" s="77">
        <f t="shared" si="2"/>
        <v>292546.93943228503</v>
      </c>
      <c r="I7" s="77">
        <f t="shared" si="2"/>
        <v>281476.98991470935</v>
      </c>
      <c r="J7" s="77">
        <f t="shared" si="2"/>
        <v>278667.23024485441</v>
      </c>
      <c r="K7" s="77">
        <f t="shared" si="2"/>
        <v>302268.67817845533</v>
      </c>
      <c r="L7" s="77">
        <f t="shared" si="2"/>
        <v>287934.20103848825</v>
      </c>
      <c r="M7" s="77">
        <f t="shared" si="2"/>
        <v>271262.74401080643</v>
      </c>
      <c r="N7" s="77">
        <f t="shared" si="2"/>
        <v>216623.33265895006</v>
      </c>
      <c r="O7" s="77">
        <f t="shared" si="2"/>
        <v>218602.46413290512</v>
      </c>
      <c r="P7" s="77">
        <f t="shared" si="2"/>
        <v>213084.07753583521</v>
      </c>
      <c r="Q7" s="77">
        <f t="shared" si="2"/>
        <v>216860.83644897302</v>
      </c>
    </row>
    <row r="8" spans="1:17" ht="11.45" customHeight="1" x14ac:dyDescent="0.25">
      <c r="A8" s="62" t="s">
        <v>58</v>
      </c>
      <c r="B8" s="77">
        <f t="shared" ref="B8" si="3">IF(B35=0,0,B35*B145)</f>
        <v>171212.22380286816</v>
      </c>
      <c r="C8" s="77">
        <f t="shared" ref="C8:Q8" si="4">IF(C35=0,0,C35*C145)</f>
        <v>193990.56286754366</v>
      </c>
      <c r="D8" s="77">
        <f t="shared" si="4"/>
        <v>227368.78640092412</v>
      </c>
      <c r="E8" s="77">
        <f t="shared" si="4"/>
        <v>247897.86004720855</v>
      </c>
      <c r="F8" s="77">
        <f t="shared" si="4"/>
        <v>295713.16026727547</v>
      </c>
      <c r="G8" s="77">
        <f t="shared" si="4"/>
        <v>293542.98364328186</v>
      </c>
      <c r="H8" s="77">
        <f t="shared" si="4"/>
        <v>344369.09381071624</v>
      </c>
      <c r="I8" s="77">
        <f t="shared" si="4"/>
        <v>355492.35651634773</v>
      </c>
      <c r="J8" s="77">
        <f t="shared" si="4"/>
        <v>355748.65685537306</v>
      </c>
      <c r="K8" s="77">
        <f t="shared" si="4"/>
        <v>369101.39436692483</v>
      </c>
      <c r="L8" s="77">
        <f t="shared" si="4"/>
        <v>355547.95942834718</v>
      </c>
      <c r="M8" s="77">
        <f t="shared" si="4"/>
        <v>341186.41960070725</v>
      </c>
      <c r="N8" s="77">
        <f t="shared" si="4"/>
        <v>311107.24535995041</v>
      </c>
      <c r="O8" s="77">
        <f t="shared" si="4"/>
        <v>340678.69944550726</v>
      </c>
      <c r="P8" s="77">
        <f t="shared" si="4"/>
        <v>368208.68667113548</v>
      </c>
      <c r="Q8" s="77">
        <f t="shared" si="4"/>
        <v>394970.88473031082</v>
      </c>
    </row>
    <row r="9" spans="1:17" ht="11.45" customHeight="1" x14ac:dyDescent="0.25">
      <c r="A9" s="62" t="s">
        <v>57</v>
      </c>
      <c r="B9" s="77">
        <f t="shared" ref="B9" si="5">IF(B36=0,0,B36*B146)</f>
        <v>44564.207443178799</v>
      </c>
      <c r="C9" s="77">
        <f t="shared" ref="C9:Q9" si="6">IF(C36=0,0,C36*C146)</f>
        <v>41827.206446978402</v>
      </c>
      <c r="D9" s="77">
        <f t="shared" si="6"/>
        <v>39259.752216290035</v>
      </c>
      <c r="E9" s="77">
        <f t="shared" si="6"/>
        <v>36452.200339919393</v>
      </c>
      <c r="F9" s="77">
        <f t="shared" si="6"/>
        <v>36093.428917229212</v>
      </c>
      <c r="G9" s="77">
        <f t="shared" si="6"/>
        <v>32811.266581341159</v>
      </c>
      <c r="H9" s="77">
        <f t="shared" si="6"/>
        <v>30355.84264358757</v>
      </c>
      <c r="I9" s="77">
        <f t="shared" si="6"/>
        <v>30116.965615634916</v>
      </c>
      <c r="J9" s="77">
        <f t="shared" si="6"/>
        <v>30330.21164639905</v>
      </c>
      <c r="K9" s="77">
        <f t="shared" si="6"/>
        <v>35641.146931456809</v>
      </c>
      <c r="L9" s="77">
        <f t="shared" si="6"/>
        <v>39733.024462174144</v>
      </c>
      <c r="M9" s="77">
        <f t="shared" si="6"/>
        <v>38087.632083765609</v>
      </c>
      <c r="N9" s="77">
        <f t="shared" si="6"/>
        <v>37110.97977635666</v>
      </c>
      <c r="O9" s="77">
        <f t="shared" si="6"/>
        <v>44922.195560140375</v>
      </c>
      <c r="P9" s="77">
        <f t="shared" si="6"/>
        <v>44332.358853911559</v>
      </c>
      <c r="Q9" s="77">
        <f t="shared" si="6"/>
        <v>48285.608040831634</v>
      </c>
    </row>
    <row r="10" spans="1:17" ht="11.45" customHeight="1" x14ac:dyDescent="0.25">
      <c r="A10" s="62" t="s">
        <v>56</v>
      </c>
      <c r="B10" s="77">
        <f t="shared" ref="B10" si="7">IF(B37=0,0,B37*B147)</f>
        <v>7578.3691657811205</v>
      </c>
      <c r="C10" s="77">
        <f t="shared" ref="C10:Q10" si="8">IF(C37=0,0,C37*C147)</f>
        <v>8416.0481420598771</v>
      </c>
      <c r="D10" s="77">
        <f t="shared" si="8"/>
        <v>8335.7693992187997</v>
      </c>
      <c r="E10" s="77">
        <f t="shared" si="8"/>
        <v>8032.6996488662307</v>
      </c>
      <c r="F10" s="77">
        <f t="shared" si="8"/>
        <v>7874.7724004618749</v>
      </c>
      <c r="G10" s="77">
        <f t="shared" si="8"/>
        <v>8032.6873624489945</v>
      </c>
      <c r="H10" s="77">
        <f t="shared" si="8"/>
        <v>8983.1241134111933</v>
      </c>
      <c r="I10" s="77">
        <f t="shared" si="8"/>
        <v>9969.6879533079773</v>
      </c>
      <c r="J10" s="77">
        <f t="shared" si="8"/>
        <v>11612.901253373477</v>
      </c>
      <c r="K10" s="77">
        <f t="shared" si="8"/>
        <v>12900.780523163045</v>
      </c>
      <c r="L10" s="77">
        <f t="shared" si="8"/>
        <v>15083.884909661305</v>
      </c>
      <c r="M10" s="77">
        <f t="shared" si="8"/>
        <v>14577.38143388585</v>
      </c>
      <c r="N10" s="77">
        <f t="shared" si="8"/>
        <v>13622.317380512075</v>
      </c>
      <c r="O10" s="77">
        <f t="shared" si="8"/>
        <v>15746.407581203139</v>
      </c>
      <c r="P10" s="77">
        <f t="shared" si="8"/>
        <v>16558.493341828631</v>
      </c>
      <c r="Q10" s="77">
        <f t="shared" si="8"/>
        <v>18485.887329446847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1.65485581175312</v>
      </c>
      <c r="O11" s="77">
        <f t="shared" si="10"/>
        <v>186.52855935094871</v>
      </c>
      <c r="P11" s="77">
        <f t="shared" si="10"/>
        <v>492.53438795124526</v>
      </c>
      <c r="Q11" s="77">
        <f t="shared" si="10"/>
        <v>538.37333963383287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90.93016132909753</v>
      </c>
      <c r="M12" s="77">
        <f t="shared" si="12"/>
        <v>213.82287083492298</v>
      </c>
      <c r="N12" s="77">
        <f t="shared" si="12"/>
        <v>202.46996841900389</v>
      </c>
      <c r="O12" s="77">
        <f t="shared" si="12"/>
        <v>231.70472089311963</v>
      </c>
      <c r="P12" s="77">
        <f t="shared" si="12"/>
        <v>243.84920933781598</v>
      </c>
      <c r="Q12" s="77">
        <f t="shared" si="12"/>
        <v>285.41011080382253</v>
      </c>
    </row>
    <row r="13" spans="1:17" ht="11.45" customHeight="1" x14ac:dyDescent="0.25">
      <c r="A13" s="19" t="s">
        <v>28</v>
      </c>
      <c r="B13" s="76">
        <v>93420.999999999985</v>
      </c>
      <c r="C13" s="76">
        <v>95594.000000000015</v>
      </c>
      <c r="D13" s="76">
        <v>97146</v>
      </c>
      <c r="E13" s="76">
        <v>98319.000000000015</v>
      </c>
      <c r="F13" s="76">
        <v>99760</v>
      </c>
      <c r="G13" s="76">
        <v>100954</v>
      </c>
      <c r="H13" s="76">
        <v>103048.99999999999</v>
      </c>
      <c r="I13" s="76">
        <v>102657.00000000001</v>
      </c>
      <c r="J13" s="76">
        <v>102437.99999999999</v>
      </c>
      <c r="K13" s="76">
        <v>101706</v>
      </c>
      <c r="L13" s="76">
        <v>102219.00000000001</v>
      </c>
      <c r="M13" s="76">
        <v>102440.00000000001</v>
      </c>
      <c r="N13" s="76">
        <v>101516</v>
      </c>
      <c r="O13" s="76">
        <v>101768</v>
      </c>
      <c r="P13" s="76">
        <v>102815.00000000001</v>
      </c>
      <c r="Q13" s="76">
        <v>103053</v>
      </c>
    </row>
    <row r="14" spans="1:17" ht="11.45" customHeight="1" x14ac:dyDescent="0.25">
      <c r="A14" s="62" t="s">
        <v>59</v>
      </c>
      <c r="B14" s="75">
        <f t="shared" ref="B14" si="13">IF(B41=0,0,B41*B151)</f>
        <v>100.07650887528513</v>
      </c>
      <c r="C14" s="75">
        <f t="shared" ref="C14:Q14" si="14">IF(C41=0,0,C41*C151)</f>
        <v>89.782996852546447</v>
      </c>
      <c r="D14" s="75">
        <f t="shared" si="14"/>
        <v>84.491366622049526</v>
      </c>
      <c r="E14" s="75">
        <f t="shared" si="14"/>
        <v>67.775169423145414</v>
      </c>
      <c r="F14" s="75">
        <f t="shared" si="14"/>
        <v>58.550860660117827</v>
      </c>
      <c r="G14" s="75">
        <f t="shared" si="14"/>
        <v>55.492094380470412</v>
      </c>
      <c r="H14" s="75">
        <f t="shared" si="14"/>
        <v>52.187569489283099</v>
      </c>
      <c r="I14" s="75">
        <f t="shared" si="14"/>
        <v>48.455699354623611</v>
      </c>
      <c r="J14" s="75">
        <f t="shared" si="14"/>
        <v>49.327098553563943</v>
      </c>
      <c r="K14" s="75">
        <f t="shared" si="14"/>
        <v>52.231176505792064</v>
      </c>
      <c r="L14" s="75">
        <f t="shared" si="14"/>
        <v>52.687532019013446</v>
      </c>
      <c r="M14" s="75">
        <f t="shared" si="14"/>
        <v>51.301229083240884</v>
      </c>
      <c r="N14" s="75">
        <f t="shared" si="14"/>
        <v>52.503816790114428</v>
      </c>
      <c r="O14" s="75">
        <f t="shared" si="14"/>
        <v>100.90751996122643</v>
      </c>
      <c r="P14" s="75">
        <f t="shared" si="14"/>
        <v>62.382111971841589</v>
      </c>
      <c r="Q14" s="75">
        <f t="shared" si="14"/>
        <v>61.503987519027227</v>
      </c>
    </row>
    <row r="15" spans="1:17" ht="11.45" customHeight="1" x14ac:dyDescent="0.25">
      <c r="A15" s="62" t="s">
        <v>58</v>
      </c>
      <c r="B15" s="75">
        <f t="shared" ref="B15" si="15">IF(B42=0,0,B42*B152)</f>
        <v>92342.324068864109</v>
      </c>
      <c r="C15" s="75">
        <f t="shared" ref="C15:Q15" si="16">IF(C42=0,0,C42*C152)</f>
        <v>94569.606957457494</v>
      </c>
      <c r="D15" s="75">
        <f t="shared" si="16"/>
        <v>96263.239524564939</v>
      </c>
      <c r="E15" s="75">
        <f t="shared" si="16"/>
        <v>97000.857158243656</v>
      </c>
      <c r="F15" s="75">
        <f t="shared" si="16"/>
        <v>98404.845495508736</v>
      </c>
      <c r="G15" s="75">
        <f t="shared" si="16"/>
        <v>98893.956187603035</v>
      </c>
      <c r="H15" s="75">
        <f t="shared" si="16"/>
        <v>99928.177063922631</v>
      </c>
      <c r="I15" s="75">
        <f t="shared" si="16"/>
        <v>99055.907097520379</v>
      </c>
      <c r="J15" s="75">
        <f t="shared" si="16"/>
        <v>98588.594356622896</v>
      </c>
      <c r="K15" s="75">
        <f t="shared" si="16"/>
        <v>97286.789282371246</v>
      </c>
      <c r="L15" s="75">
        <f t="shared" si="16"/>
        <v>97581.696319621027</v>
      </c>
      <c r="M15" s="75">
        <f t="shared" si="16"/>
        <v>96463.962602387764</v>
      </c>
      <c r="N15" s="75">
        <f t="shared" si="16"/>
        <v>94210.547746712153</v>
      </c>
      <c r="O15" s="75">
        <f t="shared" si="16"/>
        <v>93232.61986186594</v>
      </c>
      <c r="P15" s="75">
        <f t="shared" si="16"/>
        <v>94305.021387012152</v>
      </c>
      <c r="Q15" s="75">
        <f t="shared" si="16"/>
        <v>94839.365546705318</v>
      </c>
    </row>
    <row r="16" spans="1:17" ht="11.45" customHeight="1" x14ac:dyDescent="0.25">
      <c r="A16" s="62" t="s">
        <v>57</v>
      </c>
      <c r="B16" s="75">
        <f t="shared" ref="B16" si="17">IF(B43=0,0,B43*B153)</f>
        <v>48.576185831177675</v>
      </c>
      <c r="C16" s="75">
        <f t="shared" ref="C16:Q16" si="18">IF(C43=0,0,C43*C153)</f>
        <v>54.867094536351985</v>
      </c>
      <c r="D16" s="75">
        <f t="shared" si="18"/>
        <v>51.913691395342674</v>
      </c>
      <c r="E16" s="75">
        <f t="shared" si="18"/>
        <v>60.745311594984635</v>
      </c>
      <c r="F16" s="75">
        <f t="shared" si="18"/>
        <v>95.745300987458492</v>
      </c>
      <c r="G16" s="75">
        <f t="shared" si="18"/>
        <v>138.80984500423364</v>
      </c>
      <c r="H16" s="75">
        <f t="shared" si="18"/>
        <v>156.32534482482254</v>
      </c>
      <c r="I16" s="75">
        <f t="shared" si="18"/>
        <v>186.33527533010758</v>
      </c>
      <c r="J16" s="75">
        <f t="shared" si="18"/>
        <v>221.66054607660416</v>
      </c>
      <c r="K16" s="75">
        <f t="shared" si="18"/>
        <v>300.63169261991135</v>
      </c>
      <c r="L16" s="75">
        <f t="shared" si="18"/>
        <v>305.34119475611891</v>
      </c>
      <c r="M16" s="75">
        <f t="shared" si="18"/>
        <v>291.01071406385267</v>
      </c>
      <c r="N16" s="75">
        <f t="shared" si="18"/>
        <v>282.2751275483011</v>
      </c>
      <c r="O16" s="75">
        <f t="shared" si="18"/>
        <v>274.29591399076361</v>
      </c>
      <c r="P16" s="75">
        <f t="shared" si="18"/>
        <v>264.27687943750038</v>
      </c>
      <c r="Q16" s="75">
        <f t="shared" si="18"/>
        <v>227.49712999925188</v>
      </c>
    </row>
    <row r="17" spans="1:17" ht="11.45" customHeight="1" x14ac:dyDescent="0.25">
      <c r="A17" s="62" t="s">
        <v>56</v>
      </c>
      <c r="B17" s="75">
        <f t="shared" ref="B17" si="19">IF(B44=0,0,B44*B154)</f>
        <v>930.02323642942656</v>
      </c>
      <c r="C17" s="75">
        <f t="shared" ref="C17:Q17" si="20">IF(C44=0,0,C44*C154)</f>
        <v>879.74295115361224</v>
      </c>
      <c r="D17" s="75">
        <f t="shared" si="20"/>
        <v>746.35541741766281</v>
      </c>
      <c r="E17" s="75">
        <f t="shared" si="20"/>
        <v>1189.6223607382201</v>
      </c>
      <c r="F17" s="75">
        <f t="shared" si="20"/>
        <v>1200.8583428436793</v>
      </c>
      <c r="G17" s="75">
        <f t="shared" si="20"/>
        <v>1865.7418730122556</v>
      </c>
      <c r="H17" s="75">
        <f t="shared" si="20"/>
        <v>2912.3100217632518</v>
      </c>
      <c r="I17" s="75">
        <f t="shared" si="20"/>
        <v>3366.3019277949065</v>
      </c>
      <c r="J17" s="75">
        <f t="shared" si="20"/>
        <v>3578.4179987469288</v>
      </c>
      <c r="K17" s="75">
        <f t="shared" si="20"/>
        <v>4066.3478485030469</v>
      </c>
      <c r="L17" s="75">
        <f t="shared" si="20"/>
        <v>4279.2749536038418</v>
      </c>
      <c r="M17" s="75">
        <f t="shared" si="20"/>
        <v>5633.7254544651541</v>
      </c>
      <c r="N17" s="75">
        <f t="shared" si="20"/>
        <v>6970.6733089494373</v>
      </c>
      <c r="O17" s="75">
        <f t="shared" si="20"/>
        <v>7618.197561626288</v>
      </c>
      <c r="P17" s="75">
        <f t="shared" si="20"/>
        <v>7641.172685244318</v>
      </c>
      <c r="Q17" s="75">
        <f t="shared" si="20"/>
        <v>7392.3614938028486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541.97914255577678</v>
      </c>
      <c r="P18" s="75">
        <f t="shared" si="22"/>
        <v>542.14693633418676</v>
      </c>
      <c r="Q18" s="75">
        <f t="shared" si="22"/>
        <v>532.27184197355825</v>
      </c>
    </row>
    <row r="19" spans="1:17" ht="11.45" customHeight="1" x14ac:dyDescent="0.25">
      <c r="A19" s="25" t="s">
        <v>51</v>
      </c>
      <c r="B19" s="79">
        <f t="shared" ref="B19" si="23">B20+B26</f>
        <v>193481.77257581885</v>
      </c>
      <c r="C19" s="79">
        <f t="shared" ref="C19:Q19" si="24">C20+C26</f>
        <v>191148.91576107018</v>
      </c>
      <c r="D19" s="79">
        <f t="shared" si="24"/>
        <v>198486.13078982351</v>
      </c>
      <c r="E19" s="79">
        <f t="shared" si="24"/>
        <v>183053.30890866858</v>
      </c>
      <c r="F19" s="79">
        <f t="shared" si="24"/>
        <v>203072.29883816643</v>
      </c>
      <c r="G19" s="79">
        <f t="shared" si="24"/>
        <v>218807.55764054318</v>
      </c>
      <c r="H19" s="79">
        <f t="shared" si="24"/>
        <v>203701.30157870729</v>
      </c>
      <c r="I19" s="79">
        <f t="shared" si="24"/>
        <v>201441.252698514</v>
      </c>
      <c r="J19" s="79">
        <f t="shared" si="24"/>
        <v>202164.76528340086</v>
      </c>
      <c r="K19" s="79">
        <f t="shared" si="24"/>
        <v>191032.22049004017</v>
      </c>
      <c r="L19" s="79">
        <f t="shared" si="24"/>
        <v>199293.64351671483</v>
      </c>
      <c r="M19" s="79">
        <f t="shared" si="24"/>
        <v>173539.40486431375</v>
      </c>
      <c r="N19" s="79">
        <f t="shared" si="24"/>
        <v>154199.54851149555</v>
      </c>
      <c r="O19" s="79">
        <f t="shared" si="24"/>
        <v>155177.56394750057</v>
      </c>
      <c r="P19" s="79">
        <f t="shared" si="24"/>
        <v>146841.67702771546</v>
      </c>
      <c r="Q19" s="79">
        <f t="shared" si="24"/>
        <v>145641.72403610346</v>
      </c>
    </row>
    <row r="20" spans="1:17" ht="11.45" customHeight="1" x14ac:dyDescent="0.25">
      <c r="A20" s="23" t="s">
        <v>27</v>
      </c>
      <c r="B20" s="78">
        <v>11373.488847273913</v>
      </c>
      <c r="C20" s="78">
        <v>11019.445258252852</v>
      </c>
      <c r="D20" s="78">
        <v>11600.289152517951</v>
      </c>
      <c r="E20" s="78">
        <v>12651.795506834967</v>
      </c>
      <c r="F20" s="78">
        <v>13534.109802301806</v>
      </c>
      <c r="G20" s="78">
        <v>14854.614796703823</v>
      </c>
      <c r="H20" s="78">
        <v>13630.509639712489</v>
      </c>
      <c r="I20" s="78">
        <v>14643.801701906099</v>
      </c>
      <c r="J20" s="78">
        <v>14661.054236350339</v>
      </c>
      <c r="K20" s="78">
        <v>14605.255500329466</v>
      </c>
      <c r="L20" s="78">
        <v>15686.830833186801</v>
      </c>
      <c r="M20" s="78">
        <v>16218.554406372499</v>
      </c>
      <c r="N20" s="78">
        <v>14738.691263837445</v>
      </c>
      <c r="O20" s="78">
        <v>13368.923196107582</v>
      </c>
      <c r="P20" s="78">
        <v>13819.804747174068</v>
      </c>
      <c r="Q20" s="78">
        <v>11716.065255572248</v>
      </c>
    </row>
    <row r="21" spans="1:17" ht="11.45" customHeight="1" x14ac:dyDescent="0.25">
      <c r="A21" s="62" t="s">
        <v>59</v>
      </c>
      <c r="B21" s="77">
        <f t="shared" ref="B21" si="25">IF(B48=0,0,B48*B158)</f>
        <v>442.63542004316929</v>
      </c>
      <c r="C21" s="77">
        <f t="shared" ref="C21:Q21" si="26">IF(C48=0,0,C48*C158)</f>
        <v>460.98837411373347</v>
      </c>
      <c r="D21" s="77">
        <f t="shared" si="26"/>
        <v>487.18519632020696</v>
      </c>
      <c r="E21" s="77">
        <f t="shared" si="26"/>
        <v>505.83375144376043</v>
      </c>
      <c r="F21" s="77">
        <f t="shared" si="26"/>
        <v>504.92910719511383</v>
      </c>
      <c r="G21" s="77">
        <f t="shared" si="26"/>
        <v>518.6732134619574</v>
      </c>
      <c r="H21" s="77">
        <f t="shared" si="26"/>
        <v>522.55960240563911</v>
      </c>
      <c r="I21" s="77">
        <f t="shared" si="26"/>
        <v>458.86016541872863</v>
      </c>
      <c r="J21" s="77">
        <f t="shared" si="26"/>
        <v>443.23649824106263</v>
      </c>
      <c r="K21" s="77">
        <f t="shared" si="26"/>
        <v>420.93937464839911</v>
      </c>
      <c r="L21" s="77">
        <f t="shared" si="26"/>
        <v>406.7146092046811</v>
      </c>
      <c r="M21" s="77">
        <f t="shared" si="26"/>
        <v>413.72173807408967</v>
      </c>
      <c r="N21" s="77">
        <f t="shared" si="26"/>
        <v>377.46415630698931</v>
      </c>
      <c r="O21" s="77">
        <f t="shared" si="26"/>
        <v>364.54470660342372</v>
      </c>
      <c r="P21" s="77">
        <f t="shared" si="26"/>
        <v>355.6082934923466</v>
      </c>
      <c r="Q21" s="77">
        <f t="shared" si="26"/>
        <v>335.72099266674587</v>
      </c>
    </row>
    <row r="22" spans="1:17" ht="11.45" customHeight="1" x14ac:dyDescent="0.25">
      <c r="A22" s="62" t="s">
        <v>58</v>
      </c>
      <c r="B22" s="77">
        <f t="shared" ref="B22" si="27">IF(B49=0,0,B49*B159)</f>
        <v>10901.638983964469</v>
      </c>
      <c r="C22" s="77">
        <f t="shared" ref="C22:Q22" si="28">IF(C49=0,0,C49*C159)</f>
        <v>10524.206752217973</v>
      </c>
      <c r="D22" s="77">
        <f t="shared" si="28"/>
        <v>11072.341416605132</v>
      </c>
      <c r="E22" s="77">
        <f t="shared" si="28"/>
        <v>12098.284256395009</v>
      </c>
      <c r="F22" s="77">
        <f t="shared" si="28"/>
        <v>12975.545216813813</v>
      </c>
      <c r="G22" s="77">
        <f t="shared" si="28"/>
        <v>14273.830819459621</v>
      </c>
      <c r="H22" s="77">
        <f t="shared" si="28"/>
        <v>13038.669695532892</v>
      </c>
      <c r="I22" s="77">
        <f t="shared" si="28"/>
        <v>14115.96485868691</v>
      </c>
      <c r="J22" s="77">
        <f t="shared" si="28"/>
        <v>14126.837214477611</v>
      </c>
      <c r="K22" s="77">
        <f t="shared" si="28"/>
        <v>14057.385397651533</v>
      </c>
      <c r="L22" s="77">
        <f t="shared" si="28"/>
        <v>15099.258697957444</v>
      </c>
      <c r="M22" s="77">
        <f t="shared" si="28"/>
        <v>15607.970953112486</v>
      </c>
      <c r="N22" s="77">
        <f t="shared" si="28"/>
        <v>14158.31130447853</v>
      </c>
      <c r="O22" s="77">
        <f t="shared" si="28"/>
        <v>12789.744717018337</v>
      </c>
      <c r="P22" s="77">
        <f t="shared" si="28"/>
        <v>13231.128657118023</v>
      </c>
      <c r="Q22" s="77">
        <f t="shared" si="28"/>
        <v>11141.618232735224</v>
      </c>
    </row>
    <row r="23" spans="1:17" ht="11.45" customHeight="1" x14ac:dyDescent="0.25">
      <c r="A23" s="62" t="s">
        <v>57</v>
      </c>
      <c r="B23" s="77">
        <f t="shared" ref="B23" si="29">IF(B50=0,0,B50*B160)</f>
        <v>12.775877679682823</v>
      </c>
      <c r="C23" s="77">
        <f t="shared" ref="C23:Q23" si="30">IF(C50=0,0,C50*C160)</f>
        <v>14.648823740499223</v>
      </c>
      <c r="D23" s="77">
        <f t="shared" si="30"/>
        <v>17.045231141442674</v>
      </c>
      <c r="E23" s="77">
        <f t="shared" si="30"/>
        <v>19.485698556312499</v>
      </c>
      <c r="F23" s="77">
        <f t="shared" si="30"/>
        <v>21.416127748315134</v>
      </c>
      <c r="G23" s="77">
        <f t="shared" si="30"/>
        <v>24.219651869334559</v>
      </c>
      <c r="H23" s="77">
        <f t="shared" si="30"/>
        <v>26.155795523775172</v>
      </c>
      <c r="I23" s="77">
        <f t="shared" si="30"/>
        <v>25.478119582767743</v>
      </c>
      <c r="J23" s="77">
        <f t="shared" si="30"/>
        <v>30.551202631969954</v>
      </c>
      <c r="K23" s="77">
        <f t="shared" si="30"/>
        <v>40.407315246802916</v>
      </c>
      <c r="L23" s="77">
        <f t="shared" si="30"/>
        <v>51.773423346994086</v>
      </c>
      <c r="M23" s="77">
        <f t="shared" si="30"/>
        <v>57.439398290352514</v>
      </c>
      <c r="N23" s="77">
        <f t="shared" si="30"/>
        <v>63.71433584409553</v>
      </c>
      <c r="O23" s="77">
        <f t="shared" si="30"/>
        <v>66.018647483635476</v>
      </c>
      <c r="P23" s="77">
        <f t="shared" si="30"/>
        <v>70.768853217976783</v>
      </c>
      <c r="Q23" s="77">
        <f t="shared" si="30"/>
        <v>70.490949862114263</v>
      </c>
    </row>
    <row r="24" spans="1:17" ht="11.45" customHeight="1" x14ac:dyDescent="0.25">
      <c r="A24" s="62" t="s">
        <v>56</v>
      </c>
      <c r="B24" s="77">
        <f t="shared" ref="B24" si="31">IF(B51=0,0,B51*B161)</f>
        <v>16.438565586591707</v>
      </c>
      <c r="C24" s="77">
        <f t="shared" ref="C24:Q24" si="32">IF(C51=0,0,C51*C161)</f>
        <v>19.601308180647099</v>
      </c>
      <c r="D24" s="77">
        <f t="shared" si="32"/>
        <v>23.717308451170993</v>
      </c>
      <c r="E24" s="77">
        <f t="shared" si="32"/>
        <v>28.191800439885547</v>
      </c>
      <c r="F24" s="77">
        <f t="shared" si="32"/>
        <v>32.219350544563994</v>
      </c>
      <c r="G24" s="77">
        <f t="shared" si="32"/>
        <v>37.891111912910205</v>
      </c>
      <c r="H24" s="77">
        <f t="shared" si="32"/>
        <v>43.124546250182867</v>
      </c>
      <c r="I24" s="77">
        <f t="shared" si="32"/>
        <v>43.498558217694075</v>
      </c>
      <c r="J24" s="77">
        <f t="shared" si="32"/>
        <v>60.429320999694944</v>
      </c>
      <c r="K24" s="77">
        <f t="shared" si="32"/>
        <v>86.523412782731796</v>
      </c>
      <c r="L24" s="77">
        <f t="shared" si="32"/>
        <v>129.08410267768073</v>
      </c>
      <c r="M24" s="77">
        <f t="shared" si="32"/>
        <v>139.42231689557042</v>
      </c>
      <c r="N24" s="77">
        <f t="shared" si="32"/>
        <v>138.76453563625827</v>
      </c>
      <c r="O24" s="77">
        <f t="shared" si="32"/>
        <v>147.99047499872967</v>
      </c>
      <c r="P24" s="77">
        <f t="shared" si="32"/>
        <v>161.33078721164566</v>
      </c>
      <c r="Q24" s="77">
        <f t="shared" si="32"/>
        <v>166.75863841426843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0.43693157157299856</v>
      </c>
      <c r="O25" s="77">
        <f t="shared" si="34"/>
        <v>0.62465000345828348</v>
      </c>
      <c r="P25" s="77">
        <f t="shared" si="34"/>
        <v>0.9681561340762328</v>
      </c>
      <c r="Q25" s="77">
        <f t="shared" si="34"/>
        <v>1.4764418938962909</v>
      </c>
    </row>
    <row r="26" spans="1:17" ht="11.45" customHeight="1" x14ac:dyDescent="0.25">
      <c r="A26" s="19" t="s">
        <v>24</v>
      </c>
      <c r="B26" s="76">
        <v>182108.28372854492</v>
      </c>
      <c r="C26" s="76">
        <v>180129.47050281733</v>
      </c>
      <c r="D26" s="76">
        <v>186885.84163730557</v>
      </c>
      <c r="E26" s="76">
        <v>170401.51340183362</v>
      </c>
      <c r="F26" s="76">
        <v>189538.18903586463</v>
      </c>
      <c r="G26" s="76">
        <v>203952.94284383935</v>
      </c>
      <c r="H26" s="76">
        <v>190070.79193899481</v>
      </c>
      <c r="I26" s="76">
        <v>186797.45099660789</v>
      </c>
      <c r="J26" s="76">
        <v>187503.71104705051</v>
      </c>
      <c r="K26" s="76">
        <v>176426.96498971072</v>
      </c>
      <c r="L26" s="76">
        <v>183606.81268352803</v>
      </c>
      <c r="M26" s="76">
        <v>157320.85045794124</v>
      </c>
      <c r="N26" s="76">
        <v>139460.8572476581</v>
      </c>
      <c r="O26" s="76">
        <v>141808.64075139299</v>
      </c>
      <c r="P26" s="76">
        <v>133021.8722805414</v>
      </c>
      <c r="Q26" s="76">
        <v>133925.6587805312</v>
      </c>
    </row>
    <row r="27" spans="1:17" ht="11.45" customHeight="1" x14ac:dyDescent="0.25">
      <c r="A27" s="17" t="s">
        <v>23</v>
      </c>
      <c r="B27" s="75">
        <v>158250</v>
      </c>
      <c r="C27" s="75">
        <v>154749</v>
      </c>
      <c r="D27" s="75">
        <v>160082</v>
      </c>
      <c r="E27" s="75">
        <v>143184</v>
      </c>
      <c r="F27" s="75">
        <v>158172</v>
      </c>
      <c r="G27" s="75">
        <v>171587</v>
      </c>
      <c r="H27" s="75">
        <v>155425</v>
      </c>
      <c r="I27" s="75">
        <v>152406</v>
      </c>
      <c r="J27" s="75">
        <v>151823</v>
      </c>
      <c r="K27" s="75">
        <v>145610</v>
      </c>
      <c r="L27" s="75">
        <v>149248</v>
      </c>
      <c r="M27" s="75">
        <v>127681</v>
      </c>
      <c r="N27" s="75">
        <v>111785</v>
      </c>
      <c r="O27" s="75">
        <v>111975</v>
      </c>
      <c r="P27" s="75">
        <v>102351</v>
      </c>
      <c r="Q27" s="75">
        <v>104104</v>
      </c>
    </row>
    <row r="28" spans="1:17" ht="11.45" customHeight="1" x14ac:dyDescent="0.25">
      <c r="A28" s="15" t="s">
        <v>22</v>
      </c>
      <c r="B28" s="74">
        <v>23858.28372854492</v>
      </c>
      <c r="C28" s="74">
        <v>25380.470502817334</v>
      </c>
      <c r="D28" s="74">
        <v>26803.841637305566</v>
      </c>
      <c r="E28" s="74">
        <v>27217.513401833625</v>
      </c>
      <c r="F28" s="74">
        <v>31366.189035864634</v>
      </c>
      <c r="G28" s="74">
        <v>32365.942843839352</v>
      </c>
      <c r="H28" s="74">
        <v>34645.791938994807</v>
      </c>
      <c r="I28" s="74">
        <v>34391.450996607891</v>
      </c>
      <c r="J28" s="74">
        <v>35680.711047050514</v>
      </c>
      <c r="K28" s="74">
        <v>30816.964989710716</v>
      </c>
      <c r="L28" s="74">
        <v>34358.812683528027</v>
      </c>
      <c r="M28" s="74">
        <v>29639.85045794124</v>
      </c>
      <c r="N28" s="74">
        <v>27675.857247658103</v>
      </c>
      <c r="O28" s="74">
        <v>29833.640751392988</v>
      </c>
      <c r="P28" s="74">
        <v>30670.8722805414</v>
      </c>
      <c r="Q28" s="74">
        <v>29821.658780531201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461613.44195919181</v>
      </c>
      <c r="C30" s="68">
        <f t="shared" si="35"/>
        <v>474371.11487292871</v>
      </c>
      <c r="D30" s="68">
        <f t="shared" si="35"/>
        <v>479542.75434551848</v>
      </c>
      <c r="E30" s="68">
        <f t="shared" si="35"/>
        <v>487534.2467932243</v>
      </c>
      <c r="F30" s="68">
        <f t="shared" si="35"/>
        <v>498079.18099100993</v>
      </c>
      <c r="G30" s="68">
        <f t="shared" si="35"/>
        <v>481412.35353065078</v>
      </c>
      <c r="H30" s="68">
        <f t="shared" si="35"/>
        <v>470114.69471978396</v>
      </c>
      <c r="I30" s="68">
        <f t="shared" si="35"/>
        <v>472857.55724264099</v>
      </c>
      <c r="J30" s="68">
        <f t="shared" si="35"/>
        <v>474110.3141565909</v>
      </c>
      <c r="K30" s="68">
        <f t="shared" si="35"/>
        <v>493529.41382360982</v>
      </c>
      <c r="L30" s="68">
        <f t="shared" si="35"/>
        <v>490654.57511449436</v>
      </c>
      <c r="M30" s="68">
        <f t="shared" si="35"/>
        <v>487344.09824746626</v>
      </c>
      <c r="N30" s="68">
        <f t="shared" si="35"/>
        <v>459950.98808128305</v>
      </c>
      <c r="O30" s="68">
        <f t="shared" si="35"/>
        <v>455774.12007174769</v>
      </c>
      <c r="P30" s="68">
        <f t="shared" si="35"/>
        <v>485251.87300809741</v>
      </c>
      <c r="Q30" s="68">
        <f t="shared" si="35"/>
        <v>474043.98552654672</v>
      </c>
    </row>
    <row r="31" spans="1:17" ht="11.45" customHeight="1" x14ac:dyDescent="0.25">
      <c r="A31" s="25" t="s">
        <v>39</v>
      </c>
      <c r="B31" s="79">
        <f t="shared" ref="B31:Q31" si="36">B32+B33+B40</f>
        <v>391138.60529503005</v>
      </c>
      <c r="C31" s="79">
        <f t="shared" si="36"/>
        <v>407261.85648984025</v>
      </c>
      <c r="D31" s="79">
        <f t="shared" si="36"/>
        <v>409797.97691262199</v>
      </c>
      <c r="E31" s="79">
        <f t="shared" si="36"/>
        <v>412337.03842608363</v>
      </c>
      <c r="F31" s="79">
        <f t="shared" si="36"/>
        <v>415618.68708941137</v>
      </c>
      <c r="G31" s="79">
        <f t="shared" si="36"/>
        <v>390973.58284152532</v>
      </c>
      <c r="H31" s="79">
        <f t="shared" si="36"/>
        <v>389779.7960731762</v>
      </c>
      <c r="I31" s="79">
        <f t="shared" si="36"/>
        <v>386643.50208259322</v>
      </c>
      <c r="J31" s="79">
        <f t="shared" si="36"/>
        <v>388418.00867540843</v>
      </c>
      <c r="K31" s="79">
        <f t="shared" si="36"/>
        <v>408764.12476270954</v>
      </c>
      <c r="L31" s="79">
        <f t="shared" si="36"/>
        <v>398928.99999999994</v>
      </c>
      <c r="M31" s="79">
        <f t="shared" si="36"/>
        <v>394206.78862235107</v>
      </c>
      <c r="N31" s="79">
        <f t="shared" si="36"/>
        <v>377261</v>
      </c>
      <c r="O31" s="79">
        <f t="shared" si="36"/>
        <v>381092</v>
      </c>
      <c r="P31" s="79">
        <f t="shared" si="36"/>
        <v>408307</v>
      </c>
      <c r="Q31" s="79">
        <f t="shared" si="36"/>
        <v>409864</v>
      </c>
    </row>
    <row r="32" spans="1:17" ht="11.45" customHeight="1" x14ac:dyDescent="0.25">
      <c r="A32" s="23" t="s">
        <v>30</v>
      </c>
      <c r="B32" s="78">
        <v>35789.742552754156</v>
      </c>
      <c r="C32" s="78">
        <v>36695.58346283024</v>
      </c>
      <c r="D32" s="78">
        <v>36447.437103339471</v>
      </c>
      <c r="E32" s="78">
        <v>37254.29423662652</v>
      </c>
      <c r="F32" s="78">
        <v>38772.88726664077</v>
      </c>
      <c r="G32" s="78">
        <v>38964.688766185536</v>
      </c>
      <c r="H32" s="78">
        <v>37045.021812552863</v>
      </c>
      <c r="I32" s="78">
        <v>32941.2545872669</v>
      </c>
      <c r="J32" s="78">
        <v>34752.176569278003</v>
      </c>
      <c r="K32" s="78">
        <v>32461.910630683677</v>
      </c>
      <c r="L32" s="78">
        <v>33158</v>
      </c>
      <c r="M32" s="78">
        <v>34247</v>
      </c>
      <c r="N32" s="78">
        <v>33397</v>
      </c>
      <c r="O32" s="78">
        <v>32389</v>
      </c>
      <c r="P32" s="78">
        <v>33120</v>
      </c>
      <c r="Q32" s="78">
        <v>32850</v>
      </c>
    </row>
    <row r="33" spans="1:17" ht="11.45" customHeight="1" x14ac:dyDescent="0.25">
      <c r="A33" s="19" t="s">
        <v>29</v>
      </c>
      <c r="B33" s="76">
        <v>351526.93008835771</v>
      </c>
      <c r="C33" s="76">
        <v>366655.31066531676</v>
      </c>
      <c r="D33" s="76">
        <v>369375.8165851442</v>
      </c>
      <c r="E33" s="76">
        <v>371059.49107247742</v>
      </c>
      <c r="F33" s="76">
        <v>372762.49113059329</v>
      </c>
      <c r="G33" s="76">
        <v>347874.50787912629</v>
      </c>
      <c r="H33" s="76">
        <v>348510.08502217487</v>
      </c>
      <c r="I33" s="76">
        <v>349484.63663126039</v>
      </c>
      <c r="J33" s="76">
        <v>349439.21473571949</v>
      </c>
      <c r="K33" s="76">
        <v>372048.79515090928</v>
      </c>
      <c r="L33" s="76">
        <v>361443.99999999994</v>
      </c>
      <c r="M33" s="76">
        <v>355541</v>
      </c>
      <c r="N33" s="76">
        <v>339639</v>
      </c>
      <c r="O33" s="76">
        <v>344467</v>
      </c>
      <c r="P33" s="76">
        <v>370917</v>
      </c>
      <c r="Q33" s="76">
        <v>372696</v>
      </c>
    </row>
    <row r="34" spans="1:17" ht="11.45" customHeight="1" x14ac:dyDescent="0.25">
      <c r="A34" s="62" t="s">
        <v>59</v>
      </c>
      <c r="B34" s="77">
        <v>243060.27200847026</v>
      </c>
      <c r="C34" s="77">
        <v>243614.15222568178</v>
      </c>
      <c r="D34" s="77">
        <v>230545.32853355684</v>
      </c>
      <c r="E34" s="77">
        <v>223493.71991046949</v>
      </c>
      <c r="F34" s="77">
        <v>201207.16913973776</v>
      </c>
      <c r="G34" s="77">
        <v>178451.79649168163</v>
      </c>
      <c r="H34" s="77">
        <v>153241.16887517733</v>
      </c>
      <c r="I34" s="77">
        <v>147762.00605820451</v>
      </c>
      <c r="J34" s="77">
        <v>146417.50057710725</v>
      </c>
      <c r="K34" s="77">
        <v>158774.58924625881</v>
      </c>
      <c r="L34" s="77">
        <v>151413.32296618971</v>
      </c>
      <c r="M34" s="77">
        <v>147305.21999924208</v>
      </c>
      <c r="N34" s="77">
        <v>129302.86772564505</v>
      </c>
      <c r="O34" s="77">
        <v>123476.96058223461</v>
      </c>
      <c r="P34" s="77">
        <v>125171.6330949636</v>
      </c>
      <c r="Q34" s="77">
        <v>121156.26711755566</v>
      </c>
    </row>
    <row r="35" spans="1:17" ht="11.45" customHeight="1" x14ac:dyDescent="0.25">
      <c r="A35" s="62" t="s">
        <v>58</v>
      </c>
      <c r="B35" s="77">
        <v>81998.536861258792</v>
      </c>
      <c r="C35" s="77">
        <v>96564.756709685258</v>
      </c>
      <c r="D35" s="77">
        <v>113681.61199055141</v>
      </c>
      <c r="E35" s="77">
        <v>124063.46185407534</v>
      </c>
      <c r="F35" s="77">
        <v>148327.68319376421</v>
      </c>
      <c r="G35" s="77">
        <v>147786.51080813049</v>
      </c>
      <c r="H35" s="77">
        <v>174368.44503488179</v>
      </c>
      <c r="I35" s="77">
        <v>180390.63099625678</v>
      </c>
      <c r="J35" s="77">
        <v>180681.70779179255</v>
      </c>
      <c r="K35" s="77">
        <v>187411.98765902675</v>
      </c>
      <c r="L35" s="77">
        <v>180731.08560355045</v>
      </c>
      <c r="M35" s="77">
        <v>179095.03767991767</v>
      </c>
      <c r="N35" s="77">
        <v>179505.13606834464</v>
      </c>
      <c r="O35" s="77">
        <v>186011.4542324811</v>
      </c>
      <c r="P35" s="77">
        <v>209080.1387211445</v>
      </c>
      <c r="Q35" s="77">
        <v>213301.38144285593</v>
      </c>
    </row>
    <row r="36" spans="1:17" ht="11.45" customHeight="1" x14ac:dyDescent="0.25">
      <c r="A36" s="62" t="s">
        <v>57</v>
      </c>
      <c r="B36" s="77">
        <v>22621.261190523644</v>
      </c>
      <c r="C36" s="77">
        <v>22041.444770844082</v>
      </c>
      <c r="D36" s="77">
        <v>20744.360165867794</v>
      </c>
      <c r="E36" s="77">
        <v>19258.464952365466</v>
      </c>
      <c r="F36" s="77">
        <v>19067.533005962778</v>
      </c>
      <c r="G36" s="77">
        <v>17381.058307729763</v>
      </c>
      <c r="H36" s="77">
        <v>16127.810783016055</v>
      </c>
      <c r="I36" s="77">
        <v>16026.658265756045</v>
      </c>
      <c r="J36" s="77">
        <v>16154.669371028464</v>
      </c>
      <c r="K36" s="77">
        <v>18988.927073969167</v>
      </c>
      <c r="L36" s="77">
        <v>21199.367224596055</v>
      </c>
      <c r="M36" s="77">
        <v>20982.929803500236</v>
      </c>
      <c r="N36" s="77">
        <v>22455.295414413864</v>
      </c>
      <c r="O36" s="77">
        <v>25715.0560219775</v>
      </c>
      <c r="P36" s="77">
        <v>26367.49718105781</v>
      </c>
      <c r="Q36" s="77">
        <v>27305.98835016782</v>
      </c>
    </row>
    <row r="37" spans="1:17" ht="11.45" customHeight="1" x14ac:dyDescent="0.25">
      <c r="A37" s="62" t="s">
        <v>56</v>
      </c>
      <c r="B37" s="77">
        <v>3846.8600281050376</v>
      </c>
      <c r="C37" s="77">
        <v>4434.9569591057016</v>
      </c>
      <c r="D37" s="77">
        <v>4404.5158951681933</v>
      </c>
      <c r="E37" s="77">
        <v>4243.8443555671174</v>
      </c>
      <c r="F37" s="77">
        <v>4160.1057911285397</v>
      </c>
      <c r="G37" s="77">
        <v>4255.1422715844201</v>
      </c>
      <c r="H37" s="77">
        <v>4772.66032909974</v>
      </c>
      <c r="I37" s="77">
        <v>5305.3413110430747</v>
      </c>
      <c r="J37" s="77">
        <v>6185.3369957912464</v>
      </c>
      <c r="K37" s="77">
        <v>6873.2911716545532</v>
      </c>
      <c r="L37" s="77">
        <v>8047.9354315922501</v>
      </c>
      <c r="M37" s="77">
        <v>8030.8529202698955</v>
      </c>
      <c r="N37" s="77">
        <v>8242.6592574951919</v>
      </c>
      <c r="O37" s="77">
        <v>9013.8014860256899</v>
      </c>
      <c r="P37" s="77">
        <v>9848.4727138472135</v>
      </c>
      <c r="Q37" s="77">
        <v>10453.951902884573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1.0013283493218552</v>
      </c>
      <c r="O38" s="77">
        <v>106.77555479199317</v>
      </c>
      <c r="P38" s="77">
        <v>292.94401249151275</v>
      </c>
      <c r="Q38" s="77">
        <v>304.45544203670318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52.288774071530113</v>
      </c>
      <c r="M39" s="77">
        <v>126.95959707011571</v>
      </c>
      <c r="N39" s="77">
        <v>132.04020575194923</v>
      </c>
      <c r="O39" s="77">
        <v>142.95212248910724</v>
      </c>
      <c r="P39" s="77">
        <v>156.31427649535576</v>
      </c>
      <c r="Q39" s="77">
        <v>173.95574449931331</v>
      </c>
    </row>
    <row r="40" spans="1:17" ht="11.45" customHeight="1" x14ac:dyDescent="0.25">
      <c r="A40" s="19" t="s">
        <v>28</v>
      </c>
      <c r="B40" s="76">
        <v>3821.9326539181552</v>
      </c>
      <c r="C40" s="76">
        <v>3910.9623616932668</v>
      </c>
      <c r="D40" s="76">
        <v>3974.723224138314</v>
      </c>
      <c r="E40" s="76">
        <v>4023.2531169796985</v>
      </c>
      <c r="F40" s="76">
        <v>4083.3086921772874</v>
      </c>
      <c r="G40" s="76">
        <v>4134.3861962134588</v>
      </c>
      <c r="H40" s="76">
        <v>4224.6892384484299</v>
      </c>
      <c r="I40" s="76">
        <v>4217.6108640659431</v>
      </c>
      <c r="J40" s="76">
        <v>4226.6173704109287</v>
      </c>
      <c r="K40" s="76">
        <v>4253.4189811165752</v>
      </c>
      <c r="L40" s="76">
        <v>4327</v>
      </c>
      <c r="M40" s="76">
        <v>4418.7886223510441</v>
      </c>
      <c r="N40" s="76">
        <v>4225</v>
      </c>
      <c r="O40" s="76">
        <v>4236</v>
      </c>
      <c r="P40" s="76">
        <v>4269.9999999999991</v>
      </c>
      <c r="Q40" s="76">
        <v>4318</v>
      </c>
    </row>
    <row r="41" spans="1:17" ht="11.45" customHeight="1" x14ac:dyDescent="0.25">
      <c r="A41" s="62" t="s">
        <v>59</v>
      </c>
      <c r="B41" s="75">
        <v>10.644959491094228</v>
      </c>
      <c r="C41" s="75">
        <v>9.5503755012539369</v>
      </c>
      <c r="D41" s="75">
        <v>8.9880949559919809</v>
      </c>
      <c r="E41" s="75">
        <v>7.2108068659393583</v>
      </c>
      <c r="F41" s="75">
        <v>6.2310667551783565</v>
      </c>
      <c r="G41" s="75">
        <v>5.9087004716458722</v>
      </c>
      <c r="H41" s="75">
        <v>5.5627738680200709</v>
      </c>
      <c r="I41" s="75">
        <v>5.1760224676576501</v>
      </c>
      <c r="J41" s="75">
        <v>5.2916457379489001</v>
      </c>
      <c r="K41" s="75">
        <v>5.6792991725664539</v>
      </c>
      <c r="L41" s="75">
        <v>5.7987778467829374</v>
      </c>
      <c r="M41" s="75">
        <v>5.7535352128337367</v>
      </c>
      <c r="N41" s="75">
        <v>5.6814140375842923</v>
      </c>
      <c r="O41" s="75">
        <v>10.920476592297808</v>
      </c>
      <c r="P41" s="75">
        <v>6.7360424754304828</v>
      </c>
      <c r="Q41" s="75">
        <v>6.7003674524624683</v>
      </c>
    </row>
    <row r="42" spans="1:17" ht="11.45" customHeight="1" x14ac:dyDescent="0.25">
      <c r="A42" s="62" t="s">
        <v>58</v>
      </c>
      <c r="B42" s="75">
        <v>3771.3210524746805</v>
      </c>
      <c r="C42" s="75">
        <v>3863.2325324559529</v>
      </c>
      <c r="D42" s="75">
        <v>3933.1194827542572</v>
      </c>
      <c r="E42" s="75">
        <v>3964.933232502282</v>
      </c>
      <c r="F42" s="75">
        <v>4024.0557912267336</v>
      </c>
      <c r="G42" s="75">
        <v>4046.4569899021944</v>
      </c>
      <c r="H42" s="75">
        <v>4093.4239269989275</v>
      </c>
      <c r="I42" s="75">
        <v>4066.5868243985328</v>
      </c>
      <c r="J42" s="75">
        <v>4064.654397049836</v>
      </c>
      <c r="K42" s="75">
        <v>4065.2595584645296</v>
      </c>
      <c r="L42" s="75">
        <v>4127.2914252267083</v>
      </c>
      <c r="M42" s="75">
        <v>4157.6742034897698</v>
      </c>
      <c r="N42" s="75">
        <v>3917.7076491001194</v>
      </c>
      <c r="O42" s="75">
        <v>3874.5598352718212</v>
      </c>
      <c r="P42" s="75">
        <v>3912.7684233890022</v>
      </c>
      <c r="Q42" s="75">
        <v>3970.0454665014495</v>
      </c>
    </row>
    <row r="43" spans="1:17" ht="11.45" customHeight="1" x14ac:dyDescent="0.25">
      <c r="A43" s="62" t="s">
        <v>57</v>
      </c>
      <c r="B43" s="75">
        <v>1.9838832747746775</v>
      </c>
      <c r="C43" s="75">
        <v>2.241357994323951</v>
      </c>
      <c r="D43" s="75">
        <v>2.1210874686656469</v>
      </c>
      <c r="E43" s="75">
        <v>2.4829791376868462</v>
      </c>
      <c r="F43" s="75">
        <v>3.9152994040208484</v>
      </c>
      <c r="G43" s="75">
        <v>5.6797006534867744</v>
      </c>
      <c r="H43" s="75">
        <v>6.4036583644765965</v>
      </c>
      <c r="I43" s="75">
        <v>7.6497060880184184</v>
      </c>
      <c r="J43" s="75">
        <v>9.1387195358893152</v>
      </c>
      <c r="K43" s="75">
        <v>12.562300298072669</v>
      </c>
      <c r="L43" s="75">
        <v>12.914636068198883</v>
      </c>
      <c r="M43" s="75">
        <v>12.542795321290985</v>
      </c>
      <c r="N43" s="75">
        <v>11.738297385976983</v>
      </c>
      <c r="O43" s="75">
        <v>11.399185530798153</v>
      </c>
      <c r="P43" s="75">
        <v>10.964996494208373</v>
      </c>
      <c r="Q43" s="75">
        <v>9.5231968749394156</v>
      </c>
    </row>
    <row r="44" spans="1:17" ht="11.45" customHeight="1" x14ac:dyDescent="0.25">
      <c r="A44" s="62" t="s">
        <v>56</v>
      </c>
      <c r="B44" s="75">
        <v>37.98275867760578</v>
      </c>
      <c r="C44" s="75">
        <v>35.938095741735928</v>
      </c>
      <c r="D44" s="75">
        <v>30.494558959399019</v>
      </c>
      <c r="E44" s="75">
        <v>48.626098473789924</v>
      </c>
      <c r="F44" s="75">
        <v>49.106534791354321</v>
      </c>
      <c r="G44" s="75">
        <v>76.340805186131774</v>
      </c>
      <c r="H44" s="75">
        <v>119.29887921700568</v>
      </c>
      <c r="I44" s="75">
        <v>138.19831111173409</v>
      </c>
      <c r="J44" s="75">
        <v>147.53260808725472</v>
      </c>
      <c r="K44" s="75">
        <v>169.91782318140628</v>
      </c>
      <c r="L44" s="75">
        <v>180.9951608583099</v>
      </c>
      <c r="M44" s="75">
        <v>242.81808832714961</v>
      </c>
      <c r="N44" s="75">
        <v>289.87263947631919</v>
      </c>
      <c r="O44" s="75">
        <v>316.59694142646384</v>
      </c>
      <c r="P44" s="75">
        <v>317.03655606830858</v>
      </c>
      <c r="Q44" s="75">
        <v>309.44967910776398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22.523561178619076</v>
      </c>
      <c r="P45" s="75">
        <v>22.493981573049538</v>
      </c>
      <c r="Q45" s="75">
        <v>22.28129006338456</v>
      </c>
    </row>
    <row r="46" spans="1:17" ht="11.45" customHeight="1" x14ac:dyDescent="0.25">
      <c r="A46" s="25" t="s">
        <v>18</v>
      </c>
      <c r="B46" s="79">
        <f t="shared" ref="B46" si="37">B47+B53</f>
        <v>70474.836664161776</v>
      </c>
      <c r="C46" s="79">
        <f t="shared" ref="C46:Q46" si="38">C47+C53</f>
        <v>67109.258383088469</v>
      </c>
      <c r="D46" s="79">
        <f t="shared" si="38"/>
        <v>69744.777432896473</v>
      </c>
      <c r="E46" s="79">
        <f t="shared" si="38"/>
        <v>75197.208367140673</v>
      </c>
      <c r="F46" s="79">
        <f t="shared" si="38"/>
        <v>82460.493901598529</v>
      </c>
      <c r="G46" s="79">
        <f t="shared" si="38"/>
        <v>90438.770689125464</v>
      </c>
      <c r="H46" s="79">
        <f t="shared" si="38"/>
        <v>80334.898646607791</v>
      </c>
      <c r="I46" s="79">
        <f t="shared" si="38"/>
        <v>86214.055160047807</v>
      </c>
      <c r="J46" s="79">
        <f t="shared" si="38"/>
        <v>85692.305481182455</v>
      </c>
      <c r="K46" s="79">
        <f t="shared" si="38"/>
        <v>84765.289060900264</v>
      </c>
      <c r="L46" s="79">
        <f t="shared" si="38"/>
        <v>91725.575114494422</v>
      </c>
      <c r="M46" s="79">
        <f t="shared" si="38"/>
        <v>93137.309625115216</v>
      </c>
      <c r="N46" s="79">
        <f t="shared" si="38"/>
        <v>82689.988081283067</v>
      </c>
      <c r="O46" s="79">
        <f t="shared" si="38"/>
        <v>74682.120071747675</v>
      </c>
      <c r="P46" s="79">
        <f t="shared" si="38"/>
        <v>76944.873008097406</v>
      </c>
      <c r="Q46" s="79">
        <f t="shared" si="38"/>
        <v>64179.98552654669</v>
      </c>
    </row>
    <row r="47" spans="1:17" ht="11.45" customHeight="1" x14ac:dyDescent="0.25">
      <c r="A47" s="23" t="s">
        <v>27</v>
      </c>
      <c r="B47" s="78">
        <v>58874.102541279033</v>
      </c>
      <c r="C47" s="78">
        <v>55759.827468985743</v>
      </c>
      <c r="D47" s="78">
        <v>58332.55883360302</v>
      </c>
      <c r="E47" s="78">
        <v>64031.151411337225</v>
      </c>
      <c r="F47" s="78">
        <v>69275.049798222026</v>
      </c>
      <c r="G47" s="78">
        <v>76850.402365247559</v>
      </c>
      <c r="H47" s="78">
        <v>68358.443841219079</v>
      </c>
      <c r="I47" s="78">
        <v>74029.067952658937</v>
      </c>
      <c r="J47" s="78">
        <v>73690.341397983575</v>
      </c>
      <c r="K47" s="78">
        <v>73158.616052548794</v>
      </c>
      <c r="L47" s="78">
        <v>79730.329166176845</v>
      </c>
      <c r="M47" s="78">
        <v>82908.255539380931</v>
      </c>
      <c r="N47" s="78">
        <v>73497.618791585439</v>
      </c>
      <c r="O47" s="78">
        <v>65218.573924333825</v>
      </c>
      <c r="P47" s="78">
        <v>67901.792879966146</v>
      </c>
      <c r="Q47" s="78">
        <v>55221.801024405242</v>
      </c>
    </row>
    <row r="48" spans="1:17" ht="11.45" customHeight="1" x14ac:dyDescent="0.25">
      <c r="A48" s="62" t="s">
        <v>59</v>
      </c>
      <c r="B48" s="77">
        <v>2660.5906235581415</v>
      </c>
      <c r="C48" s="77">
        <v>2770.489236763482</v>
      </c>
      <c r="D48" s="77">
        <v>2927.4883773943488</v>
      </c>
      <c r="E48" s="77">
        <v>3039.089583790209</v>
      </c>
      <c r="F48" s="77">
        <v>3033.1976206832392</v>
      </c>
      <c r="G48" s="77">
        <v>3115.2917240086099</v>
      </c>
      <c r="H48" s="77">
        <v>3127.6572285066682</v>
      </c>
      <c r="I48" s="77">
        <v>2748.856001341373</v>
      </c>
      <c r="J48" s="77">
        <v>2654.2356994327688</v>
      </c>
      <c r="K48" s="77">
        <v>2519.8459353119706</v>
      </c>
      <c r="L48" s="77">
        <v>2440.3085976864681</v>
      </c>
      <c r="M48" s="77">
        <v>2483.519108373886</v>
      </c>
      <c r="N48" s="77">
        <v>2260.1078574613366</v>
      </c>
      <c r="O48" s="77">
        <v>2177.5202073830974</v>
      </c>
      <c r="P48" s="77">
        <v>2125.4267265564781</v>
      </c>
      <c r="Q48" s="77">
        <v>1997.6551805111021</v>
      </c>
    </row>
    <row r="49" spans="1:17" ht="11.45" customHeight="1" x14ac:dyDescent="0.25">
      <c r="A49" s="62" t="s">
        <v>58</v>
      </c>
      <c r="B49" s="77">
        <v>56035.337814083454</v>
      </c>
      <c r="C49" s="77">
        <v>52780.549016632387</v>
      </c>
      <c r="D49" s="77">
        <v>55156.695701312965</v>
      </c>
      <c r="E49" s="77">
        <v>60701.6851877761</v>
      </c>
      <c r="F49" s="77">
        <v>65915.33666532152</v>
      </c>
      <c r="G49" s="77">
        <v>73357.170118992028</v>
      </c>
      <c r="H49" s="77">
        <v>64812.767819565328</v>
      </c>
      <c r="I49" s="77">
        <v>70863.162138092506</v>
      </c>
      <c r="J49" s="77">
        <v>70486.635976654681</v>
      </c>
      <c r="K49" s="77">
        <v>69872.879123673134</v>
      </c>
      <c r="L49" s="77">
        <v>76193.184171086323</v>
      </c>
      <c r="M49" s="77">
        <v>79229.497348552657</v>
      </c>
      <c r="N49" s="77">
        <v>70012.559353439472</v>
      </c>
      <c r="O49" s="77">
        <v>61752.566371909204</v>
      </c>
      <c r="P49" s="77">
        <v>64375.307102329876</v>
      </c>
      <c r="Q49" s="77">
        <v>51803.643994711609</v>
      </c>
    </row>
    <row r="50" spans="1:17" ht="11.45" customHeight="1" x14ac:dyDescent="0.25">
      <c r="A50" s="62" t="s">
        <v>57</v>
      </c>
      <c r="B50" s="77">
        <v>78.361432823667926</v>
      </c>
      <c r="C50" s="77">
        <v>89.808652902213097</v>
      </c>
      <c r="D50" s="77">
        <v>104.45329127877329</v>
      </c>
      <c r="E50" s="77">
        <v>119.35456086964149</v>
      </c>
      <c r="F50" s="77">
        <v>131.11965374852309</v>
      </c>
      <c r="G50" s="77">
        <v>148.2171802136663</v>
      </c>
      <c r="H50" s="77">
        <v>158.39221578195745</v>
      </c>
      <c r="I50" s="77">
        <v>154.70281450388512</v>
      </c>
      <c r="J50" s="77">
        <v>185.29178674245043</v>
      </c>
      <c r="K50" s="77">
        <v>244.81569261532792</v>
      </c>
      <c r="L50" s="77">
        <v>315.85500279603616</v>
      </c>
      <c r="M50" s="77">
        <v>350.91612350012934</v>
      </c>
      <c r="N50" s="77">
        <v>386.28998460238898</v>
      </c>
      <c r="O50" s="77">
        <v>397.3898412639723</v>
      </c>
      <c r="P50" s="77">
        <v>426.75721530282675</v>
      </c>
      <c r="Q50" s="77">
        <v>419.44535565871752</v>
      </c>
    </row>
    <row r="51" spans="1:17" ht="11.45" customHeight="1" x14ac:dyDescent="0.25">
      <c r="A51" s="62" t="s">
        <v>56</v>
      </c>
      <c r="B51" s="77">
        <v>99.812670813769088</v>
      </c>
      <c r="C51" s="77">
        <v>118.98056268766129</v>
      </c>
      <c r="D51" s="77">
        <v>143.92146361692366</v>
      </c>
      <c r="E51" s="77">
        <v>171.02207890127681</v>
      </c>
      <c r="F51" s="77">
        <v>195.39585846875494</v>
      </c>
      <c r="G51" s="77">
        <v>229.72334203325457</v>
      </c>
      <c r="H51" s="77">
        <v>259.62657736512972</v>
      </c>
      <c r="I51" s="77">
        <v>262.3469987211796</v>
      </c>
      <c r="J51" s="77">
        <v>364.17793515366333</v>
      </c>
      <c r="K51" s="77">
        <v>521.07530094836488</v>
      </c>
      <c r="L51" s="77">
        <v>780.98139460803191</v>
      </c>
      <c r="M51" s="77">
        <v>844.32295895425614</v>
      </c>
      <c r="N51" s="77">
        <v>836.07137469350425</v>
      </c>
      <c r="O51" s="77">
        <v>887.39000317687453</v>
      </c>
      <c r="P51" s="77">
        <v>968.55377549375237</v>
      </c>
      <c r="Q51" s="77">
        <v>992.2711572997149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2.5902213887352676</v>
      </c>
      <c r="O52" s="77">
        <v>3.7075006006810312</v>
      </c>
      <c r="P52" s="77">
        <v>5.7480602832043335</v>
      </c>
      <c r="Q52" s="77">
        <v>8.7853362240987352</v>
      </c>
    </row>
    <row r="53" spans="1:17" ht="11.45" customHeight="1" x14ac:dyDescent="0.25">
      <c r="A53" s="19" t="s">
        <v>24</v>
      </c>
      <c r="B53" s="76">
        <v>11600.734122882744</v>
      </c>
      <c r="C53" s="76">
        <v>11349.430914102722</v>
      </c>
      <c r="D53" s="76">
        <v>11412.218599293456</v>
      </c>
      <c r="E53" s="76">
        <v>11166.056955803455</v>
      </c>
      <c r="F53" s="76">
        <v>13185.444103376503</v>
      </c>
      <c r="G53" s="76">
        <v>13588.368323877898</v>
      </c>
      <c r="H53" s="76">
        <v>11976.454805388707</v>
      </c>
      <c r="I53" s="76">
        <v>12184.987207388869</v>
      </c>
      <c r="J53" s="76">
        <v>12001.964083198878</v>
      </c>
      <c r="K53" s="76">
        <v>11606.67300835147</v>
      </c>
      <c r="L53" s="76">
        <v>11995.24594831757</v>
      </c>
      <c r="M53" s="76">
        <v>10229.054085734278</v>
      </c>
      <c r="N53" s="76">
        <v>9192.3692896976281</v>
      </c>
      <c r="O53" s="76">
        <v>9463.5461474138483</v>
      </c>
      <c r="P53" s="76">
        <v>9043.080128131267</v>
      </c>
      <c r="Q53" s="76">
        <v>8958.184502141452</v>
      </c>
    </row>
    <row r="54" spans="1:17" ht="11.45" customHeight="1" x14ac:dyDescent="0.25">
      <c r="A54" s="17" t="s">
        <v>23</v>
      </c>
      <c r="B54" s="75">
        <v>9886</v>
      </c>
      <c r="C54" s="75">
        <v>9526</v>
      </c>
      <c r="D54" s="75">
        <v>9501</v>
      </c>
      <c r="E54" s="75">
        <v>9218</v>
      </c>
      <c r="F54" s="75">
        <v>10915</v>
      </c>
      <c r="G54" s="75">
        <v>11247</v>
      </c>
      <c r="H54" s="75">
        <v>9491</v>
      </c>
      <c r="I54" s="75">
        <v>9722</v>
      </c>
      <c r="J54" s="75">
        <v>9414</v>
      </c>
      <c r="K54" s="75">
        <v>9344</v>
      </c>
      <c r="L54" s="75">
        <v>9552</v>
      </c>
      <c r="M54" s="75">
        <v>8114</v>
      </c>
      <c r="N54" s="75">
        <v>7211</v>
      </c>
      <c r="O54" s="75">
        <v>7331</v>
      </c>
      <c r="P54" s="75">
        <v>6855</v>
      </c>
      <c r="Q54" s="75">
        <v>6814</v>
      </c>
    </row>
    <row r="55" spans="1:17" ht="11.45" customHeight="1" x14ac:dyDescent="0.25">
      <c r="A55" s="15" t="s">
        <v>22</v>
      </c>
      <c r="B55" s="74">
        <v>1714.7341228827449</v>
      </c>
      <c r="C55" s="74">
        <v>1823.4309141027225</v>
      </c>
      <c r="D55" s="74">
        <v>1911.218599293456</v>
      </c>
      <c r="E55" s="74">
        <v>1948.0569558034545</v>
      </c>
      <c r="F55" s="74">
        <v>2270.4441033765033</v>
      </c>
      <c r="G55" s="74">
        <v>2341.3683238778976</v>
      </c>
      <c r="H55" s="74">
        <v>2485.4548053887065</v>
      </c>
      <c r="I55" s="74">
        <v>2462.9872073888696</v>
      </c>
      <c r="J55" s="74">
        <v>2587.9640831988777</v>
      </c>
      <c r="K55" s="74">
        <v>2262.6730083514694</v>
      </c>
      <c r="L55" s="74">
        <v>2443.2459483175708</v>
      </c>
      <c r="M55" s="74">
        <v>2115.054085734278</v>
      </c>
      <c r="N55" s="74">
        <v>1981.369289697629</v>
      </c>
      <c r="O55" s="74">
        <v>2132.5461474138483</v>
      </c>
      <c r="P55" s="74">
        <v>2188.0801281312679</v>
      </c>
      <c r="Q55" s="74">
        <v>2144.1845021414524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45374147.342622146</v>
      </c>
      <c r="C57" s="41">
        <f t="shared" ref="C57:Q57" si="40">C58+C73</f>
        <v>46377830.128401205</v>
      </c>
      <c r="D57" s="41">
        <f t="shared" si="40"/>
        <v>47490343.924697571</v>
      </c>
      <c r="E57" s="41">
        <f t="shared" si="40"/>
        <v>48546084.317127101</v>
      </c>
      <c r="F57" s="41">
        <f t="shared" si="40"/>
        <v>48367885.10709855</v>
      </c>
      <c r="G57" s="41">
        <f t="shared" si="40"/>
        <v>49269228.509692684</v>
      </c>
      <c r="H57" s="41">
        <f t="shared" si="40"/>
        <v>49995167.644769281</v>
      </c>
      <c r="I57" s="41">
        <f t="shared" si="40"/>
        <v>50367001.320086926</v>
      </c>
      <c r="J57" s="41">
        <f t="shared" si="40"/>
        <v>50703934.63627293</v>
      </c>
      <c r="K57" s="41">
        <f t="shared" si="40"/>
        <v>50830574.682451196</v>
      </c>
      <c r="L57" s="41">
        <f t="shared" si="40"/>
        <v>52163513.069980204</v>
      </c>
      <c r="M57" s="41">
        <f t="shared" si="40"/>
        <v>52350782.989243932</v>
      </c>
      <c r="N57" s="41">
        <f t="shared" si="40"/>
        <v>51935678.226937622</v>
      </c>
      <c r="O57" s="41">
        <f t="shared" si="40"/>
        <v>52021984.778204866</v>
      </c>
      <c r="P57" s="41">
        <f t="shared" si="40"/>
        <v>52417393.119154483</v>
      </c>
      <c r="Q57" s="41">
        <f t="shared" si="40"/>
        <v>52989726.700025193</v>
      </c>
    </row>
    <row r="58" spans="1:17" ht="11.45" customHeight="1" x14ac:dyDescent="0.25">
      <c r="A58" s="25" t="s">
        <v>39</v>
      </c>
      <c r="B58" s="40">
        <f t="shared" ref="B58" si="41">B59+B60+B67</f>
        <v>41815984</v>
      </c>
      <c r="C58" s="40">
        <f t="shared" ref="C58:Q58" si="42">C59+C60+C67</f>
        <v>42652365</v>
      </c>
      <c r="D58" s="40">
        <f t="shared" si="42"/>
        <v>43538591</v>
      </c>
      <c r="E58" s="40">
        <f t="shared" si="42"/>
        <v>44409470</v>
      </c>
      <c r="F58" s="40">
        <f t="shared" si="42"/>
        <v>44171891</v>
      </c>
      <c r="G58" s="40">
        <f t="shared" si="42"/>
        <v>44911427</v>
      </c>
      <c r="H58" s="40">
        <f t="shared" si="42"/>
        <v>45479444</v>
      </c>
      <c r="I58" s="40">
        <f t="shared" si="42"/>
        <v>45753899</v>
      </c>
      <c r="J58" s="40">
        <f t="shared" si="42"/>
        <v>46004010</v>
      </c>
      <c r="K58" s="40">
        <f t="shared" si="42"/>
        <v>46093707</v>
      </c>
      <c r="L58" s="40">
        <f t="shared" si="42"/>
        <v>47384206</v>
      </c>
      <c r="M58" s="40">
        <f t="shared" si="42"/>
        <v>47526568</v>
      </c>
      <c r="N58" s="40">
        <f t="shared" si="42"/>
        <v>47117142</v>
      </c>
      <c r="O58" s="40">
        <f t="shared" si="42"/>
        <v>47244475</v>
      </c>
      <c r="P58" s="40">
        <f t="shared" si="42"/>
        <v>47637942</v>
      </c>
      <c r="Q58" s="40">
        <f t="shared" si="42"/>
        <v>48176183</v>
      </c>
    </row>
    <row r="59" spans="1:17" ht="11.45" customHeight="1" x14ac:dyDescent="0.25">
      <c r="A59" s="23" t="s">
        <v>30</v>
      </c>
      <c r="B59" s="39">
        <v>8942816</v>
      </c>
      <c r="C59" s="39">
        <v>9323507</v>
      </c>
      <c r="D59" s="39">
        <v>9740875</v>
      </c>
      <c r="E59" s="39">
        <v>10006769</v>
      </c>
      <c r="F59" s="39">
        <v>10106017</v>
      </c>
      <c r="G59" s="39">
        <v>10149990</v>
      </c>
      <c r="H59" s="39">
        <v>10086345</v>
      </c>
      <c r="I59" s="39">
        <v>9977480</v>
      </c>
      <c r="J59" s="39">
        <v>9801413</v>
      </c>
      <c r="K59" s="39">
        <v>9624183</v>
      </c>
      <c r="L59" s="39">
        <v>9758349</v>
      </c>
      <c r="M59" s="39">
        <v>9684151</v>
      </c>
      <c r="N59" s="39">
        <v>9093076</v>
      </c>
      <c r="O59" s="39">
        <v>9266569</v>
      </c>
      <c r="P59" s="39">
        <v>9423418</v>
      </c>
      <c r="Q59" s="39">
        <v>9578483</v>
      </c>
    </row>
    <row r="60" spans="1:17" ht="11.45" customHeight="1" x14ac:dyDescent="0.25">
      <c r="A60" s="19" t="s">
        <v>29</v>
      </c>
      <c r="B60" s="38">
        <f>SUM(B61:B66)</f>
        <v>32785000</v>
      </c>
      <c r="C60" s="38">
        <f t="shared" ref="C60:Q60" si="43">SUM(C61:C66)</f>
        <v>33239000</v>
      </c>
      <c r="D60" s="38">
        <f t="shared" si="43"/>
        <v>33706000</v>
      </c>
      <c r="E60" s="38">
        <f t="shared" si="43"/>
        <v>34310000</v>
      </c>
      <c r="F60" s="38">
        <f t="shared" si="43"/>
        <v>33973000</v>
      </c>
      <c r="G60" s="38">
        <f t="shared" si="43"/>
        <v>34667000</v>
      </c>
      <c r="H60" s="38">
        <f t="shared" si="43"/>
        <v>35297000</v>
      </c>
      <c r="I60" s="38">
        <f t="shared" si="43"/>
        <v>35680000</v>
      </c>
      <c r="J60" s="38">
        <f t="shared" si="43"/>
        <v>36105000</v>
      </c>
      <c r="K60" s="38">
        <f t="shared" si="43"/>
        <v>36372000</v>
      </c>
      <c r="L60" s="38">
        <f t="shared" si="43"/>
        <v>37528616</v>
      </c>
      <c r="M60" s="38">
        <f t="shared" si="43"/>
        <v>37743940</v>
      </c>
      <c r="N60" s="38">
        <f t="shared" si="43"/>
        <v>37927910</v>
      </c>
      <c r="O60" s="38">
        <f t="shared" si="43"/>
        <v>37883046</v>
      </c>
      <c r="P60" s="38">
        <f t="shared" si="43"/>
        <v>38120255</v>
      </c>
      <c r="Q60" s="38">
        <f t="shared" si="43"/>
        <v>38503684</v>
      </c>
    </row>
    <row r="61" spans="1:17" ht="11.45" customHeight="1" x14ac:dyDescent="0.25">
      <c r="A61" s="62" t="s">
        <v>59</v>
      </c>
      <c r="B61" s="42">
        <v>26204297</v>
      </c>
      <c r="C61" s="42">
        <v>25904935</v>
      </c>
      <c r="D61" s="42">
        <v>25606831</v>
      </c>
      <c r="E61" s="42">
        <v>25225936</v>
      </c>
      <c r="F61" s="42">
        <v>23812322</v>
      </c>
      <c r="G61" s="42">
        <v>23242281</v>
      </c>
      <c r="H61" s="42">
        <v>22693022</v>
      </c>
      <c r="I61" s="42">
        <v>21973806</v>
      </c>
      <c r="J61" s="42">
        <v>21517554</v>
      </c>
      <c r="K61" s="42">
        <v>20953087</v>
      </c>
      <c r="L61" s="42">
        <v>20876824</v>
      </c>
      <c r="M61" s="42">
        <v>20511762</v>
      </c>
      <c r="N61" s="42">
        <v>20199568</v>
      </c>
      <c r="O61" s="42">
        <v>19776277</v>
      </c>
      <c r="P61" s="42">
        <v>19515506</v>
      </c>
      <c r="Q61" s="42">
        <v>19289880</v>
      </c>
    </row>
    <row r="62" spans="1:17" ht="11.45" customHeight="1" x14ac:dyDescent="0.25">
      <c r="A62" s="62" t="s">
        <v>58</v>
      </c>
      <c r="B62" s="42">
        <v>4799703</v>
      </c>
      <c r="C62" s="42">
        <v>5506065</v>
      </c>
      <c r="D62" s="42">
        <v>6366169</v>
      </c>
      <c r="E62" s="42">
        <v>7346775</v>
      </c>
      <c r="F62" s="42">
        <v>8469678</v>
      </c>
      <c r="G62" s="42">
        <v>9693093</v>
      </c>
      <c r="H62" s="42">
        <v>10899720</v>
      </c>
      <c r="I62" s="42">
        <v>11950194</v>
      </c>
      <c r="J62" s="42">
        <v>12722446</v>
      </c>
      <c r="K62" s="42">
        <v>13382913</v>
      </c>
      <c r="L62" s="42">
        <v>14194111</v>
      </c>
      <c r="M62" s="42">
        <v>14731252</v>
      </c>
      <c r="N62" s="42">
        <v>15081965</v>
      </c>
      <c r="O62" s="42">
        <v>15304722</v>
      </c>
      <c r="P62" s="42">
        <v>15668930</v>
      </c>
      <c r="Q62" s="42">
        <v>16240485</v>
      </c>
    </row>
    <row r="63" spans="1:17" ht="11.45" customHeight="1" x14ac:dyDescent="0.25">
      <c r="A63" s="62" t="s">
        <v>57</v>
      </c>
      <c r="B63" s="42">
        <v>1492000</v>
      </c>
      <c r="C63" s="42">
        <v>1493000</v>
      </c>
      <c r="D63" s="42">
        <v>1398000</v>
      </c>
      <c r="E63" s="42">
        <v>1410000</v>
      </c>
      <c r="F63" s="42">
        <v>1375000</v>
      </c>
      <c r="G63" s="42">
        <v>1376626</v>
      </c>
      <c r="H63" s="42">
        <v>1299258</v>
      </c>
      <c r="I63" s="42">
        <v>1302000</v>
      </c>
      <c r="J63" s="42">
        <v>1329000</v>
      </c>
      <c r="K63" s="42">
        <v>1474000</v>
      </c>
      <c r="L63" s="42">
        <v>1753000</v>
      </c>
      <c r="M63" s="42">
        <v>1776000</v>
      </c>
      <c r="N63" s="42">
        <v>1862000</v>
      </c>
      <c r="O63" s="42">
        <v>1944000</v>
      </c>
      <c r="P63" s="42">
        <v>2042120</v>
      </c>
      <c r="Q63" s="42">
        <v>2021514</v>
      </c>
    </row>
    <row r="64" spans="1:17" ht="11.45" customHeight="1" x14ac:dyDescent="0.25">
      <c r="A64" s="62" t="s">
        <v>56</v>
      </c>
      <c r="B64" s="42">
        <v>289000</v>
      </c>
      <c r="C64" s="42">
        <v>335000</v>
      </c>
      <c r="D64" s="42">
        <v>335000</v>
      </c>
      <c r="E64" s="42">
        <v>327289</v>
      </c>
      <c r="F64" s="42">
        <v>316000</v>
      </c>
      <c r="G64" s="42">
        <v>355000</v>
      </c>
      <c r="H64" s="42">
        <v>405000</v>
      </c>
      <c r="I64" s="42">
        <v>454000</v>
      </c>
      <c r="J64" s="42">
        <v>536000</v>
      </c>
      <c r="K64" s="42">
        <v>562000</v>
      </c>
      <c r="L64" s="42">
        <v>701000</v>
      </c>
      <c r="M64" s="42">
        <v>716000</v>
      </c>
      <c r="N64" s="42">
        <v>775000</v>
      </c>
      <c r="O64" s="42">
        <v>834000</v>
      </c>
      <c r="P64" s="42">
        <v>848668</v>
      </c>
      <c r="Q64" s="42">
        <v>905798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141</v>
      </c>
      <c r="O65" s="42">
        <v>14056</v>
      </c>
      <c r="P65" s="42">
        <v>34120</v>
      </c>
      <c r="Q65" s="42">
        <v>33873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3681</v>
      </c>
      <c r="M66" s="42">
        <v>8926</v>
      </c>
      <c r="N66" s="42">
        <v>9236</v>
      </c>
      <c r="O66" s="42">
        <v>9991</v>
      </c>
      <c r="P66" s="42">
        <v>10911</v>
      </c>
      <c r="Q66" s="42">
        <v>12134</v>
      </c>
    </row>
    <row r="67" spans="1:17" ht="11.45" customHeight="1" x14ac:dyDescent="0.25">
      <c r="A67" s="19" t="s">
        <v>28</v>
      </c>
      <c r="B67" s="38">
        <f>SUM(B68:B72)</f>
        <v>88168</v>
      </c>
      <c r="C67" s="38">
        <f t="shared" ref="C67:Q67" si="44">SUM(C68:C72)</f>
        <v>89858</v>
      </c>
      <c r="D67" s="38">
        <f t="shared" si="44"/>
        <v>91716</v>
      </c>
      <c r="E67" s="38">
        <f t="shared" si="44"/>
        <v>92701</v>
      </c>
      <c r="F67" s="38">
        <f t="shared" si="44"/>
        <v>92874</v>
      </c>
      <c r="G67" s="38">
        <f t="shared" si="44"/>
        <v>94437</v>
      </c>
      <c r="H67" s="38">
        <f t="shared" si="44"/>
        <v>96099</v>
      </c>
      <c r="I67" s="38">
        <f t="shared" si="44"/>
        <v>96419</v>
      </c>
      <c r="J67" s="38">
        <f t="shared" si="44"/>
        <v>97597</v>
      </c>
      <c r="K67" s="38">
        <f t="shared" si="44"/>
        <v>97524</v>
      </c>
      <c r="L67" s="38">
        <f t="shared" si="44"/>
        <v>97241</v>
      </c>
      <c r="M67" s="38">
        <f t="shared" si="44"/>
        <v>98477</v>
      </c>
      <c r="N67" s="38">
        <f t="shared" si="44"/>
        <v>96156</v>
      </c>
      <c r="O67" s="38">
        <f t="shared" si="44"/>
        <v>94860</v>
      </c>
      <c r="P67" s="38">
        <f t="shared" si="44"/>
        <v>94269</v>
      </c>
      <c r="Q67" s="38">
        <f t="shared" si="44"/>
        <v>94016</v>
      </c>
    </row>
    <row r="68" spans="1:17" ht="11.45" customHeight="1" x14ac:dyDescent="0.25">
      <c r="A68" s="62" t="s">
        <v>59</v>
      </c>
      <c r="B68" s="37">
        <v>1014</v>
      </c>
      <c r="C68" s="37">
        <v>924</v>
      </c>
      <c r="D68" s="37">
        <v>891</v>
      </c>
      <c r="E68" s="37">
        <v>728</v>
      </c>
      <c r="F68" s="37">
        <v>633</v>
      </c>
      <c r="G68" s="37">
        <v>615</v>
      </c>
      <c r="H68" s="37">
        <v>588</v>
      </c>
      <c r="I68" s="37">
        <v>561</v>
      </c>
      <c r="J68" s="37">
        <v>568</v>
      </c>
      <c r="K68" s="37">
        <v>593</v>
      </c>
      <c r="L68" s="37">
        <v>581</v>
      </c>
      <c r="M68" s="37">
        <v>560</v>
      </c>
      <c r="N68" s="37">
        <v>554</v>
      </c>
      <c r="O68" s="37">
        <v>1026</v>
      </c>
      <c r="P68" s="37">
        <v>611</v>
      </c>
      <c r="Q68" s="37">
        <v>587</v>
      </c>
    </row>
    <row r="69" spans="1:17" ht="11.45" customHeight="1" x14ac:dyDescent="0.25">
      <c r="A69" s="62" t="s">
        <v>58</v>
      </c>
      <c r="B69" s="37">
        <v>86391</v>
      </c>
      <c r="C69" s="37">
        <v>88156</v>
      </c>
      <c r="D69" s="37">
        <v>90117</v>
      </c>
      <c r="E69" s="37">
        <v>90894</v>
      </c>
      <c r="F69" s="37">
        <v>91139</v>
      </c>
      <c r="G69" s="37">
        <v>92266</v>
      </c>
      <c r="H69" s="37">
        <v>93287</v>
      </c>
      <c r="I69" s="37">
        <v>93146</v>
      </c>
      <c r="J69" s="37">
        <v>93805</v>
      </c>
      <c r="K69" s="37">
        <v>93328</v>
      </c>
      <c r="L69" s="37">
        <v>92826</v>
      </c>
      <c r="M69" s="37">
        <v>93435</v>
      </c>
      <c r="N69" s="37">
        <v>90345</v>
      </c>
      <c r="O69" s="37">
        <v>87745</v>
      </c>
      <c r="P69" s="37">
        <v>87661</v>
      </c>
      <c r="Q69" s="37">
        <v>87210</v>
      </c>
    </row>
    <row r="70" spans="1:17" ht="11.45" customHeight="1" x14ac:dyDescent="0.25">
      <c r="A70" s="62" t="s">
        <v>57</v>
      </c>
      <c r="B70" s="37">
        <v>72</v>
      </c>
      <c r="C70" s="37">
        <v>81</v>
      </c>
      <c r="D70" s="37">
        <v>77</v>
      </c>
      <c r="E70" s="37">
        <v>90</v>
      </c>
      <c r="F70" s="37">
        <v>140</v>
      </c>
      <c r="G70" s="37">
        <v>204</v>
      </c>
      <c r="H70" s="37">
        <v>229</v>
      </c>
      <c r="I70" s="37">
        <v>275</v>
      </c>
      <c r="J70" s="37">
        <v>332</v>
      </c>
      <c r="K70" s="37">
        <v>453</v>
      </c>
      <c r="L70" s="37">
        <v>456</v>
      </c>
      <c r="M70" s="37">
        <v>439</v>
      </c>
      <c r="N70" s="37">
        <v>420</v>
      </c>
      <c r="O70" s="37">
        <v>401</v>
      </c>
      <c r="P70" s="37">
        <v>380</v>
      </c>
      <c r="Q70" s="37">
        <v>309</v>
      </c>
    </row>
    <row r="71" spans="1:17" ht="11.45" customHeight="1" x14ac:dyDescent="0.25">
      <c r="A71" s="62" t="s">
        <v>56</v>
      </c>
      <c r="B71" s="37">
        <v>691</v>
      </c>
      <c r="C71" s="37">
        <v>697</v>
      </c>
      <c r="D71" s="37">
        <v>631</v>
      </c>
      <c r="E71" s="37">
        <v>989</v>
      </c>
      <c r="F71" s="37">
        <v>962</v>
      </c>
      <c r="G71" s="37">
        <v>1352</v>
      </c>
      <c r="H71" s="37">
        <v>1995</v>
      </c>
      <c r="I71" s="37">
        <v>2437</v>
      </c>
      <c r="J71" s="37">
        <v>2892</v>
      </c>
      <c r="K71" s="37">
        <v>3150</v>
      </c>
      <c r="L71" s="37">
        <v>3378</v>
      </c>
      <c r="M71" s="37">
        <v>4043</v>
      </c>
      <c r="N71" s="37">
        <v>4837</v>
      </c>
      <c r="O71" s="37">
        <v>5194</v>
      </c>
      <c r="P71" s="37">
        <v>5124</v>
      </c>
      <c r="Q71" s="37">
        <v>5422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494</v>
      </c>
      <c r="P72" s="37">
        <v>493</v>
      </c>
      <c r="Q72" s="37">
        <v>488</v>
      </c>
    </row>
    <row r="73" spans="1:17" ht="11.45" customHeight="1" x14ac:dyDescent="0.25">
      <c r="A73" s="25" t="s">
        <v>18</v>
      </c>
      <c r="B73" s="40">
        <f t="shared" ref="B73" si="45">B74+B80</f>
        <v>3558163.3426221497</v>
      </c>
      <c r="C73" s="40">
        <f t="shared" ref="C73:Q73" si="46">C74+C80</f>
        <v>3725465.1284012087</v>
      </c>
      <c r="D73" s="40">
        <f t="shared" si="46"/>
        <v>3951752.92469757</v>
      </c>
      <c r="E73" s="40">
        <f t="shared" si="46"/>
        <v>4136614.3171270993</v>
      </c>
      <c r="F73" s="40">
        <f t="shared" si="46"/>
        <v>4195994.1070985468</v>
      </c>
      <c r="G73" s="40">
        <f t="shared" si="46"/>
        <v>4357801.509692681</v>
      </c>
      <c r="H73" s="40">
        <f t="shared" si="46"/>
        <v>4515723.6447692793</v>
      </c>
      <c r="I73" s="40">
        <f t="shared" si="46"/>
        <v>4613102.3200869281</v>
      </c>
      <c r="J73" s="40">
        <f t="shared" si="46"/>
        <v>4699924.6362729277</v>
      </c>
      <c r="K73" s="40">
        <f t="shared" si="46"/>
        <v>4736867.6824511942</v>
      </c>
      <c r="L73" s="40">
        <f t="shared" si="46"/>
        <v>4779307.0699802069</v>
      </c>
      <c r="M73" s="40">
        <f t="shared" si="46"/>
        <v>4824214.989243933</v>
      </c>
      <c r="N73" s="40">
        <f t="shared" si="46"/>
        <v>4818536.226937619</v>
      </c>
      <c r="O73" s="40">
        <f t="shared" si="46"/>
        <v>4777509.7782048685</v>
      </c>
      <c r="P73" s="40">
        <f t="shared" si="46"/>
        <v>4779451.1191544859</v>
      </c>
      <c r="Q73" s="40">
        <f t="shared" si="46"/>
        <v>4813543.7000251934</v>
      </c>
    </row>
    <row r="74" spans="1:17" ht="11.45" customHeight="1" x14ac:dyDescent="0.25">
      <c r="A74" s="23" t="s">
        <v>27</v>
      </c>
      <c r="B74" s="39">
        <f>SUM(B75:B79)</f>
        <v>2637172</v>
      </c>
      <c r="C74" s="39">
        <f t="shared" ref="C74:Q74" si="47">SUM(C75:C79)</f>
        <v>2804885</v>
      </c>
      <c r="D74" s="39">
        <f t="shared" si="47"/>
        <v>3027282</v>
      </c>
      <c r="E74" s="39">
        <f t="shared" si="47"/>
        <v>3209962</v>
      </c>
      <c r="F74" s="39">
        <f t="shared" si="47"/>
        <v>3272318</v>
      </c>
      <c r="G74" s="39">
        <f t="shared" si="47"/>
        <v>3432827</v>
      </c>
      <c r="H74" s="39">
        <f t="shared" si="47"/>
        <v>3579735</v>
      </c>
      <c r="I74" s="39">
        <f t="shared" si="47"/>
        <v>3673354</v>
      </c>
      <c r="J74" s="39">
        <f t="shared" si="47"/>
        <v>3761540</v>
      </c>
      <c r="K74" s="39">
        <f t="shared" si="47"/>
        <v>3802936</v>
      </c>
      <c r="L74" s="39">
        <f t="shared" si="47"/>
        <v>3855887</v>
      </c>
      <c r="M74" s="39">
        <f t="shared" si="47"/>
        <v>3900300</v>
      </c>
      <c r="N74" s="39">
        <f t="shared" si="47"/>
        <v>3914121</v>
      </c>
      <c r="O74" s="39">
        <f t="shared" si="47"/>
        <v>3894922</v>
      </c>
      <c r="P74" s="39">
        <f t="shared" si="47"/>
        <v>3909637</v>
      </c>
      <c r="Q74" s="39">
        <f t="shared" si="47"/>
        <v>3944261</v>
      </c>
    </row>
    <row r="75" spans="1:17" ht="11.45" customHeight="1" x14ac:dyDescent="0.25">
      <c r="A75" s="62" t="s">
        <v>59</v>
      </c>
      <c r="B75" s="42">
        <v>252409</v>
      </c>
      <c r="C75" s="42">
        <v>263033</v>
      </c>
      <c r="D75" s="42">
        <v>278148</v>
      </c>
      <c r="E75" s="42">
        <v>288969</v>
      </c>
      <c r="F75" s="42">
        <v>288626</v>
      </c>
      <c r="G75" s="42">
        <v>296661</v>
      </c>
      <c r="H75" s="42">
        <v>303102</v>
      </c>
      <c r="I75" s="42">
        <v>265204</v>
      </c>
      <c r="J75" s="42">
        <v>256570</v>
      </c>
      <c r="K75" s="42">
        <v>243999</v>
      </c>
      <c r="L75" s="42">
        <v>233591</v>
      </c>
      <c r="M75" s="42">
        <v>237169</v>
      </c>
      <c r="N75" s="42">
        <v>218599</v>
      </c>
      <c r="O75" s="42">
        <v>213153</v>
      </c>
      <c r="P75" s="42">
        <v>207425</v>
      </c>
      <c r="Q75" s="42">
        <v>199341</v>
      </c>
    </row>
    <row r="76" spans="1:17" ht="11.45" customHeight="1" x14ac:dyDescent="0.25">
      <c r="A76" s="62" t="s">
        <v>58</v>
      </c>
      <c r="B76" s="42">
        <v>2370095</v>
      </c>
      <c r="C76" s="42">
        <v>2524678</v>
      </c>
      <c r="D76" s="42">
        <v>2728721</v>
      </c>
      <c r="E76" s="42">
        <v>2897148</v>
      </c>
      <c r="F76" s="42">
        <v>2956902</v>
      </c>
      <c r="G76" s="42">
        <v>3105183</v>
      </c>
      <c r="H76" s="42">
        <v>3240999</v>
      </c>
      <c r="I76" s="42">
        <v>3373071</v>
      </c>
      <c r="J76" s="42">
        <v>3459014</v>
      </c>
      <c r="K76" s="42">
        <v>3494966</v>
      </c>
      <c r="L76" s="42">
        <v>3534015</v>
      </c>
      <c r="M76" s="42">
        <v>3567298</v>
      </c>
      <c r="N76" s="42">
        <v>3593422</v>
      </c>
      <c r="O76" s="42">
        <v>3571446</v>
      </c>
      <c r="P76" s="42">
        <v>3583125</v>
      </c>
      <c r="Q76" s="42">
        <v>3617886</v>
      </c>
    </row>
    <row r="77" spans="1:17" ht="11.45" customHeight="1" x14ac:dyDescent="0.25">
      <c r="A77" s="62" t="s">
        <v>57</v>
      </c>
      <c r="B77" s="42">
        <v>7466</v>
      </c>
      <c r="C77" s="42">
        <v>8576</v>
      </c>
      <c r="D77" s="42">
        <v>9997</v>
      </c>
      <c r="E77" s="42">
        <v>11449</v>
      </c>
      <c r="F77" s="42">
        <v>12606</v>
      </c>
      <c r="G77" s="42">
        <v>14282</v>
      </c>
      <c r="H77" s="42">
        <v>16086</v>
      </c>
      <c r="I77" s="42">
        <v>15502</v>
      </c>
      <c r="J77" s="42">
        <v>18675</v>
      </c>
      <c r="K77" s="42">
        <v>24802</v>
      </c>
      <c r="L77" s="42">
        <v>30912</v>
      </c>
      <c r="M77" s="42">
        <v>34102</v>
      </c>
      <c r="N77" s="42">
        <v>39001</v>
      </c>
      <c r="O77" s="42">
        <v>41592</v>
      </c>
      <c r="P77" s="42">
        <v>44262</v>
      </c>
      <c r="Q77" s="42">
        <v>46506</v>
      </c>
    </row>
    <row r="78" spans="1:17" ht="11.45" customHeight="1" x14ac:dyDescent="0.25">
      <c r="A78" s="62" t="s">
        <v>56</v>
      </c>
      <c r="B78" s="42">
        <v>7202</v>
      </c>
      <c r="C78" s="42">
        <v>8598</v>
      </c>
      <c r="D78" s="42">
        <v>10416</v>
      </c>
      <c r="E78" s="42">
        <v>12396</v>
      </c>
      <c r="F78" s="42">
        <v>14184</v>
      </c>
      <c r="G78" s="42">
        <v>16701</v>
      </c>
      <c r="H78" s="42">
        <v>19548</v>
      </c>
      <c r="I78" s="42">
        <v>19577</v>
      </c>
      <c r="J78" s="42">
        <v>27281</v>
      </c>
      <c r="K78" s="42">
        <v>39169</v>
      </c>
      <c r="L78" s="42">
        <v>57369</v>
      </c>
      <c r="M78" s="42">
        <v>61731</v>
      </c>
      <c r="N78" s="42">
        <v>62704</v>
      </c>
      <c r="O78" s="42">
        <v>68169</v>
      </c>
      <c r="P78" s="42">
        <v>73955</v>
      </c>
      <c r="Q78" s="42">
        <v>79213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395</v>
      </c>
      <c r="O79" s="42">
        <v>562</v>
      </c>
      <c r="P79" s="42">
        <v>870</v>
      </c>
      <c r="Q79" s="42">
        <v>1315</v>
      </c>
    </row>
    <row r="80" spans="1:17" ht="11.45" customHeight="1" x14ac:dyDescent="0.25">
      <c r="A80" s="19" t="s">
        <v>24</v>
      </c>
      <c r="B80" s="38">
        <f>SUM(B81:B82)</f>
        <v>920991.34262214997</v>
      </c>
      <c r="C80" s="38">
        <f t="shared" ref="C80:Q80" si="48">SUM(C81:C82)</f>
        <v>920580.12840120855</v>
      </c>
      <c r="D80" s="38">
        <f t="shared" si="48"/>
        <v>924470.92469757004</v>
      </c>
      <c r="E80" s="38">
        <f t="shared" si="48"/>
        <v>926652.31712709949</v>
      </c>
      <c r="F80" s="38">
        <f t="shared" si="48"/>
        <v>923676.10709854704</v>
      </c>
      <c r="G80" s="38">
        <f t="shared" si="48"/>
        <v>924974.50969268114</v>
      </c>
      <c r="H80" s="38">
        <f t="shared" si="48"/>
        <v>935988.64476927894</v>
      </c>
      <c r="I80" s="38">
        <f t="shared" si="48"/>
        <v>939748.32008692785</v>
      </c>
      <c r="J80" s="38">
        <f t="shared" si="48"/>
        <v>938384.63627292798</v>
      </c>
      <c r="K80" s="38">
        <f t="shared" si="48"/>
        <v>933931.6824511938</v>
      </c>
      <c r="L80" s="38">
        <f t="shared" si="48"/>
        <v>923420.06998020667</v>
      </c>
      <c r="M80" s="38">
        <f t="shared" si="48"/>
        <v>923914.98924393265</v>
      </c>
      <c r="N80" s="38">
        <f t="shared" si="48"/>
        <v>904415.22693761915</v>
      </c>
      <c r="O80" s="38">
        <f t="shared" si="48"/>
        <v>882587.77820486878</v>
      </c>
      <c r="P80" s="38">
        <f t="shared" si="48"/>
        <v>869814.11915448552</v>
      </c>
      <c r="Q80" s="38">
        <f t="shared" si="48"/>
        <v>869282.70002519351</v>
      </c>
    </row>
    <row r="81" spans="1:17" ht="11.45" customHeight="1" x14ac:dyDescent="0.25">
      <c r="A81" s="17" t="s">
        <v>23</v>
      </c>
      <c r="B81" s="37">
        <v>900818</v>
      </c>
      <c r="C81" s="37">
        <v>899128</v>
      </c>
      <c r="D81" s="37">
        <v>901986</v>
      </c>
      <c r="E81" s="37">
        <v>903734</v>
      </c>
      <c r="F81" s="37">
        <v>896965</v>
      </c>
      <c r="G81" s="37">
        <v>897429</v>
      </c>
      <c r="H81" s="37">
        <v>906748</v>
      </c>
      <c r="I81" s="37">
        <v>910772</v>
      </c>
      <c r="J81" s="37">
        <v>907938</v>
      </c>
      <c r="K81" s="37">
        <v>907312</v>
      </c>
      <c r="L81" s="37">
        <v>894676</v>
      </c>
      <c r="M81" s="37">
        <v>899032</v>
      </c>
      <c r="N81" s="37">
        <v>881105</v>
      </c>
      <c r="O81" s="37">
        <v>857499</v>
      </c>
      <c r="P81" s="37">
        <v>844072</v>
      </c>
      <c r="Q81" s="37">
        <v>844057</v>
      </c>
    </row>
    <row r="82" spans="1:17" ht="11.45" customHeight="1" x14ac:dyDescent="0.25">
      <c r="A82" s="15" t="s">
        <v>22</v>
      </c>
      <c r="B82" s="36">
        <v>20173.342622149943</v>
      </c>
      <c r="C82" s="36">
        <v>21452.128401208498</v>
      </c>
      <c r="D82" s="36">
        <v>22484.92469757007</v>
      </c>
      <c r="E82" s="36">
        <v>22918.317127099464</v>
      </c>
      <c r="F82" s="36">
        <v>26711.107098547098</v>
      </c>
      <c r="G82" s="36">
        <v>27545.509692681149</v>
      </c>
      <c r="H82" s="36">
        <v>29240.644769278901</v>
      </c>
      <c r="I82" s="36">
        <v>28976.320086927881</v>
      </c>
      <c r="J82" s="36">
        <v>30446.636272927975</v>
      </c>
      <c r="K82" s="36">
        <v>26619.682451193759</v>
      </c>
      <c r="L82" s="36">
        <v>28744.069980206714</v>
      </c>
      <c r="M82" s="36">
        <v>24882.989243932683</v>
      </c>
      <c r="N82" s="36">
        <v>23310.226937619165</v>
      </c>
      <c r="O82" s="36">
        <v>25088.778204868806</v>
      </c>
      <c r="P82" s="36">
        <v>25742.119154485506</v>
      </c>
      <c r="Q82" s="36">
        <v>25225.700025193557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45374147.342622146</v>
      </c>
      <c r="C84" s="41">
        <f t="shared" si="49"/>
        <v>46377830.128401205</v>
      </c>
      <c r="D84" s="41">
        <f t="shared" si="49"/>
        <v>47490343.924697571</v>
      </c>
      <c r="E84" s="41">
        <f t="shared" si="49"/>
        <v>48546084.317127101</v>
      </c>
      <c r="F84" s="41">
        <f t="shared" si="49"/>
        <v>48367885.10709855</v>
      </c>
      <c r="G84" s="41">
        <f t="shared" si="49"/>
        <v>49269228.509692684</v>
      </c>
      <c r="H84" s="41">
        <f t="shared" si="49"/>
        <v>49995167.644769281</v>
      </c>
      <c r="I84" s="41">
        <f t="shared" si="49"/>
        <v>50367001.320086926</v>
      </c>
      <c r="J84" s="41">
        <f t="shared" si="49"/>
        <v>50703934.63627293</v>
      </c>
      <c r="K84" s="41">
        <f t="shared" si="49"/>
        <v>50830574.682451196</v>
      </c>
      <c r="L84" s="41">
        <f t="shared" si="49"/>
        <v>52163513.069980204</v>
      </c>
      <c r="M84" s="41">
        <f t="shared" si="49"/>
        <v>52350782.989243932</v>
      </c>
      <c r="N84" s="41">
        <f t="shared" si="49"/>
        <v>51935678.226937622</v>
      </c>
      <c r="O84" s="41">
        <f t="shared" si="49"/>
        <v>52021984.778204866</v>
      </c>
      <c r="P84" s="41">
        <f t="shared" si="49"/>
        <v>52417393.119154483</v>
      </c>
      <c r="Q84" s="41">
        <f t="shared" si="49"/>
        <v>52989726.700025193</v>
      </c>
    </row>
    <row r="85" spans="1:17" ht="11.45" customHeight="1" x14ac:dyDescent="0.25">
      <c r="A85" s="25" t="s">
        <v>39</v>
      </c>
      <c r="B85" s="40">
        <f t="shared" ref="B85:Q85" si="50">B86+B87+B94</f>
        <v>41815984</v>
      </c>
      <c r="C85" s="40">
        <f t="shared" si="50"/>
        <v>42652365</v>
      </c>
      <c r="D85" s="40">
        <f t="shared" si="50"/>
        <v>43538591</v>
      </c>
      <c r="E85" s="40">
        <f t="shared" si="50"/>
        <v>44409470</v>
      </c>
      <c r="F85" s="40">
        <f t="shared" si="50"/>
        <v>44171891</v>
      </c>
      <c r="G85" s="40">
        <f t="shared" si="50"/>
        <v>44911427</v>
      </c>
      <c r="H85" s="40">
        <f t="shared" si="50"/>
        <v>45479444</v>
      </c>
      <c r="I85" s="40">
        <f t="shared" si="50"/>
        <v>45753899</v>
      </c>
      <c r="J85" s="40">
        <f t="shared" si="50"/>
        <v>46004010</v>
      </c>
      <c r="K85" s="40">
        <f t="shared" si="50"/>
        <v>46093707</v>
      </c>
      <c r="L85" s="40">
        <f t="shared" si="50"/>
        <v>47384206</v>
      </c>
      <c r="M85" s="40">
        <f t="shared" si="50"/>
        <v>47526568</v>
      </c>
      <c r="N85" s="40">
        <f t="shared" si="50"/>
        <v>47117142</v>
      </c>
      <c r="O85" s="40">
        <f t="shared" si="50"/>
        <v>47244475</v>
      </c>
      <c r="P85" s="40">
        <f t="shared" si="50"/>
        <v>47637942</v>
      </c>
      <c r="Q85" s="40">
        <f t="shared" si="50"/>
        <v>48176183</v>
      </c>
    </row>
    <row r="86" spans="1:17" ht="11.45" customHeight="1" x14ac:dyDescent="0.25">
      <c r="A86" s="23" t="s">
        <v>30</v>
      </c>
      <c r="B86" s="39">
        <v>8942816</v>
      </c>
      <c r="C86" s="39">
        <v>9323507</v>
      </c>
      <c r="D86" s="39">
        <v>9740875</v>
      </c>
      <c r="E86" s="39">
        <v>10006769</v>
      </c>
      <c r="F86" s="39">
        <v>10106017</v>
      </c>
      <c r="G86" s="39">
        <v>10149990</v>
      </c>
      <c r="H86" s="39">
        <v>10086345</v>
      </c>
      <c r="I86" s="39">
        <v>9977480</v>
      </c>
      <c r="J86" s="39">
        <v>9801413</v>
      </c>
      <c r="K86" s="39">
        <v>9624183</v>
      </c>
      <c r="L86" s="39">
        <v>9758349</v>
      </c>
      <c r="M86" s="39">
        <v>9684151</v>
      </c>
      <c r="N86" s="39">
        <v>9093076</v>
      </c>
      <c r="O86" s="39">
        <v>9266569</v>
      </c>
      <c r="P86" s="39">
        <v>9423418</v>
      </c>
      <c r="Q86" s="39">
        <v>9578483</v>
      </c>
    </row>
    <row r="87" spans="1:17" ht="11.45" customHeight="1" x14ac:dyDescent="0.25">
      <c r="A87" s="19" t="s">
        <v>29</v>
      </c>
      <c r="B87" s="38">
        <f>SUM(B88:B93)</f>
        <v>32785000</v>
      </c>
      <c r="C87" s="38">
        <f t="shared" ref="C87" si="51">SUM(C88:C93)</f>
        <v>33239000</v>
      </c>
      <c r="D87" s="38">
        <f t="shared" ref="D87" si="52">SUM(D88:D93)</f>
        <v>33706000</v>
      </c>
      <c r="E87" s="38">
        <f t="shared" ref="E87" si="53">SUM(E88:E93)</f>
        <v>34310000</v>
      </c>
      <c r="F87" s="38">
        <f t="shared" ref="F87" si="54">SUM(F88:F93)</f>
        <v>33973000</v>
      </c>
      <c r="G87" s="38">
        <f t="shared" ref="G87" si="55">SUM(G88:G93)</f>
        <v>34667000</v>
      </c>
      <c r="H87" s="38">
        <f t="shared" ref="H87" si="56">SUM(H88:H93)</f>
        <v>35297000</v>
      </c>
      <c r="I87" s="38">
        <f t="shared" ref="I87" si="57">SUM(I88:I93)</f>
        <v>35680000</v>
      </c>
      <c r="J87" s="38">
        <f t="shared" ref="J87" si="58">SUM(J88:J93)</f>
        <v>36105000</v>
      </c>
      <c r="K87" s="38">
        <f t="shared" ref="K87" si="59">SUM(K88:K93)</f>
        <v>36372000</v>
      </c>
      <c r="L87" s="38">
        <f t="shared" ref="L87" si="60">SUM(L88:L93)</f>
        <v>37528616</v>
      </c>
      <c r="M87" s="38">
        <f t="shared" ref="M87" si="61">SUM(M88:M93)</f>
        <v>37743940</v>
      </c>
      <c r="N87" s="38">
        <f t="shared" ref="N87" si="62">SUM(N88:N93)</f>
        <v>37927910</v>
      </c>
      <c r="O87" s="38">
        <f t="shared" ref="O87" si="63">SUM(O88:O93)</f>
        <v>37883046</v>
      </c>
      <c r="P87" s="38">
        <f t="shared" ref="P87" si="64">SUM(P88:P93)</f>
        <v>38120255</v>
      </c>
      <c r="Q87" s="38">
        <f t="shared" ref="Q87" si="65">SUM(Q88:Q93)</f>
        <v>38503684</v>
      </c>
    </row>
    <row r="88" spans="1:17" ht="11.45" customHeight="1" x14ac:dyDescent="0.25">
      <c r="A88" s="62" t="s">
        <v>59</v>
      </c>
      <c r="B88" s="42">
        <v>26204297</v>
      </c>
      <c r="C88" s="42">
        <v>25904935</v>
      </c>
      <c r="D88" s="42">
        <v>25606831</v>
      </c>
      <c r="E88" s="42">
        <v>25225936</v>
      </c>
      <c r="F88" s="42">
        <v>23812322</v>
      </c>
      <c r="G88" s="42">
        <v>23242281</v>
      </c>
      <c r="H88" s="42">
        <v>22693022</v>
      </c>
      <c r="I88" s="42">
        <v>21973806</v>
      </c>
      <c r="J88" s="42">
        <v>21517554</v>
      </c>
      <c r="K88" s="42">
        <v>20953087</v>
      </c>
      <c r="L88" s="42">
        <v>20876824</v>
      </c>
      <c r="M88" s="42">
        <v>20511762</v>
      </c>
      <c r="N88" s="42">
        <v>20199568</v>
      </c>
      <c r="O88" s="42">
        <v>19776277</v>
      </c>
      <c r="P88" s="42">
        <v>19515506</v>
      </c>
      <c r="Q88" s="42">
        <v>19289880</v>
      </c>
    </row>
    <row r="89" spans="1:17" ht="11.45" customHeight="1" x14ac:dyDescent="0.25">
      <c r="A89" s="62" t="s">
        <v>58</v>
      </c>
      <c r="B89" s="42">
        <v>4799703</v>
      </c>
      <c r="C89" s="42">
        <v>5506065</v>
      </c>
      <c r="D89" s="42">
        <v>6366169</v>
      </c>
      <c r="E89" s="42">
        <v>7346775</v>
      </c>
      <c r="F89" s="42">
        <v>8469678</v>
      </c>
      <c r="G89" s="42">
        <v>9693093</v>
      </c>
      <c r="H89" s="42">
        <v>10899720</v>
      </c>
      <c r="I89" s="42">
        <v>11950194</v>
      </c>
      <c r="J89" s="42">
        <v>12722446</v>
      </c>
      <c r="K89" s="42">
        <v>13382913</v>
      </c>
      <c r="L89" s="42">
        <v>14194111</v>
      </c>
      <c r="M89" s="42">
        <v>14731252</v>
      </c>
      <c r="N89" s="42">
        <v>15081965</v>
      </c>
      <c r="O89" s="42">
        <v>15304722</v>
      </c>
      <c r="P89" s="42">
        <v>15668930</v>
      </c>
      <c r="Q89" s="42">
        <v>16240485</v>
      </c>
    </row>
    <row r="90" spans="1:17" ht="11.45" customHeight="1" x14ac:dyDescent="0.25">
      <c r="A90" s="62" t="s">
        <v>57</v>
      </c>
      <c r="B90" s="42">
        <v>1492000</v>
      </c>
      <c r="C90" s="42">
        <v>1493000</v>
      </c>
      <c r="D90" s="42">
        <v>1398000</v>
      </c>
      <c r="E90" s="42">
        <v>1410000</v>
      </c>
      <c r="F90" s="42">
        <v>1375000</v>
      </c>
      <c r="G90" s="42">
        <v>1376626</v>
      </c>
      <c r="H90" s="42">
        <v>1299258</v>
      </c>
      <c r="I90" s="42">
        <v>1302000</v>
      </c>
      <c r="J90" s="42">
        <v>1329000</v>
      </c>
      <c r="K90" s="42">
        <v>1474000</v>
      </c>
      <c r="L90" s="42">
        <v>1753000</v>
      </c>
      <c r="M90" s="42">
        <v>1776000</v>
      </c>
      <c r="N90" s="42">
        <v>1862000</v>
      </c>
      <c r="O90" s="42">
        <v>1944000</v>
      </c>
      <c r="P90" s="42">
        <v>2042120</v>
      </c>
      <c r="Q90" s="42">
        <v>2021514</v>
      </c>
    </row>
    <row r="91" spans="1:17" ht="11.45" customHeight="1" x14ac:dyDescent="0.25">
      <c r="A91" s="62" t="s">
        <v>56</v>
      </c>
      <c r="B91" s="42">
        <v>289000</v>
      </c>
      <c r="C91" s="42">
        <v>335000</v>
      </c>
      <c r="D91" s="42">
        <v>335000</v>
      </c>
      <c r="E91" s="42">
        <v>327289</v>
      </c>
      <c r="F91" s="42">
        <v>316000</v>
      </c>
      <c r="G91" s="42">
        <v>355000</v>
      </c>
      <c r="H91" s="42">
        <v>405000</v>
      </c>
      <c r="I91" s="42">
        <v>454000</v>
      </c>
      <c r="J91" s="42">
        <v>536000</v>
      </c>
      <c r="K91" s="42">
        <v>562000</v>
      </c>
      <c r="L91" s="42">
        <v>701000</v>
      </c>
      <c r="M91" s="42">
        <v>716000</v>
      </c>
      <c r="N91" s="42">
        <v>775000</v>
      </c>
      <c r="O91" s="42">
        <v>834000</v>
      </c>
      <c r="P91" s="42">
        <v>848668</v>
      </c>
      <c r="Q91" s="42">
        <v>905798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141</v>
      </c>
      <c r="O92" s="42">
        <v>14056</v>
      </c>
      <c r="P92" s="42">
        <v>34120</v>
      </c>
      <c r="Q92" s="42">
        <v>33873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3681</v>
      </c>
      <c r="M93" s="42">
        <v>8926</v>
      </c>
      <c r="N93" s="42">
        <v>9236</v>
      </c>
      <c r="O93" s="42">
        <v>9991</v>
      </c>
      <c r="P93" s="42">
        <v>10911</v>
      </c>
      <c r="Q93" s="42">
        <v>12134</v>
      </c>
    </row>
    <row r="94" spans="1:17" ht="11.45" customHeight="1" x14ac:dyDescent="0.25">
      <c r="A94" s="19" t="s">
        <v>28</v>
      </c>
      <c r="B94" s="38">
        <f>SUM(B95:B99)</f>
        <v>88168</v>
      </c>
      <c r="C94" s="38">
        <f t="shared" ref="C94" si="66">SUM(C95:C99)</f>
        <v>89858</v>
      </c>
      <c r="D94" s="38">
        <f t="shared" ref="D94" si="67">SUM(D95:D99)</f>
        <v>91716</v>
      </c>
      <c r="E94" s="38">
        <f t="shared" ref="E94" si="68">SUM(E95:E99)</f>
        <v>92701</v>
      </c>
      <c r="F94" s="38">
        <f t="shared" ref="F94" si="69">SUM(F95:F99)</f>
        <v>92874</v>
      </c>
      <c r="G94" s="38">
        <f t="shared" ref="G94" si="70">SUM(G95:G99)</f>
        <v>94437</v>
      </c>
      <c r="H94" s="38">
        <f t="shared" ref="H94" si="71">SUM(H95:H99)</f>
        <v>96099</v>
      </c>
      <c r="I94" s="38">
        <f t="shared" ref="I94" si="72">SUM(I95:I99)</f>
        <v>96419</v>
      </c>
      <c r="J94" s="38">
        <f t="shared" ref="J94" si="73">SUM(J95:J99)</f>
        <v>97597</v>
      </c>
      <c r="K94" s="38">
        <f t="shared" ref="K94" si="74">SUM(K95:K99)</f>
        <v>97524</v>
      </c>
      <c r="L94" s="38">
        <f t="shared" ref="L94" si="75">SUM(L95:L99)</f>
        <v>97241</v>
      </c>
      <c r="M94" s="38">
        <f t="shared" ref="M94" si="76">SUM(M95:M99)</f>
        <v>98477</v>
      </c>
      <c r="N94" s="38">
        <f t="shared" ref="N94" si="77">SUM(N95:N99)</f>
        <v>96156</v>
      </c>
      <c r="O94" s="38">
        <f t="shared" ref="O94" si="78">SUM(O95:O99)</f>
        <v>94860</v>
      </c>
      <c r="P94" s="38">
        <f t="shared" ref="P94" si="79">SUM(P95:P99)</f>
        <v>94269</v>
      </c>
      <c r="Q94" s="38">
        <f t="shared" ref="Q94" si="80">SUM(Q95:Q99)</f>
        <v>94016</v>
      </c>
    </row>
    <row r="95" spans="1:17" ht="11.45" customHeight="1" x14ac:dyDescent="0.25">
      <c r="A95" s="62" t="s">
        <v>59</v>
      </c>
      <c r="B95" s="37">
        <v>1014</v>
      </c>
      <c r="C95" s="37">
        <v>924</v>
      </c>
      <c r="D95" s="37">
        <v>891</v>
      </c>
      <c r="E95" s="37">
        <v>728</v>
      </c>
      <c r="F95" s="37">
        <v>633</v>
      </c>
      <c r="G95" s="37">
        <v>615</v>
      </c>
      <c r="H95" s="37">
        <v>588</v>
      </c>
      <c r="I95" s="37">
        <v>561</v>
      </c>
      <c r="J95" s="37">
        <v>568</v>
      </c>
      <c r="K95" s="37">
        <v>593</v>
      </c>
      <c r="L95" s="37">
        <v>581</v>
      </c>
      <c r="M95" s="37">
        <v>560</v>
      </c>
      <c r="N95" s="37">
        <v>554</v>
      </c>
      <c r="O95" s="37">
        <v>1026</v>
      </c>
      <c r="P95" s="37">
        <v>611</v>
      </c>
      <c r="Q95" s="37">
        <v>587</v>
      </c>
    </row>
    <row r="96" spans="1:17" ht="11.45" customHeight="1" x14ac:dyDescent="0.25">
      <c r="A96" s="62" t="s">
        <v>58</v>
      </c>
      <c r="B96" s="37">
        <v>86391</v>
      </c>
      <c r="C96" s="37">
        <v>88156</v>
      </c>
      <c r="D96" s="37">
        <v>90117</v>
      </c>
      <c r="E96" s="37">
        <v>90894</v>
      </c>
      <c r="F96" s="37">
        <v>91139</v>
      </c>
      <c r="G96" s="37">
        <v>92266</v>
      </c>
      <c r="H96" s="37">
        <v>93287</v>
      </c>
      <c r="I96" s="37">
        <v>93146</v>
      </c>
      <c r="J96" s="37">
        <v>93805</v>
      </c>
      <c r="K96" s="37">
        <v>93328</v>
      </c>
      <c r="L96" s="37">
        <v>92826</v>
      </c>
      <c r="M96" s="37">
        <v>93435</v>
      </c>
      <c r="N96" s="37">
        <v>90345</v>
      </c>
      <c r="O96" s="37">
        <v>87745</v>
      </c>
      <c r="P96" s="37">
        <v>87661</v>
      </c>
      <c r="Q96" s="37">
        <v>87210</v>
      </c>
    </row>
    <row r="97" spans="1:17" ht="11.45" customHeight="1" x14ac:dyDescent="0.25">
      <c r="A97" s="62" t="s">
        <v>57</v>
      </c>
      <c r="B97" s="37">
        <v>72</v>
      </c>
      <c r="C97" s="37">
        <v>81</v>
      </c>
      <c r="D97" s="37">
        <v>77</v>
      </c>
      <c r="E97" s="37">
        <v>90</v>
      </c>
      <c r="F97" s="37">
        <v>140</v>
      </c>
      <c r="G97" s="37">
        <v>204</v>
      </c>
      <c r="H97" s="37">
        <v>229</v>
      </c>
      <c r="I97" s="37">
        <v>275</v>
      </c>
      <c r="J97" s="37">
        <v>332</v>
      </c>
      <c r="K97" s="37">
        <v>453</v>
      </c>
      <c r="L97" s="37">
        <v>456</v>
      </c>
      <c r="M97" s="37">
        <v>439</v>
      </c>
      <c r="N97" s="37">
        <v>420</v>
      </c>
      <c r="O97" s="37">
        <v>401</v>
      </c>
      <c r="P97" s="37">
        <v>380</v>
      </c>
      <c r="Q97" s="37">
        <v>309</v>
      </c>
    </row>
    <row r="98" spans="1:17" ht="11.45" customHeight="1" x14ac:dyDescent="0.25">
      <c r="A98" s="62" t="s">
        <v>56</v>
      </c>
      <c r="B98" s="37">
        <v>691</v>
      </c>
      <c r="C98" s="37">
        <v>697</v>
      </c>
      <c r="D98" s="37">
        <v>631</v>
      </c>
      <c r="E98" s="37">
        <v>989</v>
      </c>
      <c r="F98" s="37">
        <v>962</v>
      </c>
      <c r="G98" s="37">
        <v>1352</v>
      </c>
      <c r="H98" s="37">
        <v>1995</v>
      </c>
      <c r="I98" s="37">
        <v>2437</v>
      </c>
      <c r="J98" s="37">
        <v>2892</v>
      </c>
      <c r="K98" s="37">
        <v>3150</v>
      </c>
      <c r="L98" s="37">
        <v>3378</v>
      </c>
      <c r="M98" s="37">
        <v>4043</v>
      </c>
      <c r="N98" s="37">
        <v>4837</v>
      </c>
      <c r="O98" s="37">
        <v>5194</v>
      </c>
      <c r="P98" s="37">
        <v>5124</v>
      </c>
      <c r="Q98" s="37">
        <v>5422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494</v>
      </c>
      <c r="P99" s="37">
        <v>493</v>
      </c>
      <c r="Q99" s="37">
        <v>488</v>
      </c>
    </row>
    <row r="100" spans="1:17" ht="11.45" customHeight="1" x14ac:dyDescent="0.25">
      <c r="A100" s="25" t="s">
        <v>18</v>
      </c>
      <c r="B100" s="40">
        <f t="shared" ref="B100:Q100" si="81">B101+B107</f>
        <v>3558163.3426221497</v>
      </c>
      <c r="C100" s="40">
        <f t="shared" si="81"/>
        <v>3725465.1284012087</v>
      </c>
      <c r="D100" s="40">
        <f t="shared" si="81"/>
        <v>3951752.92469757</v>
      </c>
      <c r="E100" s="40">
        <f t="shared" si="81"/>
        <v>4136614.3171270993</v>
      </c>
      <c r="F100" s="40">
        <f t="shared" si="81"/>
        <v>4195994.1070985468</v>
      </c>
      <c r="G100" s="40">
        <f t="shared" si="81"/>
        <v>4357801.509692681</v>
      </c>
      <c r="H100" s="40">
        <f t="shared" si="81"/>
        <v>4515723.6447692793</v>
      </c>
      <c r="I100" s="40">
        <f t="shared" si="81"/>
        <v>4613102.3200869281</v>
      </c>
      <c r="J100" s="40">
        <f t="shared" si="81"/>
        <v>4699924.6362729277</v>
      </c>
      <c r="K100" s="40">
        <f t="shared" si="81"/>
        <v>4736867.6824511942</v>
      </c>
      <c r="L100" s="40">
        <f t="shared" si="81"/>
        <v>4779307.0699802069</v>
      </c>
      <c r="M100" s="40">
        <f t="shared" si="81"/>
        <v>4824214.989243933</v>
      </c>
      <c r="N100" s="40">
        <f t="shared" si="81"/>
        <v>4818536.226937619</v>
      </c>
      <c r="O100" s="40">
        <f t="shared" si="81"/>
        <v>4777509.7782048685</v>
      </c>
      <c r="P100" s="40">
        <f t="shared" si="81"/>
        <v>4779451.1191544859</v>
      </c>
      <c r="Q100" s="40">
        <f t="shared" si="81"/>
        <v>4813543.7000251934</v>
      </c>
    </row>
    <row r="101" spans="1:17" ht="11.45" customHeight="1" x14ac:dyDescent="0.25">
      <c r="A101" s="23" t="s">
        <v>27</v>
      </c>
      <c r="B101" s="39">
        <f>SUM(B102:B106)</f>
        <v>2637172</v>
      </c>
      <c r="C101" s="39">
        <f t="shared" ref="C101" si="82">SUM(C102:C106)</f>
        <v>2804885</v>
      </c>
      <c r="D101" s="39">
        <f t="shared" ref="D101" si="83">SUM(D102:D106)</f>
        <v>3027282</v>
      </c>
      <c r="E101" s="39">
        <f t="shared" ref="E101" si="84">SUM(E102:E106)</f>
        <v>3209962</v>
      </c>
      <c r="F101" s="39">
        <f t="shared" ref="F101" si="85">SUM(F102:F106)</f>
        <v>3272318</v>
      </c>
      <c r="G101" s="39">
        <f t="shared" ref="G101" si="86">SUM(G102:G106)</f>
        <v>3432827</v>
      </c>
      <c r="H101" s="39">
        <f t="shared" ref="H101" si="87">SUM(H102:H106)</f>
        <v>3579735</v>
      </c>
      <c r="I101" s="39">
        <f t="shared" ref="I101" si="88">SUM(I102:I106)</f>
        <v>3673354</v>
      </c>
      <c r="J101" s="39">
        <f t="shared" ref="J101" si="89">SUM(J102:J106)</f>
        <v>3761540</v>
      </c>
      <c r="K101" s="39">
        <f t="shared" ref="K101" si="90">SUM(K102:K106)</f>
        <v>3802936</v>
      </c>
      <c r="L101" s="39">
        <f t="shared" ref="L101" si="91">SUM(L102:L106)</f>
        <v>3855887</v>
      </c>
      <c r="M101" s="39">
        <f t="shared" ref="M101" si="92">SUM(M102:M106)</f>
        <v>3900300</v>
      </c>
      <c r="N101" s="39">
        <f t="shared" ref="N101" si="93">SUM(N102:N106)</f>
        <v>3914121</v>
      </c>
      <c r="O101" s="39">
        <f t="shared" ref="O101" si="94">SUM(O102:O106)</f>
        <v>3894922</v>
      </c>
      <c r="P101" s="39">
        <f t="shared" ref="P101" si="95">SUM(P102:P106)</f>
        <v>3909637</v>
      </c>
      <c r="Q101" s="39">
        <f t="shared" ref="Q101" si="96">SUM(Q102:Q106)</f>
        <v>3944261</v>
      </c>
    </row>
    <row r="102" spans="1:17" ht="11.45" customHeight="1" x14ac:dyDescent="0.25">
      <c r="A102" s="62" t="s">
        <v>59</v>
      </c>
      <c r="B102" s="42">
        <v>252409</v>
      </c>
      <c r="C102" s="42">
        <v>263033</v>
      </c>
      <c r="D102" s="42">
        <v>278148</v>
      </c>
      <c r="E102" s="42">
        <v>288969</v>
      </c>
      <c r="F102" s="42">
        <v>288626</v>
      </c>
      <c r="G102" s="42">
        <v>296661</v>
      </c>
      <c r="H102" s="42">
        <v>303102</v>
      </c>
      <c r="I102" s="42">
        <v>265204</v>
      </c>
      <c r="J102" s="42">
        <v>256570</v>
      </c>
      <c r="K102" s="42">
        <v>243999</v>
      </c>
      <c r="L102" s="42">
        <v>233591</v>
      </c>
      <c r="M102" s="42">
        <v>237169</v>
      </c>
      <c r="N102" s="42">
        <v>218599</v>
      </c>
      <c r="O102" s="42">
        <v>213153</v>
      </c>
      <c r="P102" s="42">
        <v>207425</v>
      </c>
      <c r="Q102" s="42">
        <v>199341</v>
      </c>
    </row>
    <row r="103" spans="1:17" ht="11.45" customHeight="1" x14ac:dyDescent="0.25">
      <c r="A103" s="62" t="s">
        <v>58</v>
      </c>
      <c r="B103" s="42">
        <v>2370095</v>
      </c>
      <c r="C103" s="42">
        <v>2524678</v>
      </c>
      <c r="D103" s="42">
        <v>2728721</v>
      </c>
      <c r="E103" s="42">
        <v>2897148</v>
      </c>
      <c r="F103" s="42">
        <v>2956902</v>
      </c>
      <c r="G103" s="42">
        <v>3105183</v>
      </c>
      <c r="H103" s="42">
        <v>3240999</v>
      </c>
      <c r="I103" s="42">
        <v>3373071</v>
      </c>
      <c r="J103" s="42">
        <v>3459014</v>
      </c>
      <c r="K103" s="42">
        <v>3494966</v>
      </c>
      <c r="L103" s="42">
        <v>3534015</v>
      </c>
      <c r="M103" s="42">
        <v>3567298</v>
      </c>
      <c r="N103" s="42">
        <v>3593422</v>
      </c>
      <c r="O103" s="42">
        <v>3571446</v>
      </c>
      <c r="P103" s="42">
        <v>3583125</v>
      </c>
      <c r="Q103" s="42">
        <v>3617886</v>
      </c>
    </row>
    <row r="104" spans="1:17" ht="11.45" customHeight="1" x14ac:dyDescent="0.25">
      <c r="A104" s="62" t="s">
        <v>57</v>
      </c>
      <c r="B104" s="42">
        <v>7466</v>
      </c>
      <c r="C104" s="42">
        <v>8576</v>
      </c>
      <c r="D104" s="42">
        <v>9997</v>
      </c>
      <c r="E104" s="42">
        <v>11449</v>
      </c>
      <c r="F104" s="42">
        <v>12606</v>
      </c>
      <c r="G104" s="42">
        <v>14282</v>
      </c>
      <c r="H104" s="42">
        <v>16086</v>
      </c>
      <c r="I104" s="42">
        <v>15502</v>
      </c>
      <c r="J104" s="42">
        <v>18675</v>
      </c>
      <c r="K104" s="42">
        <v>24802</v>
      </c>
      <c r="L104" s="42">
        <v>30912</v>
      </c>
      <c r="M104" s="42">
        <v>34102</v>
      </c>
      <c r="N104" s="42">
        <v>39001</v>
      </c>
      <c r="O104" s="42">
        <v>41592</v>
      </c>
      <c r="P104" s="42">
        <v>44262</v>
      </c>
      <c r="Q104" s="42">
        <v>46506</v>
      </c>
    </row>
    <row r="105" spans="1:17" ht="11.45" customHeight="1" x14ac:dyDescent="0.25">
      <c r="A105" s="62" t="s">
        <v>56</v>
      </c>
      <c r="B105" s="42">
        <v>7202</v>
      </c>
      <c r="C105" s="42">
        <v>8598</v>
      </c>
      <c r="D105" s="42">
        <v>10416</v>
      </c>
      <c r="E105" s="42">
        <v>12396</v>
      </c>
      <c r="F105" s="42">
        <v>14184</v>
      </c>
      <c r="G105" s="42">
        <v>16701</v>
      </c>
      <c r="H105" s="42">
        <v>19548</v>
      </c>
      <c r="I105" s="42">
        <v>19577</v>
      </c>
      <c r="J105" s="42">
        <v>27281</v>
      </c>
      <c r="K105" s="42">
        <v>39169</v>
      </c>
      <c r="L105" s="42">
        <v>57369</v>
      </c>
      <c r="M105" s="42">
        <v>61731</v>
      </c>
      <c r="N105" s="42">
        <v>62704</v>
      </c>
      <c r="O105" s="42">
        <v>68169</v>
      </c>
      <c r="P105" s="42">
        <v>73955</v>
      </c>
      <c r="Q105" s="42">
        <v>79213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395</v>
      </c>
      <c r="O106" s="42">
        <v>562</v>
      </c>
      <c r="P106" s="42">
        <v>870</v>
      </c>
      <c r="Q106" s="42">
        <v>1315</v>
      </c>
    </row>
    <row r="107" spans="1:17" ht="11.45" customHeight="1" x14ac:dyDescent="0.25">
      <c r="A107" s="19" t="s">
        <v>24</v>
      </c>
      <c r="B107" s="38">
        <f>SUM(B108:B109)</f>
        <v>920991.34262214997</v>
      </c>
      <c r="C107" s="38">
        <f t="shared" ref="C107" si="97">SUM(C108:C109)</f>
        <v>920580.12840120855</v>
      </c>
      <c r="D107" s="38">
        <f t="shared" ref="D107" si="98">SUM(D108:D109)</f>
        <v>924470.92469757004</v>
      </c>
      <c r="E107" s="38">
        <f t="shared" ref="E107" si="99">SUM(E108:E109)</f>
        <v>926652.31712709949</v>
      </c>
      <c r="F107" s="38">
        <f t="shared" ref="F107" si="100">SUM(F108:F109)</f>
        <v>923676.10709854704</v>
      </c>
      <c r="G107" s="38">
        <f t="shared" ref="G107" si="101">SUM(G108:G109)</f>
        <v>924974.50969268114</v>
      </c>
      <c r="H107" s="38">
        <f t="shared" ref="H107" si="102">SUM(H108:H109)</f>
        <v>935988.64476927894</v>
      </c>
      <c r="I107" s="38">
        <f t="shared" ref="I107" si="103">SUM(I108:I109)</f>
        <v>939748.32008692785</v>
      </c>
      <c r="J107" s="38">
        <f t="shared" ref="J107" si="104">SUM(J108:J109)</f>
        <v>938384.63627292798</v>
      </c>
      <c r="K107" s="38">
        <f t="shared" ref="K107" si="105">SUM(K108:K109)</f>
        <v>933931.6824511938</v>
      </c>
      <c r="L107" s="38">
        <f t="shared" ref="L107" si="106">SUM(L108:L109)</f>
        <v>923420.06998020667</v>
      </c>
      <c r="M107" s="38">
        <f t="shared" ref="M107" si="107">SUM(M108:M109)</f>
        <v>923914.98924393265</v>
      </c>
      <c r="N107" s="38">
        <f t="shared" ref="N107" si="108">SUM(N108:N109)</f>
        <v>904415.22693761915</v>
      </c>
      <c r="O107" s="38">
        <f t="shared" ref="O107" si="109">SUM(O108:O109)</f>
        <v>882587.77820486878</v>
      </c>
      <c r="P107" s="38">
        <f t="shared" ref="P107" si="110">SUM(P108:P109)</f>
        <v>869814.11915448552</v>
      </c>
      <c r="Q107" s="38">
        <f t="shared" ref="Q107" si="111">SUM(Q108:Q109)</f>
        <v>869282.70002519351</v>
      </c>
    </row>
    <row r="108" spans="1:17" ht="11.45" customHeight="1" x14ac:dyDescent="0.25">
      <c r="A108" s="17" t="s">
        <v>23</v>
      </c>
      <c r="B108" s="37">
        <v>900818</v>
      </c>
      <c r="C108" s="37">
        <v>899128</v>
      </c>
      <c r="D108" s="37">
        <v>901986</v>
      </c>
      <c r="E108" s="37">
        <v>903734</v>
      </c>
      <c r="F108" s="37">
        <v>896965</v>
      </c>
      <c r="G108" s="37">
        <v>897429</v>
      </c>
      <c r="H108" s="37">
        <v>906748</v>
      </c>
      <c r="I108" s="37">
        <v>910772</v>
      </c>
      <c r="J108" s="37">
        <v>907938</v>
      </c>
      <c r="K108" s="37">
        <v>907312</v>
      </c>
      <c r="L108" s="37">
        <v>894676</v>
      </c>
      <c r="M108" s="37">
        <v>899032</v>
      </c>
      <c r="N108" s="37">
        <v>881105</v>
      </c>
      <c r="O108" s="37">
        <v>857499</v>
      </c>
      <c r="P108" s="37">
        <v>844072</v>
      </c>
      <c r="Q108" s="37">
        <v>844057</v>
      </c>
    </row>
    <row r="109" spans="1:17" ht="11.45" customHeight="1" x14ac:dyDescent="0.25">
      <c r="A109" s="15" t="s">
        <v>22</v>
      </c>
      <c r="B109" s="36">
        <v>20173.342622149943</v>
      </c>
      <c r="C109" s="36">
        <v>21452.128401208498</v>
      </c>
      <c r="D109" s="36">
        <v>22484.92469757007</v>
      </c>
      <c r="E109" s="36">
        <v>22918.317127099464</v>
      </c>
      <c r="F109" s="36">
        <v>26711.107098547098</v>
      </c>
      <c r="G109" s="36">
        <v>27545.509692681149</v>
      </c>
      <c r="H109" s="36">
        <v>29240.644769278901</v>
      </c>
      <c r="I109" s="36">
        <v>28976.320086927881</v>
      </c>
      <c r="J109" s="36">
        <v>30446.636272927975</v>
      </c>
      <c r="K109" s="36">
        <v>26619.682451193759</v>
      </c>
      <c r="L109" s="36">
        <v>28744.069980206714</v>
      </c>
      <c r="M109" s="36">
        <v>24882.989243932683</v>
      </c>
      <c r="N109" s="36">
        <v>23310.226937619165</v>
      </c>
      <c r="O109" s="36">
        <v>25088.778204868806</v>
      </c>
      <c r="P109" s="36">
        <v>25742.119154485506</v>
      </c>
      <c r="Q109" s="36">
        <v>25225.700025193557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4177323</v>
      </c>
      <c r="D111" s="41">
        <f t="shared" si="112"/>
        <v>4028096</v>
      </c>
      <c r="E111" s="41">
        <f t="shared" si="112"/>
        <v>4395690</v>
      </c>
      <c r="F111" s="41">
        <f t="shared" si="112"/>
        <v>4355905</v>
      </c>
      <c r="G111" s="41">
        <f t="shared" si="112"/>
        <v>4215197</v>
      </c>
      <c r="H111" s="41">
        <f t="shared" si="112"/>
        <v>4381843</v>
      </c>
      <c r="I111" s="41">
        <f t="shared" si="112"/>
        <v>4304234</v>
      </c>
      <c r="J111" s="41">
        <f t="shared" si="112"/>
        <v>3907359</v>
      </c>
      <c r="K111" s="41">
        <f t="shared" si="112"/>
        <v>3931784</v>
      </c>
      <c r="L111" s="41">
        <f t="shared" si="112"/>
        <v>3622072</v>
      </c>
      <c r="M111" s="41">
        <f t="shared" si="112"/>
        <v>3243798</v>
      </c>
      <c r="N111" s="41">
        <f t="shared" si="112"/>
        <v>2781931</v>
      </c>
      <c r="O111" s="41">
        <f t="shared" si="112"/>
        <v>2987202</v>
      </c>
      <c r="P111" s="41">
        <f t="shared" si="112"/>
        <v>3064652</v>
      </c>
      <c r="Q111" s="41">
        <f t="shared" si="112"/>
        <v>3130267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3851450</v>
      </c>
      <c r="D112" s="40">
        <f t="shared" si="113"/>
        <v>3624280</v>
      </c>
      <c r="E112" s="40">
        <f t="shared" si="113"/>
        <v>4010026</v>
      </c>
      <c r="F112" s="40">
        <f t="shared" si="113"/>
        <v>4066513</v>
      </c>
      <c r="G112" s="40">
        <f t="shared" si="113"/>
        <v>3807884</v>
      </c>
      <c r="H112" s="40">
        <f t="shared" si="113"/>
        <v>3966592</v>
      </c>
      <c r="I112" s="40">
        <f t="shared" si="113"/>
        <v>3907776</v>
      </c>
      <c r="J112" s="40">
        <f t="shared" si="113"/>
        <v>3552293</v>
      </c>
      <c r="K112" s="40">
        <f t="shared" si="113"/>
        <v>3588900</v>
      </c>
      <c r="L112" s="40">
        <f t="shared" si="113"/>
        <v>3258896</v>
      </c>
      <c r="M112" s="40">
        <f t="shared" si="113"/>
        <v>2885887</v>
      </c>
      <c r="N112" s="40">
        <f t="shared" si="113"/>
        <v>2440948</v>
      </c>
      <c r="O112" s="40">
        <f t="shared" si="113"/>
        <v>2684423</v>
      </c>
      <c r="P112" s="40">
        <f t="shared" si="113"/>
        <v>2724432</v>
      </c>
      <c r="Q112" s="40">
        <f t="shared" si="113"/>
        <v>2760128</v>
      </c>
    </row>
    <row r="113" spans="1:17" ht="11.45" customHeight="1" x14ac:dyDescent="0.25">
      <c r="A113" s="23" t="s">
        <v>30</v>
      </c>
      <c r="B113" s="39"/>
      <c r="C113" s="39">
        <v>829787</v>
      </c>
      <c r="D113" s="39">
        <v>757902</v>
      </c>
      <c r="E113" s="39">
        <v>820302</v>
      </c>
      <c r="F113" s="39">
        <v>674382</v>
      </c>
      <c r="G113" s="39">
        <v>672765</v>
      </c>
      <c r="H113" s="39">
        <v>711979</v>
      </c>
      <c r="I113" s="39">
        <v>697534</v>
      </c>
      <c r="J113" s="39">
        <v>653198</v>
      </c>
      <c r="K113" s="39">
        <v>712994</v>
      </c>
      <c r="L113" s="39">
        <v>512702</v>
      </c>
      <c r="M113" s="39">
        <v>410030</v>
      </c>
      <c r="N113" s="39">
        <v>330066</v>
      </c>
      <c r="O113" s="39">
        <v>654931</v>
      </c>
      <c r="P113" s="39">
        <v>664723</v>
      </c>
      <c r="Q113" s="39">
        <v>475317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3012300</v>
      </c>
      <c r="D114" s="38">
        <f t="shared" ref="D114" si="115">SUM(D115:D120)</f>
        <v>2856676</v>
      </c>
      <c r="E114" s="38">
        <f t="shared" ref="E114" si="116">SUM(E115:E120)</f>
        <v>3180639</v>
      </c>
      <c r="F114" s="38">
        <f t="shared" ref="F114" si="117">SUM(F115:F120)</f>
        <v>3383888</v>
      </c>
      <c r="G114" s="38">
        <f t="shared" ref="G114" si="118">SUM(G115:G120)</f>
        <v>3125615</v>
      </c>
      <c r="H114" s="38">
        <f t="shared" ref="H114" si="119">SUM(H115:H120)</f>
        <v>3245133</v>
      </c>
      <c r="I114" s="38">
        <f t="shared" ref="I114" si="120">SUM(I115:I120)</f>
        <v>3202283</v>
      </c>
      <c r="J114" s="38">
        <f t="shared" ref="J114" si="121">SUM(J115:J120)</f>
        <v>2890517</v>
      </c>
      <c r="K114" s="38">
        <f t="shared" ref="K114" si="122">SUM(K115:K120)</f>
        <v>2868854</v>
      </c>
      <c r="L114" s="38">
        <f t="shared" ref="L114" si="123">SUM(L115:L120)</f>
        <v>2739573</v>
      </c>
      <c r="M114" s="38">
        <f t="shared" ref="M114" si="124">SUM(M115:M120)</f>
        <v>2467921</v>
      </c>
      <c r="N114" s="38">
        <f t="shared" ref="N114" si="125">SUM(N115:N120)</f>
        <v>2106702</v>
      </c>
      <c r="O114" s="38">
        <f t="shared" ref="O114" si="126">SUM(O115:O120)</f>
        <v>2024429</v>
      </c>
      <c r="P114" s="38">
        <f t="shared" ref="P114" si="127">SUM(P115:P120)</f>
        <v>2053607</v>
      </c>
      <c r="Q114" s="38">
        <f t="shared" ref="Q114" si="128">SUM(Q115:Q120)</f>
        <v>2278740</v>
      </c>
    </row>
    <row r="115" spans="1:17" ht="11.45" customHeight="1" x14ac:dyDescent="0.25">
      <c r="A115" s="62" t="s">
        <v>59</v>
      </c>
      <c r="B115" s="42"/>
      <c r="C115" s="42">
        <v>1741451</v>
      </c>
      <c r="D115" s="42">
        <v>1800395</v>
      </c>
      <c r="E115" s="42">
        <v>1800633</v>
      </c>
      <c r="F115" s="42">
        <v>1607297</v>
      </c>
      <c r="G115" s="42">
        <v>1435577</v>
      </c>
      <c r="H115" s="42">
        <v>1466449</v>
      </c>
      <c r="I115" s="42">
        <v>1476218</v>
      </c>
      <c r="J115" s="42">
        <v>1370819</v>
      </c>
      <c r="K115" s="42">
        <v>1225405</v>
      </c>
      <c r="L115" s="42">
        <v>1133337</v>
      </c>
      <c r="M115" s="42">
        <v>1104026</v>
      </c>
      <c r="N115" s="42">
        <v>876808</v>
      </c>
      <c r="O115" s="42">
        <v>816482</v>
      </c>
      <c r="P115" s="42">
        <v>849535</v>
      </c>
      <c r="Q115" s="42">
        <v>969716</v>
      </c>
    </row>
    <row r="116" spans="1:17" ht="11.45" customHeight="1" x14ac:dyDescent="0.25">
      <c r="A116" s="62" t="s">
        <v>58</v>
      </c>
      <c r="B116" s="42"/>
      <c r="C116" s="42">
        <v>1223849</v>
      </c>
      <c r="D116" s="42">
        <v>1056281</v>
      </c>
      <c r="E116" s="42">
        <v>1368006</v>
      </c>
      <c r="F116" s="42">
        <v>1776591</v>
      </c>
      <c r="G116" s="42">
        <v>1649412</v>
      </c>
      <c r="H116" s="42">
        <v>1728684</v>
      </c>
      <c r="I116" s="42">
        <v>1644781</v>
      </c>
      <c r="J116" s="42">
        <v>1375629</v>
      </c>
      <c r="K116" s="42">
        <v>1181913</v>
      </c>
      <c r="L116" s="42">
        <v>1184555</v>
      </c>
      <c r="M116" s="42">
        <v>1264602</v>
      </c>
      <c r="N116" s="42">
        <v>1042193</v>
      </c>
      <c r="O116" s="42">
        <v>1009340</v>
      </c>
      <c r="P116" s="42">
        <v>987300</v>
      </c>
      <c r="Q116" s="42">
        <v>1123176</v>
      </c>
    </row>
    <row r="117" spans="1:17" ht="11.45" customHeight="1" x14ac:dyDescent="0.25">
      <c r="A117" s="62" t="s">
        <v>57</v>
      </c>
      <c r="B117" s="42"/>
      <c r="C117" s="42">
        <v>1000</v>
      </c>
      <c r="D117" s="42">
        <v>0</v>
      </c>
      <c r="E117" s="42">
        <v>12000</v>
      </c>
      <c r="F117" s="42">
        <v>0</v>
      </c>
      <c r="G117" s="42">
        <v>1626</v>
      </c>
      <c r="H117" s="42">
        <v>0</v>
      </c>
      <c r="I117" s="42">
        <v>21660</v>
      </c>
      <c r="J117" s="42">
        <v>62069</v>
      </c>
      <c r="K117" s="42">
        <v>333715</v>
      </c>
      <c r="L117" s="42">
        <v>279000</v>
      </c>
      <c r="M117" s="42">
        <v>55553</v>
      </c>
      <c r="N117" s="42">
        <v>127942</v>
      </c>
      <c r="O117" s="42">
        <v>115838</v>
      </c>
      <c r="P117" s="42">
        <v>123846</v>
      </c>
      <c r="Q117" s="42">
        <v>120555</v>
      </c>
    </row>
    <row r="118" spans="1:17" ht="11.45" customHeight="1" x14ac:dyDescent="0.25">
      <c r="A118" s="62" t="s">
        <v>56</v>
      </c>
      <c r="B118" s="42"/>
      <c r="C118" s="42">
        <v>46000</v>
      </c>
      <c r="D118" s="42">
        <v>0</v>
      </c>
      <c r="E118" s="42">
        <v>0</v>
      </c>
      <c r="F118" s="42">
        <v>0</v>
      </c>
      <c r="G118" s="42">
        <v>39000</v>
      </c>
      <c r="H118" s="42">
        <v>50000</v>
      </c>
      <c r="I118" s="42">
        <v>59624</v>
      </c>
      <c r="J118" s="42">
        <v>82000</v>
      </c>
      <c r="K118" s="42">
        <v>127821</v>
      </c>
      <c r="L118" s="42">
        <v>139000</v>
      </c>
      <c r="M118" s="42">
        <v>38303</v>
      </c>
      <c r="N118" s="42">
        <v>59000</v>
      </c>
      <c r="O118" s="42">
        <v>67982</v>
      </c>
      <c r="P118" s="42">
        <v>71045</v>
      </c>
      <c r="Q118" s="42">
        <v>62903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141</v>
      </c>
      <c r="O119" s="42">
        <v>13922</v>
      </c>
      <c r="P119" s="42">
        <v>20791</v>
      </c>
      <c r="Q119" s="42">
        <v>932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3681</v>
      </c>
      <c r="M120" s="42">
        <v>5437</v>
      </c>
      <c r="N120" s="42">
        <v>618</v>
      </c>
      <c r="O120" s="42">
        <v>865</v>
      </c>
      <c r="P120" s="42">
        <v>1090</v>
      </c>
      <c r="Q120" s="42">
        <v>1458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9363</v>
      </c>
      <c r="D121" s="38">
        <f t="shared" ref="D121" si="130">SUM(D122:D126)</f>
        <v>9702</v>
      </c>
      <c r="E121" s="38">
        <f t="shared" ref="E121" si="131">SUM(E122:E126)</f>
        <v>9085</v>
      </c>
      <c r="F121" s="38">
        <f t="shared" ref="F121" si="132">SUM(F122:F126)</f>
        <v>8243</v>
      </c>
      <c r="G121" s="38">
        <f t="shared" ref="G121" si="133">SUM(G122:G126)</f>
        <v>9504</v>
      </c>
      <c r="H121" s="38">
        <f t="shared" ref="H121" si="134">SUM(H122:H126)</f>
        <v>9480</v>
      </c>
      <c r="I121" s="38">
        <f t="shared" ref="I121" si="135">SUM(I122:I126)</f>
        <v>7959</v>
      </c>
      <c r="J121" s="38">
        <f t="shared" ref="J121" si="136">SUM(J122:J126)</f>
        <v>8578</v>
      </c>
      <c r="K121" s="38">
        <f t="shared" ref="K121" si="137">SUM(K122:K126)</f>
        <v>7052</v>
      </c>
      <c r="L121" s="38">
        <f t="shared" ref="L121" si="138">SUM(L122:L126)</f>
        <v>6621</v>
      </c>
      <c r="M121" s="38">
        <f t="shared" ref="M121" si="139">SUM(M122:M126)</f>
        <v>7936</v>
      </c>
      <c r="N121" s="38">
        <f t="shared" ref="N121" si="140">SUM(N122:N126)</f>
        <v>4180</v>
      </c>
      <c r="O121" s="38">
        <f t="shared" ref="O121" si="141">SUM(O122:O126)</f>
        <v>5063</v>
      </c>
      <c r="P121" s="38">
        <f t="shared" ref="P121" si="142">SUM(P122:P126)</f>
        <v>6102</v>
      </c>
      <c r="Q121" s="38">
        <f t="shared" ref="Q121" si="143">SUM(Q122:Q126)</f>
        <v>6071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10</v>
      </c>
      <c r="J122" s="37">
        <v>34</v>
      </c>
      <c r="K122" s="37">
        <v>25</v>
      </c>
      <c r="L122" s="37">
        <v>15</v>
      </c>
      <c r="M122" s="37">
        <v>9</v>
      </c>
      <c r="N122" s="37">
        <v>4</v>
      </c>
      <c r="O122" s="37">
        <v>472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9284</v>
      </c>
      <c r="D123" s="37">
        <v>9702</v>
      </c>
      <c r="E123" s="37">
        <v>8648</v>
      </c>
      <c r="F123" s="37">
        <v>8154</v>
      </c>
      <c r="G123" s="37">
        <v>8982</v>
      </c>
      <c r="H123" s="37">
        <v>8744</v>
      </c>
      <c r="I123" s="37">
        <v>7390</v>
      </c>
      <c r="J123" s="37">
        <v>7954</v>
      </c>
      <c r="K123" s="37">
        <v>6560</v>
      </c>
      <c r="L123" s="37">
        <v>6277</v>
      </c>
      <c r="M123" s="37">
        <v>7150</v>
      </c>
      <c r="N123" s="37">
        <v>3253</v>
      </c>
      <c r="O123" s="37">
        <v>3589</v>
      </c>
      <c r="P123" s="37">
        <v>5997</v>
      </c>
      <c r="Q123" s="37">
        <v>5571</v>
      </c>
    </row>
    <row r="124" spans="1:17" ht="11.45" customHeight="1" x14ac:dyDescent="0.25">
      <c r="A124" s="62" t="s">
        <v>57</v>
      </c>
      <c r="B124" s="37"/>
      <c r="C124" s="37">
        <v>9</v>
      </c>
      <c r="D124" s="37">
        <v>0</v>
      </c>
      <c r="E124" s="37">
        <v>13</v>
      </c>
      <c r="F124" s="37">
        <v>50</v>
      </c>
      <c r="G124" s="37">
        <v>64</v>
      </c>
      <c r="H124" s="37">
        <v>25</v>
      </c>
      <c r="I124" s="37">
        <v>46</v>
      </c>
      <c r="J124" s="37">
        <v>57</v>
      </c>
      <c r="K124" s="37">
        <v>121</v>
      </c>
      <c r="L124" s="37">
        <v>3</v>
      </c>
      <c r="M124" s="37">
        <v>0</v>
      </c>
      <c r="N124" s="37">
        <v>0</v>
      </c>
      <c r="O124" s="37">
        <v>1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70</v>
      </c>
      <c r="D125" s="37">
        <v>0</v>
      </c>
      <c r="E125" s="37">
        <v>424</v>
      </c>
      <c r="F125" s="37">
        <v>39</v>
      </c>
      <c r="G125" s="37">
        <v>458</v>
      </c>
      <c r="H125" s="37">
        <v>711</v>
      </c>
      <c r="I125" s="37">
        <v>513</v>
      </c>
      <c r="J125" s="37">
        <v>533</v>
      </c>
      <c r="K125" s="37">
        <v>346</v>
      </c>
      <c r="L125" s="37">
        <v>326</v>
      </c>
      <c r="M125" s="37">
        <v>777</v>
      </c>
      <c r="N125" s="37">
        <v>923</v>
      </c>
      <c r="O125" s="37">
        <v>507</v>
      </c>
      <c r="P125" s="37">
        <v>105</v>
      </c>
      <c r="Q125" s="37">
        <v>500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494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325873</v>
      </c>
      <c r="D127" s="40">
        <f t="shared" si="144"/>
        <v>403816</v>
      </c>
      <c r="E127" s="40">
        <f t="shared" si="144"/>
        <v>385664</v>
      </c>
      <c r="F127" s="40">
        <f t="shared" si="144"/>
        <v>289392</v>
      </c>
      <c r="G127" s="40">
        <f t="shared" si="144"/>
        <v>407313</v>
      </c>
      <c r="H127" s="40">
        <f t="shared" si="144"/>
        <v>415251</v>
      </c>
      <c r="I127" s="40">
        <f t="shared" si="144"/>
        <v>396458</v>
      </c>
      <c r="J127" s="40">
        <f t="shared" si="144"/>
        <v>355066</v>
      </c>
      <c r="K127" s="40">
        <f t="shared" si="144"/>
        <v>342884</v>
      </c>
      <c r="L127" s="40">
        <f t="shared" si="144"/>
        <v>363176</v>
      </c>
      <c r="M127" s="40">
        <f t="shared" si="144"/>
        <v>357911</v>
      </c>
      <c r="N127" s="40">
        <f t="shared" si="144"/>
        <v>340983</v>
      </c>
      <c r="O127" s="40">
        <f t="shared" si="144"/>
        <v>302779</v>
      </c>
      <c r="P127" s="40">
        <f t="shared" si="144"/>
        <v>340220</v>
      </c>
      <c r="Q127" s="40">
        <f t="shared" si="144"/>
        <v>370139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283279</v>
      </c>
      <c r="D128" s="39">
        <f t="shared" ref="D128" si="146">SUM(D129:D133)</f>
        <v>355254</v>
      </c>
      <c r="E128" s="39">
        <f t="shared" ref="E128" si="147">SUM(E129:E133)</f>
        <v>333021</v>
      </c>
      <c r="F128" s="39">
        <f t="shared" ref="F128" si="148">SUM(F129:F133)</f>
        <v>230112</v>
      </c>
      <c r="G128" s="39">
        <f t="shared" ref="G128" si="149">SUM(G129:G133)</f>
        <v>344874</v>
      </c>
      <c r="H128" s="39">
        <f t="shared" ref="H128" si="150">SUM(H129:H133)</f>
        <v>346717</v>
      </c>
      <c r="I128" s="39">
        <f t="shared" ref="I128" si="151">SUM(I129:I133)</f>
        <v>325776</v>
      </c>
      <c r="J128" s="39">
        <f t="shared" ref="J128" si="152">SUM(J129:J133)</f>
        <v>281914</v>
      </c>
      <c r="K128" s="39">
        <f t="shared" ref="K128" si="153">SUM(K129:K133)</f>
        <v>276348</v>
      </c>
      <c r="L128" s="39">
        <f t="shared" ref="L128" si="154">SUM(L129:L133)</f>
        <v>291308</v>
      </c>
      <c r="M128" s="39">
        <f t="shared" ref="M128" si="155">SUM(M129:M133)</f>
        <v>287755</v>
      </c>
      <c r="N128" s="39">
        <f t="shared" ref="N128" si="156">SUM(N129:N133)</f>
        <v>283447</v>
      </c>
      <c r="O128" s="39">
        <f t="shared" ref="O128" si="157">SUM(O129:O133)</f>
        <v>244698</v>
      </c>
      <c r="P128" s="39">
        <f t="shared" ref="P128" si="158">SUM(P129:P133)</f>
        <v>276844</v>
      </c>
      <c r="Q128" s="39">
        <f t="shared" ref="Q128" si="159">SUM(Q129:Q133)</f>
        <v>299147</v>
      </c>
    </row>
    <row r="129" spans="1:17" ht="11.45" customHeight="1" x14ac:dyDescent="0.25">
      <c r="A129" s="62" t="s">
        <v>59</v>
      </c>
      <c r="B129" s="42"/>
      <c r="C129" s="42">
        <v>21685</v>
      </c>
      <c r="D129" s="42">
        <v>27816</v>
      </c>
      <c r="E129" s="42">
        <v>25147</v>
      </c>
      <c r="F129" s="42">
        <v>15564</v>
      </c>
      <c r="G129" s="42">
        <v>25404</v>
      </c>
      <c r="H129" s="42">
        <v>25117</v>
      </c>
      <c r="I129" s="42">
        <v>0</v>
      </c>
      <c r="J129" s="42">
        <v>9568</v>
      </c>
      <c r="K129" s="42">
        <v>6139</v>
      </c>
      <c r="L129" s="42">
        <v>5125</v>
      </c>
      <c r="M129" s="42">
        <v>16381</v>
      </c>
      <c r="N129" s="42">
        <v>6319</v>
      </c>
      <c r="O129" s="42">
        <v>12142</v>
      </c>
      <c r="P129" s="42">
        <v>14102</v>
      </c>
      <c r="Q129" s="42">
        <v>11445</v>
      </c>
    </row>
    <row r="130" spans="1:17" ht="11.45" customHeight="1" x14ac:dyDescent="0.25">
      <c r="A130" s="62" t="s">
        <v>58</v>
      </c>
      <c r="B130" s="42"/>
      <c r="C130" s="42">
        <v>258445</v>
      </c>
      <c r="D130" s="42">
        <v>323456</v>
      </c>
      <c r="E130" s="42">
        <v>303587</v>
      </c>
      <c r="F130" s="42">
        <v>210623</v>
      </c>
      <c r="G130" s="42">
        <v>314162</v>
      </c>
      <c r="H130" s="42">
        <v>315687</v>
      </c>
      <c r="I130" s="42">
        <v>324905</v>
      </c>
      <c r="J130" s="42">
        <v>261469</v>
      </c>
      <c r="K130" s="42">
        <v>251841</v>
      </c>
      <c r="L130" s="42">
        <v>261298</v>
      </c>
      <c r="M130" s="42">
        <v>263128</v>
      </c>
      <c r="N130" s="42">
        <v>261529</v>
      </c>
      <c r="O130" s="42">
        <v>221527</v>
      </c>
      <c r="P130" s="42">
        <v>250196</v>
      </c>
      <c r="Q130" s="42">
        <v>275393</v>
      </c>
    </row>
    <row r="131" spans="1:17" ht="11.45" customHeight="1" x14ac:dyDescent="0.25">
      <c r="A131" s="62" t="s">
        <v>57</v>
      </c>
      <c r="B131" s="42"/>
      <c r="C131" s="42">
        <v>1437</v>
      </c>
      <c r="D131" s="42">
        <v>1799</v>
      </c>
      <c r="E131" s="42">
        <v>1885</v>
      </c>
      <c r="F131" s="42">
        <v>1651</v>
      </c>
      <c r="G131" s="42">
        <v>2233</v>
      </c>
      <c r="H131" s="42">
        <v>2429</v>
      </c>
      <c r="I131" s="42">
        <v>113</v>
      </c>
      <c r="J131" s="42">
        <v>3173</v>
      </c>
      <c r="K131" s="42">
        <v>6127</v>
      </c>
      <c r="L131" s="42">
        <v>6110</v>
      </c>
      <c r="M131" s="42">
        <v>3190</v>
      </c>
      <c r="N131" s="42">
        <v>9619</v>
      </c>
      <c r="O131" s="42">
        <v>3902</v>
      </c>
      <c r="P131" s="42">
        <v>4162</v>
      </c>
      <c r="Q131" s="42">
        <v>3932</v>
      </c>
    </row>
    <row r="132" spans="1:17" ht="11.45" customHeight="1" x14ac:dyDescent="0.25">
      <c r="A132" s="62" t="s">
        <v>56</v>
      </c>
      <c r="B132" s="42"/>
      <c r="C132" s="42">
        <v>1712</v>
      </c>
      <c r="D132" s="42">
        <v>2183</v>
      </c>
      <c r="E132" s="42">
        <v>2402</v>
      </c>
      <c r="F132" s="42">
        <v>2274</v>
      </c>
      <c r="G132" s="42">
        <v>3075</v>
      </c>
      <c r="H132" s="42">
        <v>3484</v>
      </c>
      <c r="I132" s="42">
        <v>758</v>
      </c>
      <c r="J132" s="42">
        <v>7704</v>
      </c>
      <c r="K132" s="42">
        <v>12241</v>
      </c>
      <c r="L132" s="42">
        <v>18775</v>
      </c>
      <c r="M132" s="42">
        <v>5056</v>
      </c>
      <c r="N132" s="42">
        <v>5585</v>
      </c>
      <c r="O132" s="42">
        <v>6939</v>
      </c>
      <c r="P132" s="42">
        <v>8063</v>
      </c>
      <c r="Q132" s="42">
        <v>7908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395</v>
      </c>
      <c r="O133" s="42">
        <v>188</v>
      </c>
      <c r="P133" s="42">
        <v>321</v>
      </c>
      <c r="Q133" s="42">
        <v>469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42594</v>
      </c>
      <c r="D134" s="38">
        <f t="shared" ref="D134" si="161">SUM(D135:D136)</f>
        <v>48562</v>
      </c>
      <c r="E134" s="38">
        <f t="shared" ref="E134" si="162">SUM(E135:E136)</f>
        <v>52643</v>
      </c>
      <c r="F134" s="38">
        <f t="shared" ref="F134" si="163">SUM(F135:F136)</f>
        <v>59280</v>
      </c>
      <c r="G134" s="38">
        <f t="shared" ref="G134" si="164">SUM(G135:G136)</f>
        <v>62439</v>
      </c>
      <c r="H134" s="38">
        <f t="shared" ref="H134" si="165">SUM(H135:H136)</f>
        <v>68534</v>
      </c>
      <c r="I134" s="38">
        <f t="shared" ref="I134" si="166">SUM(I135:I136)</f>
        <v>70682</v>
      </c>
      <c r="J134" s="38">
        <f t="shared" ref="J134" si="167">SUM(J135:J136)</f>
        <v>73152</v>
      </c>
      <c r="K134" s="38">
        <f t="shared" ref="K134" si="168">SUM(K135:K136)</f>
        <v>66536</v>
      </c>
      <c r="L134" s="38">
        <f t="shared" ref="L134" si="169">SUM(L135:L136)</f>
        <v>71868</v>
      </c>
      <c r="M134" s="38">
        <f t="shared" ref="M134" si="170">SUM(M135:M136)</f>
        <v>70156</v>
      </c>
      <c r="N134" s="38">
        <f t="shared" ref="N134" si="171">SUM(N135:N136)</f>
        <v>57536</v>
      </c>
      <c r="O134" s="38">
        <f t="shared" ref="O134" si="172">SUM(O135:O136)</f>
        <v>58081</v>
      </c>
      <c r="P134" s="38">
        <f t="shared" ref="P134" si="173">SUM(P135:P136)</f>
        <v>63376</v>
      </c>
      <c r="Q134" s="38">
        <f t="shared" ref="Q134" si="174">SUM(Q135:Q136)</f>
        <v>70992</v>
      </c>
    </row>
    <row r="135" spans="1:17" ht="11.45" customHeight="1" x14ac:dyDescent="0.25">
      <c r="A135" s="17" t="s">
        <v>23</v>
      </c>
      <c r="B135" s="37"/>
      <c r="C135" s="37">
        <v>35170</v>
      </c>
      <c r="D135" s="37">
        <v>41760</v>
      </c>
      <c r="E135" s="37">
        <v>47024</v>
      </c>
      <c r="F135" s="37">
        <v>50775</v>
      </c>
      <c r="G135" s="37">
        <v>56790</v>
      </c>
      <c r="H135" s="37">
        <v>61635</v>
      </c>
      <c r="I135" s="37">
        <v>65166</v>
      </c>
      <c r="J135" s="37">
        <v>65502</v>
      </c>
      <c r="K135" s="37">
        <v>63891</v>
      </c>
      <c r="L135" s="37">
        <v>63425</v>
      </c>
      <c r="M135" s="37">
        <v>67721</v>
      </c>
      <c r="N135" s="37">
        <v>53146</v>
      </c>
      <c r="O135" s="37">
        <v>50678</v>
      </c>
      <c r="P135" s="37">
        <v>57241</v>
      </c>
      <c r="Q135" s="37">
        <v>66085</v>
      </c>
    </row>
    <row r="136" spans="1:17" ht="11.45" customHeight="1" x14ac:dyDescent="0.25">
      <c r="A136" s="15" t="s">
        <v>22</v>
      </c>
      <c r="B136" s="36"/>
      <c r="C136" s="36">
        <v>7424</v>
      </c>
      <c r="D136" s="36">
        <v>6802</v>
      </c>
      <c r="E136" s="36">
        <v>5619</v>
      </c>
      <c r="F136" s="36">
        <v>8505</v>
      </c>
      <c r="G136" s="36">
        <v>5649</v>
      </c>
      <c r="H136" s="36">
        <v>6899</v>
      </c>
      <c r="I136" s="36">
        <v>5516</v>
      </c>
      <c r="J136" s="36">
        <v>7650</v>
      </c>
      <c r="K136" s="36">
        <v>2645</v>
      </c>
      <c r="L136" s="36">
        <v>8443</v>
      </c>
      <c r="M136" s="36">
        <v>2435</v>
      </c>
      <c r="N136" s="36">
        <v>4390</v>
      </c>
      <c r="O136" s="36">
        <v>7403</v>
      </c>
      <c r="P136" s="36">
        <v>6135</v>
      </c>
      <c r="Q136" s="36">
        <v>4907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2.180499452059081</v>
      </c>
      <c r="C141" s="24">
        <f t="shared" ref="C141:Q141" si="176">IF(C4=0,0,C4/C31)</f>
        <v>2.1119738431173527</v>
      </c>
      <c r="D141" s="24">
        <f t="shared" si="176"/>
        <v>2.1094290939901041</v>
      </c>
      <c r="E141" s="24">
        <f t="shared" si="176"/>
        <v>2.1087353218323392</v>
      </c>
      <c r="F141" s="24">
        <f t="shared" si="176"/>
        <v>2.1108729986107702</v>
      </c>
      <c r="G141" s="24">
        <f t="shared" si="176"/>
        <v>2.1165066419486012</v>
      </c>
      <c r="H141" s="24">
        <f t="shared" si="176"/>
        <v>2.122475160691573</v>
      </c>
      <c r="I141" s="24">
        <f t="shared" si="176"/>
        <v>2.1244802728616112</v>
      </c>
      <c r="J141" s="24">
        <f t="shared" si="176"/>
        <v>2.1200046084825139</v>
      </c>
      <c r="K141" s="24">
        <f t="shared" si="176"/>
        <v>2.1078900646710066</v>
      </c>
      <c r="L141" s="24">
        <f t="shared" si="176"/>
        <v>2.1080711350580357</v>
      </c>
      <c r="M141" s="24">
        <f t="shared" si="176"/>
        <v>2.0567597537833806</v>
      </c>
      <c r="N141" s="24">
        <f t="shared" si="176"/>
        <v>1.9188463755242469</v>
      </c>
      <c r="O141" s="24">
        <f t="shared" si="176"/>
        <v>2.007289783150811</v>
      </c>
      <c r="P141" s="24">
        <f t="shared" si="176"/>
        <v>1.9294028592461516</v>
      </c>
      <c r="Q141" s="24">
        <f t="shared" si="176"/>
        <v>2.0066934396014764</v>
      </c>
    </row>
    <row r="142" spans="1:17" ht="11.45" customHeight="1" x14ac:dyDescent="0.25">
      <c r="A142" s="23" t="s">
        <v>30</v>
      </c>
      <c r="B142" s="22">
        <f t="shared" ref="B142" si="177">IF(B5=0,0,B5/B32)</f>
        <v>1.2720268791501224</v>
      </c>
      <c r="C142" s="22">
        <f t="shared" ref="C142:Q142" si="178">IF(C5=0,0,C5/C32)</f>
        <v>1.2869511758946439</v>
      </c>
      <c r="D142" s="22">
        <f t="shared" si="178"/>
        <v>1.2788511628118493</v>
      </c>
      <c r="E142" s="22">
        <f t="shared" si="178"/>
        <v>1.2651369899662459</v>
      </c>
      <c r="F142" s="22">
        <f t="shared" si="178"/>
        <v>1.2927437742021701</v>
      </c>
      <c r="G142" s="22">
        <f t="shared" si="178"/>
        <v>1.2711556662942853</v>
      </c>
      <c r="H142" s="22">
        <f t="shared" si="178"/>
        <v>1.29555694548087</v>
      </c>
      <c r="I142" s="22">
        <f t="shared" si="178"/>
        <v>1.2659958865293661</v>
      </c>
      <c r="J142" s="22">
        <f t="shared" si="178"/>
        <v>1.2848394781965951</v>
      </c>
      <c r="K142" s="22">
        <f t="shared" si="178"/>
        <v>1.2325780153998469</v>
      </c>
      <c r="L142" s="22">
        <f t="shared" si="178"/>
        <v>1.2172540514375725</v>
      </c>
      <c r="M142" s="22">
        <f t="shared" si="178"/>
        <v>1.2561876224674795</v>
      </c>
      <c r="N142" s="22">
        <f t="shared" si="178"/>
        <v>1.3091565852218132</v>
      </c>
      <c r="O142" s="22">
        <f t="shared" si="178"/>
        <v>1.3222414412457559</v>
      </c>
      <c r="P142" s="22">
        <f t="shared" si="178"/>
        <v>1.2697371150428305</v>
      </c>
      <c r="Q142" s="22">
        <f t="shared" si="178"/>
        <v>1.2173942139671103</v>
      </c>
    </row>
    <row r="143" spans="1:17" ht="11.45" customHeight="1" x14ac:dyDescent="0.25">
      <c r="A143" s="19" t="s">
        <v>29</v>
      </c>
      <c r="B143" s="21">
        <f t="shared" ref="B143" si="179">IF(B6=0,0,B6/B33)</f>
        <v>2.0309425506050149</v>
      </c>
      <c r="C143" s="21">
        <f t="shared" ref="C143:Q143" si="180">IF(C6=0,0,C6/C33)</f>
        <v>1.9563523097939921</v>
      </c>
      <c r="D143" s="21">
        <f t="shared" si="180"/>
        <v>1.9510831393871964</v>
      </c>
      <c r="E143" s="21">
        <f t="shared" si="180"/>
        <v>1.9513283157431791</v>
      </c>
      <c r="F143" s="21">
        <f t="shared" si="180"/>
        <v>1.9514700995451169</v>
      </c>
      <c r="G143" s="21">
        <f t="shared" si="180"/>
        <v>1.9461443269514813</v>
      </c>
      <c r="H143" s="21">
        <f t="shared" si="180"/>
        <v>1.9404173051605422</v>
      </c>
      <c r="I143" s="21">
        <f t="shared" si="180"/>
        <v>1.9372983216837616</v>
      </c>
      <c r="J143" s="21">
        <f t="shared" si="180"/>
        <v>1.9355555171778001</v>
      </c>
      <c r="K143" s="21">
        <f t="shared" si="180"/>
        <v>1.9349934991940816</v>
      </c>
      <c r="L143" s="21">
        <f t="shared" si="180"/>
        <v>1.9322218656278705</v>
      </c>
      <c r="M143" s="21">
        <f t="shared" si="180"/>
        <v>1.8713116068189044</v>
      </c>
      <c r="N143" s="21">
        <f t="shared" si="180"/>
        <v>1.7037737126772838</v>
      </c>
      <c r="O143" s="21">
        <f t="shared" si="180"/>
        <v>1.8009504538896328</v>
      </c>
      <c r="P143" s="21">
        <f t="shared" si="180"/>
        <v>1.7333257844746934</v>
      </c>
      <c r="Q143" s="21">
        <f t="shared" si="180"/>
        <v>1.823005881469079</v>
      </c>
    </row>
    <row r="144" spans="1:17" ht="11.45" customHeight="1" x14ac:dyDescent="0.25">
      <c r="A144" s="62" t="s">
        <v>59</v>
      </c>
      <c r="B144" s="70">
        <v>2.0183314843450693</v>
      </c>
      <c r="C144" s="70">
        <v>1.9418951737397172</v>
      </c>
      <c r="D144" s="70">
        <v>1.9333231458443678</v>
      </c>
      <c r="E144" s="70">
        <v>1.9314911036064539</v>
      </c>
      <c r="F144" s="70">
        <v>1.9271355774557146</v>
      </c>
      <c r="G144" s="70">
        <v>1.9199978321815283</v>
      </c>
      <c r="H144" s="70">
        <v>1.9090623073397415</v>
      </c>
      <c r="I144" s="70">
        <v>1.9049348166255509</v>
      </c>
      <c r="J144" s="70">
        <v>1.9032371755185169</v>
      </c>
      <c r="K144" s="70">
        <v>1.9037597868361524</v>
      </c>
      <c r="L144" s="70">
        <v>1.9016437615782555</v>
      </c>
      <c r="M144" s="70">
        <v>1.8415012313358763</v>
      </c>
      <c r="N144" s="70">
        <v>1.6753173109708723</v>
      </c>
      <c r="O144" s="70">
        <v>1.7703907117742645</v>
      </c>
      <c r="P144" s="70">
        <v>1.7023352038091197</v>
      </c>
      <c r="Q144" s="70">
        <v>1.7899266922655928</v>
      </c>
    </row>
    <row r="145" spans="1:17" ht="11.45" customHeight="1" x14ac:dyDescent="0.25">
      <c r="A145" s="62" t="s">
        <v>58</v>
      </c>
      <c r="B145" s="70">
        <v>2.0879912051669725</v>
      </c>
      <c r="C145" s="70">
        <v>2.0089168085491256</v>
      </c>
      <c r="D145" s="70">
        <v>2.0000489298112853</v>
      </c>
      <c r="E145" s="70">
        <v>1.9981536573498846</v>
      </c>
      <c r="F145" s="70">
        <v>1.993647806667201</v>
      </c>
      <c r="G145" s="70">
        <v>1.9862637126901608</v>
      </c>
      <c r="H145" s="70">
        <v>1.9749507644105355</v>
      </c>
      <c r="I145" s="70">
        <v>1.9706808194696344</v>
      </c>
      <c r="J145" s="70">
        <v>1.9689245867950165</v>
      </c>
      <c r="K145" s="70">
        <v>1.9694652352679796</v>
      </c>
      <c r="L145" s="70">
        <v>1.9672761785334092</v>
      </c>
      <c r="M145" s="70">
        <v>1.9050579179668987</v>
      </c>
      <c r="N145" s="70">
        <v>1.733138405808621</v>
      </c>
      <c r="O145" s="70">
        <v>1.831493124179975</v>
      </c>
      <c r="P145" s="70">
        <v>1.7610887811884648</v>
      </c>
      <c r="Q145" s="70">
        <v>1.8517033600934492</v>
      </c>
    </row>
    <row r="146" spans="1:17" ht="11.45" customHeight="1" x14ac:dyDescent="0.25">
      <c r="A146" s="62" t="s">
        <v>57</v>
      </c>
      <c r="B146" s="70">
        <v>1.9700142740868645</v>
      </c>
      <c r="C146" s="70">
        <v>1.8976617405001723</v>
      </c>
      <c r="D146" s="70">
        <v>1.8925506452055805</v>
      </c>
      <c r="E146" s="70">
        <v>1.8927884662708834</v>
      </c>
      <c r="F146" s="70">
        <v>1.8929259965587637</v>
      </c>
      <c r="G146" s="70">
        <v>1.8877599971429369</v>
      </c>
      <c r="H146" s="70">
        <v>1.8822047860057258</v>
      </c>
      <c r="I146" s="70">
        <v>1.8791793720332486</v>
      </c>
      <c r="J146" s="70">
        <v>1.8774888516624664</v>
      </c>
      <c r="K146" s="70">
        <v>1.8769436942182594</v>
      </c>
      <c r="L146" s="70">
        <v>1.8742552096590346</v>
      </c>
      <c r="M146" s="70">
        <v>1.8151722586143371</v>
      </c>
      <c r="N146" s="70">
        <v>1.6526605012969653</v>
      </c>
      <c r="O146" s="70">
        <v>1.7469219402729435</v>
      </c>
      <c r="P146" s="70">
        <v>1.6813260109404526</v>
      </c>
      <c r="Q146" s="70">
        <v>1.7683157050250069</v>
      </c>
    </row>
    <row r="147" spans="1:17" ht="11.45" customHeight="1" x14ac:dyDescent="0.25">
      <c r="A147" s="62" t="s">
        <v>56</v>
      </c>
      <c r="B147" s="70">
        <v>1.9700142740868645</v>
      </c>
      <c r="C147" s="70">
        <v>1.8976617405001723</v>
      </c>
      <c r="D147" s="70">
        <v>1.8925506452055807</v>
      </c>
      <c r="E147" s="70">
        <v>1.8927884662708836</v>
      </c>
      <c r="F147" s="70">
        <v>1.8929259965587637</v>
      </c>
      <c r="G147" s="70">
        <v>1.8877599971429369</v>
      </c>
      <c r="H147" s="70">
        <v>1.8822047860057258</v>
      </c>
      <c r="I147" s="70">
        <v>1.8791793720332486</v>
      </c>
      <c r="J147" s="70">
        <v>1.8774888516624664</v>
      </c>
      <c r="K147" s="70">
        <v>1.8769436942182594</v>
      </c>
      <c r="L147" s="70">
        <v>1.8742552096590346</v>
      </c>
      <c r="M147" s="70">
        <v>1.8151722586143371</v>
      </c>
      <c r="N147" s="70">
        <v>1.6526605012969653</v>
      </c>
      <c r="O147" s="70">
        <v>1.7469219402729435</v>
      </c>
      <c r="P147" s="70">
        <v>1.6813260109404529</v>
      </c>
      <c r="Q147" s="70">
        <v>1.7683157050250069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>
        <v>1.6526605012969653</v>
      </c>
      <c r="O148" s="70">
        <v>1.7469219402729437</v>
      </c>
      <c r="P148" s="70">
        <v>1.6813260109404526</v>
      </c>
      <c r="Q148" s="70">
        <v>1.7683157050250069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1.7389996790650835</v>
      </c>
      <c r="M149" s="70">
        <v>1.6841804461370138</v>
      </c>
      <c r="N149" s="70">
        <v>1.5333963414095555</v>
      </c>
      <c r="O149" s="70">
        <v>1.6208554085006692</v>
      </c>
      <c r="P149" s="70">
        <v>1.5599932060272241</v>
      </c>
      <c r="Q149" s="70">
        <v>1.6407052933221713</v>
      </c>
    </row>
    <row r="150" spans="1:17" ht="11.45" customHeight="1" x14ac:dyDescent="0.25">
      <c r="A150" s="19" t="s">
        <v>28</v>
      </c>
      <c r="B150" s="21">
        <f t="shared" ref="B150" si="181">IF(B13=0,0,B13/B40)</f>
        <v>24.443392508297336</v>
      </c>
      <c r="C150" s="21">
        <f t="shared" ref="C150:Q150" si="182">IF(C13=0,0,C13/C40)</f>
        <v>24.442577340123574</v>
      </c>
      <c r="D150" s="21">
        <f t="shared" si="182"/>
        <v>24.440947085330809</v>
      </c>
      <c r="E150" s="21">
        <f t="shared" si="182"/>
        <v>24.437686901938996</v>
      </c>
      <c r="F150" s="21">
        <f t="shared" si="182"/>
        <v>24.431167839727131</v>
      </c>
      <c r="G150" s="21">
        <f t="shared" si="182"/>
        <v>24.41813493196651</v>
      </c>
      <c r="H150" s="21">
        <f t="shared" si="182"/>
        <v>24.392089970112458</v>
      </c>
      <c r="I150" s="21">
        <f t="shared" si="182"/>
        <v>24.340083357295466</v>
      </c>
      <c r="J150" s="21">
        <f t="shared" si="182"/>
        <v>24.236402546663587</v>
      </c>
      <c r="K150" s="21">
        <f t="shared" si="182"/>
        <v>23.911587466819672</v>
      </c>
      <c r="L150" s="21">
        <f t="shared" si="182"/>
        <v>23.623526692858796</v>
      </c>
      <c r="M150" s="21">
        <f t="shared" si="182"/>
        <v>23.182824243241619</v>
      </c>
      <c r="N150" s="21">
        <f t="shared" si="182"/>
        <v>24.027455621301776</v>
      </c>
      <c r="O150" s="21">
        <f t="shared" si="182"/>
        <v>24.024551463644947</v>
      </c>
      <c r="P150" s="21">
        <f t="shared" si="182"/>
        <v>24.078454332552703</v>
      </c>
      <c r="Q150" s="21">
        <f t="shared" si="182"/>
        <v>23.865910143584994</v>
      </c>
    </row>
    <row r="151" spans="1:17" ht="11.45" customHeight="1" x14ac:dyDescent="0.25">
      <c r="A151" s="62" t="s">
        <v>59</v>
      </c>
      <c r="B151" s="20">
        <v>9.4013048108835928</v>
      </c>
      <c r="C151" s="20">
        <v>9.4009912846629113</v>
      </c>
      <c r="D151" s="20">
        <v>9.4003642635887736</v>
      </c>
      <c r="E151" s="20">
        <v>9.3991103468996151</v>
      </c>
      <c r="F151" s="20">
        <v>9.3966030152796662</v>
      </c>
      <c r="G151" s="20">
        <v>9.3915903584486582</v>
      </c>
      <c r="H151" s="20">
        <v>9.3815730654278688</v>
      </c>
      <c r="I151" s="20">
        <v>9.3615705220367182</v>
      </c>
      <c r="J151" s="20">
        <v>9.321693287178304</v>
      </c>
      <c r="K151" s="20">
        <v>9.196764410315259</v>
      </c>
      <c r="L151" s="20">
        <v>9.0859718049456895</v>
      </c>
      <c r="M151" s="20">
        <v>8.9164708627852391</v>
      </c>
      <c r="N151" s="20">
        <v>9.2413290851160674</v>
      </c>
      <c r="O151" s="20">
        <v>9.2402121014019034</v>
      </c>
      <c r="P151" s="20">
        <v>9.2609439740587316</v>
      </c>
      <c r="Q151" s="20">
        <v>9.1791962090711525</v>
      </c>
    </row>
    <row r="152" spans="1:17" ht="11.45" customHeight="1" x14ac:dyDescent="0.25">
      <c r="A152" s="62" t="s">
        <v>58</v>
      </c>
      <c r="B152" s="20">
        <v>24.485405189322336</v>
      </c>
      <c r="C152" s="20">
        <v>24.479398059256155</v>
      </c>
      <c r="D152" s="20">
        <v>24.47503564197709</v>
      </c>
      <c r="E152" s="20">
        <v>24.464688676995983</v>
      </c>
      <c r="F152" s="20">
        <v>24.454145419666265</v>
      </c>
      <c r="G152" s="20">
        <v>24.439641008020047</v>
      </c>
      <c r="H152" s="20">
        <v>24.411880823001994</v>
      </c>
      <c r="I152" s="20">
        <v>24.358488180606155</v>
      </c>
      <c r="J152" s="20">
        <v>24.255098890616484</v>
      </c>
      <c r="K152" s="20">
        <v>23.931261431955647</v>
      </c>
      <c r="L152" s="20">
        <v>23.643035169066348</v>
      </c>
      <c r="M152" s="20">
        <v>23.201424133093482</v>
      </c>
      <c r="N152" s="20">
        <v>24.047365496593883</v>
      </c>
      <c r="O152" s="20">
        <v>24.062764243083414</v>
      </c>
      <c r="P152" s="20">
        <v>24.10186629581591</v>
      </c>
      <c r="Q152" s="20">
        <v>23.888735367628236</v>
      </c>
    </row>
    <row r="153" spans="1:17" ht="11.45" customHeight="1" x14ac:dyDescent="0.25">
      <c r="A153" s="62" t="s">
        <v>57</v>
      </c>
      <c r="B153" s="20">
        <v>24.485405189322336</v>
      </c>
      <c r="C153" s="20">
        <v>24.479398059256152</v>
      </c>
      <c r="D153" s="20">
        <v>24.47503564197709</v>
      </c>
      <c r="E153" s="20">
        <v>24.464688676995983</v>
      </c>
      <c r="F153" s="20">
        <v>24.454145419666265</v>
      </c>
      <c r="G153" s="20">
        <v>24.439641008020047</v>
      </c>
      <c r="H153" s="20">
        <v>24.411880823001994</v>
      </c>
      <c r="I153" s="20">
        <v>24.358488180606152</v>
      </c>
      <c r="J153" s="20">
        <v>24.255098890616487</v>
      </c>
      <c r="K153" s="20">
        <v>23.931261431955644</v>
      </c>
      <c r="L153" s="20">
        <v>23.643035169066348</v>
      </c>
      <c r="M153" s="20">
        <v>23.201424133093482</v>
      </c>
      <c r="N153" s="20">
        <v>24.047365496593887</v>
      </c>
      <c r="O153" s="20">
        <v>24.062764243083411</v>
      </c>
      <c r="P153" s="20">
        <v>24.10186629581591</v>
      </c>
      <c r="Q153" s="20">
        <v>23.888735367628232</v>
      </c>
    </row>
    <row r="154" spans="1:17" ht="11.45" customHeight="1" x14ac:dyDescent="0.25">
      <c r="A154" s="62" t="s">
        <v>56</v>
      </c>
      <c r="B154" s="20">
        <v>24.485405189322336</v>
      </c>
      <c r="C154" s="20">
        <v>24.479398059256152</v>
      </c>
      <c r="D154" s="20">
        <v>24.47503564197709</v>
      </c>
      <c r="E154" s="20">
        <v>24.464688676995983</v>
      </c>
      <c r="F154" s="20">
        <v>24.454145419666265</v>
      </c>
      <c r="G154" s="20">
        <v>24.439641008020047</v>
      </c>
      <c r="H154" s="20">
        <v>24.411880823001994</v>
      </c>
      <c r="I154" s="20">
        <v>24.358488180606152</v>
      </c>
      <c r="J154" s="20">
        <v>24.255098890616487</v>
      </c>
      <c r="K154" s="20">
        <v>23.931261431955644</v>
      </c>
      <c r="L154" s="20">
        <v>23.643035169066348</v>
      </c>
      <c r="M154" s="20">
        <v>23.201424133093482</v>
      </c>
      <c r="N154" s="20">
        <v>24.047365496593887</v>
      </c>
      <c r="O154" s="20">
        <v>24.062764243083414</v>
      </c>
      <c r="P154" s="20">
        <v>24.10186629581591</v>
      </c>
      <c r="Q154" s="20">
        <v>23.888735367628232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 t="s">
        <v>183</v>
      </c>
      <c r="O155" s="20">
        <v>24.062764243083411</v>
      </c>
      <c r="P155" s="20">
        <v>24.101866295815906</v>
      </c>
      <c r="Q155" s="20">
        <v>23.888735367628232</v>
      </c>
    </row>
    <row r="156" spans="1:17" ht="11.45" customHeight="1" x14ac:dyDescent="0.25">
      <c r="A156" s="25" t="s">
        <v>66</v>
      </c>
      <c r="B156" s="24">
        <f t="shared" ref="B156" si="183">IF(B19=0,0,B19/B46)</f>
        <v>2.7454022135280689</v>
      </c>
      <c r="C156" s="24">
        <f t="shared" ref="C156:Q156" si="184">IF(C19=0,0,C19/C46)</f>
        <v>2.8483240668509562</v>
      </c>
      <c r="D156" s="24">
        <f t="shared" si="184"/>
        <v>2.8458923821327398</v>
      </c>
      <c r="E156" s="24">
        <f t="shared" si="184"/>
        <v>2.4343099017045207</v>
      </c>
      <c r="F156" s="24">
        <f t="shared" si="184"/>
        <v>2.462661684763809</v>
      </c>
      <c r="G156" s="24">
        <f t="shared" si="184"/>
        <v>2.4193999539497613</v>
      </c>
      <c r="H156" s="24">
        <f t="shared" si="184"/>
        <v>2.5356514417823162</v>
      </c>
      <c r="I156" s="24">
        <f t="shared" si="184"/>
        <v>2.3365245066428946</v>
      </c>
      <c r="J156" s="24">
        <f t="shared" si="184"/>
        <v>2.3591939106807565</v>
      </c>
      <c r="K156" s="24">
        <f t="shared" si="184"/>
        <v>2.2536609336964761</v>
      </c>
      <c r="L156" s="24">
        <f t="shared" si="184"/>
        <v>2.1727162055724474</v>
      </c>
      <c r="M156" s="24">
        <f t="shared" si="184"/>
        <v>1.8632640943014471</v>
      </c>
      <c r="N156" s="24">
        <f t="shared" si="184"/>
        <v>1.8647910356441171</v>
      </c>
      <c r="O156" s="24">
        <f t="shared" si="184"/>
        <v>2.0778409048701394</v>
      </c>
      <c r="P156" s="24">
        <f t="shared" si="184"/>
        <v>1.9084010576281327</v>
      </c>
      <c r="Q156" s="24">
        <f t="shared" si="184"/>
        <v>2.2692701290164963</v>
      </c>
    </row>
    <row r="157" spans="1:17" ht="11.45" customHeight="1" x14ac:dyDescent="0.25">
      <c r="A157" s="23" t="s">
        <v>27</v>
      </c>
      <c r="B157" s="22">
        <f t="shared" ref="B157" si="185">IF(B20=0,0,B20/B47)</f>
        <v>0.19318322244147154</v>
      </c>
      <c r="C157" s="22">
        <f t="shared" ref="C157:Q157" si="186">IF(C20=0,0,C20/C47)</f>
        <v>0.19762337436180186</v>
      </c>
      <c r="D157" s="22">
        <f t="shared" si="186"/>
        <v>0.19886474011209493</v>
      </c>
      <c r="E157" s="22">
        <f t="shared" si="186"/>
        <v>0.19758813058911925</v>
      </c>
      <c r="F157" s="22">
        <f t="shared" si="186"/>
        <v>0.19536773833757914</v>
      </c>
      <c r="G157" s="22">
        <f t="shared" si="186"/>
        <v>0.1932926092709856</v>
      </c>
      <c r="H157" s="22">
        <f t="shared" si="186"/>
        <v>0.19939759997130746</v>
      </c>
      <c r="I157" s="22">
        <f t="shared" si="186"/>
        <v>0.19781150981491089</v>
      </c>
      <c r="J157" s="22">
        <f t="shared" si="186"/>
        <v>0.19895489637060518</v>
      </c>
      <c r="K157" s="22">
        <f t="shared" si="186"/>
        <v>0.19963821472290724</v>
      </c>
      <c r="L157" s="22">
        <f t="shared" si="186"/>
        <v>0.19674860241065528</v>
      </c>
      <c r="M157" s="22">
        <f t="shared" si="186"/>
        <v>0.19562050004379578</v>
      </c>
      <c r="N157" s="22">
        <f t="shared" si="186"/>
        <v>0.2005329084964157</v>
      </c>
      <c r="O157" s="22">
        <f t="shared" si="186"/>
        <v>0.20498643855074355</v>
      </c>
      <c r="P157" s="22">
        <f t="shared" si="186"/>
        <v>0.20352636007128885</v>
      </c>
      <c r="Q157" s="22">
        <f t="shared" si="186"/>
        <v>0.21216376572713266</v>
      </c>
    </row>
    <row r="158" spans="1:17" ht="11.45" customHeight="1" x14ac:dyDescent="0.25">
      <c r="A158" s="62" t="s">
        <v>59</v>
      </c>
      <c r="B158" s="70">
        <v>0.16636735321994434</v>
      </c>
      <c r="C158" s="70">
        <v>0.16639240752014814</v>
      </c>
      <c r="D158" s="70">
        <v>0.1664174655934357</v>
      </c>
      <c r="E158" s="70">
        <v>0.16644252744037524</v>
      </c>
      <c r="F158" s="70">
        <v>0.16646759306153505</v>
      </c>
      <c r="G158" s="70">
        <v>0.16649266245748351</v>
      </c>
      <c r="H158" s="70">
        <v>0.16707700500004616</v>
      </c>
      <c r="I158" s="70">
        <v>0.1669276838054872</v>
      </c>
      <c r="J158" s="70">
        <v>0.1669921395209121</v>
      </c>
      <c r="K158" s="70">
        <v>0.16704964726198013</v>
      </c>
      <c r="L158" s="70">
        <v>0.16666523635177388</v>
      </c>
      <c r="M158" s="70">
        <v>0.16658689545778407</v>
      </c>
      <c r="N158" s="70">
        <v>0.16701156763862388</v>
      </c>
      <c r="O158" s="70">
        <v>0.16741277778612518</v>
      </c>
      <c r="P158" s="70">
        <v>0.16731148105420099</v>
      </c>
      <c r="Q158" s="70">
        <v>0.16805752861755216</v>
      </c>
    </row>
    <row r="159" spans="1:17" ht="11.45" customHeight="1" x14ac:dyDescent="0.25">
      <c r="A159" s="62" t="s">
        <v>58</v>
      </c>
      <c r="B159" s="70">
        <v>0.19454935776660104</v>
      </c>
      <c r="C159" s="70">
        <v>0.19939555287500987</v>
      </c>
      <c r="D159" s="70">
        <v>0.20074337803998585</v>
      </c>
      <c r="E159" s="70">
        <v>0.19930722217957997</v>
      </c>
      <c r="F159" s="70">
        <v>0.19685168692524224</v>
      </c>
      <c r="G159" s="70">
        <v>0.19457989991034502</v>
      </c>
      <c r="H159" s="70">
        <v>0.20117440026372163</v>
      </c>
      <c r="I159" s="70">
        <v>0.19920032401572538</v>
      </c>
      <c r="J159" s="70">
        <v>0.20041866119354099</v>
      </c>
      <c r="K159" s="70">
        <v>0.20118514613903823</v>
      </c>
      <c r="L159" s="70">
        <v>0.19817072697806071</v>
      </c>
      <c r="M159" s="70">
        <v>0.19699697051526996</v>
      </c>
      <c r="N159" s="70">
        <v>0.20222530693391916</v>
      </c>
      <c r="O159" s="70">
        <v>0.20711276418847427</v>
      </c>
      <c r="P159" s="70">
        <v>0.2055311151539215</v>
      </c>
      <c r="Q159" s="70">
        <v>0.21507402517615593</v>
      </c>
    </row>
    <row r="160" spans="1:17" ht="11.45" customHeight="1" x14ac:dyDescent="0.25">
      <c r="A160" s="62" t="s">
        <v>57</v>
      </c>
      <c r="B160" s="70">
        <v>0.16303782638114367</v>
      </c>
      <c r="C160" s="70">
        <v>0.16311149613222004</v>
      </c>
      <c r="D160" s="70">
        <v>0.16318519917147464</v>
      </c>
      <c r="E160" s="70">
        <v>0.16325893551394899</v>
      </c>
      <c r="F160" s="70">
        <v>0.16333270517469134</v>
      </c>
      <c r="G160" s="70">
        <v>0.16340650816875679</v>
      </c>
      <c r="H160" s="70">
        <v>0.16513308684172467</v>
      </c>
      <c r="I160" s="70">
        <v>0.16469073083429842</v>
      </c>
      <c r="J160" s="70">
        <v>0.16488158039317272</v>
      </c>
      <c r="K160" s="70">
        <v>0.16505198182002903</v>
      </c>
      <c r="L160" s="70">
        <v>0.16391516008510668</v>
      </c>
      <c r="M160" s="70">
        <v>0.16368412405060476</v>
      </c>
      <c r="N160" s="70">
        <v>0.16493913480484654</v>
      </c>
      <c r="O160" s="70">
        <v>0.16613068737150122</v>
      </c>
      <c r="P160" s="70">
        <v>0.16582930687594638</v>
      </c>
      <c r="Q160" s="70">
        <v>0.16805752861755216</v>
      </c>
    </row>
    <row r="161" spans="1:17" ht="11.45" customHeight="1" x14ac:dyDescent="0.25">
      <c r="A161" s="62" t="s">
        <v>56</v>
      </c>
      <c r="B161" s="70">
        <v>0.16469417612582329</v>
      </c>
      <c r="C161" s="70">
        <v>0.16474378451296251</v>
      </c>
      <c r="D161" s="70">
        <v>0.16479340784290139</v>
      </c>
      <c r="E161" s="70">
        <v>0.16484304612014089</v>
      </c>
      <c r="F161" s="70">
        <v>0.16489269934918338</v>
      </c>
      <c r="G161" s="70">
        <v>0.16494236753453254</v>
      </c>
      <c r="H161" s="70">
        <v>0.16610220220071698</v>
      </c>
      <c r="I161" s="70">
        <v>0.16580543490007299</v>
      </c>
      <c r="J161" s="70">
        <v>0.16593350438487453</v>
      </c>
      <c r="K161" s="70">
        <v>0.16604781041292474</v>
      </c>
      <c r="L161" s="70">
        <v>0.1652844786942293</v>
      </c>
      <c r="M161" s="70">
        <v>0.16512913147387723</v>
      </c>
      <c r="N161" s="70">
        <v>0.16597211653984448</v>
      </c>
      <c r="O161" s="70">
        <v>0.16677050053406137</v>
      </c>
      <c r="P161" s="70">
        <v>0.16656874537441346</v>
      </c>
      <c r="Q161" s="70">
        <v>0.16805752861755216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>
        <v>0.16868502957824003</v>
      </c>
      <c r="O162" s="70">
        <v>0.1684827787603167</v>
      </c>
      <c r="P162" s="70">
        <v>0.16843179896793309</v>
      </c>
      <c r="Q162" s="70">
        <v>0.16805752861755216</v>
      </c>
    </row>
    <row r="163" spans="1:17" ht="11.45" customHeight="1" x14ac:dyDescent="0.25">
      <c r="A163" s="19" t="s">
        <v>24</v>
      </c>
      <c r="B163" s="21">
        <f t="shared" ref="B163" si="187">IF(B26=0,0,B26/B53)</f>
        <v>15.697996506042809</v>
      </c>
      <c r="C163" s="21">
        <f t="shared" ref="C163:Q163" si="188">IF(C26=0,0,C26/C53)</f>
        <v>15.871233709083134</v>
      </c>
      <c r="D163" s="21">
        <f t="shared" si="188"/>
        <v>16.375943030821009</v>
      </c>
      <c r="E163" s="21">
        <f t="shared" si="188"/>
        <v>15.260670268502349</v>
      </c>
      <c r="F163" s="21">
        <f t="shared" si="188"/>
        <v>14.374805091876128</v>
      </c>
      <c r="G163" s="21">
        <f t="shared" si="188"/>
        <v>15.009376989395186</v>
      </c>
      <c r="H163" s="21">
        <f t="shared" si="188"/>
        <v>15.870371911183101</v>
      </c>
      <c r="I163" s="21">
        <f t="shared" si="188"/>
        <v>15.330131071728623</v>
      </c>
      <c r="J163" s="21">
        <f t="shared" si="188"/>
        <v>15.622752221824284</v>
      </c>
      <c r="K163" s="21">
        <f t="shared" si="188"/>
        <v>15.200476903481677</v>
      </c>
      <c r="L163" s="21">
        <f t="shared" si="188"/>
        <v>15.306631766835958</v>
      </c>
      <c r="M163" s="21">
        <f t="shared" si="188"/>
        <v>15.379804343526274</v>
      </c>
      <c r="N163" s="21">
        <f t="shared" si="188"/>
        <v>15.171372347274954</v>
      </c>
      <c r="O163" s="21">
        <f t="shared" si="188"/>
        <v>14.984725444609975</v>
      </c>
      <c r="P163" s="21">
        <f t="shared" si="188"/>
        <v>14.709796927126209</v>
      </c>
      <c r="Q163" s="21">
        <f t="shared" si="188"/>
        <v>14.950089356667783</v>
      </c>
    </row>
    <row r="164" spans="1:17" ht="11.45" customHeight="1" x14ac:dyDescent="0.25">
      <c r="A164" s="17" t="s">
        <v>23</v>
      </c>
      <c r="B164" s="20">
        <f t="shared" ref="B164" si="189">IF(B27=0,0,B27/B54)</f>
        <v>16.007485332793848</v>
      </c>
      <c r="C164" s="20">
        <f t="shared" ref="C164:Q164" si="190">IF(C27=0,0,C27/C54)</f>
        <v>16.244908671005668</v>
      </c>
      <c r="D164" s="20">
        <f t="shared" si="190"/>
        <v>16.848963267024523</v>
      </c>
      <c r="E164" s="20">
        <f t="shared" si="190"/>
        <v>15.533087437622044</v>
      </c>
      <c r="F164" s="20">
        <f t="shared" si="190"/>
        <v>14.491250572606505</v>
      </c>
      <c r="G164" s="20">
        <f t="shared" si="190"/>
        <v>15.256246110073798</v>
      </c>
      <c r="H164" s="20">
        <f t="shared" si="190"/>
        <v>16.376040459382573</v>
      </c>
      <c r="I164" s="20">
        <f t="shared" si="190"/>
        <v>15.676404032092162</v>
      </c>
      <c r="J164" s="20">
        <f t="shared" si="190"/>
        <v>16.127363501168471</v>
      </c>
      <c r="K164" s="20">
        <f t="shared" si="190"/>
        <v>15.58326198630137</v>
      </c>
      <c r="L164" s="20">
        <f t="shared" si="190"/>
        <v>15.624790619765495</v>
      </c>
      <c r="M164" s="20">
        <f t="shared" si="190"/>
        <v>15.735888587626325</v>
      </c>
      <c r="N164" s="20">
        <f t="shared" si="190"/>
        <v>15.502010816807655</v>
      </c>
      <c r="O164" s="20">
        <f t="shared" si="190"/>
        <v>15.274178147592416</v>
      </c>
      <c r="P164" s="20">
        <f t="shared" si="190"/>
        <v>14.930853391684902</v>
      </c>
      <c r="Q164" s="20">
        <f t="shared" si="190"/>
        <v>15.277957147050191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13.815001650654263</v>
      </c>
      <c r="G165" s="69">
        <f t="shared" si="192"/>
        <v>13.823516152398087</v>
      </c>
      <c r="H165" s="69">
        <f t="shared" si="192"/>
        <v>13.939417391086483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13.619716537018858</v>
      </c>
      <c r="L165" s="69">
        <f t="shared" si="192"/>
        <v>14.062772807292548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10173.490169931543</v>
      </c>
      <c r="C167" s="68">
        <f t="shared" ref="C167:Q167" si="194">IF(C30=0,"",C30*1000000/C84)</f>
        <v>10228.402526801912</v>
      </c>
      <c r="D167" s="68">
        <f t="shared" si="194"/>
        <v>10097.689650466609</v>
      </c>
      <c r="E167" s="68">
        <f t="shared" si="194"/>
        <v>10042.710007431471</v>
      </c>
      <c r="F167" s="68">
        <f t="shared" si="194"/>
        <v>10297.725027425502</v>
      </c>
      <c r="G167" s="68">
        <f t="shared" si="194"/>
        <v>9771.0552426438553</v>
      </c>
      <c r="H167" s="68">
        <f t="shared" si="194"/>
        <v>9403.2026867094519</v>
      </c>
      <c r="I167" s="68">
        <f t="shared" si="194"/>
        <v>9388.2412065309927</v>
      </c>
      <c r="J167" s="68">
        <f t="shared" si="194"/>
        <v>9350.5625856778897</v>
      </c>
      <c r="K167" s="68">
        <f t="shared" si="194"/>
        <v>9709.3022635842135</v>
      </c>
      <c r="L167" s="68">
        <f t="shared" si="194"/>
        <v>9406.0876317178718</v>
      </c>
      <c r="M167" s="68">
        <f t="shared" si="194"/>
        <v>9309.2036149219894</v>
      </c>
      <c r="N167" s="68">
        <f t="shared" si="194"/>
        <v>8856.1660073348012</v>
      </c>
      <c r="O167" s="68">
        <f t="shared" si="194"/>
        <v>8761.1828348136933</v>
      </c>
      <c r="P167" s="68">
        <f t="shared" si="194"/>
        <v>9257.4591015052902</v>
      </c>
      <c r="Q167" s="68">
        <f t="shared" si="194"/>
        <v>8945.9601897950779</v>
      </c>
    </row>
    <row r="168" spans="1:17" ht="11.45" customHeight="1" x14ac:dyDescent="0.25">
      <c r="A168" s="25" t="s">
        <v>39</v>
      </c>
      <c r="B168" s="66">
        <f t="shared" si="193"/>
        <v>9353.8060779588504</v>
      </c>
      <c r="C168" s="66">
        <f t="shared" ref="C168:Q168" si="195">IF(C31=0,"",C31*1000000/C85)</f>
        <v>9548.4003405166459</v>
      </c>
      <c r="D168" s="66">
        <f t="shared" si="195"/>
        <v>9412.2930370581362</v>
      </c>
      <c r="E168" s="66">
        <f t="shared" si="195"/>
        <v>9284.8898765529884</v>
      </c>
      <c r="F168" s="66">
        <f t="shared" si="195"/>
        <v>9409.1214498698137</v>
      </c>
      <c r="G168" s="66">
        <f t="shared" si="195"/>
        <v>8705.4366551640705</v>
      </c>
      <c r="H168" s="66">
        <f t="shared" si="195"/>
        <v>8570.4608893894183</v>
      </c>
      <c r="I168" s="66">
        <f t="shared" si="195"/>
        <v>8450.5039031229499</v>
      </c>
      <c r="J168" s="66">
        <f t="shared" si="195"/>
        <v>8443.1337328073896</v>
      </c>
      <c r="K168" s="66">
        <f t="shared" si="195"/>
        <v>8868.1113185951726</v>
      </c>
      <c r="L168" s="66">
        <f t="shared" si="195"/>
        <v>8419.028905960773</v>
      </c>
      <c r="M168" s="66">
        <f t="shared" si="195"/>
        <v>8294.4509820770363</v>
      </c>
      <c r="N168" s="66">
        <f t="shared" si="195"/>
        <v>8006.8735917810973</v>
      </c>
      <c r="O168" s="66">
        <f t="shared" si="195"/>
        <v>8066.3823653453655</v>
      </c>
      <c r="P168" s="66">
        <f t="shared" si="195"/>
        <v>8571.0461631612889</v>
      </c>
      <c r="Q168" s="66">
        <f t="shared" si="195"/>
        <v>8507.606341498662</v>
      </c>
    </row>
    <row r="169" spans="1:17" ht="11.45" customHeight="1" x14ac:dyDescent="0.25">
      <c r="A169" s="23" t="s">
        <v>30</v>
      </c>
      <c r="B169" s="65">
        <f t="shared" si="193"/>
        <v>4002.0663013478256</v>
      </c>
      <c r="C169" s="65">
        <f t="shared" ref="C169:Q169" si="196">IF(C32=0,"",C32*1000000/C86)</f>
        <v>3935.8133653817431</v>
      </c>
      <c r="D169" s="65">
        <f t="shared" si="196"/>
        <v>3741.7005251930109</v>
      </c>
      <c r="E169" s="65">
        <f t="shared" si="196"/>
        <v>3722.9093862990658</v>
      </c>
      <c r="F169" s="65">
        <f t="shared" si="196"/>
        <v>3836.6140950129779</v>
      </c>
      <c r="G169" s="65">
        <f t="shared" si="196"/>
        <v>3838.889374884659</v>
      </c>
      <c r="H169" s="65">
        <f t="shared" si="196"/>
        <v>3672.7894804860298</v>
      </c>
      <c r="I169" s="65">
        <f t="shared" si="196"/>
        <v>3301.5605731373953</v>
      </c>
      <c r="J169" s="65">
        <f t="shared" si="196"/>
        <v>3545.6292444036385</v>
      </c>
      <c r="K169" s="65">
        <f t="shared" si="196"/>
        <v>3372.9523462597995</v>
      </c>
      <c r="L169" s="65">
        <f t="shared" si="196"/>
        <v>3397.9108556170722</v>
      </c>
      <c r="M169" s="65">
        <f t="shared" si="196"/>
        <v>3536.396737308206</v>
      </c>
      <c r="N169" s="65">
        <f t="shared" si="196"/>
        <v>3672.7945526904209</v>
      </c>
      <c r="O169" s="65">
        <f t="shared" si="196"/>
        <v>3495.252665792485</v>
      </c>
      <c r="P169" s="65">
        <f t="shared" si="196"/>
        <v>3514.6482942813318</v>
      </c>
      <c r="Q169" s="65">
        <f t="shared" si="196"/>
        <v>3429.5618627709628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10722.187893498787</v>
      </c>
      <c r="C170" s="63">
        <f t="shared" ref="C170:Q170" si="198">IF(C33=0,"",C33*1000000/C87)</f>
        <v>11030.876701023399</v>
      </c>
      <c r="D170" s="63">
        <f t="shared" si="198"/>
        <v>10958.755609836357</v>
      </c>
      <c r="E170" s="63">
        <f t="shared" si="198"/>
        <v>10814.907929830295</v>
      </c>
      <c r="F170" s="63">
        <f t="shared" si="198"/>
        <v>10972.315990068386</v>
      </c>
      <c r="G170" s="63">
        <f t="shared" si="198"/>
        <v>10034.74508550282</v>
      </c>
      <c r="H170" s="63">
        <f t="shared" si="198"/>
        <v>9873.6460611999573</v>
      </c>
      <c r="I170" s="63">
        <f t="shared" si="198"/>
        <v>9794.9729997550548</v>
      </c>
      <c r="J170" s="63">
        <f t="shared" si="198"/>
        <v>9678.4161400282374</v>
      </c>
      <c r="K170" s="63">
        <f t="shared" si="198"/>
        <v>10228.989199134205</v>
      </c>
      <c r="L170" s="63">
        <f t="shared" si="198"/>
        <v>9631.157194819014</v>
      </c>
      <c r="M170" s="63">
        <f t="shared" si="198"/>
        <v>9419.8167970805371</v>
      </c>
      <c r="N170" s="63">
        <f t="shared" si="198"/>
        <v>8954.8567268800198</v>
      </c>
      <c r="O170" s="63">
        <f t="shared" si="198"/>
        <v>9092.9066263573422</v>
      </c>
      <c r="P170" s="63">
        <f t="shared" si="198"/>
        <v>9730.181500622175</v>
      </c>
      <c r="Q170" s="63">
        <f t="shared" si="198"/>
        <v>9679.4893704197239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9275.588351348264</v>
      </c>
      <c r="C171" s="64">
        <f t="shared" ref="C171:Q171" si="200">IF(C34=0,"",C34*1000000/C88)</f>
        <v>9404.159949665258</v>
      </c>
      <c r="D171" s="64">
        <f t="shared" si="200"/>
        <v>9003.2744986506459</v>
      </c>
      <c r="E171" s="64">
        <f t="shared" si="200"/>
        <v>8859.6799702682783</v>
      </c>
      <c r="F171" s="64">
        <f t="shared" si="200"/>
        <v>8449.7080603788982</v>
      </c>
      <c r="G171" s="64">
        <f t="shared" si="200"/>
        <v>7677.895146852481</v>
      </c>
      <c r="H171" s="64">
        <f t="shared" si="200"/>
        <v>6752.7880982611014</v>
      </c>
      <c r="I171" s="64">
        <f t="shared" si="200"/>
        <v>6724.4612088686181</v>
      </c>
      <c r="J171" s="64">
        <f t="shared" si="200"/>
        <v>6804.5606195345081</v>
      </c>
      <c r="K171" s="64">
        <f t="shared" si="200"/>
        <v>7577.6227744512689</v>
      </c>
      <c r="L171" s="64">
        <f t="shared" si="200"/>
        <v>7252.6991158324508</v>
      </c>
      <c r="M171" s="64">
        <f t="shared" si="200"/>
        <v>7181.5000583198098</v>
      </c>
      <c r="N171" s="64">
        <f t="shared" si="200"/>
        <v>6401.2689640513627</v>
      </c>
      <c r="O171" s="64">
        <f t="shared" si="200"/>
        <v>6243.6908919830867</v>
      </c>
      <c r="P171" s="64">
        <f t="shared" si="200"/>
        <v>6413.9578597123545</v>
      </c>
      <c r="Q171" s="64">
        <f t="shared" si="200"/>
        <v>6280.8201563491148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17084.085590558163</v>
      </c>
      <c r="C172" s="64">
        <f t="shared" ref="C172:Q172" si="202">IF(C35=0,"",C35*1000000/C89)</f>
        <v>17537.888984181129</v>
      </c>
      <c r="D172" s="64">
        <f t="shared" si="202"/>
        <v>17857.146423626426</v>
      </c>
      <c r="E172" s="64">
        <f t="shared" si="202"/>
        <v>16886.792075989171</v>
      </c>
      <c r="F172" s="64">
        <f t="shared" si="202"/>
        <v>17512.78893881966</v>
      </c>
      <c r="G172" s="64">
        <f t="shared" si="202"/>
        <v>15246.579271253304</v>
      </c>
      <c r="H172" s="64">
        <f t="shared" si="202"/>
        <v>15997.515994436721</v>
      </c>
      <c r="I172" s="64">
        <f t="shared" si="202"/>
        <v>15095.205232338218</v>
      </c>
      <c r="J172" s="64">
        <f t="shared" si="202"/>
        <v>14201.805831346624</v>
      </c>
      <c r="K172" s="64">
        <f t="shared" si="202"/>
        <v>14003.826196809825</v>
      </c>
      <c r="L172" s="64">
        <f t="shared" si="202"/>
        <v>12732.821774012507</v>
      </c>
      <c r="M172" s="64">
        <f t="shared" si="202"/>
        <v>12157.489239877077</v>
      </c>
      <c r="N172" s="64">
        <f t="shared" si="202"/>
        <v>11901.972724929718</v>
      </c>
      <c r="O172" s="64">
        <f t="shared" si="202"/>
        <v>12153.860372797435</v>
      </c>
      <c r="P172" s="64">
        <f t="shared" si="202"/>
        <v>13343.613043210002</v>
      </c>
      <c r="Q172" s="64">
        <f t="shared" si="202"/>
        <v>13133.929278765747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15161.703210806732</v>
      </c>
      <c r="C173" s="64">
        <f t="shared" ref="C173:Q173" si="204">IF(C36=0,"",C36*1000000/C90)</f>
        <v>14763.191407129325</v>
      </c>
      <c r="D173" s="64">
        <f t="shared" si="204"/>
        <v>14838.59811578526</v>
      </c>
      <c r="E173" s="64">
        <f t="shared" si="204"/>
        <v>13658.48578181948</v>
      </c>
      <c r="F173" s="64">
        <f t="shared" si="204"/>
        <v>13867.296731609291</v>
      </c>
      <c r="G173" s="64">
        <f t="shared" si="204"/>
        <v>12625.83904977079</v>
      </c>
      <c r="H173" s="64">
        <f t="shared" si="204"/>
        <v>12413.093306345665</v>
      </c>
      <c r="I173" s="64">
        <f t="shared" si="204"/>
        <v>12309.261340826455</v>
      </c>
      <c r="J173" s="64">
        <f t="shared" si="204"/>
        <v>12155.507427410432</v>
      </c>
      <c r="K173" s="64">
        <f t="shared" si="204"/>
        <v>12882.582818160899</v>
      </c>
      <c r="L173" s="64">
        <f t="shared" si="204"/>
        <v>12093.192940442701</v>
      </c>
      <c r="M173" s="64">
        <f t="shared" si="204"/>
        <v>11814.71272719608</v>
      </c>
      <c r="N173" s="64">
        <f t="shared" si="204"/>
        <v>12059.771973369423</v>
      </c>
      <c r="O173" s="64">
        <f t="shared" si="204"/>
        <v>13227.909476325874</v>
      </c>
      <c r="P173" s="64">
        <f t="shared" si="204"/>
        <v>12911.825544560463</v>
      </c>
      <c r="Q173" s="64">
        <f t="shared" si="204"/>
        <v>13507.691932961048</v>
      </c>
    </row>
    <row r="174" spans="1:17" ht="11.45" customHeight="1" x14ac:dyDescent="0.25">
      <c r="A174" s="62" t="s">
        <v>56</v>
      </c>
      <c r="B174" s="64">
        <f t="shared" ref="B174" si="205">IF(B37=0,"",B37*1000000/B91)</f>
        <v>13310.934353304629</v>
      </c>
      <c r="C174" s="64">
        <f t="shared" ref="C174:Q174" si="206">IF(C37=0,"",C37*1000000/C91)</f>
        <v>13238.677489867765</v>
      </c>
      <c r="D174" s="64">
        <f t="shared" si="206"/>
        <v>13147.808642293114</v>
      </c>
      <c r="E174" s="64">
        <f t="shared" si="206"/>
        <v>12966.657466542161</v>
      </c>
      <c r="F174" s="64">
        <f t="shared" si="206"/>
        <v>13164.891744077657</v>
      </c>
      <c r="G174" s="64">
        <f t="shared" si="206"/>
        <v>11986.316257984283</v>
      </c>
      <c r="H174" s="64">
        <f t="shared" si="206"/>
        <v>11784.346491604296</v>
      </c>
      <c r="I174" s="64">
        <f t="shared" si="206"/>
        <v>11685.773812870208</v>
      </c>
      <c r="J174" s="64">
        <f t="shared" si="206"/>
        <v>11539.807827968743</v>
      </c>
      <c r="K174" s="64">
        <f t="shared" si="206"/>
        <v>12230.055465577498</v>
      </c>
      <c r="L174" s="64">
        <f t="shared" si="206"/>
        <v>11480.649688434023</v>
      </c>
      <c r="M174" s="64">
        <f t="shared" si="206"/>
        <v>11216.27502830991</v>
      </c>
      <c r="N174" s="64">
        <f t="shared" si="206"/>
        <v>10635.689364509924</v>
      </c>
      <c r="O174" s="64">
        <f t="shared" si="206"/>
        <v>10807.915450870132</v>
      </c>
      <c r="P174" s="64">
        <f t="shared" si="206"/>
        <v>11604.623614708242</v>
      </c>
      <c r="Q174" s="64">
        <f t="shared" si="206"/>
        <v>11541.151451962329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7101.6194987365616</v>
      </c>
      <c r="O175" s="64">
        <f t="shared" si="208"/>
        <v>7596.4395839494291</v>
      </c>
      <c r="P175" s="64">
        <f t="shared" si="208"/>
        <v>8585.6979042061193</v>
      </c>
      <c r="Q175" s="64">
        <f t="shared" si="208"/>
        <v>8988.1451904674268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14205.045930869359</v>
      </c>
      <c r="M176" s="64">
        <f t="shared" si="210"/>
        <v>14223.571260375948</v>
      </c>
      <c r="N176" s="64">
        <f t="shared" si="210"/>
        <v>14296.2544122942</v>
      </c>
      <c r="O176" s="64">
        <f t="shared" si="210"/>
        <v>14308.089529487264</v>
      </c>
      <c r="P176" s="64">
        <f t="shared" si="210"/>
        <v>14326.30157596515</v>
      </c>
      <c r="Q176" s="64">
        <f t="shared" si="210"/>
        <v>14336.224204657436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43348.29704561922</v>
      </c>
      <c r="C177" s="63">
        <f t="shared" ref="C177:Q177" si="212">IF(C40=0,"",C40*1000000/C94)</f>
        <v>43523.808249607901</v>
      </c>
      <c r="D177" s="63">
        <f t="shared" si="212"/>
        <v>43337.293647109705</v>
      </c>
      <c r="E177" s="63">
        <f t="shared" si="212"/>
        <v>43400.320568059658</v>
      </c>
      <c r="F177" s="63">
        <f t="shared" si="212"/>
        <v>43966.112067718495</v>
      </c>
      <c r="G177" s="63">
        <f t="shared" si="212"/>
        <v>43779.304681570349</v>
      </c>
      <c r="H177" s="63">
        <f t="shared" si="212"/>
        <v>43961.843915633151</v>
      </c>
      <c r="I177" s="63">
        <f t="shared" si="212"/>
        <v>43742.528589447546</v>
      </c>
      <c r="J177" s="63">
        <f t="shared" si="212"/>
        <v>43306.836997150822</v>
      </c>
      <c r="K177" s="63">
        <f t="shared" si="212"/>
        <v>43614.074290601035</v>
      </c>
      <c r="L177" s="63">
        <f t="shared" si="212"/>
        <v>44497.691303051179</v>
      </c>
      <c r="M177" s="63">
        <f t="shared" si="212"/>
        <v>44871.275753232163</v>
      </c>
      <c r="N177" s="63">
        <f t="shared" si="212"/>
        <v>43939.015766046839</v>
      </c>
      <c r="O177" s="63">
        <f t="shared" si="212"/>
        <v>44655.281467425681</v>
      </c>
      <c r="P177" s="63">
        <f t="shared" si="212"/>
        <v>45295.908517115902</v>
      </c>
      <c r="Q177" s="63">
        <f t="shared" si="212"/>
        <v>45928.352620830497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10497.987663801014</v>
      </c>
      <c r="C178" s="67">
        <f t="shared" ref="C178:Q178" si="214">IF(C41=0,"",C41*1000000/C95)</f>
        <v>10335.904222136294</v>
      </c>
      <c r="D178" s="67">
        <f t="shared" si="214"/>
        <v>10087.648659923661</v>
      </c>
      <c r="E178" s="67">
        <f t="shared" si="214"/>
        <v>9904.954486180437</v>
      </c>
      <c r="F178" s="67">
        <f t="shared" si="214"/>
        <v>9843.7073541522223</v>
      </c>
      <c r="G178" s="67">
        <f t="shared" si="214"/>
        <v>9607.6430433266214</v>
      </c>
      <c r="H178" s="67">
        <f t="shared" si="214"/>
        <v>9460.4997755443383</v>
      </c>
      <c r="I178" s="67">
        <f t="shared" si="214"/>
        <v>9226.4215109762026</v>
      </c>
      <c r="J178" s="67">
        <f t="shared" si="214"/>
        <v>9316.2777076565144</v>
      </c>
      <c r="K178" s="67">
        <f t="shared" si="214"/>
        <v>9577.2330060142558</v>
      </c>
      <c r="L178" s="67">
        <f t="shared" si="214"/>
        <v>9980.6847621048837</v>
      </c>
      <c r="M178" s="67">
        <f t="shared" si="214"/>
        <v>10274.170022917388</v>
      </c>
      <c r="N178" s="67">
        <f t="shared" si="214"/>
        <v>10255.259995639517</v>
      </c>
      <c r="O178" s="67">
        <f t="shared" si="214"/>
        <v>10643.739368711313</v>
      </c>
      <c r="P178" s="67">
        <f t="shared" si="214"/>
        <v>11024.619436056437</v>
      </c>
      <c r="Q178" s="67">
        <f t="shared" si="214"/>
        <v>11414.595319356846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43654.096520177802</v>
      </c>
      <c r="C179" s="67">
        <f t="shared" ref="C179:Q179" si="216">IF(C42=0,"",C42*1000000/C96)</f>
        <v>43822.684019873326</v>
      </c>
      <c r="D179" s="67">
        <f t="shared" si="216"/>
        <v>43644.589619652863</v>
      </c>
      <c r="E179" s="67">
        <f t="shared" si="216"/>
        <v>43621.506727641892</v>
      </c>
      <c r="F179" s="67">
        <f t="shared" si="216"/>
        <v>44152.950890691514</v>
      </c>
      <c r="G179" s="67">
        <f t="shared" si="216"/>
        <v>43856.425876294568</v>
      </c>
      <c r="H179" s="67">
        <f t="shared" si="216"/>
        <v>43879.896738012023</v>
      </c>
      <c r="I179" s="67">
        <f t="shared" si="216"/>
        <v>43658.201365582339</v>
      </c>
      <c r="J179" s="67">
        <f t="shared" si="216"/>
        <v>43330.892778101763</v>
      </c>
      <c r="K179" s="67">
        <f t="shared" si="216"/>
        <v>43558.841488776459</v>
      </c>
      <c r="L179" s="67">
        <f t="shared" si="216"/>
        <v>44462.665904237052</v>
      </c>
      <c r="M179" s="67">
        <f t="shared" si="216"/>
        <v>44498.038245729862</v>
      </c>
      <c r="N179" s="67">
        <f t="shared" si="216"/>
        <v>43363.856871992029</v>
      </c>
      <c r="O179" s="67">
        <f t="shared" si="216"/>
        <v>44157.044108175061</v>
      </c>
      <c r="P179" s="67">
        <f t="shared" si="216"/>
        <v>44635.224596901724</v>
      </c>
      <c r="Q179" s="67">
        <f t="shared" si="216"/>
        <v>45522.823833292619</v>
      </c>
    </row>
    <row r="180" spans="1:17" ht="11.45" customHeight="1" x14ac:dyDescent="0.25">
      <c r="A180" s="62" t="s">
        <v>57</v>
      </c>
      <c r="B180" s="67">
        <f t="shared" ref="B180" si="217">IF(B43=0,"",B43*1000000/B97)</f>
        <v>27553.93437187052</v>
      </c>
      <c r="C180" s="67">
        <f t="shared" ref="C180:Q180" si="218">IF(C43=0,"",C43*1000000/C97)</f>
        <v>27671.086349678411</v>
      </c>
      <c r="D180" s="67">
        <f t="shared" si="218"/>
        <v>27546.590502151259</v>
      </c>
      <c r="E180" s="67">
        <f t="shared" si="218"/>
        <v>27588.657085409402</v>
      </c>
      <c r="F180" s="67">
        <f t="shared" si="218"/>
        <v>27966.424314434629</v>
      </c>
      <c r="G180" s="67">
        <f t="shared" si="218"/>
        <v>27841.669870033209</v>
      </c>
      <c r="H180" s="67">
        <f t="shared" si="218"/>
        <v>27963.573644002608</v>
      </c>
      <c r="I180" s="67">
        <f t="shared" si="218"/>
        <v>27817.113047339702</v>
      </c>
      <c r="J180" s="67">
        <f t="shared" si="218"/>
        <v>27526.263662317211</v>
      </c>
      <c r="K180" s="67">
        <f t="shared" si="218"/>
        <v>27731.347236363508</v>
      </c>
      <c r="L180" s="67">
        <f t="shared" si="218"/>
        <v>28321.570324997549</v>
      </c>
      <c r="M180" s="67">
        <f t="shared" si="218"/>
        <v>28571.287747815455</v>
      </c>
      <c r="N180" s="67">
        <f t="shared" si="218"/>
        <v>27948.327109469006</v>
      </c>
      <c r="O180" s="67">
        <f t="shared" si="218"/>
        <v>28426.896585531555</v>
      </c>
      <c r="P180" s="67">
        <f t="shared" si="218"/>
        <v>28855.253932127296</v>
      </c>
      <c r="Q180" s="67">
        <f t="shared" si="218"/>
        <v>30819.407362263482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54967.812847475798</v>
      </c>
      <c r="C181" s="67">
        <f t="shared" ref="C181:Q181" si="220">IF(C44=0,"",C44*1000000/C98)</f>
        <v>51561.112972361443</v>
      </c>
      <c r="D181" s="67">
        <f t="shared" si="220"/>
        <v>48327.35175816009</v>
      </c>
      <c r="E181" s="67">
        <f t="shared" si="220"/>
        <v>49166.934756107104</v>
      </c>
      <c r="F181" s="67">
        <f t="shared" si="220"/>
        <v>51046.293961906777</v>
      </c>
      <c r="G181" s="67">
        <f t="shared" si="220"/>
        <v>56465.092593292735</v>
      </c>
      <c r="H181" s="67">
        <f t="shared" si="220"/>
        <v>59798.936950880037</v>
      </c>
      <c r="I181" s="67">
        <f t="shared" si="220"/>
        <v>56708.375507482189</v>
      </c>
      <c r="J181" s="67">
        <f t="shared" si="220"/>
        <v>51014.041523946995</v>
      </c>
      <c r="K181" s="67">
        <f t="shared" si="220"/>
        <v>53942.166089335333</v>
      </c>
      <c r="L181" s="67">
        <f t="shared" si="220"/>
        <v>53580.568637747157</v>
      </c>
      <c r="M181" s="67">
        <f t="shared" si="220"/>
        <v>60058.88902477111</v>
      </c>
      <c r="N181" s="67">
        <f t="shared" si="220"/>
        <v>59928.186784436468</v>
      </c>
      <c r="O181" s="67">
        <f t="shared" si="220"/>
        <v>60954.359150262579</v>
      </c>
      <c r="P181" s="67">
        <f t="shared" si="220"/>
        <v>61872.864181949371</v>
      </c>
      <c r="Q181" s="67">
        <f t="shared" si="220"/>
        <v>57072.97659678421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>
        <f t="shared" si="222"/>
        <v>45594.25339801432</v>
      </c>
      <c r="P182" s="67">
        <f t="shared" si="222"/>
        <v>45626.73747068872</v>
      </c>
      <c r="Q182" s="67">
        <f t="shared" si="222"/>
        <v>45658.381277427376</v>
      </c>
    </row>
    <row r="183" spans="1:17" ht="11.45" customHeight="1" x14ac:dyDescent="0.25">
      <c r="A183" s="25" t="s">
        <v>18</v>
      </c>
      <c r="B183" s="66">
        <f t="shared" si="221"/>
        <v>19806.52091486787</v>
      </c>
      <c r="C183" s="66">
        <f t="shared" ref="C183:Q183" si="223">IF(C46=0,"",C46*1000000/C100)</f>
        <v>18013.658984881855</v>
      </c>
      <c r="D183" s="66">
        <f t="shared" si="223"/>
        <v>17649.073401580154</v>
      </c>
      <c r="E183" s="66">
        <f t="shared" si="223"/>
        <v>18178.443191040718</v>
      </c>
      <c r="F183" s="66">
        <f t="shared" si="223"/>
        <v>19652.194878466704</v>
      </c>
      <c r="G183" s="66">
        <f t="shared" si="223"/>
        <v>20753.30197760736</v>
      </c>
      <c r="H183" s="66">
        <f t="shared" si="223"/>
        <v>17790.038754843317</v>
      </c>
      <c r="I183" s="66">
        <f t="shared" si="223"/>
        <v>18688.953588704102</v>
      </c>
      <c r="J183" s="66">
        <f t="shared" si="223"/>
        <v>18232.697779838665</v>
      </c>
      <c r="K183" s="66">
        <f t="shared" si="223"/>
        <v>17894.797732039802</v>
      </c>
      <c r="L183" s="66">
        <f t="shared" si="223"/>
        <v>19192.233052075953</v>
      </c>
      <c r="M183" s="66">
        <f t="shared" si="223"/>
        <v>19306.210405791226</v>
      </c>
      <c r="N183" s="66">
        <f t="shared" si="223"/>
        <v>17160.810708241992</v>
      </c>
      <c r="O183" s="66">
        <f t="shared" si="223"/>
        <v>15632.018256132007</v>
      </c>
      <c r="P183" s="66">
        <f t="shared" si="223"/>
        <v>16099.102405237996</v>
      </c>
      <c r="Q183" s="66">
        <f t="shared" si="223"/>
        <v>13333.209279103623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22324.71091808916</v>
      </c>
      <c r="C184" s="65">
        <f t="shared" ref="C184:Q184" si="225">IF(C47=0,"",C47*1000000/C101)</f>
        <v>19879.541396166238</v>
      </c>
      <c r="D184" s="65">
        <f t="shared" si="225"/>
        <v>19268.954406495006</v>
      </c>
      <c r="E184" s="65">
        <f t="shared" si="225"/>
        <v>19947.635333794366</v>
      </c>
      <c r="F184" s="65">
        <f t="shared" si="225"/>
        <v>21170.023756316481</v>
      </c>
      <c r="G184" s="65">
        <f t="shared" si="225"/>
        <v>22386.913865816005</v>
      </c>
      <c r="H184" s="65">
        <f t="shared" si="225"/>
        <v>19095.950912908102</v>
      </c>
      <c r="I184" s="65">
        <f t="shared" si="225"/>
        <v>20152.990414933854</v>
      </c>
      <c r="J184" s="65">
        <f t="shared" si="225"/>
        <v>19590.471295794698</v>
      </c>
      <c r="K184" s="65">
        <f t="shared" si="225"/>
        <v>19237.403956455957</v>
      </c>
      <c r="L184" s="65">
        <f t="shared" si="225"/>
        <v>20677.558540013451</v>
      </c>
      <c r="M184" s="65">
        <f t="shared" si="225"/>
        <v>21256.89191584774</v>
      </c>
      <c r="N184" s="65">
        <f t="shared" si="225"/>
        <v>18777.554089816189</v>
      </c>
      <c r="O184" s="65">
        <f t="shared" si="225"/>
        <v>16744.513477890912</v>
      </c>
      <c r="P184" s="65">
        <f t="shared" si="225"/>
        <v>17367.799844324716</v>
      </c>
      <c r="Q184" s="65">
        <f t="shared" si="225"/>
        <v>14000.544341362107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10540.791428032049</v>
      </c>
      <c r="C185" s="64">
        <f t="shared" ref="C185:Q185" si="227">IF(C48=0,"",C48*1000000/C102)</f>
        <v>10532.857994105234</v>
      </c>
      <c r="D185" s="64">
        <f t="shared" si="227"/>
        <v>10524.930531207661</v>
      </c>
      <c r="E185" s="64">
        <f t="shared" si="227"/>
        <v>10517.00903484529</v>
      </c>
      <c r="F185" s="64">
        <f t="shared" si="227"/>
        <v>10509.09350052746</v>
      </c>
      <c r="G185" s="64">
        <f t="shared" si="227"/>
        <v>10501.183923766892</v>
      </c>
      <c r="H185" s="64">
        <f t="shared" si="227"/>
        <v>10318.827419504551</v>
      </c>
      <c r="I185" s="64">
        <f t="shared" si="227"/>
        <v>10365.062372141343</v>
      </c>
      <c r="J185" s="64">
        <f t="shared" si="227"/>
        <v>10345.074246532209</v>
      </c>
      <c r="K185" s="64">
        <f t="shared" si="227"/>
        <v>10327.279764720228</v>
      </c>
      <c r="L185" s="64">
        <f t="shared" si="227"/>
        <v>10446.929024176738</v>
      </c>
      <c r="M185" s="64">
        <f t="shared" si="227"/>
        <v>10471.516548848653</v>
      </c>
      <c r="N185" s="64">
        <f t="shared" si="227"/>
        <v>10339.058538517269</v>
      </c>
      <c r="O185" s="64">
        <f t="shared" si="227"/>
        <v>10215.761482986856</v>
      </c>
      <c r="P185" s="64">
        <f t="shared" si="227"/>
        <v>10246.724004129097</v>
      </c>
      <c r="Q185" s="64">
        <f t="shared" si="227"/>
        <v>10021.296073116429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23642.654751848957</v>
      </c>
      <c r="C186" s="64">
        <f t="shared" ref="C186:Q186" si="229">IF(C49=0,"",C49*1000000/C103)</f>
        <v>20905.853743183245</v>
      </c>
      <c r="D186" s="64">
        <f t="shared" si="229"/>
        <v>20213.387774460258</v>
      </c>
      <c r="E186" s="64">
        <f t="shared" si="229"/>
        <v>20952.22100761718</v>
      </c>
      <c r="F186" s="64">
        <f t="shared" si="229"/>
        <v>22292.026135908975</v>
      </c>
      <c r="G186" s="64">
        <f t="shared" si="229"/>
        <v>23624.105284291469</v>
      </c>
      <c r="H186" s="64">
        <f t="shared" si="229"/>
        <v>19997.774704517135</v>
      </c>
      <c r="I186" s="64">
        <f t="shared" si="229"/>
        <v>21008.500010255491</v>
      </c>
      <c r="J186" s="64">
        <f t="shared" si="229"/>
        <v>20377.667155049006</v>
      </c>
      <c r="K186" s="64">
        <f t="shared" si="229"/>
        <v>19992.434582674952</v>
      </c>
      <c r="L186" s="64">
        <f t="shared" si="229"/>
        <v>21559.94928461999</v>
      </c>
      <c r="M186" s="64">
        <f t="shared" si="229"/>
        <v>22209.94639319526</v>
      </c>
      <c r="N186" s="64">
        <f t="shared" si="229"/>
        <v>19483.533899842398</v>
      </c>
      <c r="O186" s="64">
        <f t="shared" si="229"/>
        <v>17290.634205839651</v>
      </c>
      <c r="P186" s="64">
        <f t="shared" si="229"/>
        <v>17966.246531262481</v>
      </c>
      <c r="Q186" s="64">
        <f t="shared" si="229"/>
        <v>14318.760733398347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10495.771875658709</v>
      </c>
      <c r="C187" s="64">
        <f t="shared" ref="C187:Q187" si="231">IF(C50=0,"",C50*1000000/C104)</f>
        <v>10472.091056694624</v>
      </c>
      <c r="D187" s="64">
        <f t="shared" si="231"/>
        <v>10448.463666977423</v>
      </c>
      <c r="E187" s="64">
        <f t="shared" si="231"/>
        <v>10424.889585958728</v>
      </c>
      <c r="F187" s="64">
        <f t="shared" si="231"/>
        <v>10401.368693362136</v>
      </c>
      <c r="G187" s="64">
        <f t="shared" si="231"/>
        <v>10377.900869182628</v>
      </c>
      <c r="H187" s="64">
        <f t="shared" si="231"/>
        <v>9846.5880754667069</v>
      </c>
      <c r="I187" s="64">
        <f t="shared" si="231"/>
        <v>9979.5390597268179</v>
      </c>
      <c r="J187" s="64">
        <f t="shared" si="231"/>
        <v>9921.9162914297412</v>
      </c>
      <c r="K187" s="64">
        <f t="shared" si="231"/>
        <v>9870.8044760635403</v>
      </c>
      <c r="L187" s="64">
        <f t="shared" si="231"/>
        <v>10217.876643246513</v>
      </c>
      <c r="M187" s="64">
        <f t="shared" si="231"/>
        <v>10290.19188024542</v>
      </c>
      <c r="N187" s="64">
        <f t="shared" si="231"/>
        <v>9904.6174355116273</v>
      </c>
      <c r="O187" s="64">
        <f t="shared" si="231"/>
        <v>9554.4778145790606</v>
      </c>
      <c r="P187" s="64">
        <f t="shared" si="231"/>
        <v>9641.6161787272777</v>
      </c>
      <c r="Q187" s="64">
        <f t="shared" si="231"/>
        <v>9019.1664658047885</v>
      </c>
    </row>
    <row r="188" spans="1:17" ht="11.45" customHeight="1" x14ac:dyDescent="0.25">
      <c r="A188" s="62" t="s">
        <v>56</v>
      </c>
      <c r="B188" s="64">
        <f t="shared" ref="B188" si="232">IF(B51=0,"",B51*1000000/B105)</f>
        <v>13859.021218240639</v>
      </c>
      <c r="C188" s="64">
        <f t="shared" ref="C188:Q188" si="233">IF(C51=0,"",C51*1000000/C105)</f>
        <v>13838.167328176471</v>
      </c>
      <c r="D188" s="64">
        <f t="shared" si="233"/>
        <v>13817.344817292978</v>
      </c>
      <c r="E188" s="64">
        <f t="shared" si="233"/>
        <v>13796.553638373412</v>
      </c>
      <c r="F188" s="64">
        <f t="shared" si="233"/>
        <v>13775.793744272063</v>
      </c>
      <c r="G188" s="64">
        <f t="shared" si="233"/>
        <v>13755.06508791417</v>
      </c>
      <c r="H188" s="64">
        <f t="shared" si="233"/>
        <v>13281.490554794849</v>
      </c>
      <c r="I188" s="64">
        <f t="shared" si="233"/>
        <v>13400.77635598813</v>
      </c>
      <c r="J188" s="64">
        <f t="shared" si="233"/>
        <v>13349.141715980475</v>
      </c>
      <c r="K188" s="64">
        <f t="shared" si="233"/>
        <v>13303.257702478106</v>
      </c>
      <c r="L188" s="64">
        <f t="shared" si="233"/>
        <v>13613.299771793685</v>
      </c>
      <c r="M188" s="64">
        <f t="shared" si="233"/>
        <v>13677.454746468649</v>
      </c>
      <c r="N188" s="64">
        <f t="shared" si="233"/>
        <v>13333.621055969383</v>
      </c>
      <c r="O188" s="64">
        <f t="shared" si="233"/>
        <v>13017.500670053463</v>
      </c>
      <c r="P188" s="64">
        <f t="shared" si="233"/>
        <v>13096.528638952774</v>
      </c>
      <c r="Q188" s="64">
        <f t="shared" si="233"/>
        <v>12526.62009139554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>
        <f t="shared" si="235"/>
        <v>6557.5225031272603</v>
      </c>
      <c r="O189" s="64">
        <f t="shared" si="235"/>
        <v>6596.9761577954287</v>
      </c>
      <c r="P189" s="64">
        <f t="shared" si="235"/>
        <v>6606.9658427636023</v>
      </c>
      <c r="Q189" s="64">
        <f t="shared" si="235"/>
        <v>6680.8640487442844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12595.920923484851</v>
      </c>
      <c r="C190" s="63">
        <f t="shared" ref="C190:Q190" si="237">IF(C53=0,"",C53*1000000/C107)</f>
        <v>12328.563873970998</v>
      </c>
      <c r="D190" s="63">
        <f t="shared" si="237"/>
        <v>12344.594399252557</v>
      </c>
      <c r="E190" s="63">
        <f t="shared" si="237"/>
        <v>12049.888344769466</v>
      </c>
      <c r="F190" s="63">
        <f t="shared" si="237"/>
        <v>14274.965003473611</v>
      </c>
      <c r="G190" s="63">
        <f t="shared" si="237"/>
        <v>14690.532746024077</v>
      </c>
      <c r="H190" s="63">
        <f t="shared" si="237"/>
        <v>12795.512928835691</v>
      </c>
      <c r="I190" s="63">
        <f t="shared" si="237"/>
        <v>12966.223984589556</v>
      </c>
      <c r="J190" s="63">
        <f t="shared" si="237"/>
        <v>12790.026199563781</v>
      </c>
      <c r="K190" s="63">
        <f t="shared" si="237"/>
        <v>12427.753792320909</v>
      </c>
      <c r="L190" s="63">
        <f t="shared" si="237"/>
        <v>12990.020834802395</v>
      </c>
      <c r="M190" s="63">
        <f t="shared" si="237"/>
        <v>11071.42345867234</v>
      </c>
      <c r="N190" s="63">
        <f t="shared" si="237"/>
        <v>10163.881606486551</v>
      </c>
      <c r="O190" s="63">
        <f t="shared" si="237"/>
        <v>10722.498522087108</v>
      </c>
      <c r="P190" s="63">
        <f t="shared" si="237"/>
        <v>10396.566265125375</v>
      </c>
      <c r="Q190" s="63">
        <f t="shared" si="237"/>
        <v>10305.2603047108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10974.469870717503</v>
      </c>
      <c r="C191" s="67">
        <f t="shared" ref="C191:Q191" si="239">IF(C54=0,"",C54*1000000/C108)</f>
        <v>10594.709540799529</v>
      </c>
      <c r="D191" s="67">
        <f t="shared" si="239"/>
        <v>10533.42291343768</v>
      </c>
      <c r="E191" s="67">
        <f t="shared" si="239"/>
        <v>10199.903954039573</v>
      </c>
      <c r="F191" s="67">
        <f t="shared" si="239"/>
        <v>12168.81372182861</v>
      </c>
      <c r="G191" s="67">
        <f t="shared" si="239"/>
        <v>12532.467749537847</v>
      </c>
      <c r="H191" s="67">
        <f t="shared" si="239"/>
        <v>10467.075747616758</v>
      </c>
      <c r="I191" s="67">
        <f t="shared" si="239"/>
        <v>10674.460787112472</v>
      </c>
      <c r="J191" s="67">
        <f t="shared" si="239"/>
        <v>10368.549394341904</v>
      </c>
      <c r="K191" s="67">
        <f t="shared" si="239"/>
        <v>10298.552206958577</v>
      </c>
      <c r="L191" s="67">
        <f t="shared" si="239"/>
        <v>10676.490707250447</v>
      </c>
      <c r="M191" s="67">
        <f t="shared" si="239"/>
        <v>9025.2627270219527</v>
      </c>
      <c r="N191" s="67">
        <f t="shared" si="239"/>
        <v>8184.0416295447194</v>
      </c>
      <c r="O191" s="67">
        <f t="shared" si="239"/>
        <v>8549.281107033361</v>
      </c>
      <c r="P191" s="67">
        <f t="shared" si="239"/>
        <v>8121.3450985224008</v>
      </c>
      <c r="Q191" s="67">
        <f t="shared" si="239"/>
        <v>8072.914506958653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20395.969027656174</v>
      </c>
      <c r="C195" s="66">
        <f t="shared" ref="C195:Q195" si="243">IF(C4=0,"",C4*1000000/C85)</f>
        <v>20165.971762783975</v>
      </c>
      <c r="D195" s="66">
        <f t="shared" si="243"/>
        <v>19854.564773530907</v>
      </c>
      <c r="E195" s="66">
        <f t="shared" si="243"/>
        <v>19579.375242010792</v>
      </c>
      <c r="F195" s="66">
        <f t="shared" si="243"/>
        <v>19861.460409179606</v>
      </c>
      <c r="G195" s="66">
        <f t="shared" si="243"/>
        <v>18425.11450171757</v>
      </c>
      <c r="H195" s="66">
        <f t="shared" si="243"/>
        <v>18190.590353407646</v>
      </c>
      <c r="I195" s="66">
        <f t="shared" si="243"/>
        <v>17952.928837924755</v>
      </c>
      <c r="J195" s="66">
        <f t="shared" si="243"/>
        <v>17899.482423585836</v>
      </c>
      <c r="K195" s="66">
        <f t="shared" si="243"/>
        <v>18693.003740863263</v>
      </c>
      <c r="L195" s="66">
        <f t="shared" si="243"/>
        <v>17747.911821875139</v>
      </c>
      <c r="M195" s="66">
        <f t="shared" si="243"/>
        <v>17059.692959665084</v>
      </c>
      <c r="N195" s="66">
        <f t="shared" si="243"/>
        <v>15363.960370869965</v>
      </c>
      <c r="O195" s="66">
        <f t="shared" si="243"/>
        <v>16191.566908945626</v>
      </c>
      <c r="P195" s="66">
        <f t="shared" si="243"/>
        <v>16537.000973934148</v>
      </c>
      <c r="Q195" s="66">
        <f t="shared" si="243"/>
        <v>17072.157832197281</v>
      </c>
    </row>
    <row r="196" spans="1:17" ht="11.45" customHeight="1" x14ac:dyDescent="0.25">
      <c r="A196" s="23" t="s">
        <v>30</v>
      </c>
      <c r="B196" s="65">
        <f t="shared" si="242"/>
        <v>5090.7359074553478</v>
      </c>
      <c r="C196" s="65">
        <f t="shared" ref="C196:Q196" si="244">IF(C5=0,"",C5*1000000/C86)</f>
        <v>5065.1996386798901</v>
      </c>
      <c r="D196" s="65">
        <f t="shared" si="244"/>
        <v>4785.0780675367896</v>
      </c>
      <c r="E196" s="65">
        <f t="shared" si="244"/>
        <v>4709.9903748994839</v>
      </c>
      <c r="F196" s="65">
        <f t="shared" si="244"/>
        <v>4959.7589853443205</v>
      </c>
      <c r="G196" s="65">
        <f t="shared" si="244"/>
        <v>4879.8259811615608</v>
      </c>
      <c r="H196" s="65">
        <f t="shared" si="244"/>
        <v>4758.3079207327519</v>
      </c>
      <c r="I196" s="65">
        <f t="shared" si="244"/>
        <v>4179.7621047194789</v>
      </c>
      <c r="J196" s="65">
        <f t="shared" si="244"/>
        <v>4555.5644282581588</v>
      </c>
      <c r="K196" s="65">
        <f t="shared" si="244"/>
        <v>4157.4269089911613</v>
      </c>
      <c r="L196" s="65">
        <f t="shared" si="244"/>
        <v>4136.1207554235889</v>
      </c>
      <c r="M196" s="65">
        <f t="shared" si="244"/>
        <v>4442.3778095409471</v>
      </c>
      <c r="N196" s="65">
        <f t="shared" si="244"/>
        <v>4808.2631748214681</v>
      </c>
      <c r="O196" s="65">
        <f t="shared" si="244"/>
        <v>4621.5679223355255</v>
      </c>
      <c r="P196" s="65">
        <f t="shared" si="244"/>
        <v>4462.679385570983</v>
      </c>
      <c r="Q196" s="65">
        <f t="shared" si="244"/>
        <v>4175.1287681796357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21776.147628488638</v>
      </c>
      <c r="C197" s="63">
        <f t="shared" ref="C197:Q197" si="246">IF(C6=0,"",C6*1000000/C87)</f>
        <v>21580.281113099856</v>
      </c>
      <c r="D197" s="63">
        <f t="shared" si="246"/>
        <v>21381.443299016566</v>
      </c>
      <c r="E197" s="63">
        <f t="shared" si="246"/>
        <v>21103.436075633301</v>
      </c>
      <c r="F197" s="63">
        <f t="shared" si="246"/>
        <v>21412.146577379233</v>
      </c>
      <c r="G197" s="63">
        <f t="shared" si="246"/>
        <v>19529.06222055557</v>
      </c>
      <c r="H197" s="63">
        <f t="shared" si="246"/>
        <v>19158.993682182623</v>
      </c>
      <c r="I197" s="63">
        <f t="shared" si="246"/>
        <v>18975.78475336323</v>
      </c>
      <c r="J197" s="63">
        <f t="shared" si="246"/>
        <v>18733.111757374321</v>
      </c>
      <c r="K197" s="63">
        <f t="shared" si="246"/>
        <v>19793.02760365116</v>
      </c>
      <c r="L197" s="63">
        <f t="shared" si="246"/>
        <v>18609.532523128481</v>
      </c>
      <c r="M197" s="63">
        <f t="shared" si="246"/>
        <v>17627.412506484488</v>
      </c>
      <c r="N197" s="63">
        <f t="shared" si="246"/>
        <v>15257.049492049522</v>
      </c>
      <c r="O197" s="63">
        <f t="shared" si="246"/>
        <v>16375.874315914305</v>
      </c>
      <c r="P197" s="63">
        <f t="shared" si="246"/>
        <v>16865.574482647084</v>
      </c>
      <c r="Q197" s="63">
        <f t="shared" si="246"/>
        <v>17645.766051892591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18721.212005350575</v>
      </c>
      <c r="C198" s="64">
        <f t="shared" ref="C198:Q198" si="248">IF(C7=0,"",C7*1000000/C88)</f>
        <v>18261.892819331308</v>
      </c>
      <c r="D198" s="64">
        <f t="shared" si="248"/>
        <v>17406.238976631641</v>
      </c>
      <c r="E198" s="64">
        <f t="shared" si="248"/>
        <v>17112.393043373471</v>
      </c>
      <c r="F198" s="64">
        <f t="shared" si="248"/>
        <v>16283.733022270493</v>
      </c>
      <c r="G198" s="64">
        <f t="shared" si="248"/>
        <v>14741.54203767384</v>
      </c>
      <c r="H198" s="64">
        <f t="shared" si="248"/>
        <v>12891.493227842684</v>
      </c>
      <c r="I198" s="64">
        <f t="shared" si="248"/>
        <v>12809.660279821774</v>
      </c>
      <c r="J198" s="64">
        <f t="shared" si="248"/>
        <v>12950.692734167389</v>
      </c>
      <c r="K198" s="64">
        <f t="shared" si="248"/>
        <v>14425.97351781412</v>
      </c>
      <c r="L198" s="64">
        <f t="shared" si="248"/>
        <v>13792.050028226909</v>
      </c>
      <c r="M198" s="64">
        <f t="shared" si="248"/>
        <v>13224.741200234599</v>
      </c>
      <c r="N198" s="64">
        <f t="shared" si="248"/>
        <v>10724.156707655831</v>
      </c>
      <c r="O198" s="64">
        <f t="shared" si="248"/>
        <v>11053.772362356429</v>
      </c>
      <c r="P198" s="64">
        <f t="shared" si="248"/>
        <v>10918.706260336534</v>
      </c>
      <c r="Q198" s="64">
        <f t="shared" si="248"/>
        <v>11242.207647169034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35671.420461405251</v>
      </c>
      <c r="C199" s="64">
        <f t="shared" ref="C199:Q199" si="250">IF(C8=0,"",C8*1000000/C89)</f>
        <v>35232.159966790015</v>
      </c>
      <c r="D199" s="64">
        <f t="shared" si="250"/>
        <v>35715.166594057446</v>
      </c>
      <c r="E199" s="64">
        <f t="shared" si="250"/>
        <v>33742.405347544816</v>
      </c>
      <c r="F199" s="64">
        <f t="shared" si="250"/>
        <v>34914.333256503429</v>
      </c>
      <c r="G199" s="64">
        <f t="shared" si="250"/>
        <v>30283.727149144433</v>
      </c>
      <c r="H199" s="64">
        <f t="shared" si="250"/>
        <v>31594.306441882567</v>
      </c>
      <c r="I199" s="64">
        <f t="shared" si="250"/>
        <v>29747.83141732659</v>
      </c>
      <c r="J199" s="64">
        <f t="shared" si="250"/>
        <v>27962.28467822721</v>
      </c>
      <c r="K199" s="64">
        <f t="shared" si="250"/>
        <v>27580.048855351957</v>
      </c>
      <c r="L199" s="64">
        <f t="shared" si="250"/>
        <v>25048.97696152631</v>
      </c>
      <c r="M199" s="64">
        <f t="shared" si="250"/>
        <v>23160.721139025201</v>
      </c>
      <c r="N199" s="64">
        <f t="shared" si="250"/>
        <v>20627.766034462376</v>
      </c>
      <c r="O199" s="64">
        <f t="shared" si="250"/>
        <v>22259.711705021971</v>
      </c>
      <c r="P199" s="64">
        <f t="shared" si="250"/>
        <v>23499.287230917205</v>
      </c>
      <c r="Q199" s="64">
        <f t="shared" si="250"/>
        <v>24320.140976720264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29868.771744757909</v>
      </c>
      <c r="C200" s="64">
        <f t="shared" ref="C200:Q200" si="252">IF(C9=0,"",C9*1000000/C90)</f>
        <v>28015.543500990221</v>
      </c>
      <c r="D200" s="64">
        <f t="shared" si="252"/>
        <v>28082.798437975704</v>
      </c>
      <c r="E200" s="64">
        <f t="shared" si="252"/>
        <v>25852.624354552761</v>
      </c>
      <c r="F200" s="64">
        <f t="shared" si="252"/>
        <v>26249.766485257605</v>
      </c>
      <c r="G200" s="64">
        <f t="shared" si="252"/>
        <v>23834.553888522489</v>
      </c>
      <c r="H200" s="64">
        <f t="shared" si="252"/>
        <v>23363.983630339448</v>
      </c>
      <c r="I200" s="64">
        <f t="shared" si="252"/>
        <v>23131.3099966474</v>
      </c>
      <c r="J200" s="64">
        <f t="shared" si="252"/>
        <v>22821.829681263393</v>
      </c>
      <c r="K200" s="64">
        <f t="shared" si="252"/>
        <v>24179.882585791594</v>
      </c>
      <c r="L200" s="64">
        <f t="shared" si="252"/>
        <v>22665.72987003659</v>
      </c>
      <c r="M200" s="64">
        <f t="shared" si="252"/>
        <v>21445.738785904061</v>
      </c>
      <c r="N200" s="64">
        <f t="shared" si="252"/>
        <v>19930.7087950358</v>
      </c>
      <c r="O200" s="64">
        <f t="shared" si="252"/>
        <v>23108.125288138053</v>
      </c>
      <c r="P200" s="64">
        <f t="shared" si="252"/>
        <v>21708.98813679488</v>
      </c>
      <c r="Q200" s="64">
        <f t="shared" si="252"/>
        <v>23885.863783694615</v>
      </c>
    </row>
    <row r="201" spans="1:17" ht="11.45" customHeight="1" x14ac:dyDescent="0.25">
      <c r="A201" s="62" t="s">
        <v>56</v>
      </c>
      <c r="B201" s="64">
        <f t="shared" ref="B201" si="253">IF(B10=0,"",B10*1000000/B91)</f>
        <v>26222.730677443324</v>
      </c>
      <c r="C201" s="64">
        <f t="shared" ref="C201:Q201" si="254">IF(C10=0,"",C10*1000000/C91)</f>
        <v>25122.531767342916</v>
      </c>
      <c r="D201" s="64">
        <f t="shared" si="254"/>
        <v>24882.893729011343</v>
      </c>
      <c r="E201" s="64">
        <f t="shared" si="254"/>
        <v>24543.13969875624</v>
      </c>
      <c r="F201" s="64">
        <f t="shared" si="254"/>
        <v>24920.16582424644</v>
      </c>
      <c r="G201" s="64">
        <f t="shared" si="254"/>
        <v>22627.288344926747</v>
      </c>
      <c r="H201" s="64">
        <f t="shared" si="254"/>
        <v>22180.553366447391</v>
      </c>
      <c r="I201" s="64">
        <f t="shared" si="254"/>
        <v>21959.665095392022</v>
      </c>
      <c r="J201" s="64">
        <f t="shared" si="254"/>
        <v>21665.860547338576</v>
      </c>
      <c r="K201" s="64">
        <f t="shared" si="254"/>
        <v>22955.12548605524</v>
      </c>
      <c r="L201" s="64">
        <f t="shared" si="254"/>
        <v>21517.667488817839</v>
      </c>
      <c r="M201" s="64">
        <f t="shared" si="254"/>
        <v>20359.471276376888</v>
      </c>
      <c r="N201" s="64">
        <f t="shared" si="254"/>
        <v>17577.183716789776</v>
      </c>
      <c r="O201" s="64">
        <f t="shared" si="254"/>
        <v>18880.584629739973</v>
      </c>
      <c r="P201" s="64">
        <f t="shared" si="254"/>
        <v>19511.155530582786</v>
      </c>
      <c r="Q201" s="64">
        <f t="shared" si="254"/>
        <v>20408.399366577145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11736.56604080227</v>
      </c>
      <c r="O202" s="64">
        <f t="shared" si="256"/>
        <v>13270.386977159129</v>
      </c>
      <c r="P202" s="64">
        <f t="shared" si="256"/>
        <v>14435.357208418676</v>
      </c>
      <c r="Q202" s="64">
        <f t="shared" si="256"/>
        <v>15893.878299348531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24702.570314886587</v>
      </c>
      <c r="M203" s="64">
        <f t="shared" si="258"/>
        <v>23955.06059096157</v>
      </c>
      <c r="N203" s="64">
        <f t="shared" si="258"/>
        <v>21921.824211672141</v>
      </c>
      <c r="O203" s="64">
        <f t="shared" si="258"/>
        <v>23191.344299181226</v>
      </c>
      <c r="P203" s="64">
        <f t="shared" si="258"/>
        <v>22348.933126002747</v>
      </c>
      <c r="Q203" s="64">
        <f t="shared" si="258"/>
        <v>23521.518938834888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1059579.4392523363</v>
      </c>
      <c r="C204" s="63">
        <f t="shared" ref="C204:Q204" si="260">IF(C13=0,"",C13*1000000/C94)</f>
        <v>1063834.0492777496</v>
      </c>
      <c r="D204" s="63">
        <f t="shared" si="260"/>
        <v>1059204.5008504514</v>
      </c>
      <c r="E204" s="63">
        <f t="shared" si="260"/>
        <v>1060603.4454860252</v>
      </c>
      <c r="F204" s="63">
        <f t="shared" si="260"/>
        <v>1074143.4631866831</v>
      </c>
      <c r="G204" s="63">
        <f t="shared" si="260"/>
        <v>1069008.9689422578</v>
      </c>
      <c r="H204" s="63">
        <f t="shared" si="260"/>
        <v>1072321.2520421648</v>
      </c>
      <c r="I204" s="63">
        <f t="shared" si="260"/>
        <v>1064696.7921260335</v>
      </c>
      <c r="J204" s="63">
        <f t="shared" si="260"/>
        <v>1049601.9344856909</v>
      </c>
      <c r="K204" s="63">
        <f t="shared" si="260"/>
        <v>1042881.7521840777</v>
      </c>
      <c r="L204" s="63">
        <f t="shared" si="260"/>
        <v>1051192.3982682202</v>
      </c>
      <c r="M204" s="63">
        <f t="shared" si="260"/>
        <v>1040242.8993572105</v>
      </c>
      <c r="N204" s="63">
        <f t="shared" si="260"/>
        <v>1055742.7513623694</v>
      </c>
      <c r="O204" s="63">
        <f t="shared" si="260"/>
        <v>1072823.1077377188</v>
      </c>
      <c r="P204" s="63">
        <f t="shared" si="260"/>
        <v>1090655.4646808603</v>
      </c>
      <c r="Q204" s="63">
        <f t="shared" si="260"/>
        <v>1096121.9366916269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98694.781928289085</v>
      </c>
      <c r="C205" s="67">
        <f t="shared" ref="C205:Q205" si="262">IF(C14=0,"",C14*1000000/C95)</f>
        <v>97167.745511413916</v>
      </c>
      <c r="D205" s="67">
        <f t="shared" si="262"/>
        <v>94827.571966385556</v>
      </c>
      <c r="E205" s="67">
        <f t="shared" si="262"/>
        <v>93097.760196628311</v>
      </c>
      <c r="F205" s="67">
        <f t="shared" si="262"/>
        <v>92497.410205557389</v>
      </c>
      <c r="G205" s="67">
        <f t="shared" si="262"/>
        <v>90231.047773122613</v>
      </c>
      <c r="H205" s="67">
        <f t="shared" si="262"/>
        <v>88754.36987973316</v>
      </c>
      <c r="I205" s="67">
        <f t="shared" si="262"/>
        <v>86373.795641040299</v>
      </c>
      <c r="J205" s="67">
        <f t="shared" si="262"/>
        <v>86843.483368950605</v>
      </c>
      <c r="K205" s="67">
        <f t="shared" si="262"/>
        <v>88079.555659008547</v>
      </c>
      <c r="L205" s="67">
        <f t="shared" si="262"/>
        <v>90684.220342536064</v>
      </c>
      <c r="M205" s="67">
        <f t="shared" si="262"/>
        <v>91609.337648644432</v>
      </c>
      <c r="N205" s="67">
        <f t="shared" si="262"/>
        <v>94772.232473130731</v>
      </c>
      <c r="O205" s="67">
        <f t="shared" si="262"/>
        <v>98350.409318934151</v>
      </c>
      <c r="P205" s="67">
        <f t="shared" si="262"/>
        <v>102098.38293263763</v>
      </c>
      <c r="Q205" s="67">
        <f t="shared" si="262"/>
        <v>104776.81008352168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1068888.2414703395</v>
      </c>
      <c r="C206" s="67">
        <f t="shared" ref="C206:Q206" si="264">IF(C15=0,"",C15*1000000/C96)</f>
        <v>1072752.9261474828</v>
      </c>
      <c r="D206" s="67">
        <f t="shared" si="264"/>
        <v>1068202.8865204672</v>
      </c>
      <c r="E206" s="67">
        <f t="shared" si="264"/>
        <v>1067186.5817132446</v>
      </c>
      <c r="F206" s="67">
        <f t="shared" si="264"/>
        <v>1079722.6817883535</v>
      </c>
      <c r="G206" s="67">
        <f t="shared" si="264"/>
        <v>1071835.3043114801</v>
      </c>
      <c r="H206" s="67">
        <f t="shared" si="264"/>
        <v>1071190.8096939835</v>
      </c>
      <c r="I206" s="67">
        <f t="shared" si="264"/>
        <v>1063447.781950061</v>
      </c>
      <c r="J206" s="67">
        <f t="shared" si="264"/>
        <v>1050995.0893515579</v>
      </c>
      <c r="K206" s="67">
        <f t="shared" si="264"/>
        <v>1042418.0233410257</v>
      </c>
      <c r="L206" s="67">
        <f t="shared" si="264"/>
        <v>1051232.3736843236</v>
      </c>
      <c r="M206" s="67">
        <f t="shared" si="264"/>
        <v>1032417.8584297936</v>
      </c>
      <c r="N206" s="67">
        <f t="shared" si="264"/>
        <v>1042786.5155427767</v>
      </c>
      <c r="O206" s="67">
        <f t="shared" si="264"/>
        <v>1062540.5420464522</v>
      </c>
      <c r="P206" s="67">
        <f t="shared" si="264"/>
        <v>1075792.2153182391</v>
      </c>
      <c r="Q206" s="67">
        <f t="shared" si="264"/>
        <v>1087482.691740687</v>
      </c>
    </row>
    <row r="207" spans="1:17" ht="11.45" customHeight="1" x14ac:dyDescent="0.25">
      <c r="A207" s="62" t="s">
        <v>57</v>
      </c>
      <c r="B207" s="67">
        <f t="shared" ref="B207" si="265">IF(B16=0,"",B16*1000000/B97)</f>
        <v>674669.24765524548</v>
      </c>
      <c r="C207" s="67">
        <f t="shared" ref="C207:Q207" si="266">IF(C16=0,"",C16*1000000/C97)</f>
        <v>677371.53748582699</v>
      </c>
      <c r="D207" s="67">
        <f t="shared" si="266"/>
        <v>674203.78435509966</v>
      </c>
      <c r="E207" s="67">
        <f t="shared" si="266"/>
        <v>674947.90661094035</v>
      </c>
      <c r="F207" s="67">
        <f t="shared" si="266"/>
        <v>683895.00705327501</v>
      </c>
      <c r="G207" s="67">
        <f t="shared" si="266"/>
        <v>680440.41668741975</v>
      </c>
      <c r="H207" s="67">
        <f t="shared" si="266"/>
        <v>682643.42718263122</v>
      </c>
      <c r="I207" s="67">
        <f t="shared" si="266"/>
        <v>677582.81938220933</v>
      </c>
      <c r="J207" s="67">
        <f t="shared" si="266"/>
        <v>667652.2472186872</v>
      </c>
      <c r="K207" s="67">
        <f t="shared" si="266"/>
        <v>663646.12057375582</v>
      </c>
      <c r="L207" s="67">
        <f t="shared" si="266"/>
        <v>669607.88323710288</v>
      </c>
      <c r="M207" s="67">
        <f t="shared" si="266"/>
        <v>662894.56506572361</v>
      </c>
      <c r="N207" s="67">
        <f t="shared" si="266"/>
        <v>672083.63701976452</v>
      </c>
      <c r="O207" s="67">
        <f t="shared" si="266"/>
        <v>684029.71070015861</v>
      </c>
      <c r="P207" s="67">
        <f t="shared" si="266"/>
        <v>695465.47220394842</v>
      </c>
      <c r="Q207" s="67">
        <f t="shared" si="266"/>
        <v>736236.66666424554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1345909.1699412831</v>
      </c>
      <c r="C208" s="67">
        <f t="shared" ref="C208:Q208" si="268">IF(C17=0,"",C17*1000000/C98)</f>
        <v>1262185.0088287119</v>
      </c>
      <c r="D208" s="67">
        <f t="shared" si="268"/>
        <v>1182813.6567633327</v>
      </c>
      <c r="E208" s="67">
        <f t="shared" si="268"/>
        <v>1202853.7520103336</v>
      </c>
      <c r="F208" s="67">
        <f t="shared" si="268"/>
        <v>1248293.4956795005</v>
      </c>
      <c r="G208" s="67">
        <f t="shared" si="268"/>
        <v>1379986.5924646861</v>
      </c>
      <c r="H208" s="67">
        <f t="shared" si="268"/>
        <v>1459804.5221870937</v>
      </c>
      <c r="I208" s="67">
        <f t="shared" si="268"/>
        <v>1381330.2945403801</v>
      </c>
      <c r="J208" s="67">
        <f t="shared" si="268"/>
        <v>1237350.6219733502</v>
      </c>
      <c r="K208" s="67">
        <f t="shared" si="268"/>
        <v>1290904.0788898561</v>
      </c>
      <c r="L208" s="67">
        <f t="shared" si="268"/>
        <v>1266807.2686808293</v>
      </c>
      <c r="M208" s="67">
        <f t="shared" si="268"/>
        <v>1393451.7572261079</v>
      </c>
      <c r="N208" s="67">
        <f t="shared" si="268"/>
        <v>1441115.0111534912</v>
      </c>
      <c r="O208" s="67">
        <f t="shared" si="268"/>
        <v>1466730.3738210027</v>
      </c>
      <c r="P208" s="67">
        <f t="shared" si="268"/>
        <v>1491251.4998525211</v>
      </c>
      <c r="Q208" s="67">
        <f t="shared" si="268"/>
        <v>1363401.2345634173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>
        <f t="shared" si="270"/>
        <v>1097123.7703558234</v>
      </c>
      <c r="P209" s="67">
        <f t="shared" si="270"/>
        <v>1099689.5260328331</v>
      </c>
      <c r="Q209" s="67">
        <f t="shared" si="270"/>
        <v>1090720.9876507341</v>
      </c>
    </row>
    <row r="210" spans="1:17" ht="11.45" customHeight="1" x14ac:dyDescent="0.25">
      <c r="A210" s="25" t="s">
        <v>62</v>
      </c>
      <c r="B210" s="66">
        <f t="shared" si="269"/>
        <v>54376.866361968241</v>
      </c>
      <c r="C210" s="66">
        <f t="shared" ref="C210:Q210" si="271">IF(C19=0,"",C19*1000000/C100)</f>
        <v>51308.738418684959</v>
      </c>
      <c r="D210" s="66">
        <f t="shared" si="271"/>
        <v>50227.363545258529</v>
      </c>
      <c r="E210" s="66">
        <f t="shared" si="271"/>
        <v>44251.964257523548</v>
      </c>
      <c r="F210" s="66">
        <f t="shared" si="271"/>
        <v>48396.707348711512</v>
      </c>
      <c r="G210" s="66">
        <f t="shared" si="271"/>
        <v>50210.537848928747</v>
      </c>
      <c r="H210" s="66">
        <f t="shared" si="271"/>
        <v>45109.337418081741</v>
      </c>
      <c r="I210" s="66">
        <f t="shared" si="271"/>
        <v>43667.198063518801</v>
      </c>
      <c r="J210" s="66">
        <f t="shared" si="271"/>
        <v>43014.469577477925</v>
      </c>
      <c r="K210" s="66">
        <f t="shared" si="271"/>
        <v>40328.806565098399</v>
      </c>
      <c r="L210" s="66">
        <f t="shared" si="271"/>
        <v>41699.275773368587</v>
      </c>
      <c r="M210" s="66">
        <f t="shared" si="271"/>
        <v>35972.568646139756</v>
      </c>
      <c r="N210" s="66">
        <f t="shared" si="271"/>
        <v>32001.325973115243</v>
      </c>
      <c r="O210" s="66">
        <f t="shared" si="271"/>
        <v>32480.846958267863</v>
      </c>
      <c r="P210" s="66">
        <f t="shared" si="271"/>
        <v>30723.544057019804</v>
      </c>
      <c r="Q210" s="66">
        <f t="shared" si="271"/>
        <v>30256.653540995419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4312.7595952307674</v>
      </c>
      <c r="C211" s="65">
        <f t="shared" ref="C211:Q211" si="273">IF(C20=0,"",C20*1000000/C101)</f>
        <v>3928.6620514754977</v>
      </c>
      <c r="D211" s="65">
        <f t="shared" si="273"/>
        <v>3831.9156102794364</v>
      </c>
      <c r="E211" s="65">
        <f t="shared" si="273"/>
        <v>3941.4159752778901</v>
      </c>
      <c r="F211" s="65">
        <f t="shared" si="273"/>
        <v>4135.9396618243718</v>
      </c>
      <c r="G211" s="65">
        <f t="shared" si="273"/>
        <v>4327.2249946483826</v>
      </c>
      <c r="H211" s="65">
        <f t="shared" si="273"/>
        <v>3807.6867812037731</v>
      </c>
      <c r="I211" s="65">
        <f t="shared" si="273"/>
        <v>3986.4934612634938</v>
      </c>
      <c r="J211" s="65">
        <f t="shared" si="273"/>
        <v>3897.6201865061489</v>
      </c>
      <c r="K211" s="65">
        <f t="shared" si="273"/>
        <v>3840.5209817702603</v>
      </c>
      <c r="L211" s="65">
        <f t="shared" si="273"/>
        <v>4068.2807440121564</v>
      </c>
      <c r="M211" s="65">
        <f t="shared" si="273"/>
        <v>4158.2838259550545</v>
      </c>
      <c r="N211" s="65">
        <f t="shared" si="273"/>
        <v>3765.5175360796061</v>
      </c>
      <c r="O211" s="65">
        <f t="shared" si="273"/>
        <v>3432.3981830977827</v>
      </c>
      <c r="P211" s="65">
        <f t="shared" si="273"/>
        <v>3534.8050847621066</v>
      </c>
      <c r="Q211" s="65">
        <f t="shared" si="273"/>
        <v>2970.4082096930829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1753.6435707251696</v>
      </c>
      <c r="C212" s="64">
        <f t="shared" ref="C212:Q212" si="275">IF(C21=0,"",C21*1000000/C102)</f>
        <v>1752.5875997070082</v>
      </c>
      <c r="D212" s="64">
        <f t="shared" si="275"/>
        <v>1751.5322645505521</v>
      </c>
      <c r="E212" s="64">
        <f t="shared" si="275"/>
        <v>1750.4775648729119</v>
      </c>
      <c r="F212" s="64">
        <f t="shared" si="275"/>
        <v>1749.4235002914286</v>
      </c>
      <c r="G212" s="64">
        <f t="shared" si="275"/>
        <v>1748.3700704236735</v>
      </c>
      <c r="H212" s="64">
        <f t="shared" si="275"/>
        <v>1724.0387803631752</v>
      </c>
      <c r="I212" s="64">
        <f t="shared" si="275"/>
        <v>1730.2158542809634</v>
      </c>
      <c r="J212" s="64">
        <f t="shared" si="275"/>
        <v>1727.5460819311013</v>
      </c>
      <c r="K212" s="64">
        <f t="shared" si="275"/>
        <v>1725.1684418722991</v>
      </c>
      <c r="L212" s="64">
        <f t="shared" si="275"/>
        <v>1741.1398949646223</v>
      </c>
      <c r="M212" s="64">
        <f t="shared" si="275"/>
        <v>1744.4174326075063</v>
      </c>
      <c r="N212" s="64">
        <f t="shared" si="275"/>
        <v>1726.7423744252687</v>
      </c>
      <c r="O212" s="64">
        <f t="shared" si="275"/>
        <v>1710.2490070673352</v>
      </c>
      <c r="P212" s="64">
        <f t="shared" si="275"/>
        <v>1714.3945690844719</v>
      </c>
      <c r="Q212" s="64">
        <f t="shared" si="275"/>
        <v>1684.1542515927276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4599.6632978696925</v>
      </c>
      <c r="C213" s="64">
        <f t="shared" ref="C213:Q213" si="277">IF(C22=0,"",C22*1000000/C103)</f>
        <v>4168.5342654461174</v>
      </c>
      <c r="D213" s="64">
        <f t="shared" si="277"/>
        <v>4057.7037434773033</v>
      </c>
      <c r="E213" s="64">
        <f t="shared" si="277"/>
        <v>4175.9289675208202</v>
      </c>
      <c r="F213" s="64">
        <f t="shared" si="277"/>
        <v>4388.2229498352708</v>
      </c>
      <c r="G213" s="64">
        <f t="shared" si="277"/>
        <v>4596.7760416888868</v>
      </c>
      <c r="H213" s="64">
        <f t="shared" si="277"/>
        <v>4023.0403327902577</v>
      </c>
      <c r="I213" s="64">
        <f t="shared" si="277"/>
        <v>4184.9000091272646</v>
      </c>
      <c r="J213" s="64">
        <f t="shared" si="277"/>
        <v>4084.064769462515</v>
      </c>
      <c r="K213" s="64">
        <f t="shared" si="277"/>
        <v>4022.1808731906212</v>
      </c>
      <c r="L213" s="64">
        <f t="shared" si="277"/>
        <v>4272.5508233432638</v>
      </c>
      <c r="M213" s="64">
        <f t="shared" si="277"/>
        <v>4375.2921547660126</v>
      </c>
      <c r="N213" s="64">
        <f t="shared" si="277"/>
        <v>3940.0636230530476</v>
      </c>
      <c r="O213" s="64">
        <f t="shared" si="277"/>
        <v>3581.1110449432349</v>
      </c>
      <c r="P213" s="64">
        <f t="shared" si="277"/>
        <v>3692.6226847006519</v>
      </c>
      <c r="Q213" s="64">
        <f t="shared" si="277"/>
        <v>3079.593506466269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1711.2078327997351</v>
      </c>
      <c r="C214" s="64">
        <f t="shared" ref="C214:Q214" si="279">IF(C23=0,"",C23*1000000/C104)</f>
        <v>1708.1184398903013</v>
      </c>
      <c r="D214" s="64">
        <f t="shared" si="279"/>
        <v>1705.0346245316271</v>
      </c>
      <c r="E214" s="64">
        <f t="shared" si="279"/>
        <v>1701.9563766540743</v>
      </c>
      <c r="F214" s="64">
        <f t="shared" si="279"/>
        <v>1698.8836862061821</v>
      </c>
      <c r="G214" s="64">
        <f t="shared" si="279"/>
        <v>1695.8165431546395</v>
      </c>
      <c r="H214" s="64">
        <f t="shared" si="279"/>
        <v>1625.9974837607342</v>
      </c>
      <c r="I214" s="64">
        <f t="shared" si="279"/>
        <v>1643.5375811358369</v>
      </c>
      <c r="J214" s="64">
        <f t="shared" si="279"/>
        <v>1635.941238659703</v>
      </c>
      <c r="K214" s="64">
        <f t="shared" si="279"/>
        <v>1629.1958409323006</v>
      </c>
      <c r="L214" s="64">
        <f t="shared" si="279"/>
        <v>1674.8648857076244</v>
      </c>
      <c r="M214" s="64">
        <f t="shared" si="279"/>
        <v>1684.3410442306174</v>
      </c>
      <c r="N214" s="64">
        <f t="shared" si="279"/>
        <v>1633.6590303862856</v>
      </c>
      <c r="O214" s="64">
        <f t="shared" si="279"/>
        <v>1587.2919668117781</v>
      </c>
      <c r="P214" s="64">
        <f t="shared" si="279"/>
        <v>1598.8625280822553</v>
      </c>
      <c r="Q214" s="64">
        <f t="shared" si="279"/>
        <v>1515.7388264334552</v>
      </c>
    </row>
    <row r="215" spans="1:17" ht="11.45" customHeight="1" x14ac:dyDescent="0.25">
      <c r="A215" s="62" t="s">
        <v>56</v>
      </c>
      <c r="B215" s="64">
        <f t="shared" ref="B215" si="280">IF(B24=0,"",B24*1000000/B105)</f>
        <v>2282.5000814484461</v>
      </c>
      <c r="C215" s="64">
        <f t="shared" ref="C215:Q215" si="281">IF(C24=0,"",C24*1000000/C105)</f>
        <v>2279.7520563674225</v>
      </c>
      <c r="D215" s="64">
        <f t="shared" si="281"/>
        <v>2277.0073397821611</v>
      </c>
      <c r="E215" s="64">
        <f t="shared" si="281"/>
        <v>2274.2659277093858</v>
      </c>
      <c r="F215" s="64">
        <f t="shared" si="281"/>
        <v>2271.5278161706142</v>
      </c>
      <c r="G215" s="64">
        <f t="shared" si="281"/>
        <v>2268.7930011921567</v>
      </c>
      <c r="H215" s="64">
        <f t="shared" si="281"/>
        <v>2206.0848296594468</v>
      </c>
      <c r="I215" s="64">
        <f t="shared" si="281"/>
        <v>2221.9215517032271</v>
      </c>
      <c r="J215" s="64">
        <f t="shared" si="281"/>
        <v>2215.0698654629573</v>
      </c>
      <c r="K215" s="64">
        <f t="shared" si="281"/>
        <v>2208.9768128553651</v>
      </c>
      <c r="L215" s="64">
        <f t="shared" si="281"/>
        <v>2250.0671560891897</v>
      </c>
      <c r="M215" s="64">
        <f t="shared" si="281"/>
        <v>2258.5462230576277</v>
      </c>
      <c r="N215" s="64">
        <f t="shared" si="281"/>
        <v>2213.0093077994748</v>
      </c>
      <c r="O215" s="64">
        <f t="shared" si="281"/>
        <v>2170.9351024472953</v>
      </c>
      <c r="P215" s="64">
        <f t="shared" si="281"/>
        <v>2181.4723441504384</v>
      </c>
      <c r="Q215" s="64">
        <f t="shared" si="281"/>
        <v>2105.1928144909098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>
        <f t="shared" si="283"/>
        <v>1106.1558773999964</v>
      </c>
      <c r="O216" s="64">
        <f t="shared" si="283"/>
        <v>1111.4768744809314</v>
      </c>
      <c r="P216" s="64">
        <f t="shared" si="283"/>
        <v>1112.8231426163595</v>
      </c>
      <c r="Q216" s="64">
        <f t="shared" si="283"/>
        <v>1122.7695010618181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197730.72264725671</v>
      </c>
      <c r="C217" s="63">
        <f t="shared" ref="C217:Q217" si="285">IF(C26=0,"",C26*1000000/C107)</f>
        <v>195669.51854115303</v>
      </c>
      <c r="D217" s="63">
        <f t="shared" si="285"/>
        <v>202154.37462075197</v>
      </c>
      <c r="E217" s="63">
        <f t="shared" si="285"/>
        <v>183889.37280179636</v>
      </c>
      <c r="F217" s="63">
        <f t="shared" si="285"/>
        <v>205199.839618286</v>
      </c>
      <c r="G217" s="63">
        <f t="shared" si="285"/>
        <v>220495.74416013027</v>
      </c>
      <c r="H217" s="63">
        <f t="shared" si="285"/>
        <v>203069.5489749742</v>
      </c>
      <c r="I217" s="63">
        <f t="shared" si="285"/>
        <v>198773.91318914929</v>
      </c>
      <c r="J217" s="63">
        <f t="shared" si="285"/>
        <v>199815.41022642585</v>
      </c>
      <c r="K217" s="63">
        <f t="shared" si="285"/>
        <v>188907.78448233081</v>
      </c>
      <c r="L217" s="63">
        <f t="shared" si="285"/>
        <v>198833.46556184726</v>
      </c>
      <c r="M217" s="63">
        <f t="shared" si="285"/>
        <v>170276.32659870756</v>
      </c>
      <c r="N217" s="63">
        <f t="shared" si="285"/>
        <v>154200.03234562662</v>
      </c>
      <c r="O217" s="63">
        <f t="shared" si="285"/>
        <v>160673.69643371151</v>
      </c>
      <c r="P217" s="63">
        <f t="shared" si="285"/>
        <v>152931.37849940525</v>
      </c>
      <c r="Q217" s="63">
        <f t="shared" si="285"/>
        <v>154064.56239914792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175673.66549069845</v>
      </c>
      <c r="C218" s="61">
        <f t="shared" ref="C218:Q218" si="287">IF(C27=0,"",C27*1000000/C108)</f>
        <v>172110.08888612076</v>
      </c>
      <c r="D218" s="61">
        <f t="shared" si="287"/>
        <v>177477.25574454592</v>
      </c>
      <c r="E218" s="61">
        <f t="shared" si="287"/>
        <v>158435.99997344351</v>
      </c>
      <c r="F218" s="61">
        <f t="shared" si="287"/>
        <v>176341.32881439076</v>
      </c>
      <c r="G218" s="61">
        <f t="shared" si="287"/>
        <v>191198.41235351207</v>
      </c>
      <c r="H218" s="61">
        <f t="shared" si="287"/>
        <v>171409.25593439411</v>
      </c>
      <c r="I218" s="61">
        <f t="shared" si="287"/>
        <v>167337.16012349963</v>
      </c>
      <c r="J218" s="61">
        <f t="shared" si="287"/>
        <v>167217.36506237209</v>
      </c>
      <c r="K218" s="61">
        <f t="shared" si="287"/>
        <v>160485.03712063766</v>
      </c>
      <c r="L218" s="61">
        <f t="shared" si="287"/>
        <v>166817.93185466024</v>
      </c>
      <c r="M218" s="61">
        <f t="shared" si="287"/>
        <v>142020.52874647398</v>
      </c>
      <c r="N218" s="61">
        <f t="shared" si="287"/>
        <v>126869.10186640639</v>
      </c>
      <c r="O218" s="61">
        <f t="shared" si="287"/>
        <v>130583.24266267366</v>
      </c>
      <c r="P218" s="61">
        <f t="shared" si="287"/>
        <v>121258.61300931674</v>
      </c>
      <c r="Q218" s="61">
        <f t="shared" si="287"/>
        <v>123337.64188911412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1189122.9021907244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5.3378725256138217E-2</v>
      </c>
      <c r="C223" s="54">
        <f t="shared" si="291"/>
        <v>5.4905215018611175E-2</v>
      </c>
      <c r="D223" s="54">
        <f t="shared" si="291"/>
        <v>5.3920294577618696E-2</v>
      </c>
      <c r="E223" s="54">
        <f t="shared" si="291"/>
        <v>5.420501565113494E-2</v>
      </c>
      <c r="F223" s="54">
        <f t="shared" si="291"/>
        <v>5.7132526087400375E-2</v>
      </c>
      <c r="G223" s="54">
        <f t="shared" si="291"/>
        <v>5.9855339641482458E-2</v>
      </c>
      <c r="H223" s="54">
        <f t="shared" si="291"/>
        <v>5.8012879346863298E-2</v>
      </c>
      <c r="I223" s="54">
        <f t="shared" si="291"/>
        <v>5.077021604741163E-2</v>
      </c>
      <c r="J223" s="54">
        <f t="shared" si="291"/>
        <v>5.4224395617506686E-2</v>
      </c>
      <c r="K223" s="54">
        <f t="shared" si="291"/>
        <v>4.6437386039070959E-2</v>
      </c>
      <c r="L223" s="54">
        <f t="shared" si="291"/>
        <v>4.7994192146552726E-2</v>
      </c>
      <c r="M223" s="54">
        <f t="shared" si="291"/>
        <v>5.3060260658976038E-2</v>
      </c>
      <c r="N223" s="54">
        <f t="shared" si="291"/>
        <v>6.0397217824954809E-2</v>
      </c>
      <c r="O223" s="54">
        <f t="shared" si="291"/>
        <v>5.5984576582162174E-2</v>
      </c>
      <c r="P223" s="54">
        <f t="shared" si="291"/>
        <v>5.3381945705155483E-2</v>
      </c>
      <c r="Q223" s="54">
        <f t="shared" si="291"/>
        <v>4.8623453572100649E-2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0.83708503019644465</v>
      </c>
      <c r="C224" s="50">
        <f t="shared" si="292"/>
        <v>0.83395530442273613</v>
      </c>
      <c r="D224" s="50">
        <f t="shared" si="292"/>
        <v>0.83369940688478827</v>
      </c>
      <c r="E224" s="50">
        <f t="shared" si="292"/>
        <v>0.83272091219968136</v>
      </c>
      <c r="F224" s="50">
        <f t="shared" si="292"/>
        <v>0.82915731414503269</v>
      </c>
      <c r="G224" s="50">
        <f t="shared" si="292"/>
        <v>0.81814560121748126</v>
      </c>
      <c r="H224" s="50">
        <f t="shared" si="292"/>
        <v>0.81742619090532953</v>
      </c>
      <c r="I224" s="50">
        <f t="shared" si="292"/>
        <v>0.82425420712980757</v>
      </c>
      <c r="J224" s="50">
        <f t="shared" si="292"/>
        <v>0.82137430165311209</v>
      </c>
      <c r="K224" s="50">
        <f t="shared" si="292"/>
        <v>0.83552352619080938</v>
      </c>
      <c r="L224" s="50">
        <f t="shared" si="292"/>
        <v>0.83045698480377939</v>
      </c>
      <c r="M224" s="50">
        <f t="shared" si="292"/>
        <v>0.82059362059409191</v>
      </c>
      <c r="N224" s="50">
        <f t="shared" si="292"/>
        <v>0.79936908653492156</v>
      </c>
      <c r="O224" s="50">
        <f t="shared" si="292"/>
        <v>0.81097876327295304</v>
      </c>
      <c r="P224" s="50">
        <f t="shared" si="292"/>
        <v>0.81610716872245692</v>
      </c>
      <c r="Q224" s="50">
        <f t="shared" si="292"/>
        <v>0.82607978837780938</v>
      </c>
    </row>
    <row r="225" spans="1:17" ht="11.45" customHeight="1" x14ac:dyDescent="0.25">
      <c r="A225" s="53" t="s">
        <v>59</v>
      </c>
      <c r="B225" s="52">
        <f t="shared" ref="B225:Q225" si="293">IF(B7=0,0,B7/B$4)</f>
        <v>0.57520123491755093</v>
      </c>
      <c r="C225" s="52">
        <f t="shared" si="293"/>
        <v>0.55000422373795121</v>
      </c>
      <c r="D225" s="52">
        <f t="shared" si="293"/>
        <v>0.51561558436950783</v>
      </c>
      <c r="E225" s="52">
        <f t="shared" si="293"/>
        <v>0.49645926080485958</v>
      </c>
      <c r="F225" s="52">
        <f t="shared" si="293"/>
        <v>0.44197585969544156</v>
      </c>
      <c r="G225" s="52">
        <f t="shared" si="293"/>
        <v>0.4140517389170747</v>
      </c>
      <c r="H225" s="52">
        <f t="shared" si="293"/>
        <v>0.35361739338140924</v>
      </c>
      <c r="I225" s="52">
        <f t="shared" si="293"/>
        <v>0.34267267869634654</v>
      </c>
      <c r="J225" s="52">
        <f t="shared" si="293"/>
        <v>0.33841510445780176</v>
      </c>
      <c r="K225" s="52">
        <f t="shared" si="293"/>
        <v>0.35081036550119726</v>
      </c>
      <c r="L225" s="52">
        <f t="shared" si="293"/>
        <v>0.34238315041210243</v>
      </c>
      <c r="M225" s="52">
        <f t="shared" si="293"/>
        <v>0.33456652544326398</v>
      </c>
      <c r="N225" s="52">
        <f t="shared" si="293"/>
        <v>0.29924239036845884</v>
      </c>
      <c r="O225" s="52">
        <f t="shared" si="293"/>
        <v>0.28576902098580753</v>
      </c>
      <c r="P225" s="52">
        <f t="shared" si="293"/>
        <v>0.2704837977005024</v>
      </c>
      <c r="Q225" s="52">
        <f t="shared" si="293"/>
        <v>0.26366975978464557</v>
      </c>
    </row>
    <row r="226" spans="1:17" ht="11.45" customHeight="1" x14ac:dyDescent="0.25">
      <c r="A226" s="53" t="s">
        <v>58</v>
      </c>
      <c r="B226" s="52">
        <f t="shared" ref="B226:Q226" si="294">IF(B8=0,0,B8/B$4)</f>
        <v>0.20074655608458566</v>
      </c>
      <c r="C226" s="52">
        <f t="shared" si="294"/>
        <v>0.22553727629746081</v>
      </c>
      <c r="D226" s="52">
        <f t="shared" si="294"/>
        <v>0.26302443841090817</v>
      </c>
      <c r="E226" s="52">
        <f t="shared" si="294"/>
        <v>0.28510074871191038</v>
      </c>
      <c r="F226" s="52">
        <f t="shared" si="294"/>
        <v>0.33706486266403385</v>
      </c>
      <c r="G226" s="52">
        <f t="shared" si="294"/>
        <v>0.35473550153468925</v>
      </c>
      <c r="H226" s="52">
        <f t="shared" si="294"/>
        <v>0.41625764928793701</v>
      </c>
      <c r="I226" s="52">
        <f t="shared" si="294"/>
        <v>0.4327796673555645</v>
      </c>
      <c r="J226" s="52">
        <f t="shared" si="294"/>
        <v>0.43202323705105528</v>
      </c>
      <c r="K226" s="52">
        <f t="shared" si="294"/>
        <v>0.4283758272447154</v>
      </c>
      <c r="L226" s="52">
        <f t="shared" si="294"/>
        <v>0.42278280951903913</v>
      </c>
      <c r="M226" s="52">
        <f t="shared" si="294"/>
        <v>0.4208080816645014</v>
      </c>
      <c r="N226" s="52">
        <f t="shared" si="294"/>
        <v>0.42976199571737034</v>
      </c>
      <c r="O226" s="52">
        <f t="shared" si="294"/>
        <v>0.44535370997497536</v>
      </c>
      <c r="P226" s="52">
        <f t="shared" si="294"/>
        <v>0.46739524167578345</v>
      </c>
      <c r="Q226" s="52">
        <f t="shared" si="294"/>
        <v>0.48022446101407712</v>
      </c>
    </row>
    <row r="227" spans="1:17" ht="11.45" customHeight="1" x14ac:dyDescent="0.25">
      <c r="A227" s="53" t="s">
        <v>57</v>
      </c>
      <c r="B227" s="52">
        <f t="shared" ref="B227:Q227" si="295">IF(B9=0,0,B9/B$4)</f>
        <v>5.2251591446868043E-2</v>
      </c>
      <c r="C227" s="52">
        <f t="shared" si="295"/>
        <v>4.862913988050202E-2</v>
      </c>
      <c r="D227" s="52">
        <f t="shared" si="295"/>
        <v>4.5416411119125907E-2</v>
      </c>
      <c r="E227" s="52">
        <f t="shared" si="295"/>
        <v>4.1922708034383444E-2</v>
      </c>
      <c r="F227" s="52">
        <f t="shared" si="295"/>
        <v>4.1140633207071509E-2</v>
      </c>
      <c r="G227" s="52">
        <f t="shared" si="295"/>
        <v>3.9651164412993545E-2</v>
      </c>
      <c r="H227" s="52">
        <f t="shared" si="295"/>
        <v>3.6692757648918467E-2</v>
      </c>
      <c r="I227" s="52">
        <f t="shared" si="295"/>
        <v>3.6664671186239887E-2</v>
      </c>
      <c r="J227" s="52">
        <f t="shared" si="295"/>
        <v>3.6833185349869096E-2</v>
      </c>
      <c r="K227" s="52">
        <f t="shared" si="295"/>
        <v>4.136480120022383E-2</v>
      </c>
      <c r="L227" s="52">
        <f t="shared" si="295"/>
        <v>4.7246621074173385E-2</v>
      </c>
      <c r="M227" s="52">
        <f t="shared" si="295"/>
        <v>4.6976029734917088E-2</v>
      </c>
      <c r="N227" s="52">
        <f t="shared" si="295"/>
        <v>5.1264922207971013E-2</v>
      </c>
      <c r="O227" s="52">
        <f t="shared" si="295"/>
        <v>5.872473531656755E-2</v>
      </c>
      <c r="P227" s="52">
        <f t="shared" si="295"/>
        <v>5.6274428960140788E-2</v>
      </c>
      <c r="Q227" s="52">
        <f t="shared" si="295"/>
        <v>5.8707947832606085E-2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8.8856477474401497E-3</v>
      </c>
      <c r="C228" s="52">
        <f t="shared" si="296"/>
        <v>9.7846645068220724E-3</v>
      </c>
      <c r="D228" s="52">
        <f t="shared" si="296"/>
        <v>9.642972985246346E-3</v>
      </c>
      <c r="E228" s="52">
        <f t="shared" si="296"/>
        <v>9.2381946485279864E-3</v>
      </c>
      <c r="F228" s="52">
        <f t="shared" si="296"/>
        <v>8.9759585784858296E-3</v>
      </c>
      <c r="G228" s="52">
        <f t="shared" si="296"/>
        <v>9.7071963527237196E-3</v>
      </c>
      <c r="H228" s="52">
        <f t="shared" si="296"/>
        <v>1.0858390587064832E-2</v>
      </c>
      <c r="I228" s="52">
        <f t="shared" si="296"/>
        <v>1.2137189891656614E-2</v>
      </c>
      <c r="J228" s="52">
        <f t="shared" si="296"/>
        <v>1.4102774794386104E-2</v>
      </c>
      <c r="K228" s="52">
        <f t="shared" si="296"/>
        <v>1.4972532244672822E-2</v>
      </c>
      <c r="L228" s="52">
        <f t="shared" si="296"/>
        <v>1.7936278556686891E-2</v>
      </c>
      <c r="M228" s="52">
        <f t="shared" si="296"/>
        <v>1.7979261671857316E-2</v>
      </c>
      <c r="N228" s="52">
        <f t="shared" si="296"/>
        <v>1.8817801227903948E-2</v>
      </c>
      <c r="O228" s="52">
        <f t="shared" si="296"/>
        <v>2.058455972293215E-2</v>
      </c>
      <c r="P228" s="52">
        <f t="shared" si="296"/>
        <v>2.1018952777187551E-2</v>
      </c>
      <c r="Q228" s="52">
        <f t="shared" si="296"/>
        <v>2.2476024492823338E-2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2.2860095574458888E-6</v>
      </c>
      <c r="O229" s="52">
        <f t="shared" si="297"/>
        <v>2.4384026961016362E-4</v>
      </c>
      <c r="P229" s="52">
        <f t="shared" si="297"/>
        <v>6.2521129355026914E-4</v>
      </c>
      <c r="Q229" s="52">
        <f t="shared" si="297"/>
        <v>6.5458001297118195E-4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1.0812524177763651E-4</v>
      </c>
      <c r="M230" s="52">
        <f t="shared" si="298"/>
        <v>2.637220795521191E-4</v>
      </c>
      <c r="N230" s="52">
        <f t="shared" si="298"/>
        <v>2.7969100365987675E-4</v>
      </c>
      <c r="O230" s="52">
        <f t="shared" si="298"/>
        <v>3.0289700306013027E-4</v>
      </c>
      <c r="P230" s="52">
        <f t="shared" si="298"/>
        <v>3.0953631529256323E-4</v>
      </c>
      <c r="Q230" s="52">
        <f t="shared" si="298"/>
        <v>3.4701524068620897E-4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0.1095362445474171</v>
      </c>
      <c r="C231" s="50">
        <f t="shared" si="299"/>
        <v>0.11113948055865275</v>
      </c>
      <c r="D231" s="50">
        <f t="shared" si="299"/>
        <v>0.11238029853759307</v>
      </c>
      <c r="E231" s="50">
        <f t="shared" si="299"/>
        <v>0.11307407214918376</v>
      </c>
      <c r="F231" s="50">
        <f t="shared" si="299"/>
        <v>0.11371015976756693</v>
      </c>
      <c r="G231" s="50">
        <f t="shared" si="299"/>
        <v>0.12199905914103637</v>
      </c>
      <c r="H231" s="50">
        <f t="shared" si="299"/>
        <v>0.12456092974780709</v>
      </c>
      <c r="I231" s="50">
        <f t="shared" si="299"/>
        <v>0.12497557682278078</v>
      </c>
      <c r="J231" s="50">
        <f t="shared" si="299"/>
        <v>0.12440130272938114</v>
      </c>
      <c r="K231" s="50">
        <f t="shared" si="299"/>
        <v>0.11803908777011976</v>
      </c>
      <c r="L231" s="50">
        <f t="shared" si="299"/>
        <v>0.12154882304966788</v>
      </c>
      <c r="M231" s="50">
        <f t="shared" si="299"/>
        <v>0.126346118746932</v>
      </c>
      <c r="N231" s="50">
        <f t="shared" si="299"/>
        <v>0.1402336956401237</v>
      </c>
      <c r="O231" s="50">
        <f t="shared" si="299"/>
        <v>0.13303666014488477</v>
      </c>
      <c r="P231" s="50">
        <f t="shared" si="299"/>
        <v>0.1305108855723876</v>
      </c>
      <c r="Q231" s="50">
        <f t="shared" si="299"/>
        <v>0.12529675805008986</v>
      </c>
    </row>
    <row r="232" spans="1:17" ht="11.45" customHeight="1" x14ac:dyDescent="0.25">
      <c r="A232" s="53" t="s">
        <v>59</v>
      </c>
      <c r="B232" s="52">
        <f t="shared" ref="B232:Q232" si="300">IF(B14=0,0,B14/B$4)</f>
        <v>1.1733983739860408E-4</v>
      </c>
      <c r="C232" s="52">
        <f t="shared" si="300"/>
        <v>1.0438349303503532E-4</v>
      </c>
      <c r="D232" s="52">
        <f t="shared" si="300"/>
        <v>9.7741183423251114E-5</v>
      </c>
      <c r="E232" s="52">
        <f t="shared" si="300"/>
        <v>7.7946423349260028E-5</v>
      </c>
      <c r="F232" s="52">
        <f t="shared" si="300"/>
        <v>6.6738449480659056E-5</v>
      </c>
      <c r="G232" s="52">
        <f t="shared" si="300"/>
        <v>6.7060079879776755E-5</v>
      </c>
      <c r="H232" s="52">
        <f t="shared" si="300"/>
        <v>6.3081953021022953E-5</v>
      </c>
      <c r="I232" s="52">
        <f t="shared" si="300"/>
        <v>5.8990414459757559E-5</v>
      </c>
      <c r="J232" s="52">
        <f t="shared" si="300"/>
        <v>5.9903115249457498E-5</v>
      </c>
      <c r="K232" s="52">
        <f t="shared" si="300"/>
        <v>6.0619043398656979E-5</v>
      </c>
      <c r="L232" s="52">
        <f t="shared" si="300"/>
        <v>6.2650852642882193E-5</v>
      </c>
      <c r="M232" s="52">
        <f t="shared" si="300"/>
        <v>6.3273244646766037E-5</v>
      </c>
      <c r="N232" s="52">
        <f t="shared" si="300"/>
        <v>7.2528510418946008E-5</v>
      </c>
      <c r="O232" s="52">
        <f t="shared" si="300"/>
        <v>1.3191179387572573E-4</v>
      </c>
      <c r="P232" s="52">
        <f t="shared" si="300"/>
        <v>7.9186350992762602E-5</v>
      </c>
      <c r="Q232" s="52">
        <f t="shared" si="300"/>
        <v>7.4779484763056895E-5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0.10827149560895238</v>
      </c>
      <c r="C233" s="52">
        <f t="shared" si="301"/>
        <v>0.1099485008880032</v>
      </c>
      <c r="D233" s="52">
        <f t="shared" si="301"/>
        <v>0.11135910481096943</v>
      </c>
      <c r="E233" s="52">
        <f t="shared" si="301"/>
        <v>0.11155811105527833</v>
      </c>
      <c r="F233" s="52">
        <f t="shared" si="301"/>
        <v>0.11216550424215153</v>
      </c>
      <c r="G233" s="52">
        <f t="shared" si="301"/>
        <v>0.11950957475308004</v>
      </c>
      <c r="H233" s="52">
        <f t="shared" si="301"/>
        <v>0.12078862136542516</v>
      </c>
      <c r="I233" s="52">
        <f t="shared" si="301"/>
        <v>0.12059157317295842</v>
      </c>
      <c r="J233" s="52">
        <f t="shared" si="301"/>
        <v>0.11972656213731626</v>
      </c>
      <c r="K233" s="52">
        <f t="shared" si="301"/>
        <v>0.11291019073579696</v>
      </c>
      <c r="L233" s="52">
        <f t="shared" si="301"/>
        <v>0.1160345957096043</v>
      </c>
      <c r="M233" s="52">
        <f t="shared" si="301"/>
        <v>0.11897547123936832</v>
      </c>
      <c r="N233" s="52">
        <f t="shared" si="301"/>
        <v>0.13014198036567409</v>
      </c>
      <c r="O233" s="52">
        <f t="shared" si="301"/>
        <v>0.12187874737619185</v>
      </c>
      <c r="P233" s="52">
        <f t="shared" si="301"/>
        <v>0.11970852361174836</v>
      </c>
      <c r="Q233" s="52">
        <f t="shared" si="301"/>
        <v>0.11531022909114305</v>
      </c>
    </row>
    <row r="234" spans="1:17" ht="11.45" customHeight="1" x14ac:dyDescent="0.25">
      <c r="A234" s="53" t="s">
        <v>57</v>
      </c>
      <c r="B234" s="52">
        <f t="shared" ref="B234:Q234" si="302">IF(B16=0,0,B16/B$4)</f>
        <v>5.6955641348140746E-5</v>
      </c>
      <c r="C234" s="52">
        <f t="shared" si="302"/>
        <v>6.3789572426435268E-5</v>
      </c>
      <c r="D234" s="52">
        <f t="shared" si="302"/>
        <v>6.0054723171279172E-5</v>
      </c>
      <c r="E234" s="52">
        <f t="shared" si="302"/>
        <v>6.9861570459585034E-5</v>
      </c>
      <c r="F234" s="52">
        <f t="shared" si="302"/>
        <v>1.0913405645827675E-4</v>
      </c>
      <c r="G234" s="52">
        <f t="shared" si="302"/>
        <v>1.6774640420418797E-4</v>
      </c>
      <c r="H234" s="52">
        <f t="shared" si="302"/>
        <v>1.8895894472072938E-4</v>
      </c>
      <c r="I234" s="52">
        <f t="shared" si="302"/>
        <v>2.2684627952123933E-4</v>
      </c>
      <c r="J234" s="52">
        <f t="shared" si="302"/>
        <v>2.6918585579214328E-4</v>
      </c>
      <c r="K234" s="52">
        <f t="shared" si="302"/>
        <v>3.4891049448057521E-4</v>
      </c>
      <c r="L234" s="52">
        <f t="shared" si="302"/>
        <v>3.6308184242837116E-4</v>
      </c>
      <c r="M234" s="52">
        <f t="shared" si="302"/>
        <v>3.5892302065346546E-4</v>
      </c>
      <c r="N234" s="52">
        <f t="shared" si="302"/>
        <v>3.8993345210001923E-4</v>
      </c>
      <c r="O234" s="52">
        <f t="shared" si="302"/>
        <v>3.5857452528024293E-4</v>
      </c>
      <c r="P234" s="52">
        <f t="shared" si="302"/>
        <v>3.3546670788985343E-4</v>
      </c>
      <c r="Q234" s="52">
        <f t="shared" si="302"/>
        <v>2.7660187335260596E-4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1.0904534597179862E-3</v>
      </c>
      <c r="C235" s="52">
        <f t="shared" si="303"/>
        <v>1.0228066051880733E-3</v>
      </c>
      <c r="D235" s="52">
        <f t="shared" si="303"/>
        <v>8.6339782002909889E-4</v>
      </c>
      <c r="E235" s="52">
        <f t="shared" si="303"/>
        <v>1.3681531000965814E-3</v>
      </c>
      <c r="F235" s="52">
        <f t="shared" si="303"/>
        <v>1.368783019476448E-3</v>
      </c>
      <c r="G235" s="52">
        <f t="shared" si="303"/>
        <v>2.254677903872359E-3</v>
      </c>
      <c r="H235" s="52">
        <f t="shared" si="303"/>
        <v>3.5202674846401909E-3</v>
      </c>
      <c r="I235" s="52">
        <f t="shared" si="303"/>
        <v>4.0981669558413682E-3</v>
      </c>
      <c r="J235" s="52">
        <f t="shared" si="303"/>
        <v>4.3456516210232821E-3</v>
      </c>
      <c r="K235" s="52">
        <f t="shared" si="303"/>
        <v>4.7193674964435611E-3</v>
      </c>
      <c r="L235" s="52">
        <f t="shared" si="303"/>
        <v>5.0884946449923111E-3</v>
      </c>
      <c r="M235" s="52">
        <f t="shared" si="303"/>
        <v>6.9484512422634493E-3</v>
      </c>
      <c r="N235" s="52">
        <f t="shared" si="303"/>
        <v>9.6292533119306245E-3</v>
      </c>
      <c r="O235" s="52">
        <f t="shared" si="303"/>
        <v>9.958921860728975E-3</v>
      </c>
      <c r="P235" s="52">
        <f t="shared" si="303"/>
        <v>9.699520633786653E-3</v>
      </c>
      <c r="Q235" s="52">
        <f t="shared" si="303"/>
        <v>8.9879860800541125E-3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7.0850458880796451E-4</v>
      </c>
      <c r="P236" s="52">
        <f t="shared" si="304"/>
        <v>6.8818826796996106E-4</v>
      </c>
      <c r="Q236" s="52">
        <f t="shared" si="304"/>
        <v>6.4716152077704285E-4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5.878325744001045E-2</v>
      </c>
      <c r="C238" s="54">
        <f t="shared" si="306"/>
        <v>5.7648484242656096E-2</v>
      </c>
      <c r="D238" s="54">
        <f t="shared" si="306"/>
        <v>5.8443827316083205E-2</v>
      </c>
      <c r="E238" s="54">
        <f t="shared" si="306"/>
        <v>6.9115360887288688E-2</v>
      </c>
      <c r="F238" s="54">
        <f t="shared" si="306"/>
        <v>6.6646755267627561E-2</v>
      </c>
      <c r="G238" s="54">
        <f t="shared" si="306"/>
        <v>6.7888947515729631E-2</v>
      </c>
      <c r="H238" s="54">
        <f t="shared" si="306"/>
        <v>6.6914200027562681E-2</v>
      </c>
      <c r="I238" s="54">
        <f t="shared" si="306"/>
        <v>7.2695148117563932E-2</v>
      </c>
      <c r="J238" s="54">
        <f t="shared" si="306"/>
        <v>7.2520323785393651E-2</v>
      </c>
      <c r="K238" s="54">
        <f t="shared" si="306"/>
        <v>7.6454408909992957E-2</v>
      </c>
      <c r="L238" s="54">
        <f t="shared" si="306"/>
        <v>7.8712148347426555E-2</v>
      </c>
      <c r="M238" s="54">
        <f t="shared" si="306"/>
        <v>9.3457473932524973E-2</v>
      </c>
      <c r="N238" s="54">
        <f t="shared" si="306"/>
        <v>9.5581935265774645E-2</v>
      </c>
      <c r="O238" s="54">
        <f t="shared" si="306"/>
        <v>8.6152423430429254E-2</v>
      </c>
      <c r="P238" s="54">
        <f t="shared" si="306"/>
        <v>9.4113640125246367E-2</v>
      </c>
      <c r="Q238" s="54">
        <f t="shared" si="306"/>
        <v>8.0444428498168047E-2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2.2877370521800222E-3</v>
      </c>
      <c r="C239" s="52">
        <f t="shared" si="307"/>
        <v>2.4116714043513261E-3</v>
      </c>
      <c r="D239" s="52">
        <f t="shared" si="307"/>
        <v>2.4545049791720019E-3</v>
      </c>
      <c r="E239" s="52">
        <f t="shared" si="307"/>
        <v>2.7633138917807698E-3</v>
      </c>
      <c r="F239" s="52">
        <f t="shared" si="307"/>
        <v>2.4864499495202193E-3</v>
      </c>
      <c r="G239" s="52">
        <f t="shared" si="307"/>
        <v>2.3704538319194311E-3</v>
      </c>
      <c r="H239" s="52">
        <f t="shared" si="307"/>
        <v>2.5653228445559513E-3</v>
      </c>
      <c r="I239" s="52">
        <f t="shared" si="307"/>
        <v>2.2778857819429833E-3</v>
      </c>
      <c r="J239" s="52">
        <f t="shared" si="307"/>
        <v>2.1924517737782838E-3</v>
      </c>
      <c r="K239" s="52">
        <f t="shared" si="307"/>
        <v>2.2034993550752637E-3</v>
      </c>
      <c r="L239" s="52">
        <f t="shared" si="307"/>
        <v>2.0407806392007169E-3</v>
      </c>
      <c r="M239" s="52">
        <f t="shared" si="307"/>
        <v>2.3840218790514389E-3</v>
      </c>
      <c r="N239" s="52">
        <f t="shared" si="307"/>
        <v>2.4478940434695851E-3</v>
      </c>
      <c r="O239" s="52">
        <f t="shared" si="307"/>
        <v>2.3492101392103043E-3</v>
      </c>
      <c r="P239" s="52">
        <f t="shared" si="307"/>
        <v>2.4217122869362746E-3</v>
      </c>
      <c r="Q239" s="52">
        <f t="shared" si="307"/>
        <v>2.3051154803929897E-3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5.6344527129512892E-2</v>
      </c>
      <c r="C240" s="52">
        <f t="shared" si="308"/>
        <v>5.5057632476309119E-2</v>
      </c>
      <c r="D240" s="52">
        <f t="shared" si="308"/>
        <v>5.5783955143594431E-2</v>
      </c>
      <c r="E240" s="52">
        <f t="shared" si="308"/>
        <v>6.6091590086641089E-2</v>
      </c>
      <c r="F240" s="52">
        <f t="shared" si="308"/>
        <v>6.3896185206207573E-2</v>
      </c>
      <c r="G240" s="52">
        <f t="shared" si="308"/>
        <v>6.5234633453149074E-2</v>
      </c>
      <c r="H240" s="52">
        <f t="shared" si="308"/>
        <v>6.4008769676392741E-2</v>
      </c>
      <c r="I240" s="52">
        <f t="shared" si="308"/>
        <v>7.0074846485458933E-2</v>
      </c>
      <c r="J240" s="52">
        <f t="shared" si="308"/>
        <v>6.987784045688758E-2</v>
      </c>
      <c r="K240" s="52">
        <f t="shared" si="308"/>
        <v>7.3586462857371443E-2</v>
      </c>
      <c r="L240" s="52">
        <f t="shared" si="308"/>
        <v>7.5763875011352608E-2</v>
      </c>
      <c r="M240" s="52">
        <f t="shared" si="308"/>
        <v>8.9939060038358318E-2</v>
      </c>
      <c r="N240" s="52">
        <f t="shared" si="308"/>
        <v>9.1818111279508896E-2</v>
      </c>
      <c r="O240" s="52">
        <f t="shared" si="308"/>
        <v>8.2420063775104385E-2</v>
      </c>
      <c r="P240" s="52">
        <f t="shared" si="308"/>
        <v>9.0104723161263875E-2</v>
      </c>
      <c r="Q240" s="52">
        <f t="shared" si="308"/>
        <v>7.6500180882047936E-2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6.6031427713307702E-5</v>
      </c>
      <c r="C241" s="52">
        <f t="shared" si="309"/>
        <v>7.6635662212229172E-5</v>
      </c>
      <c r="D241" s="52">
        <f t="shared" si="309"/>
        <v>8.5876182248178479E-5</v>
      </c>
      <c r="E241" s="52">
        <f t="shared" si="309"/>
        <v>1.0644821813100667E-4</v>
      </c>
      <c r="F241" s="52">
        <f t="shared" si="309"/>
        <v>1.0546060625128492E-4</v>
      </c>
      <c r="G241" s="52">
        <f t="shared" si="309"/>
        <v>1.1068928391003101E-4</v>
      </c>
      <c r="H241" s="52">
        <f t="shared" si="309"/>
        <v>1.2840269218245001E-4</v>
      </c>
      <c r="I241" s="52">
        <f t="shared" si="309"/>
        <v>1.2647915579089175E-4</v>
      </c>
      <c r="J241" s="52">
        <f t="shared" si="309"/>
        <v>1.5112031312252818E-4</v>
      </c>
      <c r="K241" s="52">
        <f t="shared" si="309"/>
        <v>2.1152094208583849E-4</v>
      </c>
      <c r="L241" s="52">
        <f t="shared" si="309"/>
        <v>2.5978461948612943E-4</v>
      </c>
      <c r="M241" s="52">
        <f t="shared" si="309"/>
        <v>3.3098764130983963E-4</v>
      </c>
      <c r="N241" s="52">
        <f t="shared" si="309"/>
        <v>4.1319404926367623E-4</v>
      </c>
      <c r="O241" s="52">
        <f t="shared" si="309"/>
        <v>4.2543938572183539E-4</v>
      </c>
      <c r="P241" s="52">
        <f t="shared" si="309"/>
        <v>4.8193983241297088E-4</v>
      </c>
      <c r="Q241" s="52">
        <f t="shared" si="309"/>
        <v>4.8400244043142541E-4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8.4961830604223966E-5</v>
      </c>
      <c r="C242" s="52">
        <f t="shared" si="310"/>
        <v>1.0254469978343003E-4</v>
      </c>
      <c r="D242" s="52">
        <f t="shared" si="310"/>
        <v>1.1949101106860305E-4</v>
      </c>
      <c r="E242" s="52">
        <f t="shared" si="310"/>
        <v>1.5400869073583029E-4</v>
      </c>
      <c r="F242" s="52">
        <f t="shared" si="310"/>
        <v>1.5865950564848054E-4</v>
      </c>
      <c r="G242" s="52">
        <f t="shared" si="310"/>
        <v>1.7317094675110665E-4</v>
      </c>
      <c r="H242" s="52">
        <f t="shared" si="310"/>
        <v>2.1170481443153741E-4</v>
      </c>
      <c r="I242" s="52">
        <f t="shared" si="310"/>
        <v>2.1593669437111756E-4</v>
      </c>
      <c r="J242" s="52">
        <f t="shared" si="310"/>
        <v>2.989112416052483E-4</v>
      </c>
      <c r="K242" s="52">
        <f t="shared" si="310"/>
        <v>4.5292575546041386E-4</v>
      </c>
      <c r="L242" s="52">
        <f t="shared" si="310"/>
        <v>6.4770807738709639E-4</v>
      </c>
      <c r="M242" s="52">
        <f t="shared" si="310"/>
        <v>8.0340437380536911E-4</v>
      </c>
      <c r="N242" s="52">
        <f t="shared" si="310"/>
        <v>8.9990234715838608E-4</v>
      </c>
      <c r="O242" s="52">
        <f t="shared" si="310"/>
        <v>9.5368474175040903E-4</v>
      </c>
      <c r="P242" s="52">
        <f t="shared" si="310"/>
        <v>1.0986716474315086E-3</v>
      </c>
      <c r="Q242" s="52">
        <f t="shared" si="310"/>
        <v>1.1449922027353249E-3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6.0357509184294886E-7</v>
      </c>
      <c r="O243" s="52">
        <f t="shared" si="311"/>
        <v>8.1657643089753908E-7</v>
      </c>
      <c r="P243" s="52">
        <f t="shared" si="311"/>
        <v>1.2289540867638803E-6</v>
      </c>
      <c r="Q243" s="52">
        <f t="shared" si="311"/>
        <v>1.7951285528275743E-6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0.94121674255998944</v>
      </c>
      <c r="C244" s="50">
        <f t="shared" si="312"/>
        <v>0.94235151575734388</v>
      </c>
      <c r="D244" s="50">
        <f t="shared" si="312"/>
        <v>0.94155617268391678</v>
      </c>
      <c r="E244" s="50">
        <f t="shared" si="312"/>
        <v>0.93088463911271135</v>
      </c>
      <c r="F244" s="50">
        <f t="shared" si="312"/>
        <v>0.93335324473237247</v>
      </c>
      <c r="G244" s="50">
        <f t="shared" si="312"/>
        <v>0.9321110524842704</v>
      </c>
      <c r="H244" s="50">
        <f t="shared" si="312"/>
        <v>0.93308579997243735</v>
      </c>
      <c r="I244" s="50">
        <f t="shared" si="312"/>
        <v>0.92730485188243605</v>
      </c>
      <c r="J244" s="50">
        <f t="shared" si="312"/>
        <v>0.92747967621460636</v>
      </c>
      <c r="K244" s="50">
        <f t="shared" si="312"/>
        <v>0.92354559109000711</v>
      </c>
      <c r="L244" s="50">
        <f t="shared" si="312"/>
        <v>0.92128785165257343</v>
      </c>
      <c r="M244" s="50">
        <f t="shared" si="312"/>
        <v>0.90654252606747499</v>
      </c>
      <c r="N244" s="50">
        <f t="shared" si="312"/>
        <v>0.90441806473422537</v>
      </c>
      <c r="O244" s="50">
        <f t="shared" si="312"/>
        <v>0.91384757656957072</v>
      </c>
      <c r="P244" s="50">
        <f t="shared" si="312"/>
        <v>0.90588635987475374</v>
      </c>
      <c r="Q244" s="50">
        <f t="shared" si="312"/>
        <v>0.91955557150183187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0.81790650299106227</v>
      </c>
      <c r="C245" s="52">
        <f t="shared" si="313"/>
        <v>0.80957299382974857</v>
      </c>
      <c r="D245" s="52">
        <f t="shared" si="313"/>
        <v>0.80651478953716138</v>
      </c>
      <c r="E245" s="52">
        <f t="shared" si="313"/>
        <v>0.78219837081141919</v>
      </c>
      <c r="F245" s="52">
        <f t="shared" si="313"/>
        <v>0.77889500884633878</v>
      </c>
      <c r="G245" s="52">
        <f t="shared" si="313"/>
        <v>0.7841913773466771</v>
      </c>
      <c r="H245" s="52">
        <f t="shared" si="313"/>
        <v>0.76300445208469114</v>
      </c>
      <c r="I245" s="52">
        <f t="shared" si="313"/>
        <v>0.7565779002977987</v>
      </c>
      <c r="J245" s="52">
        <f t="shared" si="313"/>
        <v>0.7509864529913004</v>
      </c>
      <c r="K245" s="52">
        <f t="shared" si="313"/>
        <v>0.76222743800222781</v>
      </c>
      <c r="L245" s="52">
        <f t="shared" si="313"/>
        <v>0.74888489851650741</v>
      </c>
      <c r="M245" s="52">
        <f t="shared" si="313"/>
        <v>0.73574644386864574</v>
      </c>
      <c r="N245" s="52">
        <f t="shared" si="313"/>
        <v>0.72493727173050992</v>
      </c>
      <c r="O245" s="52">
        <f t="shared" si="313"/>
        <v>0.72159271708816874</v>
      </c>
      <c r="P245" s="52">
        <f t="shared" si="313"/>
        <v>0.69701601120151935</v>
      </c>
      <c r="Q245" s="52">
        <f t="shared" si="313"/>
        <v>0.71479516387895425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0.12331023956892725</v>
      </c>
      <c r="C246" s="46">
        <f t="shared" si="314"/>
        <v>0.13277852192759534</v>
      </c>
      <c r="D246" s="46">
        <f t="shared" si="314"/>
        <v>0.13504138314675543</v>
      </c>
      <c r="E246" s="46">
        <f t="shared" si="314"/>
        <v>0.14868626830129222</v>
      </c>
      <c r="F246" s="46">
        <f t="shared" si="314"/>
        <v>0.15445823588603369</v>
      </c>
      <c r="G246" s="46">
        <f t="shared" si="314"/>
        <v>0.14791967513759322</v>
      </c>
      <c r="H246" s="46">
        <f t="shared" si="314"/>
        <v>0.17008134788774615</v>
      </c>
      <c r="I246" s="46">
        <f t="shared" si="314"/>
        <v>0.17072695158463733</v>
      </c>
      <c r="J246" s="46">
        <f t="shared" si="314"/>
        <v>0.17649322322330591</v>
      </c>
      <c r="K246" s="46">
        <f t="shared" si="314"/>
        <v>0.16131815308777933</v>
      </c>
      <c r="L246" s="46">
        <f t="shared" si="314"/>
        <v>0.17240295313606599</v>
      </c>
      <c r="M246" s="46">
        <f t="shared" si="314"/>
        <v>0.17079608219882925</v>
      </c>
      <c r="N246" s="46">
        <f t="shared" si="314"/>
        <v>0.17948079300371539</v>
      </c>
      <c r="O246" s="46">
        <f t="shared" si="314"/>
        <v>0.19225485948140195</v>
      </c>
      <c r="P246" s="46">
        <f t="shared" si="314"/>
        <v>0.2088703486732344</v>
      </c>
      <c r="Q246" s="46">
        <f t="shared" si="314"/>
        <v>0.20476040762287764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9.1501432147712655E-2</v>
      </c>
      <c r="C250" s="54">
        <f t="shared" si="316"/>
        <v>9.0103167969391371E-2</v>
      </c>
      <c r="D250" s="54">
        <f t="shared" si="316"/>
        <v>8.8940012290765591E-2</v>
      </c>
      <c r="E250" s="54">
        <f t="shared" si="316"/>
        <v>9.0349133754339658E-2</v>
      </c>
      <c r="F250" s="54">
        <f t="shared" si="316"/>
        <v>9.3289566785767802E-2</v>
      </c>
      <c r="G250" s="54">
        <f t="shared" si="316"/>
        <v>9.966066884365235E-2</v>
      </c>
      <c r="H250" s="54">
        <f t="shared" si="316"/>
        <v>9.5040897926885193E-2</v>
      </c>
      <c r="I250" s="54">
        <f t="shared" si="316"/>
        <v>8.5198003871354663E-2</v>
      </c>
      <c r="J250" s="54">
        <f t="shared" si="316"/>
        <v>8.9471074443202653E-2</v>
      </c>
      <c r="K250" s="54">
        <f t="shared" si="316"/>
        <v>7.9414774106039865E-2</v>
      </c>
      <c r="L250" s="54">
        <f t="shared" si="316"/>
        <v>8.3117547232715611E-2</v>
      </c>
      <c r="M250" s="54">
        <f t="shared" si="316"/>
        <v>8.6875723575649849E-2</v>
      </c>
      <c r="N250" s="54">
        <f t="shared" si="316"/>
        <v>8.8524920413188754E-2</v>
      </c>
      <c r="O250" s="54">
        <f t="shared" si="316"/>
        <v>8.4989976173732329E-2</v>
      </c>
      <c r="P250" s="54">
        <f t="shared" si="316"/>
        <v>8.1115435199494504E-2</v>
      </c>
      <c r="Q250" s="54">
        <f t="shared" si="316"/>
        <v>8.0148537075712914E-2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0.89872726785229029</v>
      </c>
      <c r="C251" s="50">
        <f t="shared" si="317"/>
        <v>0.90029376633866898</v>
      </c>
      <c r="D251" s="50">
        <f t="shared" si="317"/>
        <v>0.90136076163183043</v>
      </c>
      <c r="E251" s="50">
        <f t="shared" si="317"/>
        <v>0.89989367069433002</v>
      </c>
      <c r="F251" s="50">
        <f t="shared" si="317"/>
        <v>0.8968857818715007</v>
      </c>
      <c r="G251" s="50">
        <f t="shared" si="317"/>
        <v>0.88976473896481001</v>
      </c>
      <c r="H251" s="50">
        <f t="shared" si="317"/>
        <v>0.89412044578305061</v>
      </c>
      <c r="I251" s="50">
        <f t="shared" si="317"/>
        <v>0.90389372832807857</v>
      </c>
      <c r="J251" s="50">
        <f t="shared" si="317"/>
        <v>0.89964730504485291</v>
      </c>
      <c r="K251" s="50">
        <f t="shared" si="317"/>
        <v>0.91017966747176315</v>
      </c>
      <c r="L251" s="50">
        <f t="shared" si="317"/>
        <v>0.9060359111521098</v>
      </c>
      <c r="M251" s="50">
        <f t="shared" si="317"/>
        <v>0.90191496002015126</v>
      </c>
      <c r="N251" s="50">
        <f t="shared" si="317"/>
        <v>0.90027593628814007</v>
      </c>
      <c r="O251" s="50">
        <f t="shared" si="317"/>
        <v>0.9038945976299686</v>
      </c>
      <c r="P251" s="50">
        <f t="shared" si="317"/>
        <v>0.9084267475208605</v>
      </c>
      <c r="Q251" s="50">
        <f t="shared" si="317"/>
        <v>0.90931626100365004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0.62141723859022691</v>
      </c>
      <c r="C252" s="52">
        <f t="shared" si="318"/>
        <v>0.59817571506787814</v>
      </c>
      <c r="D252" s="52">
        <f t="shared" si="318"/>
        <v>0.56258288601242712</v>
      </c>
      <c r="E252" s="52">
        <f t="shared" si="318"/>
        <v>0.54201708574024554</v>
      </c>
      <c r="F252" s="52">
        <f t="shared" si="318"/>
        <v>0.48411482782161908</v>
      </c>
      <c r="G252" s="52">
        <f t="shared" si="318"/>
        <v>0.45642929426261036</v>
      </c>
      <c r="H252" s="52">
        <f t="shared" si="318"/>
        <v>0.39314805543796899</v>
      </c>
      <c r="I252" s="52">
        <f t="shared" si="318"/>
        <v>0.3821660140731919</v>
      </c>
      <c r="J252" s="52">
        <f t="shared" si="318"/>
        <v>0.37695857891971435</v>
      </c>
      <c r="K252" s="52">
        <f t="shared" si="318"/>
        <v>0.38842593962576483</v>
      </c>
      <c r="L252" s="52">
        <f t="shared" si="318"/>
        <v>0.379549551339185</v>
      </c>
      <c r="M252" s="52">
        <f t="shared" si="318"/>
        <v>0.37367499558806444</v>
      </c>
      <c r="N252" s="52">
        <f t="shared" si="318"/>
        <v>0.34274114664819594</v>
      </c>
      <c r="O252" s="52">
        <f t="shared" si="318"/>
        <v>0.32400827249649589</v>
      </c>
      <c r="P252" s="52">
        <f t="shared" si="318"/>
        <v>0.30656254508241004</v>
      </c>
      <c r="Q252" s="52">
        <f t="shared" si="318"/>
        <v>0.29560114359288853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0.20964061269126966</v>
      </c>
      <c r="C253" s="52">
        <f t="shared" si="319"/>
        <v>0.23710729392133537</v>
      </c>
      <c r="D253" s="52">
        <f t="shared" si="319"/>
        <v>0.27740891462426825</v>
      </c>
      <c r="E253" s="52">
        <f t="shared" si="319"/>
        <v>0.30087877219963882</v>
      </c>
      <c r="F253" s="52">
        <f t="shared" si="319"/>
        <v>0.35688405695255643</v>
      </c>
      <c r="G253" s="52">
        <f t="shared" si="319"/>
        <v>0.37799615445638257</v>
      </c>
      <c r="H253" s="52">
        <f t="shared" si="319"/>
        <v>0.44735116286567694</v>
      </c>
      <c r="I253" s="52">
        <f t="shared" si="319"/>
        <v>0.46655544454933701</v>
      </c>
      <c r="J253" s="52">
        <f t="shared" si="319"/>
        <v>0.46517335385132436</v>
      </c>
      <c r="K253" s="52">
        <f t="shared" si="319"/>
        <v>0.458484432232943</v>
      </c>
      <c r="L253" s="52">
        <f t="shared" si="319"/>
        <v>0.45304073056496391</v>
      </c>
      <c r="M253" s="52">
        <f t="shared" si="319"/>
        <v>0.45431748729089033</v>
      </c>
      <c r="N253" s="52">
        <f t="shared" si="319"/>
        <v>0.47581153649156588</v>
      </c>
      <c r="O253" s="52">
        <f t="shared" si="319"/>
        <v>0.48810117827842386</v>
      </c>
      <c r="P253" s="52">
        <f t="shared" si="319"/>
        <v>0.5120660158193332</v>
      </c>
      <c r="Q253" s="52">
        <f t="shared" si="319"/>
        <v>0.52041989890025941</v>
      </c>
    </row>
    <row r="254" spans="1:17" ht="11.45" customHeight="1" x14ac:dyDescent="0.25">
      <c r="A254" s="53" t="s">
        <v>57</v>
      </c>
      <c r="B254" s="52">
        <f t="shared" ref="B254:Q254" si="320">IF(B36=0,0,B36/B$31)</f>
        <v>5.7834386287338634E-2</v>
      </c>
      <c r="C254" s="52">
        <f t="shared" si="320"/>
        <v>5.4121063437704821E-2</v>
      </c>
      <c r="D254" s="52">
        <f t="shared" si="320"/>
        <v>5.062094332957371E-2</v>
      </c>
      <c r="E254" s="52">
        <f t="shared" si="320"/>
        <v>4.6705639216589025E-2</v>
      </c>
      <c r="F254" s="52">
        <f t="shared" si="320"/>
        <v>4.5877467973091425E-2</v>
      </c>
      <c r="G254" s="52">
        <f t="shared" si="320"/>
        <v>4.4455838119310705E-2</v>
      </c>
      <c r="H254" s="52">
        <f t="shared" si="320"/>
        <v>4.1376723333264469E-2</v>
      </c>
      <c r="I254" s="52">
        <f t="shared" si="320"/>
        <v>4.1450737383225168E-2</v>
      </c>
      <c r="J254" s="52">
        <f t="shared" si="320"/>
        <v>4.1590938139350102E-2</v>
      </c>
      <c r="K254" s="52">
        <f t="shared" si="320"/>
        <v>4.6454485419904143E-2</v>
      </c>
      <c r="L254" s="52">
        <f t="shared" si="320"/>
        <v>5.3140702291876646E-2</v>
      </c>
      <c r="M254" s="52">
        <f t="shared" si="320"/>
        <v>5.3228230484893599E-2</v>
      </c>
      <c r="N254" s="52">
        <f t="shared" si="320"/>
        <v>5.9521910333731456E-2</v>
      </c>
      <c r="O254" s="52">
        <f t="shared" si="320"/>
        <v>6.7477291630308425E-2</v>
      </c>
      <c r="P254" s="52">
        <f t="shared" si="320"/>
        <v>6.4577627082214636E-2</v>
      </c>
      <c r="Q254" s="52">
        <f t="shared" si="320"/>
        <v>6.662207061407642E-2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9.8350302834551654E-3</v>
      </c>
      <c r="C255" s="52">
        <f t="shared" si="321"/>
        <v>1.0889693911750702E-2</v>
      </c>
      <c r="D255" s="52">
        <f t="shared" si="321"/>
        <v>1.0748017665561422E-2</v>
      </c>
      <c r="E255" s="52">
        <f t="shared" si="321"/>
        <v>1.0292173537856646E-2</v>
      </c>
      <c r="F255" s="52">
        <f t="shared" si="321"/>
        <v>1.0009429124233731E-2</v>
      </c>
      <c r="G255" s="52">
        <f t="shared" si="321"/>
        <v>1.0883452126506387E-2</v>
      </c>
      <c r="H255" s="52">
        <f t="shared" si="321"/>
        <v>1.2244504146140334E-2</v>
      </c>
      <c r="I255" s="52">
        <f t="shared" si="321"/>
        <v>1.3721532322324582E-2</v>
      </c>
      <c r="J255" s="52">
        <f t="shared" si="321"/>
        <v>1.5924434134464097E-2</v>
      </c>
      <c r="K255" s="52">
        <f t="shared" si="321"/>
        <v>1.6814810193151238E-2</v>
      </c>
      <c r="L255" s="52">
        <f t="shared" si="321"/>
        <v>2.0173854073261787E-2</v>
      </c>
      <c r="M255" s="52">
        <f t="shared" si="321"/>
        <v>2.0372183209567782E-2</v>
      </c>
      <c r="N255" s="52">
        <f t="shared" si="321"/>
        <v>2.1848691641847929E-2</v>
      </c>
      <c r="O255" s="52">
        <f t="shared" si="321"/>
        <v>2.3652560237490395E-2</v>
      </c>
      <c r="P255" s="52">
        <f t="shared" si="321"/>
        <v>2.4120264197888385E-2</v>
      </c>
      <c r="Q255" s="52">
        <f t="shared" si="321"/>
        <v>2.5505904160610771E-2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2.6542058397816238E-6</v>
      </c>
      <c r="O256" s="52">
        <f t="shared" si="322"/>
        <v>2.8018314420663034E-4</v>
      </c>
      <c r="P256" s="52">
        <f t="shared" si="322"/>
        <v>7.1746017700287466E-4</v>
      </c>
      <c r="Q256" s="52">
        <f t="shared" si="322"/>
        <v>7.4282064791419391E-4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1.3107288282258276E-4</v>
      </c>
      <c r="M257" s="52">
        <f t="shared" si="323"/>
        <v>3.2206344673516675E-4</v>
      </c>
      <c r="N257" s="52">
        <f t="shared" si="323"/>
        <v>3.4999696695907936E-4</v>
      </c>
      <c r="O257" s="52">
        <f t="shared" si="323"/>
        <v>3.7511184304343109E-4</v>
      </c>
      <c r="P257" s="52">
        <f t="shared" si="323"/>
        <v>3.8283516201131933E-4</v>
      </c>
      <c r="Q257" s="52">
        <f t="shared" si="323"/>
        <v>4.2442308790065317E-4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9.7712999999970043E-3</v>
      </c>
      <c r="C258" s="50">
        <f t="shared" si="324"/>
        <v>9.6030656919397304E-3</v>
      </c>
      <c r="D258" s="50">
        <f t="shared" si="324"/>
        <v>9.6992260774040207E-3</v>
      </c>
      <c r="E258" s="50">
        <f t="shared" si="324"/>
        <v>9.757195551330311E-3</v>
      </c>
      <c r="F258" s="50">
        <f t="shared" si="324"/>
        <v>9.8246513427314979E-3</v>
      </c>
      <c r="G258" s="50">
        <f t="shared" si="324"/>
        <v>1.0574592191537564E-2</v>
      </c>
      <c r="H258" s="50">
        <f t="shared" si="324"/>
        <v>1.0838656290064091E-2</v>
      </c>
      <c r="I258" s="50">
        <f t="shared" si="324"/>
        <v>1.0908267800566824E-2</v>
      </c>
      <c r="J258" s="50">
        <f t="shared" si="324"/>
        <v>1.0881620511944417E-2</v>
      </c>
      <c r="K258" s="50">
        <f t="shared" si="324"/>
        <v>1.0405558422196945E-2</v>
      </c>
      <c r="L258" s="50">
        <f t="shared" si="324"/>
        <v>1.0846541615174631E-2</v>
      </c>
      <c r="M258" s="50">
        <f t="shared" si="324"/>
        <v>1.1209316404198788E-2</v>
      </c>
      <c r="N258" s="50">
        <f t="shared" si="324"/>
        <v>1.1199143298671211E-2</v>
      </c>
      <c r="O258" s="50">
        <f t="shared" si="324"/>
        <v>1.1115426196299056E-2</v>
      </c>
      <c r="P258" s="50">
        <f t="shared" si="324"/>
        <v>1.0457817279644972E-2</v>
      </c>
      <c r="Q258" s="50">
        <f t="shared" si="324"/>
        <v>1.053520192063709E-2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2.7215312799576235E-5</v>
      </c>
      <c r="C259" s="52">
        <f t="shared" si="325"/>
        <v>2.3450208628836284E-5</v>
      </c>
      <c r="D259" s="52">
        <f t="shared" si="325"/>
        <v>2.1932990064293173E-5</v>
      </c>
      <c r="E259" s="52">
        <f t="shared" si="325"/>
        <v>1.7487652560787315E-5</v>
      </c>
      <c r="F259" s="52">
        <f t="shared" si="325"/>
        <v>1.4992268030137628E-5</v>
      </c>
      <c r="G259" s="52">
        <f t="shared" si="325"/>
        <v>1.5112786978349036E-5</v>
      </c>
      <c r="H259" s="52">
        <f t="shared" si="325"/>
        <v>1.427158083631336E-5</v>
      </c>
      <c r="I259" s="52">
        <f t="shared" si="325"/>
        <v>1.3387067000422443E-5</v>
      </c>
      <c r="J259" s="52">
        <f t="shared" si="325"/>
        <v>1.3623584951672518E-5</v>
      </c>
      <c r="K259" s="52">
        <f t="shared" si="325"/>
        <v>1.389382978719898E-5</v>
      </c>
      <c r="L259" s="52">
        <f t="shared" si="325"/>
        <v>1.4535864393871937E-5</v>
      </c>
      <c r="M259" s="52">
        <f t="shared" si="325"/>
        <v>1.4595221033460198E-5</v>
      </c>
      <c r="N259" s="52">
        <f t="shared" si="325"/>
        <v>1.5059637857038741E-5</v>
      </c>
      <c r="O259" s="52">
        <f t="shared" si="325"/>
        <v>2.8655748722874813E-5</v>
      </c>
      <c r="P259" s="52">
        <f t="shared" si="325"/>
        <v>1.6497494472126325E-5</v>
      </c>
      <c r="Q259" s="52">
        <f t="shared" si="325"/>
        <v>1.6347782319165549E-5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9.6419044334169705E-3</v>
      </c>
      <c r="C260" s="52">
        <f t="shared" si="326"/>
        <v>9.4858687866152449E-3</v>
      </c>
      <c r="D260" s="52">
        <f t="shared" si="326"/>
        <v>9.5977035132920763E-3</v>
      </c>
      <c r="E260" s="52">
        <f t="shared" si="326"/>
        <v>9.6157581371702164E-3</v>
      </c>
      <c r="F260" s="52">
        <f t="shared" si="326"/>
        <v>9.6820858066014853E-3</v>
      </c>
      <c r="G260" s="52">
        <f t="shared" si="326"/>
        <v>1.0349694116142776E-2</v>
      </c>
      <c r="H260" s="52">
        <f t="shared" si="326"/>
        <v>1.0501888420687765E-2</v>
      </c>
      <c r="I260" s="52">
        <f t="shared" si="326"/>
        <v>1.0517664987241515E-2</v>
      </c>
      <c r="J260" s="52">
        <f t="shared" si="326"/>
        <v>1.0464639399473803E-2</v>
      </c>
      <c r="K260" s="52">
        <f t="shared" si="326"/>
        <v>9.9452454660115819E-3</v>
      </c>
      <c r="L260" s="52">
        <f t="shared" si="326"/>
        <v>1.034592979007971E-2</v>
      </c>
      <c r="M260" s="52">
        <f t="shared" si="326"/>
        <v>1.0546937098723607E-2</v>
      </c>
      <c r="N260" s="52">
        <f t="shared" si="326"/>
        <v>1.0384608133626639E-2</v>
      </c>
      <c r="O260" s="52">
        <f t="shared" si="326"/>
        <v>1.0166993364520434E-2</v>
      </c>
      <c r="P260" s="52">
        <f t="shared" si="326"/>
        <v>9.5829080162451348E-3</v>
      </c>
      <c r="Q260" s="52">
        <f t="shared" si="326"/>
        <v>9.6862507234142282E-3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5.072072272892275E-6</v>
      </c>
      <c r="C261" s="52">
        <f t="shared" si="327"/>
        <v>5.5034812580830655E-6</v>
      </c>
      <c r="D261" s="52">
        <f t="shared" si="327"/>
        <v>5.1759344559134065E-6</v>
      </c>
      <c r="E261" s="52">
        <f t="shared" si="327"/>
        <v>6.0217222958299682E-6</v>
      </c>
      <c r="F261" s="52">
        <f t="shared" si="327"/>
        <v>9.4204123290023198E-6</v>
      </c>
      <c r="G261" s="52">
        <f t="shared" si="327"/>
        <v>1.452707012122849E-5</v>
      </c>
      <c r="H261" s="52">
        <f t="shared" si="327"/>
        <v>1.6428913014450833E-5</v>
      </c>
      <c r="I261" s="52">
        <f t="shared" si="327"/>
        <v>1.9784907923745008E-5</v>
      </c>
      <c r="J261" s="52">
        <f t="shared" si="327"/>
        <v>2.3528053107152203E-5</v>
      </c>
      <c r="K261" s="52">
        <f t="shared" si="327"/>
        <v>3.073239439827351E-5</v>
      </c>
      <c r="L261" s="52">
        <f t="shared" si="327"/>
        <v>3.2373269599850809E-5</v>
      </c>
      <c r="M261" s="52">
        <f t="shared" si="327"/>
        <v>3.1817806499793554E-5</v>
      </c>
      <c r="N261" s="52">
        <f t="shared" si="327"/>
        <v>3.1114526510763062E-5</v>
      </c>
      <c r="O261" s="52">
        <f t="shared" si="327"/>
        <v>2.9911899307249046E-5</v>
      </c>
      <c r="P261" s="52">
        <f t="shared" si="327"/>
        <v>2.6854784498449384E-5</v>
      </c>
      <c r="Q261" s="52">
        <f t="shared" si="327"/>
        <v>2.323501667611553E-5</v>
      </c>
    </row>
    <row r="262" spans="1:17" ht="11.45" customHeight="1" x14ac:dyDescent="0.25">
      <c r="A262" s="53" t="s">
        <v>56</v>
      </c>
      <c r="B262" s="52">
        <f t="shared" ref="B262:Q262" si="328">IF(B44=0,0,B44/B$31)</f>
        <v>9.7108181507565453E-5</v>
      </c>
      <c r="C262" s="52">
        <f t="shared" si="328"/>
        <v>8.8243215437565671E-5</v>
      </c>
      <c r="D262" s="52">
        <f t="shared" si="328"/>
        <v>7.4413639591737503E-5</v>
      </c>
      <c r="E262" s="52">
        <f t="shared" si="328"/>
        <v>1.1792803930347561E-4</v>
      </c>
      <c r="F262" s="52">
        <f t="shared" si="328"/>
        <v>1.181528557708718E-4</v>
      </c>
      <c r="G262" s="52">
        <f t="shared" si="328"/>
        <v>1.9525821829521217E-4</v>
      </c>
      <c r="H262" s="52">
        <f t="shared" si="328"/>
        <v>3.0606737552556169E-4</v>
      </c>
      <c r="I262" s="52">
        <f t="shared" si="328"/>
        <v>3.5743083840113969E-4</v>
      </c>
      <c r="J262" s="52">
        <f t="shared" si="328"/>
        <v>3.798294744117906E-4</v>
      </c>
      <c r="K262" s="52">
        <f t="shared" si="328"/>
        <v>4.1568673199989057E-4</v>
      </c>
      <c r="L262" s="52">
        <f t="shared" si="328"/>
        <v>4.537026911011983E-4</v>
      </c>
      <c r="M262" s="52">
        <f t="shared" si="328"/>
        <v>6.1596627794192709E-4</v>
      </c>
      <c r="N262" s="52">
        <f t="shared" si="328"/>
        <v>7.6836100067677066E-4</v>
      </c>
      <c r="O262" s="52">
        <f t="shared" si="328"/>
        <v>8.3076249678939432E-4</v>
      </c>
      <c r="P262" s="52">
        <f t="shared" si="328"/>
        <v>7.7646612981973999E-4</v>
      </c>
      <c r="Q262" s="52">
        <f t="shared" si="328"/>
        <v>7.5500575583062671E-4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5.9102686959104562E-5</v>
      </c>
      <c r="P263" s="52">
        <f t="shared" si="329"/>
        <v>5.5090854609520625E-5</v>
      </c>
      <c r="Q263" s="52">
        <f t="shared" si="329"/>
        <v>5.4362642396952553E-5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0.83539182675705292</v>
      </c>
      <c r="C265" s="54">
        <f t="shared" si="331"/>
        <v>0.83088129436157232</v>
      </c>
      <c r="D265" s="54">
        <f t="shared" si="331"/>
        <v>0.83637171098189411</v>
      </c>
      <c r="E265" s="54">
        <f t="shared" si="331"/>
        <v>0.85150968768299728</v>
      </c>
      <c r="F265" s="54">
        <f t="shared" si="331"/>
        <v>0.84009986504433365</v>
      </c>
      <c r="G265" s="54">
        <f t="shared" si="331"/>
        <v>0.84975062995287043</v>
      </c>
      <c r="H265" s="54">
        <f t="shared" si="331"/>
        <v>0.85091840523664586</v>
      </c>
      <c r="I265" s="54">
        <f t="shared" si="331"/>
        <v>0.85866588475894501</v>
      </c>
      <c r="J265" s="54">
        <f t="shared" si="331"/>
        <v>0.85994116956236588</v>
      </c>
      <c r="K265" s="54">
        <f t="shared" si="331"/>
        <v>0.86307280802154085</v>
      </c>
      <c r="L265" s="54">
        <f t="shared" si="331"/>
        <v>0.86922681124272294</v>
      </c>
      <c r="M265" s="54">
        <f t="shared" si="331"/>
        <v>0.89017232592494877</v>
      </c>
      <c r="N265" s="54">
        <f t="shared" si="331"/>
        <v>0.88883334605561126</v>
      </c>
      <c r="O265" s="54">
        <f t="shared" si="331"/>
        <v>0.87328230454194189</v>
      </c>
      <c r="P265" s="54">
        <f t="shared" si="331"/>
        <v>0.88247325943107868</v>
      </c>
      <c r="Q265" s="54">
        <f t="shared" si="331"/>
        <v>0.86042090180222797</v>
      </c>
    </row>
    <row r="266" spans="1:17" ht="11.45" customHeight="1" x14ac:dyDescent="0.25">
      <c r="A266" s="53" t="s">
        <v>59</v>
      </c>
      <c r="B266" s="52">
        <f t="shared" ref="B266:Q266" si="332">IF(B48=0,0,B48/B$46)</f>
        <v>3.7752348916207115E-2</v>
      </c>
      <c r="C266" s="52">
        <f t="shared" si="332"/>
        <v>4.1283264090750928E-2</v>
      </c>
      <c r="D266" s="52">
        <f t="shared" si="332"/>
        <v>4.1974302380002181E-2</v>
      </c>
      <c r="E266" s="52">
        <f t="shared" si="332"/>
        <v>4.0414925630646366E-2</v>
      </c>
      <c r="F266" s="52">
        <f t="shared" si="332"/>
        <v>3.678364604877099E-2</v>
      </c>
      <c r="G266" s="52">
        <f t="shared" si="332"/>
        <v>3.4446418281348874E-2</v>
      </c>
      <c r="H266" s="52">
        <f t="shared" si="332"/>
        <v>3.8932733857861612E-2</v>
      </c>
      <c r="I266" s="52">
        <f t="shared" si="332"/>
        <v>3.18840819659671E-2</v>
      </c>
      <c r="J266" s="52">
        <f t="shared" si="332"/>
        <v>3.0974026017022309E-2</v>
      </c>
      <c r="K266" s="52">
        <f t="shared" si="332"/>
        <v>2.9727332534683723E-2</v>
      </c>
      <c r="L266" s="52">
        <f t="shared" si="332"/>
        <v>2.6604451317316972E-2</v>
      </c>
      <c r="M266" s="52">
        <f t="shared" si="332"/>
        <v>2.6665136864810032E-2</v>
      </c>
      <c r="N266" s="52">
        <f t="shared" si="332"/>
        <v>2.7332303582383918E-2</v>
      </c>
      <c r="O266" s="52">
        <f t="shared" si="332"/>
        <v>2.9157182539691393E-2</v>
      </c>
      <c r="P266" s="52">
        <f t="shared" si="332"/>
        <v>2.7622720572075099E-2</v>
      </c>
      <c r="Q266" s="52">
        <f t="shared" si="332"/>
        <v>3.1125827843710163E-2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0.79511128321037783</v>
      </c>
      <c r="C267" s="52">
        <f t="shared" si="333"/>
        <v>0.78648684679747682</v>
      </c>
      <c r="D267" s="52">
        <f t="shared" si="333"/>
        <v>0.79083621356998179</v>
      </c>
      <c r="E267" s="52">
        <f t="shared" si="333"/>
        <v>0.80723322721513746</v>
      </c>
      <c r="F267" s="52">
        <f t="shared" si="333"/>
        <v>0.7993565590812417</v>
      </c>
      <c r="G267" s="52">
        <f t="shared" si="333"/>
        <v>0.81112524595397495</v>
      </c>
      <c r="H267" s="52">
        <f t="shared" si="333"/>
        <v>0.80678221932756622</v>
      </c>
      <c r="I267" s="52">
        <f t="shared" si="333"/>
        <v>0.82194442665458789</v>
      </c>
      <c r="J267" s="52">
        <f t="shared" si="333"/>
        <v>0.82255501915668672</v>
      </c>
      <c r="K267" s="52">
        <f t="shared" si="333"/>
        <v>0.82431004362496108</v>
      </c>
      <c r="L267" s="52">
        <f t="shared" si="333"/>
        <v>0.8306645564879791</v>
      </c>
      <c r="M267" s="52">
        <f t="shared" si="333"/>
        <v>0.85067410329391557</v>
      </c>
      <c r="N267" s="52">
        <f t="shared" si="333"/>
        <v>0.8466872589776907</v>
      </c>
      <c r="O267" s="52">
        <f t="shared" si="333"/>
        <v>0.82687216582206091</v>
      </c>
      <c r="P267" s="52">
        <f t="shared" si="333"/>
        <v>0.8366419305878281</v>
      </c>
      <c r="Q267" s="52">
        <f t="shared" si="333"/>
        <v>0.80716197689518221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1.1119065546343675E-3</v>
      </c>
      <c r="C268" s="52">
        <f t="shared" si="334"/>
        <v>1.3382453489434608E-3</v>
      </c>
      <c r="D268" s="52">
        <f t="shared" si="334"/>
        <v>1.4976503635597792E-3</v>
      </c>
      <c r="E268" s="52">
        <f t="shared" si="334"/>
        <v>1.5872206357303617E-3</v>
      </c>
      <c r="F268" s="52">
        <f t="shared" si="334"/>
        <v>1.5900905699763373E-3</v>
      </c>
      <c r="G268" s="52">
        <f t="shared" si="334"/>
        <v>1.6388677011449939E-3</v>
      </c>
      <c r="H268" s="52">
        <f t="shared" si="334"/>
        <v>1.9716489153577305E-3</v>
      </c>
      <c r="I268" s="52">
        <f t="shared" si="334"/>
        <v>1.7944036412240992E-3</v>
      </c>
      <c r="J268" s="52">
        <f t="shared" si="334"/>
        <v>2.1622920016213061E-3</v>
      </c>
      <c r="K268" s="52">
        <f t="shared" si="334"/>
        <v>2.8881597093291128E-3</v>
      </c>
      <c r="L268" s="52">
        <f t="shared" si="334"/>
        <v>3.4434780310919517E-3</v>
      </c>
      <c r="M268" s="52">
        <f t="shared" si="334"/>
        <v>3.7677287964682847E-3</v>
      </c>
      <c r="N268" s="52">
        <f t="shared" si="334"/>
        <v>4.6715448093023245E-3</v>
      </c>
      <c r="O268" s="52">
        <f t="shared" si="334"/>
        <v>5.3210840945891319E-3</v>
      </c>
      <c r="P268" s="52">
        <f t="shared" si="334"/>
        <v>5.5462722676521458E-3</v>
      </c>
      <c r="Q268" s="52">
        <f t="shared" si="334"/>
        <v>6.5354541952213881E-3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1.4162880758335455E-3</v>
      </c>
      <c r="C269" s="52">
        <f t="shared" si="335"/>
        <v>1.7729381244010944E-3</v>
      </c>
      <c r="D269" s="52">
        <f t="shared" si="335"/>
        <v>2.0635446683501825E-3</v>
      </c>
      <c r="E269" s="52">
        <f t="shared" si="335"/>
        <v>2.2743142014831665E-3</v>
      </c>
      <c r="F269" s="52">
        <f t="shared" si="335"/>
        <v>2.3695693443447482E-3</v>
      </c>
      <c r="G269" s="52">
        <f t="shared" si="335"/>
        <v>2.5400980164016866E-3</v>
      </c>
      <c r="H269" s="52">
        <f t="shared" si="335"/>
        <v>3.2318031358603409E-3</v>
      </c>
      <c r="I269" s="52">
        <f t="shared" si="335"/>
        <v>3.0429724971660194E-3</v>
      </c>
      <c r="J269" s="52">
        <f t="shared" si="335"/>
        <v>4.2498323870354352E-3</v>
      </c>
      <c r="K269" s="52">
        <f t="shared" si="335"/>
        <v>6.1472721525670064E-3</v>
      </c>
      <c r="L269" s="52">
        <f t="shared" si="335"/>
        <v>8.5143254063350278E-3</v>
      </c>
      <c r="M269" s="52">
        <f t="shared" si="335"/>
        <v>9.0653569697548755E-3</v>
      </c>
      <c r="N269" s="52">
        <f t="shared" si="335"/>
        <v>1.0110914200055974E-2</v>
      </c>
      <c r="O269" s="52">
        <f t="shared" si="335"/>
        <v>1.1882228334229829E-2</v>
      </c>
      <c r="P269" s="52">
        <f t="shared" si="335"/>
        <v>1.2587632387044492E-2</v>
      </c>
      <c r="Q269" s="52">
        <f t="shared" si="335"/>
        <v>1.5460756950300074E-2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3.1324486178291833E-5</v>
      </c>
      <c r="O270" s="52">
        <f t="shared" si="336"/>
        <v>4.9643751370732477E-5</v>
      </c>
      <c r="P270" s="52">
        <f t="shared" si="336"/>
        <v>7.4703616478766926E-5</v>
      </c>
      <c r="Q270" s="52">
        <f t="shared" si="336"/>
        <v>1.3688591781412708E-4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0.16460817324294713</v>
      </c>
      <c r="C271" s="50">
        <f t="shared" si="337"/>
        <v>0.16911870563842765</v>
      </c>
      <c r="D271" s="50">
        <f t="shared" si="337"/>
        <v>0.16362828901810592</v>
      </c>
      <c r="E271" s="50">
        <f t="shared" si="337"/>
        <v>0.1484903123170028</v>
      </c>
      <c r="F271" s="50">
        <f t="shared" si="337"/>
        <v>0.1599001349556663</v>
      </c>
      <c r="G271" s="50">
        <f t="shared" si="337"/>
        <v>0.15024937004712946</v>
      </c>
      <c r="H271" s="50">
        <f t="shared" si="337"/>
        <v>0.14908159476335411</v>
      </c>
      <c r="I271" s="50">
        <f t="shared" si="337"/>
        <v>0.14133411524105499</v>
      </c>
      <c r="J271" s="50">
        <f t="shared" si="337"/>
        <v>0.14005883043763412</v>
      </c>
      <c r="K271" s="50">
        <f t="shared" si="337"/>
        <v>0.13692719197845912</v>
      </c>
      <c r="L271" s="50">
        <f t="shared" si="337"/>
        <v>0.130773188757277</v>
      </c>
      <c r="M271" s="50">
        <f t="shared" si="337"/>
        <v>0.10982767407505115</v>
      </c>
      <c r="N271" s="50">
        <f t="shared" si="337"/>
        <v>0.11116665394438879</v>
      </c>
      <c r="O271" s="50">
        <f t="shared" si="337"/>
        <v>0.12671769545805808</v>
      </c>
      <c r="P271" s="50">
        <f t="shared" si="337"/>
        <v>0.1175267405689214</v>
      </c>
      <c r="Q271" s="50">
        <f t="shared" si="337"/>
        <v>0.13957909819777209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0.14027701897501921</v>
      </c>
      <c r="C272" s="48">
        <f t="shared" si="338"/>
        <v>0.14194762733960642</v>
      </c>
      <c r="D272" s="48">
        <f t="shared" si="338"/>
        <v>0.13622525369933533</v>
      </c>
      <c r="E272" s="48">
        <f t="shared" si="338"/>
        <v>0.12258433790512946</v>
      </c>
      <c r="F272" s="48">
        <f t="shared" si="338"/>
        <v>0.13236641552286904</v>
      </c>
      <c r="G272" s="48">
        <f t="shared" si="338"/>
        <v>0.12436038122035599</v>
      </c>
      <c r="H272" s="48">
        <f t="shared" si="338"/>
        <v>0.11814292617397565</v>
      </c>
      <c r="I272" s="48">
        <f t="shared" si="338"/>
        <v>0.11276583594115919</v>
      </c>
      <c r="J272" s="48">
        <f t="shared" si="338"/>
        <v>0.10985817159589972</v>
      </c>
      <c r="K272" s="48">
        <f t="shared" si="338"/>
        <v>0.11023380092866471</v>
      </c>
      <c r="L272" s="48">
        <f t="shared" si="338"/>
        <v>0.10413671419423566</v>
      </c>
      <c r="M272" s="48">
        <f t="shared" si="338"/>
        <v>8.7118685655184477E-2</v>
      </c>
      <c r="N272" s="48">
        <f t="shared" si="338"/>
        <v>8.7205236901373009E-2</v>
      </c>
      <c r="O272" s="48">
        <f t="shared" si="338"/>
        <v>9.8162719442847268E-2</v>
      </c>
      <c r="P272" s="48">
        <f t="shared" si="338"/>
        <v>8.9089756497208128E-2</v>
      </c>
      <c r="Q272" s="48">
        <f t="shared" si="338"/>
        <v>0.10617017040587418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2.4331154267927951E-2</v>
      </c>
      <c r="C273" s="46">
        <f t="shared" si="339"/>
        <v>2.717107829882124E-2</v>
      </c>
      <c r="D273" s="46">
        <f t="shared" si="339"/>
        <v>2.7403035318770589E-2</v>
      </c>
      <c r="E273" s="46">
        <f t="shared" si="339"/>
        <v>2.5905974411873346E-2</v>
      </c>
      <c r="F273" s="46">
        <f t="shared" si="339"/>
        <v>2.7533719432797258E-2</v>
      </c>
      <c r="G273" s="46">
        <f t="shared" si="339"/>
        <v>2.5888988826773474E-2</v>
      </c>
      <c r="H273" s="46">
        <f t="shared" si="339"/>
        <v>3.0938668589378458E-2</v>
      </c>
      <c r="I273" s="46">
        <f t="shared" si="339"/>
        <v>2.8568279299895815E-2</v>
      </c>
      <c r="J273" s="46">
        <f t="shared" si="339"/>
        <v>3.0200658841734396E-2</v>
      </c>
      <c r="K273" s="46">
        <f t="shared" si="339"/>
        <v>2.6693391049794391E-2</v>
      </c>
      <c r="L273" s="46">
        <f t="shared" si="339"/>
        <v>2.6636474563041364E-2</v>
      </c>
      <c r="M273" s="46">
        <f t="shared" si="339"/>
        <v>2.2708988419866672E-2</v>
      </c>
      <c r="N273" s="46">
        <f t="shared" si="339"/>
        <v>2.3961417043015795E-2</v>
      </c>
      <c r="O273" s="46">
        <f t="shared" si="339"/>
        <v>2.8554976015210804E-2</v>
      </c>
      <c r="P273" s="46">
        <f t="shared" si="339"/>
        <v>2.843698407171329E-2</v>
      </c>
      <c r="Q273" s="46">
        <f t="shared" si="339"/>
        <v>3.3408927791897927E-2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36881.400115208322</v>
      </c>
      <c r="C4" s="96">
        <f t="shared" ref="C4:Q4" si="0">C5+C9+C10+C15</f>
        <v>37567.863039999997</v>
      </c>
      <c r="D4" s="96">
        <f t="shared" si="0"/>
        <v>38258.169909999997</v>
      </c>
      <c r="E4" s="96">
        <f t="shared" si="0"/>
        <v>38357.415700000005</v>
      </c>
      <c r="F4" s="96">
        <f t="shared" si="0"/>
        <v>39268.637020000002</v>
      </c>
      <c r="G4" s="96">
        <f t="shared" si="0"/>
        <v>38782.502056914549</v>
      </c>
      <c r="H4" s="96">
        <f t="shared" si="0"/>
        <v>39069.570209999998</v>
      </c>
      <c r="I4" s="96">
        <f t="shared" si="0"/>
        <v>39166.603690000004</v>
      </c>
      <c r="J4" s="96">
        <f t="shared" si="0"/>
        <v>37508.136440000002</v>
      </c>
      <c r="K4" s="96">
        <f t="shared" si="0"/>
        <v>36285.267079999998</v>
      </c>
      <c r="L4" s="96">
        <f t="shared" si="0"/>
        <v>35743.085853231154</v>
      </c>
      <c r="M4" s="96">
        <f t="shared" si="0"/>
        <v>35676.120867791862</v>
      </c>
      <c r="N4" s="96">
        <f t="shared" si="0"/>
        <v>33579.712442645861</v>
      </c>
      <c r="O4" s="96">
        <f t="shared" si="0"/>
        <v>32860.32910997884</v>
      </c>
      <c r="P4" s="96">
        <f t="shared" si="0"/>
        <v>34281.372872129796</v>
      </c>
      <c r="Q4" s="96">
        <f t="shared" si="0"/>
        <v>33617.939960541371</v>
      </c>
    </row>
    <row r="5" spans="1:17" ht="11.45" customHeight="1" x14ac:dyDescent="0.25">
      <c r="A5" s="95" t="s">
        <v>91</v>
      </c>
      <c r="B5" s="94">
        <f>SUM(B6:B8)</f>
        <v>36554.611449769858</v>
      </c>
      <c r="C5" s="94">
        <f t="shared" ref="C5:Q5" si="1">SUM(C6:C8)</f>
        <v>37200.163289999997</v>
      </c>
      <c r="D5" s="94">
        <f t="shared" si="1"/>
        <v>37896.070359999998</v>
      </c>
      <c r="E5" s="94">
        <f t="shared" si="1"/>
        <v>37993.015310000003</v>
      </c>
      <c r="F5" s="94">
        <f t="shared" si="1"/>
        <v>38660.345820000002</v>
      </c>
      <c r="G5" s="94">
        <f t="shared" si="1"/>
        <v>38226.229727869839</v>
      </c>
      <c r="H5" s="94">
        <f t="shared" si="1"/>
        <v>38474.773349999996</v>
      </c>
      <c r="I5" s="94">
        <f t="shared" si="1"/>
        <v>38543.005720000001</v>
      </c>
      <c r="J5" s="94">
        <f t="shared" si="1"/>
        <v>36229.643840000004</v>
      </c>
      <c r="K5" s="94">
        <f t="shared" si="1"/>
        <v>34539.678019999999</v>
      </c>
      <c r="L5" s="94">
        <f t="shared" si="1"/>
        <v>33627.045195288913</v>
      </c>
      <c r="M5" s="94">
        <f t="shared" si="1"/>
        <v>33549.452589198547</v>
      </c>
      <c r="N5" s="94">
        <f t="shared" si="1"/>
        <v>31451.4358432558</v>
      </c>
      <c r="O5" s="94">
        <f t="shared" si="1"/>
        <v>30785.289897541687</v>
      </c>
      <c r="P5" s="94">
        <f t="shared" si="1"/>
        <v>32339.132459516619</v>
      </c>
      <c r="Q5" s="94">
        <f t="shared" si="1"/>
        <v>31535.030130773899</v>
      </c>
    </row>
    <row r="6" spans="1:17" ht="11.45" customHeight="1" x14ac:dyDescent="0.25">
      <c r="A6" s="17" t="s">
        <v>90</v>
      </c>
      <c r="B6" s="94">
        <v>1562.3390682474778</v>
      </c>
      <c r="C6" s="94">
        <v>1527.1913099999999</v>
      </c>
      <c r="D6" s="94">
        <v>1442.56907</v>
      </c>
      <c r="E6" s="94">
        <v>1328.3033499999999</v>
      </c>
      <c r="F6" s="94">
        <v>1215.1935900000001</v>
      </c>
      <c r="G6" s="94">
        <v>1130.5531493633257</v>
      </c>
      <c r="H6" s="94">
        <v>1084.3805</v>
      </c>
      <c r="I6" s="94">
        <v>1033.9117200000001</v>
      </c>
      <c r="J6" s="94">
        <v>1102.0062499999999</v>
      </c>
      <c r="K6" s="94">
        <v>1204.16778</v>
      </c>
      <c r="L6" s="94">
        <v>1333.8115808017005</v>
      </c>
      <c r="M6" s="94">
        <v>1392.0423147097165</v>
      </c>
      <c r="N6" s="94">
        <v>1483.2341784818661</v>
      </c>
      <c r="O6" s="94">
        <v>1688.6899401084104</v>
      </c>
      <c r="P6" s="94">
        <v>1718.3523215830619</v>
      </c>
      <c r="Q6" s="94">
        <v>1817.2344863022611</v>
      </c>
    </row>
    <row r="7" spans="1:17" ht="11.45" customHeight="1" x14ac:dyDescent="0.25">
      <c r="A7" s="17" t="s">
        <v>89</v>
      </c>
      <c r="B7" s="94">
        <v>17555.648127945573</v>
      </c>
      <c r="C7" s="94">
        <v>17206.76816</v>
      </c>
      <c r="D7" s="94">
        <v>16819.026129999998</v>
      </c>
      <c r="E7" s="94">
        <v>16206.17929</v>
      </c>
      <c r="F7" s="94">
        <v>15229.919180000001</v>
      </c>
      <c r="G7" s="94">
        <v>14174.83291590459</v>
      </c>
      <c r="H7" s="94">
        <v>13301.503849999999</v>
      </c>
      <c r="I7" s="94">
        <v>12424.00808</v>
      </c>
      <c r="J7" s="94">
        <v>11445.600329999999</v>
      </c>
      <c r="K7" s="94">
        <v>10956.92157</v>
      </c>
      <c r="L7" s="94">
        <v>10275.920955855217</v>
      </c>
      <c r="M7" s="94">
        <v>9908.093883018073</v>
      </c>
      <c r="N7" s="94">
        <v>8769.9477721037219</v>
      </c>
      <c r="O7" s="94">
        <v>8398.9697986267911</v>
      </c>
      <c r="P7" s="94">
        <v>8494.6004631207397</v>
      </c>
      <c r="Q7" s="94">
        <v>8191.933174079415</v>
      </c>
    </row>
    <row r="8" spans="1:17" ht="11.45" customHeight="1" x14ac:dyDescent="0.25">
      <c r="A8" s="17" t="s">
        <v>88</v>
      </c>
      <c r="B8" s="94">
        <v>17436.624253576803</v>
      </c>
      <c r="C8" s="94">
        <v>18466.203819999999</v>
      </c>
      <c r="D8" s="94">
        <v>19634.475159999998</v>
      </c>
      <c r="E8" s="94">
        <v>20458.532670000001</v>
      </c>
      <c r="F8" s="94">
        <v>22215.233049999999</v>
      </c>
      <c r="G8" s="94">
        <v>22920.843662601921</v>
      </c>
      <c r="H8" s="94">
        <v>24088.888999999999</v>
      </c>
      <c r="I8" s="94">
        <v>25085.085919999998</v>
      </c>
      <c r="J8" s="94">
        <v>23682.037260000001</v>
      </c>
      <c r="K8" s="94">
        <v>22378.588670000001</v>
      </c>
      <c r="L8" s="94">
        <v>22017.312658631992</v>
      </c>
      <c r="M8" s="94">
        <v>22249.316391470758</v>
      </c>
      <c r="N8" s="94">
        <v>21198.253892670211</v>
      </c>
      <c r="O8" s="94">
        <v>20697.630158806485</v>
      </c>
      <c r="P8" s="94">
        <v>22126.179674812818</v>
      </c>
      <c r="Q8" s="94">
        <v>21525.862470392225</v>
      </c>
    </row>
    <row r="9" spans="1:17" ht="11.45" customHeight="1" x14ac:dyDescent="0.25">
      <c r="A9" s="95" t="s">
        <v>25</v>
      </c>
      <c r="B9" s="94">
        <v>326.78866543846448</v>
      </c>
      <c r="C9" s="94">
        <v>367.69974999999999</v>
      </c>
      <c r="D9" s="94">
        <v>362.09955000000002</v>
      </c>
      <c r="E9" s="94">
        <v>364.40039000000002</v>
      </c>
      <c r="F9" s="94">
        <v>355.60061000000002</v>
      </c>
      <c r="G9" s="94">
        <v>379.52633418452461</v>
      </c>
      <c r="H9" s="94">
        <v>435.69934000000001</v>
      </c>
      <c r="I9" s="94">
        <v>484.00000999999997</v>
      </c>
      <c r="J9" s="94">
        <v>549.60062000000005</v>
      </c>
      <c r="K9" s="94">
        <v>601.10096999999996</v>
      </c>
      <c r="L9" s="94">
        <v>695.28088986465639</v>
      </c>
      <c r="M9" s="94">
        <v>722.39376252883073</v>
      </c>
      <c r="N9" s="94">
        <v>756.78367722730172</v>
      </c>
      <c r="O9" s="94">
        <v>811.62279169979843</v>
      </c>
      <c r="P9" s="94">
        <v>862.40026242942372</v>
      </c>
      <c r="Q9" s="94">
        <v>900.903474605366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252.69058999999999</v>
      </c>
      <c r="G10" s="94">
        <f t="shared" si="2"/>
        <v>176.74599486017993</v>
      </c>
      <c r="H10" s="94">
        <f t="shared" si="2"/>
        <v>159.09752</v>
      </c>
      <c r="I10" s="94">
        <f t="shared" si="2"/>
        <v>139.59796</v>
      </c>
      <c r="J10" s="94">
        <f t="shared" si="2"/>
        <v>728.89197999999999</v>
      </c>
      <c r="K10" s="94">
        <f t="shared" si="2"/>
        <v>1144.4880900000001</v>
      </c>
      <c r="L10" s="94">
        <f t="shared" si="2"/>
        <v>1419.4174974522909</v>
      </c>
      <c r="M10" s="94">
        <f t="shared" si="2"/>
        <v>1401.0036989390335</v>
      </c>
      <c r="N10" s="94">
        <f t="shared" si="2"/>
        <v>1367.9659840422883</v>
      </c>
      <c r="O10" s="94">
        <f t="shared" si="2"/>
        <v>1252.3609368858024</v>
      </c>
      <c r="P10" s="94">
        <f t="shared" si="2"/>
        <v>1065.1810708972407</v>
      </c>
      <c r="Q10" s="94">
        <f t="shared" si="2"/>
        <v>1166.6151726231963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2.3884648693431869E-2</v>
      </c>
      <c r="M11" s="94">
        <v>2.3884680624075019E-2</v>
      </c>
      <c r="N11" s="94">
        <v>2.3884604115852453E-2</v>
      </c>
      <c r="O11" s="94">
        <v>2.388452018475383E-2</v>
      </c>
      <c r="P11" s="94">
        <v>2.3884575438965421E-2</v>
      </c>
      <c r="Q11" s="94">
        <v>2.3884518893712313E-2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70.499229999999997</v>
      </c>
      <c r="K12" s="94">
        <v>92.899039999999999</v>
      </c>
      <c r="L12" s="94">
        <v>122.07448856196447</v>
      </c>
      <c r="M12" s="94">
        <v>114.26430652131609</v>
      </c>
      <c r="N12" s="94">
        <v>105.09219128141523</v>
      </c>
      <c r="O12" s="94">
        <v>74.328628520391646</v>
      </c>
      <c r="P12" s="94">
        <v>9.9997067867752332</v>
      </c>
      <c r="Q12" s="94">
        <v>24.811766387637924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252.69058999999999</v>
      </c>
      <c r="G13" s="94">
        <v>176.74599486017993</v>
      </c>
      <c r="H13" s="94">
        <v>159.09752</v>
      </c>
      <c r="I13" s="94">
        <v>139.59796</v>
      </c>
      <c r="J13" s="94">
        <v>658.39274999999998</v>
      </c>
      <c r="K13" s="94">
        <v>1051.58905</v>
      </c>
      <c r="L13" s="94">
        <v>1297.3191242416331</v>
      </c>
      <c r="M13" s="94">
        <v>1286.7155077370933</v>
      </c>
      <c r="N13" s="94">
        <v>1262.8499081567572</v>
      </c>
      <c r="O13" s="94">
        <v>1178.0084238452259</v>
      </c>
      <c r="P13" s="94">
        <v>1055.1574795350266</v>
      </c>
      <c r="Q13" s="94">
        <v>1141.7795217166647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1.342270625293712</v>
      </c>
      <c r="M15" s="92">
        <v>3.2708171254500922</v>
      </c>
      <c r="N15" s="92">
        <v>3.5269381204716677</v>
      </c>
      <c r="O15" s="92">
        <v>11.055483851549331</v>
      </c>
      <c r="P15" s="92">
        <v>14.65907928651346</v>
      </c>
      <c r="Q15" s="92">
        <v>15.391182538908186</v>
      </c>
    </row>
    <row r="17" spans="1:17" ht="11.45" customHeight="1" x14ac:dyDescent="0.25">
      <c r="A17" s="27" t="s">
        <v>81</v>
      </c>
      <c r="B17" s="71">
        <f t="shared" ref="B17:Q17" si="3">B18+B42</f>
        <v>36881.400115208322</v>
      </c>
      <c r="C17" s="71">
        <f t="shared" si="3"/>
        <v>37567.863039999997</v>
      </c>
      <c r="D17" s="71">
        <f t="shared" si="3"/>
        <v>38258.169909999997</v>
      </c>
      <c r="E17" s="71">
        <f t="shared" si="3"/>
        <v>38357.415699999998</v>
      </c>
      <c r="F17" s="71">
        <f t="shared" si="3"/>
        <v>39268.637020000002</v>
      </c>
      <c r="G17" s="71">
        <f t="shared" si="3"/>
        <v>38782.502056914542</v>
      </c>
      <c r="H17" s="71">
        <f t="shared" si="3"/>
        <v>39069.570210000005</v>
      </c>
      <c r="I17" s="71">
        <f t="shared" si="3"/>
        <v>39166.603689999996</v>
      </c>
      <c r="J17" s="71">
        <f t="shared" si="3"/>
        <v>37508.136440000002</v>
      </c>
      <c r="K17" s="71">
        <f t="shared" si="3"/>
        <v>36285.267080000005</v>
      </c>
      <c r="L17" s="71">
        <f t="shared" si="3"/>
        <v>35743.085853231154</v>
      </c>
      <c r="M17" s="71">
        <f t="shared" si="3"/>
        <v>35676.120867791862</v>
      </c>
      <c r="N17" s="71">
        <f t="shared" si="3"/>
        <v>33579.712442645861</v>
      </c>
      <c r="O17" s="71">
        <f t="shared" si="3"/>
        <v>32860.329109978833</v>
      </c>
      <c r="P17" s="71">
        <f t="shared" si="3"/>
        <v>34281.372872129796</v>
      </c>
      <c r="Q17" s="71">
        <f t="shared" si="3"/>
        <v>33617.939960541371</v>
      </c>
    </row>
    <row r="18" spans="1:17" ht="11.45" customHeight="1" x14ac:dyDescent="0.25">
      <c r="A18" s="25" t="s">
        <v>39</v>
      </c>
      <c r="B18" s="24">
        <f t="shared" ref="B18:Q18" si="4">B19+B21+B33</f>
        <v>26383.637676669037</v>
      </c>
      <c r="C18" s="24">
        <f t="shared" si="4"/>
        <v>26755.194357745193</v>
      </c>
      <c r="D18" s="24">
        <f t="shared" si="4"/>
        <v>27358.324167961204</v>
      </c>
      <c r="E18" s="24">
        <f t="shared" si="4"/>
        <v>27125.138095479873</v>
      </c>
      <c r="F18" s="24">
        <f t="shared" si="4"/>
        <v>27389.646102558934</v>
      </c>
      <c r="G18" s="24">
        <f t="shared" si="4"/>
        <v>26337.495126253823</v>
      </c>
      <c r="H18" s="24">
        <f t="shared" si="4"/>
        <v>27653.980840219221</v>
      </c>
      <c r="I18" s="24">
        <f t="shared" si="4"/>
        <v>27027.702470368691</v>
      </c>
      <c r="J18" s="24">
        <f t="shared" si="4"/>
        <v>25714.988183590885</v>
      </c>
      <c r="K18" s="24">
        <f t="shared" si="4"/>
        <v>25061.256461566361</v>
      </c>
      <c r="L18" s="24">
        <f t="shared" si="4"/>
        <v>24133.084717826714</v>
      </c>
      <c r="M18" s="24">
        <f t="shared" si="4"/>
        <v>23808.85152413293</v>
      </c>
      <c r="N18" s="24">
        <f t="shared" si="4"/>
        <v>22751.335925701998</v>
      </c>
      <c r="O18" s="24">
        <f t="shared" si="4"/>
        <v>22910.431231208502</v>
      </c>
      <c r="P18" s="24">
        <f t="shared" si="4"/>
        <v>24263.895352597163</v>
      </c>
      <c r="Q18" s="24">
        <f t="shared" si="4"/>
        <v>24398.222309093144</v>
      </c>
    </row>
    <row r="19" spans="1:17" ht="11.45" customHeight="1" x14ac:dyDescent="0.25">
      <c r="A19" s="91" t="s">
        <v>80</v>
      </c>
      <c r="B19" s="90">
        <v>1434.542907035378</v>
      </c>
      <c r="C19" s="90">
        <v>1455.9031977048467</v>
      </c>
      <c r="D19" s="90">
        <v>1434.6330757216406</v>
      </c>
      <c r="E19" s="90">
        <v>1452.2175758160274</v>
      </c>
      <c r="F19" s="90">
        <v>1499.9777639348897</v>
      </c>
      <c r="G19" s="90">
        <v>1496.1505096827857</v>
      </c>
      <c r="H19" s="90">
        <v>1408.9646826405556</v>
      </c>
      <c r="I19" s="90">
        <v>1238.5459697382032</v>
      </c>
      <c r="J19" s="90">
        <v>1290.6664744752918</v>
      </c>
      <c r="K19" s="90">
        <v>1184.9006109013787</v>
      </c>
      <c r="L19" s="90">
        <v>1198.7716018376229</v>
      </c>
      <c r="M19" s="90">
        <v>1225.1939419109183</v>
      </c>
      <c r="N19" s="90">
        <v>1173.2775064649265</v>
      </c>
      <c r="O19" s="90">
        <v>1120.0516737428263</v>
      </c>
      <c r="P19" s="90">
        <v>1136.3163091469223</v>
      </c>
      <c r="Q19" s="90">
        <v>1117.5986711906417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7.9011988532446074</v>
      </c>
      <c r="K20" s="88">
        <v>9.9618023797176924</v>
      </c>
      <c r="L20" s="88">
        <v>14.073811724499866</v>
      </c>
      <c r="M20" s="88">
        <v>13.968362882169417</v>
      </c>
      <c r="N20" s="88">
        <v>13.893154807672968</v>
      </c>
      <c r="O20" s="88">
        <v>9.8252062637787869</v>
      </c>
      <c r="P20" s="88">
        <v>1.3360804366448458</v>
      </c>
      <c r="Q20" s="88">
        <v>3.3747666923613395</v>
      </c>
    </row>
    <row r="21" spans="1:17" ht="11.45" customHeight="1" x14ac:dyDescent="0.25">
      <c r="A21" s="19" t="s">
        <v>29</v>
      </c>
      <c r="B21" s="21">
        <f>B22+B24+B26+B27+B29+B32</f>
        <v>22869.668809469418</v>
      </c>
      <c r="C21" s="21">
        <f t="shared" ref="C21:Q21" si="5">C22+C24+C26+C27+C29+C32</f>
        <v>23188.37114052683</v>
      </c>
      <c r="D21" s="21">
        <f t="shared" si="5"/>
        <v>23791.496156300116</v>
      </c>
      <c r="E21" s="21">
        <f t="shared" si="5"/>
        <v>23521.173010511266</v>
      </c>
      <c r="F21" s="21">
        <f t="shared" si="5"/>
        <v>23719.801470801813</v>
      </c>
      <c r="G21" s="21">
        <f t="shared" si="5"/>
        <v>22651.972187448609</v>
      </c>
      <c r="H21" s="21">
        <f t="shared" si="5"/>
        <v>24022.079957567221</v>
      </c>
      <c r="I21" s="21">
        <f t="shared" si="5"/>
        <v>23574.968548976751</v>
      </c>
      <c r="J21" s="21">
        <f t="shared" si="5"/>
        <v>22221.591572487039</v>
      </c>
      <c r="K21" s="21">
        <f t="shared" si="5"/>
        <v>21670.355554168145</v>
      </c>
      <c r="L21" s="21">
        <f t="shared" si="5"/>
        <v>20700.982941368813</v>
      </c>
      <c r="M21" s="21">
        <f t="shared" si="5"/>
        <v>20314.131507581893</v>
      </c>
      <c r="N21" s="21">
        <f t="shared" si="5"/>
        <v>19404.554030588781</v>
      </c>
      <c r="O21" s="21">
        <f t="shared" si="5"/>
        <v>19625.518850364741</v>
      </c>
      <c r="P21" s="21">
        <f t="shared" si="5"/>
        <v>20934.771067516798</v>
      </c>
      <c r="Q21" s="21">
        <f t="shared" si="5"/>
        <v>21052.886724568962</v>
      </c>
    </row>
    <row r="22" spans="1:17" ht="11.45" customHeight="1" x14ac:dyDescent="0.25">
      <c r="A22" s="62" t="s">
        <v>59</v>
      </c>
      <c r="B22" s="70">
        <v>15894.28993432143</v>
      </c>
      <c r="C22" s="70">
        <v>15516.998846583043</v>
      </c>
      <c r="D22" s="70">
        <v>15140.118319971536</v>
      </c>
      <c r="E22" s="70">
        <v>14503.04136854064</v>
      </c>
      <c r="F22" s="70">
        <v>13480.993391646161</v>
      </c>
      <c r="G22" s="70">
        <v>12425.308052577648</v>
      </c>
      <c r="H22" s="70">
        <v>11640.357618814094</v>
      </c>
      <c r="I22" s="70">
        <v>10965.330813869998</v>
      </c>
      <c r="J22" s="70">
        <v>10014.156274139201</v>
      </c>
      <c r="K22" s="70">
        <v>9665.4525299737525</v>
      </c>
      <c r="L22" s="70">
        <v>9007.0141248694199</v>
      </c>
      <c r="M22" s="70">
        <v>8602.3928463286811</v>
      </c>
      <c r="N22" s="70">
        <v>7526.5179156905242</v>
      </c>
      <c r="O22" s="70">
        <v>7182.1494013412148</v>
      </c>
      <c r="P22" s="70">
        <v>7198.255124078848</v>
      </c>
      <c r="Q22" s="70">
        <v>6940.6711553186624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61.304637281764037</v>
      </c>
      <c r="K23" s="70">
        <v>81.260256875802142</v>
      </c>
      <c r="L23" s="70">
        <v>105.74409737351581</v>
      </c>
      <c r="M23" s="70">
        <v>98.075366537548575</v>
      </c>
      <c r="N23" s="70">
        <v>89.123909722323148</v>
      </c>
      <c r="O23" s="70">
        <v>63.002539025405149</v>
      </c>
      <c r="P23" s="70">
        <v>8.4637066033844626</v>
      </c>
      <c r="Q23" s="70">
        <v>20.958458918574507</v>
      </c>
    </row>
    <row r="24" spans="1:17" ht="11.45" customHeight="1" x14ac:dyDescent="0.25">
      <c r="A24" s="62" t="s">
        <v>58</v>
      </c>
      <c r="B24" s="70">
        <v>5122.3112227641768</v>
      </c>
      <c r="C24" s="70">
        <v>5814.2695556816916</v>
      </c>
      <c r="D24" s="70">
        <v>6881.5149813705048</v>
      </c>
      <c r="E24" s="70">
        <v>7375.5287050468351</v>
      </c>
      <c r="F24" s="70">
        <v>8716.6760770778983</v>
      </c>
      <c r="G24" s="70">
        <v>8787.3492609455916</v>
      </c>
      <c r="H24" s="70">
        <v>10954.37447900511</v>
      </c>
      <c r="I24" s="70">
        <v>11198.627694149578</v>
      </c>
      <c r="J24" s="70">
        <v>10673.035485564335</v>
      </c>
      <c r="K24" s="70">
        <v>10345.905877907189</v>
      </c>
      <c r="L24" s="70">
        <v>9839.8933480731812</v>
      </c>
      <c r="M24" s="70">
        <v>9806.7652067467625</v>
      </c>
      <c r="N24" s="70">
        <v>9873.5963644122512</v>
      </c>
      <c r="O24" s="70">
        <v>10186.722513102661</v>
      </c>
      <c r="P24" s="70">
        <v>11405.323810956086</v>
      </c>
      <c r="Q24" s="70">
        <v>11647.284429801493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98.118613529199578</v>
      </c>
      <c r="G25" s="70">
        <v>67.242028728652599</v>
      </c>
      <c r="H25" s="70">
        <v>71.8745785891754</v>
      </c>
      <c r="I25" s="70">
        <v>61.975229832009482</v>
      </c>
      <c r="J25" s="70">
        <v>288.70956587242705</v>
      </c>
      <c r="K25" s="70">
        <v>464.36393339247087</v>
      </c>
      <c r="L25" s="70">
        <v>547.56955237084821</v>
      </c>
      <c r="M25" s="70">
        <v>536.16703038967034</v>
      </c>
      <c r="N25" s="70">
        <v>555.16370696756678</v>
      </c>
      <c r="O25" s="70">
        <v>548.57371757328701</v>
      </c>
      <c r="P25" s="70">
        <v>519.14259015680022</v>
      </c>
      <c r="Q25" s="70">
        <v>586.68074134235894</v>
      </c>
    </row>
    <row r="26" spans="1:17" ht="11.45" customHeight="1" x14ac:dyDescent="0.25">
      <c r="A26" s="62" t="s">
        <v>57</v>
      </c>
      <c r="B26" s="70">
        <v>1553.9294028071979</v>
      </c>
      <c r="C26" s="70">
        <v>1517.7485511878447</v>
      </c>
      <c r="D26" s="70">
        <v>1431.995396005279</v>
      </c>
      <c r="E26" s="70">
        <v>1316.3807589971977</v>
      </c>
      <c r="F26" s="70">
        <v>1201.7401111503355</v>
      </c>
      <c r="G26" s="70">
        <v>1114.9903318985982</v>
      </c>
      <c r="H26" s="70">
        <v>1067.7557737804186</v>
      </c>
      <c r="I26" s="70">
        <v>1017.0984443033921</v>
      </c>
      <c r="J26" s="70">
        <v>1082.0027119747392</v>
      </c>
      <c r="K26" s="70">
        <v>1177.8955549239624</v>
      </c>
      <c r="L26" s="70">
        <v>1301.5925139332387</v>
      </c>
      <c r="M26" s="70">
        <v>1357.0761689162014</v>
      </c>
      <c r="N26" s="70">
        <v>1446.3552261153839</v>
      </c>
      <c r="O26" s="70">
        <v>1651.3180671260245</v>
      </c>
      <c r="P26" s="70">
        <v>1678.9825463196883</v>
      </c>
      <c r="Q26" s="70">
        <v>1779.2656574998121</v>
      </c>
    </row>
    <row r="27" spans="1:17" ht="11.45" customHeight="1" x14ac:dyDescent="0.25">
      <c r="A27" s="62" t="s">
        <v>56</v>
      </c>
      <c r="B27" s="70">
        <v>299.1382495766145</v>
      </c>
      <c r="C27" s="70">
        <v>339.3541870742531</v>
      </c>
      <c r="D27" s="70">
        <v>337.86745895279978</v>
      </c>
      <c r="E27" s="70">
        <v>326.22217792659461</v>
      </c>
      <c r="F27" s="70">
        <v>320.39189092741867</v>
      </c>
      <c r="G27" s="70">
        <v>324.324542026769</v>
      </c>
      <c r="H27" s="70">
        <v>359.59208596759714</v>
      </c>
      <c r="I27" s="70">
        <v>393.91159665378393</v>
      </c>
      <c r="J27" s="70">
        <v>452.39710080876313</v>
      </c>
      <c r="K27" s="70">
        <v>481.10159136324</v>
      </c>
      <c r="L27" s="70">
        <v>551.14068386768258</v>
      </c>
      <c r="M27" s="70">
        <v>544.62646846479925</v>
      </c>
      <c r="N27" s="70">
        <v>554.62861368266897</v>
      </c>
      <c r="O27" s="70">
        <v>596.32543520451759</v>
      </c>
      <c r="P27" s="70">
        <v>633.5776422621409</v>
      </c>
      <c r="Q27" s="70">
        <v>665.98911967377421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1.8932419418593603E-2</v>
      </c>
      <c r="M28" s="70">
        <v>1.8006522001431734E-2</v>
      </c>
      <c r="N28" s="70">
        <v>1.7503901304946876E-2</v>
      </c>
      <c r="O28" s="70">
        <v>1.7548210706852075E-2</v>
      </c>
      <c r="P28" s="70">
        <v>1.7546740830027604E-2</v>
      </c>
      <c r="Q28" s="70">
        <v>1.7656062445830505E-2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4.4822359384873688E-2</v>
      </c>
      <c r="O29" s="70">
        <v>5.2990519385605488</v>
      </c>
      <c r="P29" s="70">
        <v>14.566882343750638</v>
      </c>
      <c r="Q29" s="70">
        <v>15.133165204143134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3.511919224974043E-4</v>
      </c>
      <c r="O30" s="70">
        <v>3.075845341356747E-2</v>
      </c>
      <c r="P30" s="70">
        <v>1.1309364450251456E-2</v>
      </c>
      <c r="Q30" s="70">
        <v>3.0238981047251524E-2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1.5164186793950561E-2</v>
      </c>
      <c r="O31" s="70">
        <v>1.7926566219947389</v>
      </c>
      <c r="P31" s="70">
        <v>4.9484380357279036</v>
      </c>
      <c r="Q31" s="70">
        <v>5.1191262742635839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1.342270625293712</v>
      </c>
      <c r="M32" s="70">
        <v>3.2708171254500922</v>
      </c>
      <c r="N32" s="70">
        <v>3.4110883285678852</v>
      </c>
      <c r="O32" s="70">
        <v>3.7043816517625157</v>
      </c>
      <c r="P32" s="70">
        <v>4.0650615562838945</v>
      </c>
      <c r="Q32" s="70">
        <v>4.5431970710766798</v>
      </c>
    </row>
    <row r="33" spans="1:17" ht="11.45" customHeight="1" x14ac:dyDescent="0.25">
      <c r="A33" s="19" t="s">
        <v>28</v>
      </c>
      <c r="B33" s="21">
        <f>B34+B36+B38+B39+B41</f>
        <v>2079.4259601642393</v>
      </c>
      <c r="C33" s="21">
        <f t="shared" ref="C33:Q33" si="6">C34+C36+C38+C39+C41</f>
        <v>2110.9200195135177</v>
      </c>
      <c r="D33" s="21">
        <f t="shared" si="6"/>
        <v>2132.1949359394443</v>
      </c>
      <c r="E33" s="21">
        <f t="shared" si="6"/>
        <v>2151.7475091525826</v>
      </c>
      <c r="F33" s="21">
        <f t="shared" si="6"/>
        <v>2169.8668678222311</v>
      </c>
      <c r="G33" s="21">
        <f t="shared" si="6"/>
        <v>2189.372429122428</v>
      </c>
      <c r="H33" s="21">
        <f t="shared" si="6"/>
        <v>2222.9362000114438</v>
      </c>
      <c r="I33" s="21">
        <f t="shared" si="6"/>
        <v>2214.1879516537379</v>
      </c>
      <c r="J33" s="21">
        <f t="shared" si="6"/>
        <v>2202.7301366285533</v>
      </c>
      <c r="K33" s="21">
        <f t="shared" si="6"/>
        <v>2206.0002964968376</v>
      </c>
      <c r="L33" s="21">
        <f t="shared" si="6"/>
        <v>2233.3301746202765</v>
      </c>
      <c r="M33" s="21">
        <f t="shared" si="6"/>
        <v>2269.5260746401195</v>
      </c>
      <c r="N33" s="21">
        <f t="shared" si="6"/>
        <v>2173.5043886482927</v>
      </c>
      <c r="O33" s="21">
        <f t="shared" si="6"/>
        <v>2164.860707100936</v>
      </c>
      <c r="P33" s="21">
        <f t="shared" si="6"/>
        <v>2192.8079759334428</v>
      </c>
      <c r="Q33" s="21">
        <f t="shared" si="6"/>
        <v>2227.7369133335401</v>
      </c>
    </row>
    <row r="34" spans="1:17" ht="11.45" customHeight="1" x14ac:dyDescent="0.25">
      <c r="A34" s="62" t="s">
        <v>59</v>
      </c>
      <c r="B34" s="20">
        <v>1.8017458948950249</v>
      </c>
      <c r="C34" s="20">
        <v>1.6205198566662</v>
      </c>
      <c r="D34" s="20">
        <v>1.5289241573531442</v>
      </c>
      <c r="E34" s="20">
        <v>1.2296642177776314</v>
      </c>
      <c r="F34" s="20">
        <v>1.0652448844910944</v>
      </c>
      <c r="G34" s="20">
        <v>1.0126594260197099</v>
      </c>
      <c r="H34" s="20">
        <v>0.95575641511140264</v>
      </c>
      <c r="I34" s="20">
        <v>0.8887900298083351</v>
      </c>
      <c r="J34" s="20">
        <v>0.90092682688291925</v>
      </c>
      <c r="K34" s="20">
        <v>0.96059204789696551</v>
      </c>
      <c r="L34" s="20">
        <v>0.97628156847935332</v>
      </c>
      <c r="M34" s="20">
        <v>0.96563860948310198</v>
      </c>
      <c r="N34" s="20">
        <v>0.95352357106617636</v>
      </c>
      <c r="O34" s="20">
        <v>1.60967845694885</v>
      </c>
      <c r="P34" s="20">
        <v>0.87019418997643139</v>
      </c>
      <c r="Q34" s="20">
        <v>0.85509028245947805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5.5152916359112398E-3</v>
      </c>
      <c r="K35" s="20">
        <v>8.0759753692745354E-3</v>
      </c>
      <c r="L35" s="20">
        <v>1.1461735466385334E-2</v>
      </c>
      <c r="M35" s="20">
        <v>1.1009188054958706E-2</v>
      </c>
      <c r="N35" s="20">
        <v>1.1290978061534635E-2</v>
      </c>
      <c r="O35" s="20">
        <v>1.41202617956312E-2</v>
      </c>
      <c r="P35" s="20">
        <v>1.0231741144174596E-3</v>
      </c>
      <c r="Q35" s="20">
        <v>2.5820809192013119E-3</v>
      </c>
    </row>
    <row r="36" spans="1:17" ht="11.45" customHeight="1" x14ac:dyDescent="0.25">
      <c r="A36" s="62" t="s">
        <v>58</v>
      </c>
      <c r="B36" s="20">
        <v>2059.4488885730671</v>
      </c>
      <c r="C36" s="20">
        <v>2092.0088804345291</v>
      </c>
      <c r="D36" s="20">
        <v>2119.7616822955652</v>
      </c>
      <c r="E36" s="20">
        <v>2127.8939480528752</v>
      </c>
      <c r="F36" s="20">
        <v>2150.6878122736134</v>
      </c>
      <c r="G36" s="20">
        <v>2152.5774822952994</v>
      </c>
      <c r="H36" s="20">
        <v>2167.5942113474357</v>
      </c>
      <c r="I36" s="20">
        <v>2144.5687660788699</v>
      </c>
      <c r="J36" s="20">
        <v>2134.3803919683719</v>
      </c>
      <c r="K36" s="20">
        <v>2126.5555334237201</v>
      </c>
      <c r="L36" s="20">
        <v>2151.0196826559713</v>
      </c>
      <c r="M36" s="20">
        <v>2158.7537385364644</v>
      </c>
      <c r="N36" s="20">
        <v>2036.6580724156902</v>
      </c>
      <c r="O36" s="20">
        <v>2013.35982976175</v>
      </c>
      <c r="P36" s="20">
        <v>2034.3655387559622</v>
      </c>
      <c r="Q36" s="20">
        <v>2065.2554603705453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24.188197400746933</v>
      </c>
      <c r="G37" s="20">
        <v>16.471824734274364</v>
      </c>
      <c r="H37" s="20">
        <v>14.222164925210992</v>
      </c>
      <c r="I37" s="20">
        <v>11.868431186235643</v>
      </c>
      <c r="J37" s="20">
        <v>57.733592965708553</v>
      </c>
      <c r="K37" s="20">
        <v>95.443680127596892</v>
      </c>
      <c r="L37" s="20">
        <v>119.6913064800907</v>
      </c>
      <c r="M37" s="20">
        <v>118.01911760665949</v>
      </c>
      <c r="N37" s="20">
        <v>114.50876469043085</v>
      </c>
      <c r="O37" s="20">
        <v>108.41990813147137</v>
      </c>
      <c r="P37" s="20">
        <v>92.599318036524352</v>
      </c>
      <c r="Q37" s="20">
        <v>104.02786395736959</v>
      </c>
    </row>
    <row r="38" spans="1:17" ht="11.45" customHeight="1" x14ac:dyDescent="0.25">
      <c r="A38" s="62" t="s">
        <v>57</v>
      </c>
      <c r="B38" s="20">
        <v>0.90219550357491796</v>
      </c>
      <c r="C38" s="20">
        <v>1.0143870380178246</v>
      </c>
      <c r="D38" s="20">
        <v>0.96198826580084973</v>
      </c>
      <c r="E38" s="20">
        <v>1.1186513982057178</v>
      </c>
      <c r="F38" s="20">
        <v>1.7324865251487847</v>
      </c>
      <c r="G38" s="20">
        <v>2.4881425739026475</v>
      </c>
      <c r="H38" s="20">
        <v>2.8030953930548601</v>
      </c>
      <c r="I38" s="20">
        <v>3.3404872535268542</v>
      </c>
      <c r="J38" s="20">
        <v>3.9822140978048539</v>
      </c>
      <c r="K38" s="20">
        <v>5.4513480239032575</v>
      </c>
      <c r="L38" s="20">
        <v>5.6174856382818721</v>
      </c>
      <c r="M38" s="20">
        <v>5.4550253729684801</v>
      </c>
      <c r="N38" s="20">
        <v>5.1014524609729657</v>
      </c>
      <c r="O38" s="20">
        <v>4.9476844382289382</v>
      </c>
      <c r="P38" s="20">
        <v>4.7616629409975788</v>
      </c>
      <c r="Q38" s="20">
        <v>4.1351821072415387</v>
      </c>
    </row>
    <row r="39" spans="1:17" ht="11.45" customHeight="1" x14ac:dyDescent="0.25">
      <c r="A39" s="62" t="s">
        <v>56</v>
      </c>
      <c r="B39" s="20">
        <v>17.27313019270207</v>
      </c>
      <c r="C39" s="20">
        <v>16.276232184304149</v>
      </c>
      <c r="D39" s="20">
        <v>9.942341220725325</v>
      </c>
      <c r="E39" s="20">
        <v>21.505245483724082</v>
      </c>
      <c r="F39" s="20">
        <v>16.381324138977504</v>
      </c>
      <c r="G39" s="20">
        <v>33.294144827206537</v>
      </c>
      <c r="H39" s="20">
        <v>51.583136855841985</v>
      </c>
      <c r="I39" s="20">
        <v>65.389908291532777</v>
      </c>
      <c r="J39" s="20">
        <v>63.466603735493607</v>
      </c>
      <c r="K39" s="20">
        <v>73.032823001316842</v>
      </c>
      <c r="L39" s="20">
        <v>75.716724757544071</v>
      </c>
      <c r="M39" s="20">
        <v>104.35167212120348</v>
      </c>
      <c r="N39" s="20">
        <v>130.7913402005635</v>
      </c>
      <c r="O39" s="20">
        <v>139.52971466936933</v>
      </c>
      <c r="P39" s="20">
        <v>147.39037334900956</v>
      </c>
      <c r="Q39" s="20">
        <v>152.10880216992706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2.6009707359150244E-3</v>
      </c>
      <c r="M40" s="20">
        <v>3.4500906377782567E-3</v>
      </c>
      <c r="N40" s="20">
        <v>4.1277327817822521E-3</v>
      </c>
      <c r="O40" s="20">
        <v>4.1059741683587593E-3</v>
      </c>
      <c r="P40" s="20">
        <v>4.0819317309906539E-3</v>
      </c>
      <c r="Q40" s="20">
        <v>4.0325621400365136E-3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5.4137997746387851</v>
      </c>
      <c r="P41" s="20">
        <v>5.420206697496881</v>
      </c>
      <c r="Q41" s="20">
        <v>5.3823784033664062</v>
      </c>
    </row>
    <row r="42" spans="1:17" ht="11.45" customHeight="1" x14ac:dyDescent="0.25">
      <c r="A42" s="25" t="s">
        <v>18</v>
      </c>
      <c r="B42" s="24">
        <f t="shared" ref="B42" si="7">B43+B52</f>
        <v>10497.762438539281</v>
      </c>
      <c r="C42" s="24">
        <f t="shared" ref="C42:Q42" si="8">C43+C52</f>
        <v>10812.668682254804</v>
      </c>
      <c r="D42" s="24">
        <f t="shared" si="8"/>
        <v>10899.845742038793</v>
      </c>
      <c r="E42" s="24">
        <f t="shared" si="8"/>
        <v>11232.277604520124</v>
      </c>
      <c r="F42" s="24">
        <f t="shared" si="8"/>
        <v>11878.990917441068</v>
      </c>
      <c r="G42" s="24">
        <f t="shared" si="8"/>
        <v>12445.006930660722</v>
      </c>
      <c r="H42" s="24">
        <f t="shared" si="8"/>
        <v>11415.589369780781</v>
      </c>
      <c r="I42" s="24">
        <f t="shared" si="8"/>
        <v>12138.901219631305</v>
      </c>
      <c r="J42" s="24">
        <f t="shared" si="8"/>
        <v>11793.148256409118</v>
      </c>
      <c r="K42" s="24">
        <f t="shared" si="8"/>
        <v>11224.01061843364</v>
      </c>
      <c r="L42" s="24">
        <f t="shared" si="8"/>
        <v>11610.001135404436</v>
      </c>
      <c r="M42" s="24">
        <f t="shared" si="8"/>
        <v>11867.269343658929</v>
      </c>
      <c r="N42" s="24">
        <f t="shared" si="8"/>
        <v>10828.376516943859</v>
      </c>
      <c r="O42" s="24">
        <f t="shared" si="8"/>
        <v>9949.8978787703345</v>
      </c>
      <c r="P42" s="24">
        <f t="shared" si="8"/>
        <v>10017.477519532633</v>
      </c>
      <c r="Q42" s="24">
        <f t="shared" si="8"/>
        <v>9219.7176514482271</v>
      </c>
    </row>
    <row r="43" spans="1:17" ht="11.45" customHeight="1" x14ac:dyDescent="0.25">
      <c r="A43" s="23" t="s">
        <v>27</v>
      </c>
      <c r="B43" s="22">
        <f>B44+B46+B48+B49+B51</f>
        <v>5032.0500995655066</v>
      </c>
      <c r="C43" s="22">
        <f t="shared" ref="C43:Q43" si="9">C44+C46+C48+C49+C51</f>
        <v>4711.9185152300033</v>
      </c>
      <c r="D43" s="22">
        <f t="shared" si="9"/>
        <v>4866.4688816555436</v>
      </c>
      <c r="E43" s="22">
        <f t="shared" si="9"/>
        <v>5282.3955697016845</v>
      </c>
      <c r="F43" s="22">
        <f t="shared" si="9"/>
        <v>5670.3511239520494</v>
      </c>
      <c r="G43" s="22">
        <f t="shared" si="9"/>
        <v>6222.0444293310538</v>
      </c>
      <c r="H43" s="22">
        <f t="shared" si="9"/>
        <v>5480.6580167239745</v>
      </c>
      <c r="I43" s="22">
        <f t="shared" si="9"/>
        <v>5881.6362299767889</v>
      </c>
      <c r="J43" s="22">
        <f t="shared" si="9"/>
        <v>5813.4791955072842</v>
      </c>
      <c r="K43" s="22">
        <f t="shared" si="9"/>
        <v>5717.2792032494772</v>
      </c>
      <c r="L43" s="22">
        <f t="shared" si="9"/>
        <v>6169.0500028905299</v>
      </c>
      <c r="M43" s="22">
        <f t="shared" si="9"/>
        <v>6343.9610716831003</v>
      </c>
      <c r="N43" s="22">
        <f t="shared" si="9"/>
        <v>5563.4884372009037</v>
      </c>
      <c r="O43" s="22">
        <f t="shared" si="9"/>
        <v>4889.4668589271523</v>
      </c>
      <c r="P43" s="22">
        <f t="shared" si="9"/>
        <v>5031.1951601295204</v>
      </c>
      <c r="Q43" s="22">
        <f t="shared" si="9"/>
        <v>4060.519506014452</v>
      </c>
    </row>
    <row r="44" spans="1:17" ht="11.45" customHeight="1" x14ac:dyDescent="0.25">
      <c r="A44" s="62" t="s">
        <v>59</v>
      </c>
      <c r="B44" s="70">
        <v>225.01354069386912</v>
      </c>
      <c r="C44" s="70">
        <v>232.24559585544401</v>
      </c>
      <c r="D44" s="70">
        <v>242.74581014946801</v>
      </c>
      <c r="E44" s="70">
        <v>249.69068142555599</v>
      </c>
      <c r="F44" s="70">
        <v>247.88277953445959</v>
      </c>
      <c r="G44" s="70">
        <v>252.36169421813693</v>
      </c>
      <c r="H44" s="70">
        <v>251.22579213023914</v>
      </c>
      <c r="I44" s="70">
        <v>219.24250636199073</v>
      </c>
      <c r="J44" s="70">
        <v>210.37588455862607</v>
      </c>
      <c r="K44" s="70">
        <v>198.50687707697244</v>
      </c>
      <c r="L44" s="70">
        <v>191.2334361416606</v>
      </c>
      <c r="M44" s="70">
        <v>193.8057626903053</v>
      </c>
      <c r="N44" s="70">
        <v>174.26135948603007</v>
      </c>
      <c r="O44" s="70">
        <v>165.98127828962672</v>
      </c>
      <c r="P44" s="70">
        <v>159.54009818374595</v>
      </c>
      <c r="Q44" s="70">
        <v>147.60598474540998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1.2878785733554416</v>
      </c>
      <c r="K45" s="70">
        <v>1.6689047691108849</v>
      </c>
      <c r="L45" s="70">
        <v>2.2451177284824064</v>
      </c>
      <c r="M45" s="70">
        <v>2.2095679135431343</v>
      </c>
      <c r="N45" s="70">
        <v>2.0634845814350737</v>
      </c>
      <c r="O45" s="70">
        <v>1.4560045159985149</v>
      </c>
      <c r="P45" s="70">
        <v>0.18758720818125663</v>
      </c>
      <c r="Q45" s="70">
        <v>0.44571971473562438</v>
      </c>
    </row>
    <row r="46" spans="1:17" ht="11.45" customHeight="1" x14ac:dyDescent="0.25">
      <c r="A46" s="62" t="s">
        <v>58</v>
      </c>
      <c r="B46" s="70">
        <v>4789.151803265785</v>
      </c>
      <c r="C46" s="70">
        <v>4459.1752168589792</v>
      </c>
      <c r="D46" s="70">
        <v>4599.8216359506805</v>
      </c>
      <c r="E46" s="70">
        <v>5005.2279820818503</v>
      </c>
      <c r="F46" s="70">
        <v>5391.91995715947</v>
      </c>
      <c r="G46" s="70">
        <v>5934.7004128915423</v>
      </c>
      <c r="H46" s="70">
        <v>5191.0864765906481</v>
      </c>
      <c r="I46" s="70">
        <v>5624.2224301170336</v>
      </c>
      <c r="J46" s="70">
        <v>5553.3450715654581</v>
      </c>
      <c r="K46" s="70">
        <v>5450.9848934849279</v>
      </c>
      <c r="L46" s="70">
        <v>5882.7676196305656</v>
      </c>
      <c r="M46" s="70">
        <v>6047.204681948796</v>
      </c>
      <c r="N46" s="70">
        <v>5285.9612842560691</v>
      </c>
      <c r="O46" s="70">
        <v>4615.1252199441187</v>
      </c>
      <c r="P46" s="70">
        <v>4755.3654452326828</v>
      </c>
      <c r="Q46" s="70">
        <v>3795.9039565030748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60.641448539630225</v>
      </c>
      <c r="G47" s="70">
        <v>45.413159737849909</v>
      </c>
      <c r="H47" s="70">
        <v>34.060105726712941</v>
      </c>
      <c r="I47" s="70">
        <v>31.125463516832806</v>
      </c>
      <c r="J47" s="70">
        <v>150.20303263254254</v>
      </c>
      <c r="K47" s="70">
        <v>244.62939619144885</v>
      </c>
      <c r="L47" s="70">
        <v>327.30255881876849</v>
      </c>
      <c r="M47" s="70">
        <v>330.5711984730076</v>
      </c>
      <c r="N47" s="70">
        <v>297.16646523495257</v>
      </c>
      <c r="O47" s="70">
        <v>248.5099673142883</v>
      </c>
      <c r="P47" s="70">
        <v>216.45226790474726</v>
      </c>
      <c r="Q47" s="70">
        <v>191.19981803699258</v>
      </c>
    </row>
    <row r="48" spans="1:17" ht="11.45" customHeight="1" x14ac:dyDescent="0.25">
      <c r="A48" s="62" t="s">
        <v>57</v>
      </c>
      <c r="B48" s="70">
        <v>7.5074699367050357</v>
      </c>
      <c r="C48" s="70">
        <v>8.4283717741375863</v>
      </c>
      <c r="D48" s="70">
        <v>9.6116857289203921</v>
      </c>
      <c r="E48" s="70">
        <v>10.803939604596588</v>
      </c>
      <c r="F48" s="70">
        <v>11.72099232451597</v>
      </c>
      <c r="G48" s="70">
        <v>13.074674890824758</v>
      </c>
      <c r="H48" s="70">
        <v>13.821630826526496</v>
      </c>
      <c r="I48" s="70">
        <v>13.47278844308115</v>
      </c>
      <c r="J48" s="70">
        <v>16.021323927455828</v>
      </c>
      <c r="K48" s="70">
        <v>20.820877052134357</v>
      </c>
      <c r="L48" s="70">
        <v>26.601581230180123</v>
      </c>
      <c r="M48" s="70">
        <v>29.511120420546632</v>
      </c>
      <c r="N48" s="70">
        <v>31.777499905509288</v>
      </c>
      <c r="O48" s="70">
        <v>32.424188544157069</v>
      </c>
      <c r="P48" s="70">
        <v>34.608112322375931</v>
      </c>
      <c r="Q48" s="70">
        <v>33.833646695207527</v>
      </c>
    </row>
    <row r="49" spans="1:17" ht="11.45" customHeight="1" x14ac:dyDescent="0.25">
      <c r="A49" s="62" t="s">
        <v>56</v>
      </c>
      <c r="B49" s="70">
        <v>10.377285669147932</v>
      </c>
      <c r="C49" s="70">
        <v>12.069330741442739</v>
      </c>
      <c r="D49" s="70">
        <v>14.289749826474891</v>
      </c>
      <c r="E49" s="70">
        <v>16.672966589681351</v>
      </c>
      <c r="F49" s="70">
        <v>18.827394933603816</v>
      </c>
      <c r="G49" s="70">
        <v>21.907647330549089</v>
      </c>
      <c r="H49" s="70">
        <v>24.524117176560903</v>
      </c>
      <c r="I49" s="70">
        <v>24.698505054683256</v>
      </c>
      <c r="J49" s="70">
        <v>33.736915455743343</v>
      </c>
      <c r="K49" s="70">
        <v>46.966555635443122</v>
      </c>
      <c r="L49" s="70">
        <v>68.447365888123102</v>
      </c>
      <c r="M49" s="70">
        <v>73.439506623452104</v>
      </c>
      <c r="N49" s="70">
        <v>71.387607948185064</v>
      </c>
      <c r="O49" s="70">
        <v>75.791526346096333</v>
      </c>
      <c r="P49" s="70">
        <v>81.456131393712198</v>
      </c>
      <c r="Q49" s="70">
        <v>82.829437280558395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2.3512585389232413E-3</v>
      </c>
      <c r="M50" s="70">
        <v>2.428067984865028E-3</v>
      </c>
      <c r="N50" s="70">
        <v>2.2529700291233257E-3</v>
      </c>
      <c r="O50" s="70">
        <v>2.2303353095429954E-3</v>
      </c>
      <c r="P50" s="70">
        <v>2.2559028779471648E-3</v>
      </c>
      <c r="Q50" s="70">
        <v>2.1958943078452951E-3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0.10068560510983199</v>
      </c>
      <c r="O51" s="70">
        <v>0.14464580315329154</v>
      </c>
      <c r="P51" s="70">
        <v>0.22537299700477997</v>
      </c>
      <c r="Q51" s="70">
        <v>0.34648079020151706</v>
      </c>
    </row>
    <row r="52" spans="1:17" ht="11.45" customHeight="1" x14ac:dyDescent="0.25">
      <c r="A52" s="19" t="s">
        <v>76</v>
      </c>
      <c r="B52" s="21">
        <f>B53+B55</f>
        <v>5465.7123389737744</v>
      </c>
      <c r="C52" s="21">
        <f t="shared" ref="C52:Q52" si="10">C53+C55</f>
        <v>6100.7501670247993</v>
      </c>
      <c r="D52" s="21">
        <f t="shared" si="10"/>
        <v>6033.3768603832486</v>
      </c>
      <c r="E52" s="21">
        <f t="shared" si="10"/>
        <v>5949.882034818439</v>
      </c>
      <c r="F52" s="21">
        <f t="shared" si="10"/>
        <v>6208.6397934890192</v>
      </c>
      <c r="G52" s="21">
        <f t="shared" si="10"/>
        <v>6222.9625013296682</v>
      </c>
      <c r="H52" s="21">
        <f t="shared" si="10"/>
        <v>5934.9313530568052</v>
      </c>
      <c r="I52" s="21">
        <f t="shared" si="10"/>
        <v>6257.2649896545154</v>
      </c>
      <c r="J52" s="21">
        <f t="shared" si="10"/>
        <v>5979.6690609018342</v>
      </c>
      <c r="K52" s="21">
        <f t="shared" si="10"/>
        <v>5506.7314151841638</v>
      </c>
      <c r="L52" s="21">
        <f t="shared" si="10"/>
        <v>5440.9511325139065</v>
      </c>
      <c r="M52" s="21">
        <f t="shared" si="10"/>
        <v>5523.3082719758295</v>
      </c>
      <c r="N52" s="21">
        <f t="shared" si="10"/>
        <v>5264.8880797429565</v>
      </c>
      <c r="O52" s="21">
        <f t="shared" si="10"/>
        <v>5060.4310198431813</v>
      </c>
      <c r="P52" s="21">
        <f t="shared" si="10"/>
        <v>4986.2823594031124</v>
      </c>
      <c r="Q52" s="21">
        <f t="shared" si="10"/>
        <v>5159.1981454337756</v>
      </c>
    </row>
    <row r="53" spans="1:17" ht="11.45" customHeight="1" x14ac:dyDescent="0.25">
      <c r="A53" s="17" t="s">
        <v>23</v>
      </c>
      <c r="B53" s="20">
        <v>4711.0249112357496</v>
      </c>
      <c r="C53" s="20">
        <v>4934.752329721241</v>
      </c>
      <c r="D53" s="20">
        <v>4881.4918485003418</v>
      </c>
      <c r="E53" s="20">
        <v>4765.101322762911</v>
      </c>
      <c r="F53" s="20">
        <v>5234.6824750753658</v>
      </c>
      <c r="G53" s="20">
        <v>5302.5140377895868</v>
      </c>
      <c r="H53" s="20">
        <v>4690.5746758319656</v>
      </c>
      <c r="I53" s="20">
        <v>4903.4856024424744</v>
      </c>
      <c r="J53" s="20">
        <v>4655.3869723752214</v>
      </c>
      <c r="K53" s="20">
        <v>4477.5387696347007</v>
      </c>
      <c r="L53" s="20">
        <v>4449.743693026342</v>
      </c>
      <c r="M53" s="20">
        <v>4196.3570744791223</v>
      </c>
      <c r="N53" s="20">
        <v>3866.2962193263297</v>
      </c>
      <c r="O53" s="20">
        <v>3756.4494643408871</v>
      </c>
      <c r="P53" s="20">
        <v>3575.1888742557203</v>
      </c>
      <c r="Q53" s="20">
        <v>3647.9813867536022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58.801761342537105</v>
      </c>
      <c r="G54" s="20">
        <v>40.575580948829057</v>
      </c>
      <c r="H54" s="20">
        <v>30.776114036691119</v>
      </c>
      <c r="I54" s="20">
        <v>27.136775637972473</v>
      </c>
      <c r="J54" s="20">
        <v>125.92550084876558</v>
      </c>
      <c r="K54" s="20">
        <v>200.96001764941576</v>
      </c>
      <c r="L54" s="20">
        <v>247.60106515121632</v>
      </c>
      <c r="M54" s="20">
        <v>229.41400404206877</v>
      </c>
      <c r="N54" s="20">
        <v>217.37709933090309</v>
      </c>
      <c r="O54" s="20">
        <v>202.28526419455608</v>
      </c>
      <c r="P54" s="20">
        <v>162.73380021929998</v>
      </c>
      <c r="Q54" s="20">
        <v>183.75044011137544</v>
      </c>
    </row>
    <row r="55" spans="1:17" ht="11.45" customHeight="1" x14ac:dyDescent="0.25">
      <c r="A55" s="17" t="s">
        <v>22</v>
      </c>
      <c r="B55" s="20">
        <v>754.68742773802501</v>
      </c>
      <c r="C55" s="20">
        <v>1165.9978373035581</v>
      </c>
      <c r="D55" s="20">
        <v>1151.8850118829066</v>
      </c>
      <c r="E55" s="20">
        <v>1184.7807120555278</v>
      </c>
      <c r="F55" s="20">
        <v>973.95731841365307</v>
      </c>
      <c r="G55" s="20">
        <v>920.44846354008132</v>
      </c>
      <c r="H55" s="20">
        <v>1244.3566772248398</v>
      </c>
      <c r="I55" s="20">
        <v>1353.779387212041</v>
      </c>
      <c r="J55" s="20">
        <v>1324.2820885266126</v>
      </c>
      <c r="K55" s="20">
        <v>1029.1926455494634</v>
      </c>
      <c r="L55" s="20">
        <v>991.20743948756467</v>
      </c>
      <c r="M55" s="20">
        <v>1326.9511974967072</v>
      </c>
      <c r="N55" s="20">
        <v>1398.5918604166268</v>
      </c>
      <c r="O55" s="20">
        <v>1303.981555502294</v>
      </c>
      <c r="P55" s="20">
        <v>1411.0934851473924</v>
      </c>
      <c r="Q55" s="20">
        <v>1511.2167586801736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10.940569187886137</v>
      </c>
      <c r="G56" s="69">
        <v>7.0434007105740211</v>
      </c>
      <c r="H56" s="69">
        <v>8.1645567222095483</v>
      </c>
      <c r="I56" s="69">
        <v>7.4920598269495962</v>
      </c>
      <c r="J56" s="69">
        <v>35.821057680556237</v>
      </c>
      <c r="K56" s="69">
        <v>46.192022639067673</v>
      </c>
      <c r="L56" s="69">
        <v>55.154641420709332</v>
      </c>
      <c r="M56" s="69">
        <v>72.544157225687059</v>
      </c>
      <c r="N56" s="69">
        <v>78.633871932903944</v>
      </c>
      <c r="O56" s="69">
        <v>70.219566631623067</v>
      </c>
      <c r="P56" s="69">
        <v>64.229503217654809</v>
      </c>
      <c r="Q56" s="69">
        <v>76.120658268568093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7.9896720421908265</v>
      </c>
      <c r="C60" s="71">
        <f>IF(C17=0,"",C17/TrRoad_act!C30*100)</f>
        <v>7.9195089798128659</v>
      </c>
      <c r="D60" s="71">
        <f>IF(D17=0,"",D17/TrRoad_act!D30*100)</f>
        <v>7.9780519178555567</v>
      </c>
      <c r="E60" s="71">
        <f>IF(E17=0,"",E17/TrRoad_act!E30*100)</f>
        <v>7.8676351358488983</v>
      </c>
      <c r="F60" s="71">
        <f>IF(F17=0,"",F17/TrRoad_act!F30*100)</f>
        <v>7.8840149355105815</v>
      </c>
      <c r="G60" s="71">
        <f>IF(G17=0,"",G17/TrRoad_act!G30*100)</f>
        <v>8.0559839755847307</v>
      </c>
      <c r="H60" s="71">
        <f>IF(H17=0,"",H17/TrRoad_act!H30*100)</f>
        <v>8.3106464547524439</v>
      </c>
      <c r="I60" s="71">
        <f>IF(I17=0,"",I17/TrRoad_act!I30*100)</f>
        <v>8.2829602890119709</v>
      </c>
      <c r="J60" s="71">
        <f>IF(J17=0,"",J17/TrRoad_act!J30*100)</f>
        <v>7.9112677619604961</v>
      </c>
      <c r="K60" s="71">
        <f>IF(K17=0,"",K17/TrRoad_act!K30*100)</f>
        <v>7.3521994968609032</v>
      </c>
      <c r="L60" s="71">
        <f>IF(L17=0,"",L17/TrRoad_act!L30*100)</f>
        <v>7.2847758211345521</v>
      </c>
      <c r="M60" s="71">
        <f>IF(M17=0,"",M17/TrRoad_act!M30*100)</f>
        <v>7.3205197305325838</v>
      </c>
      <c r="N60" s="71">
        <f>IF(N17=0,"",N17/TrRoad_act!N30*100)</f>
        <v>7.3007153615923137</v>
      </c>
      <c r="O60" s="71">
        <f>IF(O17=0,"",O17/TrRoad_act!O30*100)</f>
        <v>7.2097838957609044</v>
      </c>
      <c r="P60" s="71">
        <f>IF(P17=0,"",P17/TrRoad_act!P30*100)</f>
        <v>7.0646554457622344</v>
      </c>
      <c r="Q60" s="71">
        <f>IF(Q17=0,"",Q17/TrRoad_act!Q30*100)</f>
        <v>7.0917343088321383</v>
      </c>
    </row>
    <row r="61" spans="1:17" ht="11.45" customHeight="1" x14ac:dyDescent="0.25">
      <c r="A61" s="25" t="s">
        <v>39</v>
      </c>
      <c r="B61" s="24">
        <f>IF(B18=0,"",B18/TrRoad_act!B31*100)</f>
        <v>6.7453422698504157</v>
      </c>
      <c r="C61" s="24">
        <f>IF(C18=0,"",C18/TrRoad_act!C31*100)</f>
        <v>6.5695311091360802</v>
      </c>
      <c r="D61" s="24">
        <f>IF(D18=0,"",D18/TrRoad_act!D31*100)</f>
        <v>6.6760515447333706</v>
      </c>
      <c r="E61" s="24">
        <f>IF(E18=0,"",E18/TrRoad_act!E31*100)</f>
        <v>6.5783899013821863</v>
      </c>
      <c r="F61" s="24">
        <f>IF(F18=0,"",F18/TrRoad_act!F31*100)</f>
        <v>6.590090136314454</v>
      </c>
      <c r="G61" s="24">
        <f>IF(G18=0,"",G18/TrRoad_act!G31*100)</f>
        <v>6.7363873883339309</v>
      </c>
      <c r="H61" s="24">
        <f>IF(H18=0,"",H18/TrRoad_act!H31*100)</f>
        <v>7.0947702058491355</v>
      </c>
      <c r="I61" s="24">
        <f>IF(I18=0,"",I18/TrRoad_act!I31*100)</f>
        <v>6.9903418329257585</v>
      </c>
      <c r="J61" s="24">
        <f>IF(J18=0,"",J18/TrRoad_act!J31*100)</f>
        <v>6.6204417944689791</v>
      </c>
      <c r="K61" s="24">
        <f>IF(K18=0,"",K18/TrRoad_act!K31*100)</f>
        <v>6.1309823791690619</v>
      </c>
      <c r="L61" s="24">
        <f>IF(L18=0,"",L18/TrRoad_act!L31*100)</f>
        <v>6.0494686317181046</v>
      </c>
      <c r="M61" s="24">
        <f>IF(M18=0,"",M18/TrRoad_act!M31*100)</f>
        <v>6.0396858225954446</v>
      </c>
      <c r="N61" s="24">
        <f>IF(N18=0,"",N18/TrRoad_act!N31*100)</f>
        <v>6.030662041849542</v>
      </c>
      <c r="O61" s="24">
        <f>IF(O18=0,"",O18/TrRoad_act!O31*100)</f>
        <v>6.0117848790340656</v>
      </c>
      <c r="P61" s="24">
        <f>IF(P18=0,"",P18/TrRoad_act!P31*100)</f>
        <v>5.9425616882877748</v>
      </c>
      <c r="Q61" s="24">
        <f>IF(Q18=0,"",Q18/TrRoad_act!Q31*100)</f>
        <v>5.9527605032628248</v>
      </c>
    </row>
    <row r="62" spans="1:17" ht="11.45" customHeight="1" x14ac:dyDescent="0.25">
      <c r="A62" s="23" t="s">
        <v>30</v>
      </c>
      <c r="B62" s="22">
        <f>IF(B19=0,"",B19/TrRoad_act!B32*100)</f>
        <v>4.0082515400071923</v>
      </c>
      <c r="C62" s="22">
        <f>IF(C19=0,"",C19/TrRoad_act!C32*100)</f>
        <v>3.9675161431335813</v>
      </c>
      <c r="D62" s="22">
        <f>IF(D19=0,"",D19/TrRoad_act!D32*100)</f>
        <v>3.9361699744594478</v>
      </c>
      <c r="E62" s="22">
        <f>IF(E19=0,"",E19/TrRoad_act!E32*100)</f>
        <v>3.8981212919832511</v>
      </c>
      <c r="F62" s="22">
        <f>IF(F19=0,"",F19/TrRoad_act!F32*100)</f>
        <v>3.8686253969676212</v>
      </c>
      <c r="G62" s="22">
        <f>IF(G19=0,"",G19/TrRoad_act!G32*100)</f>
        <v>3.8397599392123976</v>
      </c>
      <c r="H62" s="22">
        <f>IF(H19=0,"",H19/TrRoad_act!H32*100)</f>
        <v>3.803384675462985</v>
      </c>
      <c r="I62" s="22">
        <f>IF(I19=0,"",I19/TrRoad_act!I32*100)</f>
        <v>3.7598627777126326</v>
      </c>
      <c r="J62" s="22">
        <f>IF(J19=0,"",J19/TrRoad_act!J32*100)</f>
        <v>3.7139155065650789</v>
      </c>
      <c r="K62" s="22">
        <f>IF(K19=0,"",K19/TrRoad_act!K32*100)</f>
        <v>3.6501259102764765</v>
      </c>
      <c r="L62" s="22">
        <f>IF(L19=0,"",L19/TrRoad_act!L32*100)</f>
        <v>3.6153314489342629</v>
      </c>
      <c r="M62" s="22">
        <f>IF(M19=0,"",M19/TrRoad_act!M32*100)</f>
        <v>3.5775219491077128</v>
      </c>
      <c r="N62" s="22">
        <f>IF(N19=0,"",N19/TrRoad_act!N32*100)</f>
        <v>3.5131224555047655</v>
      </c>
      <c r="O62" s="22">
        <f>IF(O19=0,"",O19/TrRoad_act!O32*100)</f>
        <v>3.4581236646479558</v>
      </c>
      <c r="P62" s="22">
        <f>IF(P19=0,"",P19/TrRoad_act!P32*100)</f>
        <v>3.4309067305160701</v>
      </c>
      <c r="Q62" s="22">
        <f>IF(Q19=0,"",Q19/TrRoad_act!Q32*100)</f>
        <v>3.4021268529395488</v>
      </c>
    </row>
    <row r="63" spans="1:17" ht="11.45" customHeight="1" x14ac:dyDescent="0.25">
      <c r="A63" s="19" t="s">
        <v>29</v>
      </c>
      <c r="B63" s="21">
        <f>IF(B21=0,"",B21/TrRoad_act!B33*100)</f>
        <v>6.5058084749640752</v>
      </c>
      <c r="C63" s="21">
        <f>IF(C21=0,"",C21/TrRoad_act!C33*100)</f>
        <v>6.3242970893971835</v>
      </c>
      <c r="D63" s="21">
        <f>IF(D21=0,"",D21/TrRoad_act!D33*100)</f>
        <v>6.4409999485756746</v>
      </c>
      <c r="E63" s="21">
        <f>IF(E21=0,"",E21/TrRoad_act!E33*100)</f>
        <v>6.33892234976331</v>
      </c>
      <c r="F63" s="21">
        <f>IF(F21=0,"",F21/TrRoad_act!F33*100)</f>
        <v>6.3632479219836089</v>
      </c>
      <c r="G63" s="21">
        <f>IF(G21=0,"",G21/TrRoad_act!G33*100)</f>
        <v>6.5115355320371284</v>
      </c>
      <c r="H63" s="21">
        <f>IF(H21=0,"",H21/TrRoad_act!H33*100)</f>
        <v>6.8927933480142336</v>
      </c>
      <c r="I63" s="21">
        <f>IF(I21=0,"",I21/TrRoad_act!I33*100)</f>
        <v>6.7456380275309762</v>
      </c>
      <c r="J63" s="21">
        <f>IF(J21=0,"",J21/TrRoad_act!J33*100)</f>
        <v>6.3592151754614052</v>
      </c>
      <c r="K63" s="21">
        <f>IF(K21=0,"",K21/TrRoad_act!K33*100)</f>
        <v>5.8246003848442198</v>
      </c>
      <c r="L63" s="21">
        <f>IF(L21=0,"",L21/TrRoad_act!L33*100)</f>
        <v>5.7273002017930352</v>
      </c>
      <c r="M63" s="21">
        <f>IF(M21=0,"",M21/TrRoad_act!M33*100)</f>
        <v>5.7135833863272856</v>
      </c>
      <c r="N63" s="21">
        <f>IF(N21=0,"",N21/TrRoad_act!N33*100)</f>
        <v>5.7132879411930846</v>
      </c>
      <c r="O63" s="21">
        <f>IF(O21=0,"",O21/TrRoad_act!O33*100)</f>
        <v>5.697358194069313</v>
      </c>
      <c r="P63" s="21">
        <f>IF(P21=0,"",P21/TrRoad_act!P33*100)</f>
        <v>5.6440581228460269</v>
      </c>
      <c r="Q63" s="21">
        <f>IF(Q21=0,"",Q21/TrRoad_act!Q33*100)</f>
        <v>5.6488094115764493</v>
      </c>
    </row>
    <row r="64" spans="1:17" ht="11.45" customHeight="1" x14ac:dyDescent="0.25">
      <c r="A64" s="62" t="s">
        <v>59</v>
      </c>
      <c r="B64" s="70">
        <f>IF(B22=0,"",B22/TrRoad_act!B34*100)</f>
        <v>6.5392381087138505</v>
      </c>
      <c r="C64" s="70">
        <f>IF(C22=0,"",C22/TrRoad_act!C34*100)</f>
        <v>6.3694981202111141</v>
      </c>
      <c r="D64" s="70">
        <f>IF(D22=0,"",D22/TrRoad_act!D34*100)</f>
        <v>6.5670896115198563</v>
      </c>
      <c r="E64" s="70">
        <f>IF(E22=0,"",E22/TrRoad_act!E34*100)</f>
        <v>6.4892388807839829</v>
      </c>
      <c r="F64" s="70">
        <f>IF(F22=0,"",F22/TrRoad_act!F34*100)</f>
        <v>6.7000561904847693</v>
      </c>
      <c r="G64" s="70">
        <f>IF(G22=0,"",G22/TrRoad_act!G34*100)</f>
        <v>6.9628371901298527</v>
      </c>
      <c r="H64" s="70">
        <f>IF(H22=0,"",H22/TrRoad_act!H34*100)</f>
        <v>7.5961033867444279</v>
      </c>
      <c r="I64" s="70">
        <f>IF(I22=0,"",I22/TrRoad_act!I34*100)</f>
        <v>7.4209406777752296</v>
      </c>
      <c r="J64" s="70">
        <f>IF(J22=0,"",J22/TrRoad_act!J34*100)</f>
        <v>6.8394530945195902</v>
      </c>
      <c r="K64" s="70">
        <f>IF(K22=0,"",K22/TrRoad_act!K34*100)</f>
        <v>6.0875311193421959</v>
      </c>
      <c r="L64" s="70">
        <f>IF(L22=0,"",L22/TrRoad_act!L34*100)</f>
        <v>5.9486272069206674</v>
      </c>
      <c r="M64" s="70">
        <f>IF(M22=0,"",M22/TrRoad_act!M34*100)</f>
        <v>5.8398425027795637</v>
      </c>
      <c r="N64" s="70">
        <f>IF(N22=0,"",N22/TrRoad_act!N34*100)</f>
        <v>5.820843766327207</v>
      </c>
      <c r="O64" s="70">
        <f>IF(O22=0,"",O22/TrRoad_act!O34*100)</f>
        <v>5.8165906963331553</v>
      </c>
      <c r="P64" s="70">
        <f>IF(P22=0,"",P22/TrRoad_act!P34*100)</f>
        <v>5.7507080047583692</v>
      </c>
      <c r="Q64" s="70">
        <f>IF(Q22=0,"",Q22/TrRoad_act!Q34*100)</f>
        <v>5.7286934637762146</v>
      </c>
    </row>
    <row r="65" spans="1:17" ht="11.45" customHeight="1" x14ac:dyDescent="0.25">
      <c r="A65" s="62" t="s">
        <v>58</v>
      </c>
      <c r="B65" s="70">
        <f>IF(B24=0,"",B24/TrRoad_act!B35*100)</f>
        <v>6.2468324665732853</v>
      </c>
      <c r="C65" s="70">
        <f>IF(C24=0,"",C24/TrRoad_act!C35*100)</f>
        <v>6.0211093092295149</v>
      </c>
      <c r="D65" s="70">
        <f>IF(D24=0,"",D24/TrRoad_act!D35*100)</f>
        <v>6.0533228381230719</v>
      </c>
      <c r="E65" s="70">
        <f>IF(E24=0,"",E24/TrRoad_act!E35*100)</f>
        <v>5.9449644519205851</v>
      </c>
      <c r="F65" s="70">
        <f>IF(F24=0,"",F24/TrRoad_act!F35*100)</f>
        <v>5.8766346843637294</v>
      </c>
      <c r="G65" s="70">
        <f>IF(G24=0,"",G24/TrRoad_act!G35*100)</f>
        <v>5.9459751860263514</v>
      </c>
      <c r="H65" s="70">
        <f>IF(H24=0,"",H24/TrRoad_act!H35*100)</f>
        <v>6.2823147140032853</v>
      </c>
      <c r="I65" s="70">
        <f>IF(I24=0,"",I24/TrRoad_act!I35*100)</f>
        <v>6.2079874283393117</v>
      </c>
      <c r="J65" s="70">
        <f>IF(J24=0,"",J24/TrRoad_act!J35*100)</f>
        <v>5.9070924312179631</v>
      </c>
      <c r="K65" s="70">
        <f>IF(K24=0,"",K24/TrRoad_act!K35*100)</f>
        <v>5.5204077429296055</v>
      </c>
      <c r="L65" s="70">
        <f>IF(L24=0,"",L24/TrRoad_act!L35*100)</f>
        <v>5.4444941307207406</v>
      </c>
      <c r="M65" s="70">
        <f>IF(M24=0,"",M24/TrRoad_act!M35*100)</f>
        <v>5.4757325126303131</v>
      </c>
      <c r="N65" s="70">
        <f>IF(N24=0,"",N24/TrRoad_act!N35*100)</f>
        <v>5.5004534024324441</v>
      </c>
      <c r="O65" s="70">
        <f>IF(O24=0,"",O24/TrRoad_act!O35*100)</f>
        <v>5.4763952871262847</v>
      </c>
      <c r="P65" s="70">
        <f>IF(P24=0,"",P24/TrRoad_act!P35*100)</f>
        <v>5.4550010731376339</v>
      </c>
      <c r="Q65" s="70">
        <f>IF(Q24=0,"",Q24/TrRoad_act!Q35*100)</f>
        <v>5.4604824174201774</v>
      </c>
    </row>
    <row r="66" spans="1:17" ht="11.45" customHeight="1" x14ac:dyDescent="0.25">
      <c r="A66" s="62" t="s">
        <v>57</v>
      </c>
      <c r="B66" s="70">
        <f>IF(B26=0,"",B26/TrRoad_act!B36*100)</f>
        <v>6.8693314210887593</v>
      </c>
      <c r="C66" s="70">
        <f>IF(C26=0,"",C26/TrRoad_act!C36*100)</f>
        <v>6.8858850541208065</v>
      </c>
      <c r="D66" s="70">
        <f>IF(D26=0,"",D26/TrRoad_act!D36*100)</f>
        <v>6.9030588774747814</v>
      </c>
      <c r="E66" s="70">
        <f>IF(E26=0,"",E26/TrRoad_act!E36*100)</f>
        <v>6.8353358497324583</v>
      </c>
      <c r="F66" s="70">
        <f>IF(F26=0,"",F26/TrRoad_act!F36*100)</f>
        <v>6.302546379620944</v>
      </c>
      <c r="G66" s="70">
        <f>IF(G26=0,"",G26/TrRoad_act!G36*100)</f>
        <v>6.4149737729303631</v>
      </c>
      <c r="H66" s="70">
        <f>IF(H26=0,"",H26/TrRoad_act!H36*100)</f>
        <v>6.6205871841257924</v>
      </c>
      <c r="I66" s="70">
        <f>IF(I26=0,"",I26/TrRoad_act!I36*100)</f>
        <v>6.3462914566326853</v>
      </c>
      <c r="J66" s="70">
        <f>IF(J26=0,"",J26/TrRoad_act!J36*100)</f>
        <v>6.697770700991172</v>
      </c>
      <c r="K66" s="70">
        <f>IF(K26=0,"",K26/TrRoad_act!K36*100)</f>
        <v>6.2030653461125347</v>
      </c>
      <c r="L66" s="70">
        <f>IF(L26=0,"",L26/TrRoad_act!L36*100)</f>
        <v>6.1397705891103076</v>
      </c>
      <c r="M66" s="70">
        <f>IF(M26=0,"",M26/TrRoad_act!M36*100)</f>
        <v>6.4675247052002378</v>
      </c>
      <c r="N66" s="70">
        <f>IF(N26=0,"",N26/TrRoad_act!N36*100)</f>
        <v>6.441042967472967</v>
      </c>
      <c r="O66" s="70">
        <f>IF(O26=0,"",O26/TrRoad_act!O36*100)</f>
        <v>6.4216001151804507</v>
      </c>
      <c r="P66" s="70">
        <f>IF(P26=0,"",P26/TrRoad_act!P36*100)</f>
        <v>6.3676219809207195</v>
      </c>
      <c r="Q66" s="70">
        <f>IF(Q26=0,"",Q26/TrRoad_act!Q36*100)</f>
        <v>6.5160273075736406</v>
      </c>
    </row>
    <row r="67" spans="1:17" ht="11.45" customHeight="1" x14ac:dyDescent="0.25">
      <c r="A67" s="62" t="s">
        <v>56</v>
      </c>
      <c r="B67" s="70">
        <f>IF(B27=0,"",B27/TrRoad_act!B37*100)</f>
        <v>7.7761667279578646</v>
      </c>
      <c r="C67" s="70">
        <f>IF(C27=0,"",C27/TrRoad_act!C37*100)</f>
        <v>7.6518033929845188</v>
      </c>
      <c r="D67" s="70">
        <f>IF(D27=0,"",D27/TrRoad_act!D37*100)</f>
        <v>7.6709329014669789</v>
      </c>
      <c r="E67" s="70">
        <f>IF(E27=0,"",E27/TrRoad_act!E37*100)</f>
        <v>7.6869496285520729</v>
      </c>
      <c r="F67" s="70">
        <f>IF(F27=0,"",F27/TrRoad_act!F37*100)</f>
        <v>7.7015322930166104</v>
      </c>
      <c r="G67" s="70">
        <f>IF(G27=0,"",G27/TrRoad_act!G37*100)</f>
        <v>7.6219435526889061</v>
      </c>
      <c r="H67" s="70">
        <f>IF(H27=0,"",H27/TrRoad_act!H37*100)</f>
        <v>7.5344160525127188</v>
      </c>
      <c r="I67" s="70">
        <f>IF(I27=0,"",I27/TrRoad_act!I37*100)</f>
        <v>7.4248115919301263</v>
      </c>
      <c r="J67" s="70">
        <f>IF(J27=0,"",J27/TrRoad_act!J37*100)</f>
        <v>7.3140251067418376</v>
      </c>
      <c r="K67" s="70">
        <f>IF(K27=0,"",K27/TrRoad_act!K37*100)</f>
        <v>6.9995811227567746</v>
      </c>
      <c r="L67" s="70">
        <f>IF(L27=0,"",L27/TrRoad_act!L37*100)</f>
        <v>6.8482244738715767</v>
      </c>
      <c r="M67" s="70">
        <f>IF(M27=0,"",M27/TrRoad_act!M37*100)</f>
        <v>6.781676540111456</v>
      </c>
      <c r="N67" s="70">
        <f>IF(N27=0,"",N27/TrRoad_act!N37*100)</f>
        <v>6.7287582363463052</v>
      </c>
      <c r="O67" s="70">
        <f>IF(O27=0,"",O27/TrRoad_act!O37*100)</f>
        <v>6.6156930139743482</v>
      </c>
      <c r="P67" s="70">
        <f>IF(P27=0,"",P27/TrRoad_act!P37*100)</f>
        <v>6.4332578326720045</v>
      </c>
      <c r="Q67" s="70">
        <f>IF(Q27=0,"",Q27/TrRoad_act!Q37*100)</f>
        <v>6.3706924028415211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4.4762898618849061</v>
      </c>
      <c r="O68" s="70">
        <f>IF(O29=0,"",O29/TrRoad_act!O38*100)</f>
        <v>4.962795041321491</v>
      </c>
      <c r="P68" s="70">
        <f>IF(P29=0,"",P29/TrRoad_act!P38*100)</f>
        <v>4.9725823784067522</v>
      </c>
      <c r="Q68" s="70">
        <f>IF(Q29=0,"",Q29/TrRoad_act!Q38*100)</f>
        <v>4.9705681405815625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2.5670340319272156</v>
      </c>
      <c r="M69" s="70">
        <f>IF(M32=0,"",M32/TrRoad_act!M39*100)</f>
        <v>2.5762661515408913</v>
      </c>
      <c r="N69" s="70">
        <f>IF(N32=0,"",N32/TrRoad_act!N39*100)</f>
        <v>2.5833709582185569</v>
      </c>
      <c r="O69" s="70">
        <f>IF(O32=0,"",O32/TrRoad_act!O39*100)</f>
        <v>2.5913442817505454</v>
      </c>
      <c r="P69" s="70">
        <f>IF(P32=0,"",P32/TrRoad_act!P39*100)</f>
        <v>2.6005696008225274</v>
      </c>
      <c r="Q69" s="70">
        <f>IF(Q32=0,"",Q32/TrRoad_act!Q39*100)</f>
        <v>2.6116970636141388</v>
      </c>
    </row>
    <row r="70" spans="1:17" ht="11.45" customHeight="1" x14ac:dyDescent="0.25">
      <c r="A70" s="19" t="s">
        <v>28</v>
      </c>
      <c r="B70" s="21">
        <f>IF(B33=0,"",B33/TrRoad_act!B40*100)</f>
        <v>54.407708048765876</v>
      </c>
      <c r="C70" s="21">
        <f>IF(C33=0,"",C33/TrRoad_act!C40*100)</f>
        <v>53.97443964660367</v>
      </c>
      <c r="D70" s="21">
        <f>IF(D33=0,"",D33/TrRoad_act!D40*100)</f>
        <v>53.643859350777454</v>
      </c>
      <c r="E70" s="21">
        <f>IF(E33=0,"",E33/TrRoad_act!E40*100)</f>
        <v>53.482777408942241</v>
      </c>
      <c r="F70" s="21">
        <f>IF(F33=0,"",F33/TrRoad_act!F40*100)</f>
        <v>53.139917439482701</v>
      </c>
      <c r="G70" s="21">
        <f>IF(G33=0,"",G33/TrRoad_act!G40*100)</f>
        <v>52.955198794142611</v>
      </c>
      <c r="H70" s="21">
        <f>IF(H33=0,"",H33/TrRoad_act!H40*100)</f>
        <v>52.617744751039844</v>
      </c>
      <c r="I70" s="21">
        <f>IF(I33=0,"",I33/TrRoad_act!I40*100)</f>
        <v>52.49863069442052</v>
      </c>
      <c r="J70" s="21">
        <f>IF(J33=0,"",J33/TrRoad_act!J40*100)</f>
        <v>52.115674157048076</v>
      </c>
      <c r="K70" s="21">
        <f>IF(K33=0,"",K33/TrRoad_act!K40*100)</f>
        <v>51.864166363355423</v>
      </c>
      <c r="L70" s="21">
        <f>IF(L33=0,"",L33/TrRoad_act!L40*100)</f>
        <v>51.61382423434889</v>
      </c>
      <c r="M70" s="21">
        <f>IF(M33=0,"",M33/TrRoad_act!M40*100)</f>
        <v>51.360820093553237</v>
      </c>
      <c r="N70" s="21">
        <f>IF(N33=0,"",N33/TrRoad_act!N40*100)</f>
        <v>51.443890855580889</v>
      </c>
      <c r="O70" s="21">
        <f>IF(O33=0,"",O33/TrRoad_act!O40*100)</f>
        <v>51.106248987274213</v>
      </c>
      <c r="P70" s="21">
        <f>IF(P33=0,"",P33/TrRoad_act!P40*100)</f>
        <v>51.353816766591173</v>
      </c>
      <c r="Q70" s="21">
        <f>IF(Q33=0,"",Q33/TrRoad_act!Q40*100)</f>
        <v>51.591869229586386</v>
      </c>
    </row>
    <row r="71" spans="1:17" ht="11.45" customHeight="1" x14ac:dyDescent="0.25">
      <c r="A71" s="62" t="s">
        <v>59</v>
      </c>
      <c r="B71" s="20">
        <f>IF(B34=0,"",B34/TrRoad_act!B41*100)</f>
        <v>16.925812600812613</v>
      </c>
      <c r="C71" s="20">
        <f>IF(C34=0,"",C34/TrRoad_act!C41*100)</f>
        <v>16.968127132314645</v>
      </c>
      <c r="D71" s="20">
        <f>IF(D34=0,"",D34/TrRoad_act!D41*100)</f>
        <v>17.010547450145435</v>
      </c>
      <c r="E71" s="20">
        <f>IF(E34=0,"",E34/TrRoad_act!E41*100)</f>
        <v>17.053073818770791</v>
      </c>
      <c r="F71" s="20">
        <f>IF(F34=0,"",F34/TrRoad_act!F41*100)</f>
        <v>17.095706503317714</v>
      </c>
      <c r="G71" s="20">
        <f>IF(G34=0,"",G34/TrRoad_act!G41*100)</f>
        <v>17.138445769576013</v>
      </c>
      <c r="H71" s="20">
        <f>IF(H34=0,"",H34/TrRoad_act!H41*100)</f>
        <v>17.181291883999954</v>
      </c>
      <c r="I71" s="20">
        <f>IF(I34=0,"",I34/TrRoad_act!I41*100)</f>
        <v>17.171293891437585</v>
      </c>
      <c r="J71" s="20">
        <f>IF(J34=0,"",J34/TrRoad_act!J41*100)</f>
        <v>17.025456190726185</v>
      </c>
      <c r="K71" s="20">
        <f>IF(K34=0,"",K34/TrRoad_act!K41*100)</f>
        <v>16.913918754924079</v>
      </c>
      <c r="L71" s="20">
        <f>IF(L34=0,"",L34/TrRoad_act!L41*100)</f>
        <v>16.835988449203612</v>
      </c>
      <c r="M71" s="20">
        <f>IF(M34=0,"",M34/TrRoad_act!M41*100)</f>
        <v>16.783396186212002</v>
      </c>
      <c r="N71" s="20">
        <f>IF(N34=0,"",N34/TrRoad_act!N41*100)</f>
        <v>16.783208630075649</v>
      </c>
      <c r="O71" s="20">
        <f>IF(O34=0,"",O34/TrRoad_act!O41*100)</f>
        <v>14.740001897757404</v>
      </c>
      <c r="P71" s="20">
        <f>IF(P34=0,"",P34/TrRoad_act!P41*100)</f>
        <v>12.918478366940814</v>
      </c>
      <c r="Q71" s="20">
        <f>IF(Q34=0,"",Q34/TrRoad_act!Q41*100)</f>
        <v>12.761841623256373</v>
      </c>
    </row>
    <row r="72" spans="1:17" ht="11.45" customHeight="1" x14ac:dyDescent="0.25">
      <c r="A72" s="62" t="s">
        <v>58</v>
      </c>
      <c r="B72" s="20">
        <f>IF(B36=0,"",B36/TrRoad_act!B42*100)</f>
        <v>54.608156131965735</v>
      </c>
      <c r="C72" s="20">
        <f>IF(C36=0,"",C36/TrRoad_act!C42*100)</f>
        <v>54.151772197481144</v>
      </c>
      <c r="D72" s="20">
        <f>IF(D36=0,"",D36/TrRoad_act!D42*100)</f>
        <v>53.895176375652674</v>
      </c>
      <c r="E72" s="20">
        <f>IF(E36=0,"",E36/TrRoad_act!E42*100)</f>
        <v>53.667838101524708</v>
      </c>
      <c r="F72" s="20">
        <f>IF(F36=0,"",F36/TrRoad_act!F42*100)</f>
        <v>53.445775204274092</v>
      </c>
      <c r="G72" s="20">
        <f>IF(G36=0,"",G36/TrRoad_act!G42*100)</f>
        <v>53.196598596426171</v>
      </c>
      <c r="H72" s="20">
        <f>IF(H36=0,"",H36/TrRoad_act!H42*100)</f>
        <v>52.953084019729083</v>
      </c>
      <c r="I72" s="20">
        <f>IF(I36=0,"",I36/TrRoad_act!I42*100)</f>
        <v>52.736332917127903</v>
      </c>
      <c r="J72" s="20">
        <f>IF(J36=0,"",J36/TrRoad_act!J42*100)</f>
        <v>52.510747125697208</v>
      </c>
      <c r="K72" s="20">
        <f>IF(K36=0,"",K36/TrRoad_act!K42*100)</f>
        <v>52.310449132230353</v>
      </c>
      <c r="L72" s="20">
        <f>IF(L36=0,"",L36/TrRoad_act!L42*100)</f>
        <v>52.116980872941824</v>
      </c>
      <c r="M72" s="20">
        <f>IF(M36=0,"",M36/TrRoad_act!M42*100)</f>
        <v>51.922147645058402</v>
      </c>
      <c r="N72" s="20">
        <f>IF(N36=0,"",N36/TrRoad_act!N42*100)</f>
        <v>51.985963600002208</v>
      </c>
      <c r="O72" s="20">
        <f>IF(O36=0,"",O36/TrRoad_act!O42*100)</f>
        <v>51.963575615306048</v>
      </c>
      <c r="P72" s="20">
        <f>IF(P36=0,"",P36/TrRoad_act!P42*100)</f>
        <v>51.992996227308495</v>
      </c>
      <c r="Q72" s="20">
        <f>IF(Q36=0,"",Q36/TrRoad_act!Q42*100)</f>
        <v>52.020952349206325</v>
      </c>
    </row>
    <row r="73" spans="1:17" ht="11.45" customHeight="1" x14ac:dyDescent="0.25">
      <c r="A73" s="62" t="s">
        <v>57</v>
      </c>
      <c r="B73" s="20">
        <f>IF(B38=0,"",B38/TrRoad_act!B43*100)</f>
        <v>45.476239204516013</v>
      </c>
      <c r="C73" s="20">
        <f>IF(C38=0,"",C38/TrRoad_act!C43*100)</f>
        <v>45.257698260905833</v>
      </c>
      <c r="D73" s="20">
        <f>IF(D38=0,"",D38/TrRoad_act!D43*100)</f>
        <v>45.353540578221704</v>
      </c>
      <c r="E73" s="20">
        <f>IF(E38=0,"",E38/TrRoad_act!E43*100)</f>
        <v>45.052790868305806</v>
      </c>
      <c r="F73" s="20">
        <f>IF(F38=0,"",F38/TrRoad_act!F43*100)</f>
        <v>44.249145374925696</v>
      </c>
      <c r="G73" s="20">
        <f>IF(G38=0,"",G38/TrRoad_act!G43*100)</f>
        <v>43.807635748816693</v>
      </c>
      <c r="H73" s="20">
        <f>IF(H38=0,"",H38/TrRoad_act!H43*100)</f>
        <v>43.773343821785396</v>
      </c>
      <c r="I73" s="20">
        <f>IF(I38=0,"",I38/TrRoad_act!I43*100)</f>
        <v>43.668177771679261</v>
      </c>
      <c r="J73" s="20">
        <f>IF(J38=0,"",J38/TrRoad_act!J43*100)</f>
        <v>43.575186678680943</v>
      </c>
      <c r="K73" s="20">
        <f>IF(K38=0,"",K38/TrRoad_act!K43*100)</f>
        <v>43.39450494380884</v>
      </c>
      <c r="L73" s="20">
        <f>IF(L38=0,"",L38/TrRoad_act!L43*100)</f>
        <v>43.497049460916827</v>
      </c>
      <c r="M73" s="20">
        <f>IF(M38=0,"",M38/TrRoad_act!M43*100)</f>
        <v>43.491305033964423</v>
      </c>
      <c r="N73" s="20">
        <f>IF(N38=0,"",N38/TrRoad_act!N43*100)</f>
        <v>43.459901323230703</v>
      </c>
      <c r="O73" s="20">
        <f>IF(O38=0,"",O38/TrRoad_act!O43*100)</f>
        <v>43.403841659225186</v>
      </c>
      <c r="P73" s="20">
        <f>IF(P38=0,"",P38/TrRoad_act!P43*100)</f>
        <v>43.426032498164979</v>
      </c>
      <c r="Q73" s="20">
        <f>IF(Q38=0,"",Q38/TrRoad_act!Q43*100)</f>
        <v>43.422205395368827</v>
      </c>
    </row>
    <row r="74" spans="1:17" ht="11.45" customHeight="1" x14ac:dyDescent="0.25">
      <c r="A74" s="62" t="s">
        <v>56</v>
      </c>
      <c r="B74" s="20">
        <f>IF(B39=0,"",B39/TrRoad_act!B44*100)</f>
        <v>45.47623920451602</v>
      </c>
      <c r="C74" s="20">
        <f>IF(C39=0,"",C39/TrRoad_act!C44*100)</f>
        <v>45.289634434921098</v>
      </c>
      <c r="D74" s="20">
        <f>IF(D39=0,"",D39/TrRoad_act!D44*100)</f>
        <v>32.603656389858692</v>
      </c>
      <c r="E74" s="20">
        <f>IF(E39=0,"",E39/TrRoad_act!E44*100)</f>
        <v>44.225726839498911</v>
      </c>
      <c r="F74" s="20">
        <f>IF(F39=0,"",F39/TrRoad_act!F44*100)</f>
        <v>33.358745854455194</v>
      </c>
      <c r="G74" s="20">
        <f>IF(G39=0,"",G39/TrRoad_act!G44*100)</f>
        <v>43.612514625736246</v>
      </c>
      <c r="H74" s="20">
        <f>IF(H39=0,"",H39/TrRoad_act!H44*100)</f>
        <v>43.238576250168975</v>
      </c>
      <c r="I74" s="20">
        <f>IF(I39=0,"",I39/TrRoad_act!I44*100)</f>
        <v>47.315996675722531</v>
      </c>
      <c r="J74" s="20">
        <f>IF(J39=0,"",J39/TrRoad_act!J44*100)</f>
        <v>43.01869570282237</v>
      </c>
      <c r="K74" s="20">
        <f>IF(K39=0,"",K39/TrRoad_act!K44*100)</f>
        <v>42.981260961274288</v>
      </c>
      <c r="L74" s="20">
        <f>IF(L39=0,"",L39/TrRoad_act!L44*100)</f>
        <v>41.833563062394852</v>
      </c>
      <c r="M74" s="20">
        <f>IF(M39=0,"",M39/TrRoad_act!M44*100)</f>
        <v>42.97524654778195</v>
      </c>
      <c r="N74" s="20">
        <f>IF(N39=0,"",N39/TrRoad_act!N44*100)</f>
        <v>45.120277800916199</v>
      </c>
      <c r="O74" s="20">
        <f>IF(O39=0,"",O39/TrRoad_act!O44*100)</f>
        <v>44.071719088852277</v>
      </c>
      <c r="P74" s="20">
        <f>IF(P39=0,"",P39/TrRoad_act!P44*100)</f>
        <v>46.490024739371975</v>
      </c>
      <c r="Q74" s="20">
        <f>IF(Q39=0,"",Q39/TrRoad_act!Q44*100)</f>
        <v>49.154616223387997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>
        <f>IF(O41=0,"",O41/TrRoad_act!O45*100)</f>
        <v>24.036162539776075</v>
      </c>
      <c r="P75" s="20">
        <f>IF(P41=0,"",P41/TrRoad_act!P45*100)</f>
        <v>24.096252946125521</v>
      </c>
      <c r="Q75" s="20">
        <f>IF(Q41=0,"",Q41/TrRoad_act!Q45*100)</f>
        <v>24.156493578490828</v>
      </c>
    </row>
    <row r="76" spans="1:17" ht="11.45" customHeight="1" x14ac:dyDescent="0.25">
      <c r="A76" s="25" t="s">
        <v>18</v>
      </c>
      <c r="B76" s="24">
        <f>IF(B42=0,"",B42/TrRoad_act!B46*100)</f>
        <v>14.89575987038457</v>
      </c>
      <c r="C76" s="24">
        <f>IF(C42=0,"",C42/TrRoad_act!C46*100)</f>
        <v>16.112037210322676</v>
      </c>
      <c r="D76" s="24">
        <f>IF(D42=0,"",D42/TrRoad_act!D46*100)</f>
        <v>15.628189153698081</v>
      </c>
      <c r="E76" s="24">
        <f>IF(E42=0,"",E42/TrRoad_act!E46*100)</f>
        <v>14.937093874123594</v>
      </c>
      <c r="F76" s="24">
        <f>IF(F42=0,"",F42/TrRoad_act!F46*100)</f>
        <v>14.405675197163461</v>
      </c>
      <c r="G76" s="24">
        <f>IF(G42=0,"",G42/TrRoad_act!G46*100)</f>
        <v>13.760698908037163</v>
      </c>
      <c r="H76" s="24">
        <f>IF(H42=0,"",H42/TrRoad_act!H46*100)</f>
        <v>14.21000033870437</v>
      </c>
      <c r="I76" s="24">
        <f>IF(I42=0,"",I42/TrRoad_act!I46*100)</f>
        <v>14.079956217227741</v>
      </c>
      <c r="J76" s="24">
        <f>IF(J42=0,"",J42/TrRoad_act!J46*100)</f>
        <v>13.762202090593567</v>
      </c>
      <c r="K76" s="24">
        <f>IF(K42=0,"",K42/TrRoad_act!K46*100)</f>
        <v>13.241281593895899</v>
      </c>
      <c r="L76" s="24">
        <f>IF(L42=0,"",L42/TrRoad_act!L46*100)</f>
        <v>12.657321713069129</v>
      </c>
      <c r="M76" s="24">
        <f>IF(M42=0,"",M42/TrRoad_act!M46*100)</f>
        <v>12.741692229919025</v>
      </c>
      <c r="N76" s="24">
        <f>IF(N42=0,"",N42/TrRoad_act!N46*100)</f>
        <v>13.095148237655712</v>
      </c>
      <c r="O76" s="24">
        <f>IF(O42=0,"",O42/TrRoad_act!O46*100)</f>
        <v>13.322998689929252</v>
      </c>
      <c r="P76" s="24">
        <f>IF(P42=0,"",P42/TrRoad_act!P46*100)</f>
        <v>13.019031844367888</v>
      </c>
      <c r="Q76" s="24">
        <f>IF(Q42=0,"",Q42/TrRoad_act!Q46*100)</f>
        <v>14.365409365252486</v>
      </c>
    </row>
    <row r="77" spans="1:17" ht="11.45" customHeight="1" x14ac:dyDescent="0.25">
      <c r="A77" s="23" t="s">
        <v>27</v>
      </c>
      <c r="B77" s="22">
        <f>IF(B43=0,"",B43/TrRoad_act!B47*100)</f>
        <v>8.5471368264804219</v>
      </c>
      <c r="C77" s="22">
        <f>IF(C43=0,"",C43/TrRoad_act!C47*100)</f>
        <v>8.4503821642038375</v>
      </c>
      <c r="D77" s="22">
        <f>IF(D43=0,"",D43/TrRoad_act!D47*100)</f>
        <v>8.3426288490745382</v>
      </c>
      <c r="E77" s="22">
        <f>IF(E43=0,"",E43/TrRoad_act!E47*100)</f>
        <v>8.249727598630054</v>
      </c>
      <c r="F77" s="22">
        <f>IF(F43=0,"",F43/TrRoad_act!F47*100)</f>
        <v>8.1852718120999182</v>
      </c>
      <c r="G77" s="22">
        <f>IF(G43=0,"",G43/TrRoad_act!G47*100)</f>
        <v>8.096306899942423</v>
      </c>
      <c r="H77" s="22">
        <f>IF(H43=0,"",H43/TrRoad_act!H47*100)</f>
        <v>8.0175289382746637</v>
      </c>
      <c r="I77" s="22">
        <f>IF(I43=0,"",I43/TrRoad_act!I47*100)</f>
        <v>7.945036176516572</v>
      </c>
      <c r="J77" s="22">
        <f>IF(J43=0,"",J43/TrRoad_act!J47*100)</f>
        <v>7.8890653581181009</v>
      </c>
      <c r="K77" s="22">
        <f>IF(K43=0,"",K43/TrRoad_act!K47*100)</f>
        <v>7.8149089085321632</v>
      </c>
      <c r="L77" s="22">
        <f>IF(L43=0,"",L43/TrRoad_act!L47*100)</f>
        <v>7.7373943735172244</v>
      </c>
      <c r="M77" s="22">
        <f>IF(M43=0,"",M43/TrRoad_act!M47*100)</f>
        <v>7.6517845302748606</v>
      </c>
      <c r="N77" s="22">
        <f>IF(N43=0,"",N43/TrRoad_act!N47*100)</f>
        <v>7.5696172592707915</v>
      </c>
      <c r="O77" s="22">
        <f>IF(O43=0,"",O43/TrRoad_act!O47*100)</f>
        <v>7.4970465692792994</v>
      </c>
      <c r="P77" s="22">
        <f>IF(P43=0,"",P43/TrRoad_act!P47*100)</f>
        <v>7.4095174026162312</v>
      </c>
      <c r="Q77" s="22">
        <f>IF(Q43=0,"",Q43/TrRoad_act!Q47*100)</f>
        <v>7.3531095159679927</v>
      </c>
    </row>
    <row r="78" spans="1:17" ht="11.45" customHeight="1" x14ac:dyDescent="0.25">
      <c r="A78" s="62" t="s">
        <v>59</v>
      </c>
      <c r="B78" s="70">
        <f>IF(B44=0,"",B44/TrRoad_act!B48*100)</f>
        <v>8.4572778202513241</v>
      </c>
      <c r="C78" s="70">
        <f>IF(C44=0,"",C44/TrRoad_act!C48*100)</f>
        <v>8.3828369651692292</v>
      </c>
      <c r="D78" s="70">
        <f>IF(D44=0,"",D44/TrRoad_act!D48*100)</f>
        <v>8.2919478698503752</v>
      </c>
      <c r="E78" s="70">
        <f>IF(E44=0,"",E44/TrRoad_act!E48*100)</f>
        <v>8.2159697679643102</v>
      </c>
      <c r="F78" s="70">
        <f>IF(F44=0,"",F44/TrRoad_act!F48*100)</f>
        <v>8.1723253982581934</v>
      </c>
      <c r="G78" s="70">
        <f>IF(G44=0,"",G44/TrRoad_act!G48*100)</f>
        <v>8.1007403664081217</v>
      </c>
      <c r="H78" s="70">
        <f>IF(H44=0,"",H44/TrRoad_act!H48*100)</f>
        <v>8.0323952970444097</v>
      </c>
      <c r="I78" s="70">
        <f>IF(I44=0,"",I44/TrRoad_act!I48*100)</f>
        <v>7.9757726943501543</v>
      </c>
      <c r="J78" s="70">
        <f>IF(J44=0,"",J44/TrRoad_act!J48*100)</f>
        <v>7.9260438175699726</v>
      </c>
      <c r="K78" s="70">
        <f>IF(K44=0,"",K44/TrRoad_act!K48*100)</f>
        <v>7.8777386464461054</v>
      </c>
      <c r="L78" s="70">
        <f>IF(L44=0,"",L44/TrRoad_act!L48*100)</f>
        <v>7.8364447973079816</v>
      </c>
      <c r="M78" s="70">
        <f>IF(M44=0,"",M44/TrRoad_act!M48*100)</f>
        <v>7.8036751171687975</v>
      </c>
      <c r="N78" s="70">
        <f>IF(N44=0,"",N44/TrRoad_act!N48*100)</f>
        <v>7.7103116521956148</v>
      </c>
      <c r="O78" s="70">
        <f>IF(O44=0,"",O44/TrRoad_act!O48*100)</f>
        <v>7.6224908373686171</v>
      </c>
      <c r="P78" s="70">
        <f>IF(P44=0,"",P44/TrRoad_act!P48*100)</f>
        <v>7.5062619750823272</v>
      </c>
      <c r="Q78" s="70">
        <f>IF(Q44=0,"",Q44/TrRoad_act!Q48*100)</f>
        <v>7.3889621284712828</v>
      </c>
    </row>
    <row r="79" spans="1:17" ht="11.45" customHeight="1" x14ac:dyDescent="0.25">
      <c r="A79" s="62" t="s">
        <v>58</v>
      </c>
      <c r="B79" s="70">
        <f>IF(B46=0,"",B46/TrRoad_act!B49*100)</f>
        <v>8.5466635699698053</v>
      </c>
      <c r="C79" s="70">
        <f>IF(C46=0,"",C46/TrRoad_act!C49*100)</f>
        <v>8.448519956572996</v>
      </c>
      <c r="D79" s="70">
        <f>IF(D46=0,"",D46/TrRoad_act!D49*100)</f>
        <v>8.3395525737434362</v>
      </c>
      <c r="E79" s="70">
        <f>IF(E46=0,"",E46/TrRoad_act!E49*100)</f>
        <v>8.2456161910473398</v>
      </c>
      <c r="F79" s="70">
        <f>IF(F46=0,"",F46/TrRoad_act!F49*100)</f>
        <v>8.1800689034426082</v>
      </c>
      <c r="G79" s="70">
        <f>IF(G46=0,"",G46/TrRoad_act!G49*100)</f>
        <v>8.090143612771481</v>
      </c>
      <c r="H79" s="70">
        <f>IF(H46=0,"",H46/TrRoad_act!H49*100)</f>
        <v>8.0093578028364831</v>
      </c>
      <c r="I79" s="70">
        <f>IF(I46=0,"",I46/TrRoad_act!I49*100)</f>
        <v>7.9367364656363986</v>
      </c>
      <c r="J79" s="70">
        <f>IF(J46=0,"",J46/TrRoad_act!J49*100)</f>
        <v>7.8785786761120749</v>
      </c>
      <c r="K79" s="70">
        <f>IF(K46=0,"",K46/TrRoad_act!K49*100)</f>
        <v>7.8012885140124677</v>
      </c>
      <c r="L79" s="70">
        <f>IF(L46=0,"",L46/TrRoad_act!L49*100)</f>
        <v>7.7208580841315584</v>
      </c>
      <c r="M79" s="70">
        <f>IF(M46=0,"",M46/TrRoad_act!M49*100)</f>
        <v>7.6325167826642337</v>
      </c>
      <c r="N79" s="70">
        <f>IF(N46=0,"",N46/TrRoad_act!N49*100)</f>
        <v>7.5500186438997652</v>
      </c>
      <c r="O79" s="70">
        <f>IF(O46=0,"",O46/TrRoad_act!O49*100)</f>
        <v>7.4735763889539424</v>
      </c>
      <c r="P79" s="70">
        <f>IF(P46=0,"",P46/TrRoad_act!P49*100)</f>
        <v>7.3869402093470971</v>
      </c>
      <c r="Q79" s="70">
        <f>IF(Q46=0,"",Q46/TrRoad_act!Q49*100)</f>
        <v>7.3274844466358031</v>
      </c>
    </row>
    <row r="80" spans="1:17" ht="11.45" customHeight="1" x14ac:dyDescent="0.25">
      <c r="A80" s="62" t="s">
        <v>57</v>
      </c>
      <c r="B80" s="70">
        <f>IF(B48=0,"",B48/TrRoad_act!B50*100)</f>
        <v>9.5805674630767008</v>
      </c>
      <c r="C80" s="70">
        <f>IF(C48=0,"",C48/TrRoad_act!C50*100)</f>
        <v>9.3848103738007307</v>
      </c>
      <c r="D80" s="70">
        <f>IF(D48=0,"",D48/TrRoad_act!D50*100)</f>
        <v>9.2018983904183127</v>
      </c>
      <c r="E80" s="70">
        <f>IF(E48=0,"",E48/TrRoad_act!E50*100)</f>
        <v>9.0519704700657417</v>
      </c>
      <c r="F80" s="70">
        <f>IF(F48=0,"",F48/TrRoad_act!F50*100)</f>
        <v>8.9391574713855526</v>
      </c>
      <c r="G80" s="70">
        <f>IF(G48=0,"",G48/TrRoad_act!G50*100)</f>
        <v>8.8212951238018587</v>
      </c>
      <c r="H80" s="70">
        <f>IF(H48=0,"",H48/TrRoad_act!H50*100)</f>
        <v>8.7262058670568372</v>
      </c>
      <c r="I80" s="70">
        <f>IF(I48=0,"",I48/TrRoad_act!I50*100)</f>
        <v>8.7088192197969363</v>
      </c>
      <c r="J80" s="70">
        <f>IF(J48=0,"",J48/TrRoad_act!J50*100)</f>
        <v>8.6465375552371082</v>
      </c>
      <c r="K80" s="70">
        <f>IF(K48=0,"",K48/TrRoad_act!K50*100)</f>
        <v>8.5047150489856964</v>
      </c>
      <c r="L80" s="70">
        <f>IF(L48=0,"",L48/TrRoad_act!L50*100)</f>
        <v>8.4220863987258525</v>
      </c>
      <c r="M80" s="70">
        <f>IF(M48=0,"",M48/TrRoad_act!M50*100)</f>
        <v>8.4097362430073002</v>
      </c>
      <c r="N80" s="70">
        <f>IF(N48=0,"",N48/TrRoad_act!N50*100)</f>
        <v>8.2263328515281309</v>
      </c>
      <c r="O80" s="70">
        <f>IF(O48=0,"",O48/TrRoad_act!O50*100)</f>
        <v>8.1592897395227588</v>
      </c>
      <c r="P80" s="70">
        <f>IF(P48=0,"",P48/TrRoad_act!P50*100)</f>
        <v>8.1095552884367823</v>
      </c>
      <c r="Q80" s="70">
        <f>IF(Q48=0,"",Q48/TrRoad_act!Q50*100)</f>
        <v>8.0662823509092174</v>
      </c>
    </row>
    <row r="81" spans="1:17" ht="11.45" customHeight="1" x14ac:dyDescent="0.25">
      <c r="A81" s="62" t="s">
        <v>56</v>
      </c>
      <c r="B81" s="70">
        <f>IF(B49=0,"",B49/TrRoad_act!B51*100)</f>
        <v>10.396761838494349</v>
      </c>
      <c r="C81" s="70">
        <f>IF(C49=0,"",C49/TrRoad_act!C51*100)</f>
        <v>10.14395164118212</v>
      </c>
      <c r="D81" s="70">
        <f>IF(D49=0,"",D49/TrRoad_act!D51*100)</f>
        <v>9.928852491738116</v>
      </c>
      <c r="E81" s="70">
        <f>IF(E49=0,"",E49/TrRoad_act!E51*100)</f>
        <v>9.7490141020364316</v>
      </c>
      <c r="F81" s="70">
        <f>IF(F49=0,"",F49/TrRoad_act!F51*100)</f>
        <v>9.6355138134181271</v>
      </c>
      <c r="G81" s="70">
        <f>IF(G49=0,"",G49/TrRoad_act!G51*100)</f>
        <v>9.5365351803813461</v>
      </c>
      <c r="H81" s="70">
        <f>IF(H49=0,"",H49/TrRoad_act!H51*100)</f>
        <v>9.4459193759932525</v>
      </c>
      <c r="I81" s="70">
        <f>IF(I49=0,"",I49/TrRoad_act!I51*100)</f>
        <v>9.4144416269585918</v>
      </c>
      <c r="J81" s="70">
        <f>IF(J49=0,"",J49/TrRoad_act!J51*100)</f>
        <v>9.263854890469462</v>
      </c>
      <c r="K81" s="70">
        <f>IF(K49=0,"",K49/TrRoad_act!K51*100)</f>
        <v>9.0133912603347888</v>
      </c>
      <c r="L81" s="70">
        <f>IF(L49=0,"",L49/TrRoad_act!L51*100)</f>
        <v>8.764276122413424</v>
      </c>
      <c r="M81" s="70">
        <f>IF(M49=0,"",M49/TrRoad_act!M51*100)</f>
        <v>8.6980350166494667</v>
      </c>
      <c r="N81" s="70">
        <f>IF(N49=0,"",N49/TrRoad_act!N51*100)</f>
        <v>8.5384585705203779</v>
      </c>
      <c r="O81" s="70">
        <f>IF(O49=0,"",O49/TrRoad_act!O51*100)</f>
        <v>8.5409488584231408</v>
      </c>
      <c r="P81" s="70">
        <f>IF(P49=0,"",P49/TrRoad_act!P51*100)</f>
        <v>8.4100783513220261</v>
      </c>
      <c r="Q81" s="70">
        <f>IF(Q49=0,"",Q49/TrRoad_act!Q51*100)</f>
        <v>8.3474599328235666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>
        <f>IF(N51=0,"",N51/TrRoad_act!N52*100)</f>
        <v>3.8871428344970136</v>
      </c>
      <c r="O82" s="70">
        <f>IF(O51=0,"",O51/TrRoad_act!O52*100)</f>
        <v>3.9014370793823074</v>
      </c>
      <c r="P82" s="70">
        <f>IF(P51=0,"",P51/TrRoad_act!P52*100)</f>
        <v>3.9208530513034696</v>
      </c>
      <c r="Q82" s="70">
        <f>IF(Q51=0,"",Q51/TrRoad_act!Q52*100)</f>
        <v>3.9438535004624895</v>
      </c>
    </row>
    <row r="83" spans="1:17" ht="11.45" customHeight="1" x14ac:dyDescent="0.25">
      <c r="A83" s="19" t="s">
        <v>24</v>
      </c>
      <c r="B83" s="21">
        <f>IF(B52=0,"",B52/TrRoad_act!B53*100)</f>
        <v>47.115228062959538</v>
      </c>
      <c r="C83" s="21">
        <f>IF(C52=0,"",C52/TrRoad_act!C53*100)</f>
        <v>53.753797993906907</v>
      </c>
      <c r="D83" s="21">
        <f>IF(D52=0,"",D52/TrRoad_act!D53*100)</f>
        <v>52.867694461765588</v>
      </c>
      <c r="E83" s="21">
        <f>IF(E52=0,"",E52/TrRoad_act!E53*100)</f>
        <v>53.285435121536281</v>
      </c>
      <c r="F83" s="21">
        <f>IF(F52=0,"",F52/TrRoad_act!F53*100)</f>
        <v>47.087073782362197</v>
      </c>
      <c r="G83" s="21">
        <f>IF(G52=0,"",G52/TrRoad_act!G53*100)</f>
        <v>45.796245384329822</v>
      </c>
      <c r="H83" s="21">
        <f>IF(H52=0,"",H52/TrRoad_act!H53*100)</f>
        <v>49.554993105191961</v>
      </c>
      <c r="I83" s="21">
        <f>IF(I52=0,"",I52/TrRoad_act!I53*100)</f>
        <v>51.352249150168703</v>
      </c>
      <c r="J83" s="21">
        <f>IF(J52=0,"",J52/TrRoad_act!J53*100)</f>
        <v>49.822420892531753</v>
      </c>
      <c r="K83" s="21">
        <f>IF(K52=0,"",K52/TrRoad_act!K53*100)</f>
        <v>47.444529635855581</v>
      </c>
      <c r="L83" s="21">
        <f>IF(L52=0,"",L52/TrRoad_act!L53*100)</f>
        <v>45.359229447705019</v>
      </c>
      <c r="M83" s="21">
        <f>IF(M52=0,"",M52/TrRoad_act!M53*100)</f>
        <v>53.996275957508011</v>
      </c>
      <c r="N83" s="21">
        <f>IF(N52=0,"",N52/TrRoad_act!N53*100)</f>
        <v>57.274549289959374</v>
      </c>
      <c r="O83" s="21">
        <f>IF(O52=0,"",O52/TrRoad_act!O53*100)</f>
        <v>53.472883642312787</v>
      </c>
      <c r="P83" s="21">
        <f>IF(P52=0,"",P52/TrRoad_act!P53*100)</f>
        <v>55.139203554016468</v>
      </c>
      <c r="Q83" s="21">
        <f>IF(Q52=0,"",Q52/TrRoad_act!Q53*100)</f>
        <v>57.592005882447175</v>
      </c>
    </row>
    <row r="84" spans="1:17" ht="11.45" customHeight="1" x14ac:dyDescent="0.25">
      <c r="A84" s="17" t="s">
        <v>23</v>
      </c>
      <c r="B84" s="20">
        <f>IF(B53=0,"",B53/TrRoad_act!B54*100)</f>
        <v>47.653499000968537</v>
      </c>
      <c r="C84" s="20">
        <f>IF(C53=0,"",C53/TrRoad_act!C54*100)</f>
        <v>51.802984775574643</v>
      </c>
      <c r="D84" s="20">
        <f>IF(D53=0,"",D53/TrRoad_act!D54*100)</f>
        <v>51.378716435115692</v>
      </c>
      <c r="E84" s="20">
        <f>IF(E53=0,"",E53/TrRoad_act!E54*100)</f>
        <v>51.693440255618469</v>
      </c>
      <c r="F84" s="20">
        <f>IF(F53=0,"",F53/TrRoad_act!F54*100)</f>
        <v>47.958611773480222</v>
      </c>
      <c r="G84" s="20">
        <f>IF(G53=0,"",G53/TrRoad_act!G54*100)</f>
        <v>47.146030388455472</v>
      </c>
      <c r="H84" s="20">
        <f>IF(H53=0,"",H53/TrRoad_act!H54*100)</f>
        <v>49.421290441807663</v>
      </c>
      <c r="I84" s="20">
        <f>IF(I53=0,"",I53/TrRoad_act!I54*100)</f>
        <v>50.437004756659888</v>
      </c>
      <c r="J84" s="20">
        <f>IF(J53=0,"",J53/TrRoad_act!J54*100)</f>
        <v>49.451741792810935</v>
      </c>
      <c r="K84" s="20">
        <f>IF(K53=0,"",K53/TrRoad_act!K54*100)</f>
        <v>47.918865257220681</v>
      </c>
      <c r="L84" s="20">
        <f>IF(L53=0,"",L53/TrRoad_act!L54*100)</f>
        <v>46.584418896841939</v>
      </c>
      <c r="M84" s="20">
        <f>IF(M53=0,"",M53/TrRoad_act!M54*100)</f>
        <v>51.717489209750092</v>
      </c>
      <c r="N84" s="20">
        <f>IF(N53=0,"",N53/TrRoad_act!N54*100)</f>
        <v>53.616644284098314</v>
      </c>
      <c r="O84" s="20">
        <f>IF(O53=0,"",O53/TrRoad_act!O54*100)</f>
        <v>51.240614709328703</v>
      </c>
      <c r="P84" s="20">
        <f>IF(P53=0,"",P53/TrRoad_act!P54*100)</f>
        <v>52.154469354569223</v>
      </c>
      <c r="Q84" s="20">
        <f>IF(Q53=0,"",Q53/TrRoad_act!Q54*100)</f>
        <v>53.536562764214892</v>
      </c>
    </row>
    <row r="85" spans="1:17" ht="11.45" customHeight="1" x14ac:dyDescent="0.25">
      <c r="A85" s="15" t="s">
        <v>22</v>
      </c>
      <c r="B85" s="69">
        <f>IF(B55=0,"",B55/TrRoad_act!B55*100)</f>
        <v>44.011921012528376</v>
      </c>
      <c r="C85" s="69">
        <f>IF(C55=0,"",C55/TrRoad_act!C55*100)</f>
        <v>63.94527087840477</v>
      </c>
      <c r="D85" s="69">
        <f>IF(D55=0,"",D55/TrRoad_act!D55*100)</f>
        <v>60.269663151496033</v>
      </c>
      <c r="E85" s="69">
        <f>IF(E55=0,"",E55/TrRoad_act!E55*100)</f>
        <v>60.818586875807135</v>
      </c>
      <c r="F85" s="69">
        <f>IF(F55=0,"",F55/TrRoad_act!F55*100)</f>
        <v>42.897216318394591</v>
      </c>
      <c r="G85" s="69">
        <f>IF(G55=0,"",G55/TrRoad_act!G55*100)</f>
        <v>39.312416340184619</v>
      </c>
      <c r="H85" s="69">
        <f>IF(H55=0,"",H55/TrRoad_act!H55*100)</f>
        <v>50.065552370011076</v>
      </c>
      <c r="I85" s="69">
        <f>IF(I55=0,"",I55/TrRoad_act!I55*100)</f>
        <v>54.964937826341668</v>
      </c>
      <c r="J85" s="69">
        <f>IF(J55=0,"",J55/TrRoad_act!J55*100)</f>
        <v>51.170806315430816</v>
      </c>
      <c r="K85" s="69">
        <f>IF(K55=0,"",K55/TrRoad_act!K55*100)</f>
        <v>45.485699513395836</v>
      </c>
      <c r="L85" s="69">
        <f>IF(L55=0,"",L55/TrRoad_act!L55*100)</f>
        <v>40.569286124064355</v>
      </c>
      <c r="M85" s="69">
        <f>IF(M55=0,"",M55/TrRoad_act!M55*100)</f>
        <v>62.738404963106788</v>
      </c>
      <c r="N85" s="69">
        <f>IF(N55=0,"",N55/TrRoad_act!N55*100)</f>
        <v>70.587137273640792</v>
      </c>
      <c r="O85" s="69">
        <f>IF(O55=0,"",O55/TrRoad_act!O55*100)</f>
        <v>61.146698142201537</v>
      </c>
      <c r="P85" s="69">
        <f>IF(P55=0,"",P55/TrRoad_act!P55*100)</f>
        <v>64.490027901882101</v>
      </c>
      <c r="Q85" s="69">
        <f>IF(Q55=0,"",Q55/TrRoad_act!Q55*100)</f>
        <v>70.479791136018491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30.934849644106439</v>
      </c>
      <c r="C88" s="79">
        <f>IF(TrRoad_act!C4=0,"",C18/TrRoad_act!C4*1000)</f>
        <v>31.106119664054201</v>
      </c>
      <c r="D88" s="79">
        <f>IF(TrRoad_act!D4=0,"",D18/TrRoad_act!D4*1000)</f>
        <v>31.648617930575913</v>
      </c>
      <c r="E88" s="79">
        <f>IF(TrRoad_act!E4=0,"",E18/TrRoad_act!E4*1000)</f>
        <v>31.195901321869258</v>
      </c>
      <c r="F88" s="79">
        <f>IF(TrRoad_act!F4=0,"",F18/TrRoad_act!F4*1000)</f>
        <v>31.219737713503342</v>
      </c>
      <c r="G88" s="79">
        <f>IF(TrRoad_act!G4=0,"",G18/TrRoad_act!G4*1000)</f>
        <v>31.8278584853953</v>
      </c>
      <c r="H88" s="79">
        <f>IF(TrRoad_act!H4=0,"",H18/TrRoad_act!H4*1000)</f>
        <v>33.426870369297617</v>
      </c>
      <c r="I88" s="79">
        <f>IF(TrRoad_act!I4=0,"",I18/TrRoad_act!I4*1000)</f>
        <v>32.903773794566604</v>
      </c>
      <c r="J88" s="79">
        <f>IF(TrRoad_act!J4=0,"",J18/TrRoad_act!J4*1000)</f>
        <v>31.228431145759863</v>
      </c>
      <c r="K88" s="79">
        <f>IF(TrRoad_act!K4=0,"",K18/TrRoad_act!K4*1000)</f>
        <v>29.085873508901269</v>
      </c>
      <c r="L88" s="79">
        <f>IF(TrRoad_act!L4=0,"",L18/TrRoad_act!L4*1000)</f>
        <v>28.696700652616077</v>
      </c>
      <c r="M88" s="79">
        <f>IF(TrRoad_act!M4=0,"",M18/TrRoad_act!M4*1000)</f>
        <v>29.365052537057515</v>
      </c>
      <c r="N88" s="79">
        <f>IF(TrRoad_act!N4=0,"",N18/TrRoad_act!N4*1000)</f>
        <v>31.428581874887758</v>
      </c>
      <c r="O88" s="79">
        <f>IF(TrRoad_act!O4=0,"",O18/TrRoad_act!O4*1000)</f>
        <v>29.949760764474487</v>
      </c>
      <c r="P88" s="79">
        <f>IF(TrRoad_act!P4=0,"",P18/TrRoad_act!P4*1000)</f>
        <v>30.800004570375869</v>
      </c>
      <c r="Q88" s="79">
        <f>IF(TrRoad_act!Q4=0,"",Q18/TrRoad_act!Q4*1000)</f>
        <v>29.664523667576379</v>
      </c>
    </row>
    <row r="89" spans="1:17" ht="11.45" customHeight="1" x14ac:dyDescent="0.25">
      <c r="A89" s="23" t="s">
        <v>30</v>
      </c>
      <c r="B89" s="78">
        <f>IF(TrRoad_act!B5=0,"",B19/TrRoad_act!B5*1000)</f>
        <v>31.510745611643209</v>
      </c>
      <c r="C89" s="78">
        <f>IF(TrRoad_act!C5=0,"",C19/TrRoad_act!C5*1000)</f>
        <v>30.828800792504826</v>
      </c>
      <c r="D89" s="78">
        <f>IF(TrRoad_act!D5=0,"",D19/TrRoad_act!D5*1000)</f>
        <v>30.778952929947458</v>
      </c>
      <c r="E89" s="78">
        <f>IF(TrRoad_act!E5=0,"",E19/TrRoad_act!E5*1000)</f>
        <v>30.811851387629201</v>
      </c>
      <c r="F89" s="78">
        <f>IF(TrRoad_act!F5=0,"",F19/TrRoad_act!F5*1000)</f>
        <v>29.925693506860497</v>
      </c>
      <c r="G89" s="78">
        <f>IF(TrRoad_act!G5=0,"",G19/TrRoad_act!G5*1000)</f>
        <v>30.206842804754132</v>
      </c>
      <c r="H89" s="78">
        <f>IF(TrRoad_act!H5=0,"",H19/TrRoad_act!H5*1000)</f>
        <v>29.357140098934732</v>
      </c>
      <c r="I89" s="78">
        <f>IF(TrRoad_act!I5=0,"",I19/TrRoad_act!I5*1000)</f>
        <v>29.6988546149231</v>
      </c>
      <c r="J89" s="78">
        <f>IF(TrRoad_act!J5=0,"",J19/TrRoad_act!J5*1000)</f>
        <v>28.905677087210478</v>
      </c>
      <c r="K89" s="78">
        <f>IF(TrRoad_act!K5=0,"",K19/TrRoad_act!K5*1000)</f>
        <v>29.613751540849762</v>
      </c>
      <c r="L89" s="78">
        <f>IF(TrRoad_act!L5=0,"",L19/TrRoad_act!L5*1000)</f>
        <v>29.700714034712558</v>
      </c>
      <c r="M89" s="78">
        <f>IF(TrRoad_act!M5=0,"",M19/TrRoad_act!M5*1000)</f>
        <v>28.479200758884474</v>
      </c>
      <c r="N89" s="78">
        <f>IF(TrRoad_act!N5=0,"",N19/TrRoad_act!N5*1000)</f>
        <v>26.835005798099619</v>
      </c>
      <c r="O89" s="78">
        <f>IF(TrRoad_act!O5=0,"",O19/TrRoad_act!O5*1000)</f>
        <v>26.153496303896425</v>
      </c>
      <c r="P89" s="78">
        <f>IF(TrRoad_act!P5=0,"",P19/TrRoad_act!P5*1000)</f>
        <v>27.020606784423556</v>
      </c>
      <c r="Q89" s="78">
        <f>IF(TrRoad_act!Q5=0,"",Q19/TrRoad_act!Q5*1000)</f>
        <v>27.945975214167245</v>
      </c>
    </row>
    <row r="90" spans="1:17" ht="11.45" customHeight="1" x14ac:dyDescent="0.25">
      <c r="A90" s="19" t="s">
        <v>29</v>
      </c>
      <c r="B90" s="76">
        <f>IF(TrRoad_act!B6=0,"",B21/TrRoad_act!B6*1000)</f>
        <v>32.033444141617913</v>
      </c>
      <c r="C90" s="76">
        <f>IF(TrRoad_act!C6=0,"",C21/TrRoad_act!C6*1000)</f>
        <v>32.326984550462413</v>
      </c>
      <c r="D90" s="76">
        <f>IF(TrRoad_act!D6=0,"",D21/TrRoad_act!D6*1000)</f>
        <v>33.012432010450816</v>
      </c>
      <c r="E90" s="76">
        <f>IF(TrRoad_act!E6=0,"",E21/TrRoad_act!E6*1000)</f>
        <v>32.485165610632166</v>
      </c>
      <c r="F90" s="76">
        <f>IF(TrRoad_act!F6=0,"",F21/TrRoad_act!F6*1000)</f>
        <v>32.607457954220607</v>
      </c>
      <c r="G90" s="76">
        <f>IF(TrRoad_act!G6=0,"",G21/TrRoad_act!G6*1000)</f>
        <v>33.458646626877155</v>
      </c>
      <c r="H90" s="76">
        <f>IF(TrRoad_act!H6=0,"",H21/TrRoad_act!H6*1000)</f>
        <v>35.52222158441301</v>
      </c>
      <c r="I90" s="76">
        <f>IF(TrRoad_act!I6=0,"",I21/TrRoad_act!I6*1000)</f>
        <v>34.81982073709819</v>
      </c>
      <c r="J90" s="76">
        <f>IF(TrRoad_act!J6=0,"",J21/TrRoad_act!J6*1000)</f>
        <v>32.854728882867001</v>
      </c>
      <c r="K90" s="76">
        <f>IF(TrRoad_act!K6=0,"",K21/TrRoad_act!K6*1000)</f>
        <v>30.101395106857705</v>
      </c>
      <c r="L90" s="76">
        <f>IF(TrRoad_act!L6=0,"",L21/TrRoad_act!L6*1000)</f>
        <v>29.641007089690312</v>
      </c>
      <c r="M90" s="76">
        <f>IF(TrRoad_act!M6=0,"",M21/TrRoad_act!M6*1000)</f>
        <v>30.5325065344941</v>
      </c>
      <c r="N90" s="76">
        <f>IF(TrRoad_act!N6=0,"",N21/TrRoad_act!N6*1000)</f>
        <v>33.533138225353362</v>
      </c>
      <c r="O90" s="76">
        <f>IF(TrRoad_act!O6=0,"",O21/TrRoad_act!O6*1000)</f>
        <v>31.635285589141823</v>
      </c>
      <c r="P90" s="76">
        <f>IF(TrRoad_act!P6=0,"",P21/TrRoad_act!P6*1000)</f>
        <v>32.562015596834442</v>
      </c>
      <c r="Q90" s="76">
        <f>IF(TrRoad_act!Q6=0,"",Q21/TrRoad_act!Q6*1000)</f>
        <v>30.986237998444228</v>
      </c>
    </row>
    <row r="91" spans="1:17" ht="11.45" customHeight="1" x14ac:dyDescent="0.25">
      <c r="A91" s="62" t="s">
        <v>59</v>
      </c>
      <c r="B91" s="77">
        <f>IF(TrRoad_act!B7=0,"",B22/TrRoad_act!B7*1000)</f>
        <v>32.399227577009107</v>
      </c>
      <c r="C91" s="77">
        <f>IF(TrRoad_act!C7=0,"",C22/TrRoad_act!C7*1000)</f>
        <v>32.800422012196897</v>
      </c>
      <c r="D91" s="77">
        <f>IF(TrRoad_act!D7=0,"",D22/TrRoad_act!D7*1000)</f>
        <v>33.967883877227976</v>
      </c>
      <c r="E91" s="77">
        <f>IF(TrRoad_act!E7=0,"",E22/TrRoad_act!E7*1000)</f>
        <v>33.597042557780178</v>
      </c>
      <c r="F91" s="77">
        <f>IF(TrRoad_act!F7=0,"",F22/TrRoad_act!F7*1000)</f>
        <v>34.766916603399878</v>
      </c>
      <c r="G91" s="77">
        <f>IF(TrRoad_act!G7=0,"",G22/TrRoad_act!G7*1000)</f>
        <v>36.264817977521254</v>
      </c>
      <c r="H91" s="77">
        <f>IF(TrRoad_act!H7=0,"",H22/TrRoad_act!H7*1000)</f>
        <v>39.789709102420645</v>
      </c>
      <c r="I91" s="77">
        <f>IF(TrRoad_act!I7=0,"",I22/TrRoad_act!I7*1000)</f>
        <v>38.956402145669578</v>
      </c>
      <c r="J91" s="77">
        <f>IF(TrRoad_act!J7=0,"",J22/TrRoad_act!J7*1000)</f>
        <v>35.93589481382557</v>
      </c>
      <c r="K91" s="77">
        <f>IF(TrRoad_act!K7=0,"",K22/TrRoad_act!K7*1000)</f>
        <v>31.976361521213921</v>
      </c>
      <c r="L91" s="77">
        <f>IF(TrRoad_act!L7=0,"",L22/TrRoad_act!L7*1000)</f>
        <v>31.281501441593072</v>
      </c>
      <c r="M91" s="77">
        <f>IF(TrRoad_act!M7=0,"",M22/TrRoad_act!M7*1000)</f>
        <v>31.712400748943185</v>
      </c>
      <c r="N91" s="77">
        <f>IF(TrRoad_act!N7=0,"",N22/TrRoad_act!N7*1000)</f>
        <v>34.744724048448695</v>
      </c>
      <c r="O91" s="77">
        <f>IF(TrRoad_act!O7=0,"",O22/TrRoad_act!O7*1000)</f>
        <v>32.854841915115088</v>
      </c>
      <c r="P91" s="77">
        <f>IF(TrRoad_act!P7=0,"",P22/TrRoad_act!P7*1000)</f>
        <v>33.781290499607074</v>
      </c>
      <c r="Q91" s="77">
        <f>IF(TrRoad_act!Q7=0,"",Q22/TrRoad_act!Q7*1000)</f>
        <v>32.005184840978842</v>
      </c>
    </row>
    <row r="92" spans="1:17" ht="11.45" customHeight="1" x14ac:dyDescent="0.25">
      <c r="A92" s="62" t="s">
        <v>58</v>
      </c>
      <c r="B92" s="77">
        <f>IF(TrRoad_act!B8=0,"",B24/TrRoad_act!B8*1000)</f>
        <v>29.917906029080896</v>
      </c>
      <c r="C92" s="77">
        <f>IF(TrRoad_act!C8=0,"",C24/TrRoad_act!C8*1000)</f>
        <v>29.971919611634213</v>
      </c>
      <c r="D92" s="77">
        <f>IF(TrRoad_act!D8=0,"",D24/TrRoad_act!D8*1000)</f>
        <v>30.265873738870145</v>
      </c>
      <c r="E92" s="77">
        <f>IF(TrRoad_act!E8=0,"",E24/TrRoad_act!E8*1000)</f>
        <v>29.752288719403516</v>
      </c>
      <c r="F92" s="77">
        <f>IF(TrRoad_act!F8=0,"",F24/TrRoad_act!F8*1000)</f>
        <v>29.476794570791082</v>
      </c>
      <c r="G92" s="77">
        <f>IF(TrRoad_act!G8=0,"",G24/TrRoad_act!G8*1000)</f>
        <v>29.935477087144825</v>
      </c>
      <c r="H92" s="77">
        <f>IF(TrRoad_act!H8=0,"",H24/TrRoad_act!H8*1000)</f>
        <v>31.809981429478171</v>
      </c>
      <c r="I92" s="77">
        <f>IF(TrRoad_act!I8=0,"",I24/TrRoad_act!I8*1000)</f>
        <v>31.501739738909393</v>
      </c>
      <c r="J92" s="77">
        <f>IF(TrRoad_act!J8=0,"",J24/TrRoad_act!J8*1000)</f>
        <v>30.001618501973365</v>
      </c>
      <c r="K92" s="77">
        <f>IF(TrRoad_act!K8=0,"",K24/TrRoad_act!K8*1000)</f>
        <v>28.029983185656278</v>
      </c>
      <c r="L92" s="77">
        <f>IF(TrRoad_act!L8=0,"",L24/TrRoad_act!L8*1000)</f>
        <v>27.675291299361806</v>
      </c>
      <c r="M92" s="77">
        <f>IF(TrRoad_act!M8=0,"",M24/TrRoad_act!M8*1000)</f>
        <v>28.743128809826853</v>
      </c>
      <c r="N92" s="77">
        <f>IF(TrRoad_act!N8=0,"",N24/TrRoad_act!N8*1000)</f>
        <v>31.736954094362286</v>
      </c>
      <c r="O92" s="77">
        <f>IF(TrRoad_act!O8=0,"",O24/TrRoad_act!O8*1000)</f>
        <v>29.901260424214055</v>
      </c>
      <c r="P92" s="77">
        <f>IF(TrRoad_act!P8=0,"",P24/TrRoad_act!P8*1000)</f>
        <v>30.975162248528694</v>
      </c>
      <c r="Q92" s="77">
        <f>IF(TrRoad_act!Q8=0,"",Q24/TrRoad_act!Q8*1000)</f>
        <v>29.488969643305101</v>
      </c>
    </row>
    <row r="93" spans="1:17" ht="11.45" customHeight="1" x14ac:dyDescent="0.25">
      <c r="A93" s="62" t="s">
        <v>57</v>
      </c>
      <c r="B93" s="77">
        <f>IF(TrRoad_act!B9=0,"",B26/TrRoad_act!B9*1000)</f>
        <v>34.86944999052259</v>
      </c>
      <c r="C93" s="77">
        <f>IF(TrRoad_act!C9=0,"",C26/TrRoad_act!C9*1000)</f>
        <v>36.286156311007637</v>
      </c>
      <c r="D93" s="77">
        <f>IF(TrRoad_act!D9=0,"",D26/TrRoad_act!D9*1000)</f>
        <v>36.474896431238847</v>
      </c>
      <c r="E93" s="77">
        <f>IF(TrRoad_act!E9=0,"",E26/TrRoad_act!E9*1000)</f>
        <v>36.112518496053795</v>
      </c>
      <c r="F93" s="77">
        <f>IF(TrRoad_act!F9=0,"",F26/TrRoad_act!F9*1000)</f>
        <v>33.295260306417838</v>
      </c>
      <c r="G93" s="77">
        <f>IF(TrRoad_act!G9=0,"",G26/TrRoad_act!G9*1000)</f>
        <v>33.98193511166258</v>
      </c>
      <c r="H93" s="77">
        <f>IF(TrRoad_act!H9=0,"",H26/TrRoad_act!H9*1000)</f>
        <v>35.174637921177045</v>
      </c>
      <c r="I93" s="77">
        <f>IF(TrRoad_act!I9=0,"",I26/TrRoad_act!I9*1000)</f>
        <v>33.771610901444056</v>
      </c>
      <c r="J93" s="77">
        <f>IF(TrRoad_act!J9=0,"",J26/TrRoad_act!J9*1000)</f>
        <v>35.674090395053334</v>
      </c>
      <c r="K93" s="77">
        <f>IF(TrRoad_act!K9=0,"",K26/TrRoad_act!K9*1000)</f>
        <v>33.048755619150796</v>
      </c>
      <c r="L93" s="77">
        <f>IF(TrRoad_act!L9=0,"",L26/TrRoad_act!L9*1000)</f>
        <v>32.758455505252442</v>
      </c>
      <c r="M93" s="77">
        <f>IF(TrRoad_act!M9=0,"",M26/TrRoad_act!M9*1000)</f>
        <v>35.630363314043848</v>
      </c>
      <c r="N93" s="77">
        <f>IF(TrRoad_act!N9=0,"",N26/TrRoad_act!N9*1000)</f>
        <v>38.973781744152554</v>
      </c>
      <c r="O93" s="77">
        <f>IF(TrRoad_act!O9=0,"",O26/TrRoad_act!O9*1000)</f>
        <v>36.759513789019806</v>
      </c>
      <c r="P93" s="77">
        <f>IF(TrRoad_act!P9=0,"",P26/TrRoad_act!P9*1000)</f>
        <v>37.872619227243021</v>
      </c>
      <c r="Q93" s="77">
        <f>IF(TrRoad_act!Q9=0,"",Q26/TrRoad_act!Q9*1000)</f>
        <v>36.848778128572313</v>
      </c>
    </row>
    <row r="94" spans="1:17" ht="11.45" customHeight="1" x14ac:dyDescent="0.25">
      <c r="A94" s="62" t="s">
        <v>56</v>
      </c>
      <c r="B94" s="77">
        <f>IF(TrRoad_act!B10=0,"",B27/TrRoad_act!B10*1000)</f>
        <v>39.472641545007342</v>
      </c>
      <c r="C94" s="77">
        <f>IF(TrRoad_act!C10=0,"",C27/TrRoad_act!C10*1000)</f>
        <v>40.322272561429784</v>
      </c>
      <c r="D94" s="77">
        <f>IF(TrRoad_act!D10=0,"",D27/TrRoad_act!D10*1000)</f>
        <v>40.532246367619479</v>
      </c>
      <c r="E94" s="77">
        <f>IF(TrRoad_act!E10=0,"",E27/TrRoad_act!E10*1000)</f>
        <v>40.611773399574204</v>
      </c>
      <c r="F94" s="77">
        <f>IF(TrRoad_act!F10=0,"",F27/TrRoad_act!F10*1000)</f>
        <v>40.685860445773251</v>
      </c>
      <c r="G94" s="77">
        <f>IF(TrRoad_act!G10=0,"",G27/TrRoad_act!G10*1000)</f>
        <v>40.375596284614943</v>
      </c>
      <c r="H94" s="77">
        <f>IF(TrRoad_act!H10=0,"",H27/TrRoad_act!H10*1000)</f>
        <v>40.029735916789861</v>
      </c>
      <c r="I94" s="77">
        <f>IF(TrRoad_act!I10=0,"",I27/TrRoad_act!I10*1000)</f>
        <v>39.51092536683484</v>
      </c>
      <c r="J94" s="77">
        <f>IF(TrRoad_act!J10=0,"",J27/TrRoad_act!J10*1000)</f>
        <v>38.956423630773962</v>
      </c>
      <c r="K94" s="77">
        <f>IF(TrRoad_act!K10=0,"",K27/TrRoad_act!K10*1000)</f>
        <v>37.292440600739901</v>
      </c>
      <c r="L94" s="77">
        <f>IF(TrRoad_act!L10=0,"",L27/TrRoad_act!L10*1000)</f>
        <v>36.538377690396871</v>
      </c>
      <c r="M94" s="77">
        <f>IF(TrRoad_act!M10=0,"",M27/TrRoad_act!M10*1000)</f>
        <v>37.361063160410133</v>
      </c>
      <c r="N94" s="77">
        <f>IF(TrRoad_act!N10=0,"",N27/TrRoad_act!N10*1000)</f>
        <v>40.714703540538117</v>
      </c>
      <c r="O94" s="77">
        <f>IF(TrRoad_act!O10=0,"",O27/TrRoad_act!O10*1000)</f>
        <v>37.870570295434582</v>
      </c>
      <c r="P94" s="77">
        <f>IF(TrRoad_act!P10=0,"",P27/TrRoad_act!P10*1000)</f>
        <v>38.263000695942061</v>
      </c>
      <c r="Q94" s="77">
        <f>IF(TrRoad_act!Q10=0,"",Q27/TrRoad_act!Q10*1000)</f>
        <v>36.026894884991307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27.085356359470261</v>
      </c>
      <c r="O95" s="77">
        <f>IF(TrRoad_act!O11=0,"",O29/TrRoad_act!O11*1000)</f>
        <v>28.408796792294513</v>
      </c>
      <c r="P95" s="77">
        <f>IF(TrRoad_act!P11=0,"",P29/TrRoad_act!P11*1000)</f>
        <v>29.575361030817156</v>
      </c>
      <c r="Q95" s="77">
        <f>IF(TrRoad_act!Q11=0,"",Q29/TrRoad_act!Q11*1000)</f>
        <v>28.109053866663878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14.761555524307502</v>
      </c>
      <c r="M96" s="77">
        <f>IF(TrRoad_act!M12=0,"",M32/TrRoad_act!M12*1000)</f>
        <v>15.296853478200894</v>
      </c>
      <c r="N96" s="77">
        <f>IF(TrRoad_act!N12=0,"",N32/TrRoad_act!N12*1000)</f>
        <v>16.847379170370431</v>
      </c>
      <c r="O96" s="77">
        <f>IF(TrRoad_act!O12=0,"",O32/TrRoad_act!O12*1000)</f>
        <v>15.987510472310431</v>
      </c>
      <c r="P96" s="77">
        <f>IF(TrRoad_act!P12=0,"",P32/TrRoad_act!P12*1000)</f>
        <v>16.670390555387737</v>
      </c>
      <c r="Q96" s="77">
        <f>IF(TrRoad_act!Q12=0,"",Q32/TrRoad_act!Q12*1000)</f>
        <v>15.91813639075828</v>
      </c>
    </row>
    <row r="97" spans="1:17" ht="11.45" customHeight="1" x14ac:dyDescent="0.25">
      <c r="A97" s="19" t="s">
        <v>28</v>
      </c>
      <c r="B97" s="76">
        <f>IF(TrRoad_act!B13=0,"",B33/TrRoad_act!B13*1000)</f>
        <v>22.258656620719535</v>
      </c>
      <c r="C97" s="76">
        <f>IF(TrRoad_act!C13=0,"",C33/TrRoad_act!C13*1000)</f>
        <v>22.082139250512768</v>
      </c>
      <c r="D97" s="76">
        <f>IF(TrRoad_act!D13=0,"",D33/TrRoad_act!D13*1000)</f>
        <v>21.948355423171765</v>
      </c>
      <c r="E97" s="76">
        <f>IF(TrRoad_act!E13=0,"",E33/TrRoad_act!E13*1000)</f>
        <v>21.885368129787551</v>
      </c>
      <c r="F97" s="76">
        <f>IF(TrRoad_act!F13=0,"",F33/TrRoad_act!F13*1000)</f>
        <v>21.750870768065667</v>
      </c>
      <c r="G97" s="76">
        <f>IF(TrRoad_act!G13=0,"",G33/TrRoad_act!G13*1000)</f>
        <v>21.686831914757491</v>
      </c>
      <c r="H97" s="76">
        <f>IF(TrRoad_act!H13=0,"",H33/TrRoad_act!H13*1000)</f>
        <v>21.571642616730333</v>
      </c>
      <c r="I97" s="76">
        <f>IF(TrRoad_act!I13=0,"",I33/TrRoad_act!I13*1000)</f>
        <v>21.568796591111543</v>
      </c>
      <c r="J97" s="76">
        <f>IF(TrRoad_act!J13=0,"",J33/TrRoad_act!J13*1000)</f>
        <v>21.50305684051381</v>
      </c>
      <c r="K97" s="76">
        <f>IF(TrRoad_act!K13=0,"",K33/TrRoad_act!K13*1000)</f>
        <v>21.689972041932997</v>
      </c>
      <c r="L97" s="76">
        <f>IF(TrRoad_act!L13=0,"",L33/TrRoad_act!L13*1000)</f>
        <v>21.848483888712238</v>
      </c>
      <c r="M97" s="76">
        <f>IF(TrRoad_act!M13=0,"",M33/TrRoad_act!M13*1000)</f>
        <v>22.154686398283083</v>
      </c>
      <c r="N97" s="76">
        <f>IF(TrRoad_act!N13=0,"",N33/TrRoad_act!N13*1000)</f>
        <v>21.41046129327685</v>
      </c>
      <c r="O97" s="76">
        <f>IF(TrRoad_act!O13=0,"",O33/TrRoad_act!O13*1000)</f>
        <v>21.272509109945524</v>
      </c>
      <c r="P97" s="76">
        <f>IF(TrRoad_act!P13=0,"",P33/TrRoad_act!P13*1000)</f>
        <v>21.327704867319383</v>
      </c>
      <c r="Q97" s="76">
        <f>IF(TrRoad_act!Q13=0,"",Q33/TrRoad_act!Q13*1000)</f>
        <v>21.617390210217462</v>
      </c>
    </row>
    <row r="98" spans="1:17" ht="11.45" customHeight="1" x14ac:dyDescent="0.25">
      <c r="A98" s="62" t="s">
        <v>59</v>
      </c>
      <c r="B98" s="75">
        <f>IF(TrRoad_act!B14=0,"",B34/TrRoad_act!B14*1000)</f>
        <v>18.003684532404623</v>
      </c>
      <c r="C98" s="75">
        <f>IF(TrRoad_act!C14=0,"",C34/TrRoad_act!C14*1000)</f>
        <v>18.049295673741351</v>
      </c>
      <c r="D98" s="75">
        <f>IF(TrRoad_act!D14=0,"",D34/TrRoad_act!D14*1000)</f>
        <v>18.095625842962093</v>
      </c>
      <c r="E98" s="75">
        <f>IF(TrRoad_act!E14=0,"",E34/TrRoad_act!E14*1000)</f>
        <v>18.143285044414768</v>
      </c>
      <c r="F98" s="75">
        <f>IF(TrRoad_act!F14=0,"",F34/TrRoad_act!F14*1000)</f>
        <v>18.193496602462254</v>
      </c>
      <c r="G98" s="75">
        <f>IF(TrRoad_act!G14=0,"",G34/TrRoad_act!G14*1000)</f>
        <v>18.248715196738004</v>
      </c>
      <c r="H98" s="75">
        <f>IF(TrRoad_act!H14=0,"",H34/TrRoad_act!H14*1000)</f>
        <v>18.313870993890038</v>
      </c>
      <c r="I98" s="75">
        <f>IF(TrRoad_act!I14=0,"",I34/TrRoad_act!I14*1000)</f>
        <v>18.342321783526739</v>
      </c>
      <c r="J98" s="75">
        <f>IF(TrRoad_act!J14=0,"",J34/TrRoad_act!J14*1000)</f>
        <v>18.264338534013088</v>
      </c>
      <c r="K98" s="75">
        <f>IF(TrRoad_act!K14=0,"",K34/TrRoad_act!K14*1000)</f>
        <v>18.391162370053884</v>
      </c>
      <c r="L98" s="75">
        <f>IF(TrRoad_act!L14=0,"",L34/TrRoad_act!L14*1000)</f>
        <v>18.529650774438267</v>
      </c>
      <c r="M98" s="75">
        <f>IF(TrRoad_act!M14=0,"",M34/TrRoad_act!M14*1000)</f>
        <v>18.822913734021189</v>
      </c>
      <c r="N98" s="75">
        <f>IF(TrRoad_act!N14=0,"",N34/TrRoad_act!N14*1000)</f>
        <v>18.161033413588104</v>
      </c>
      <c r="O98" s="75">
        <f>IF(TrRoad_act!O14=0,"",O34/TrRoad_act!O14*1000)</f>
        <v>15.952016832515227</v>
      </c>
      <c r="P98" s="75">
        <f>IF(TrRoad_act!P14=0,"",P34/TrRoad_act!P14*1000)</f>
        <v>13.949418550773414</v>
      </c>
      <c r="Q98" s="75">
        <f>IF(TrRoad_act!Q14=0,"",Q34/TrRoad_act!Q14*1000)</f>
        <v>13.903005592847821</v>
      </c>
    </row>
    <row r="99" spans="1:17" ht="11.45" customHeight="1" x14ac:dyDescent="0.25">
      <c r="A99" s="62" t="s">
        <v>58</v>
      </c>
      <c r="B99" s="75">
        <f>IF(TrRoad_act!B15=0,"",B36/TrRoad_act!B15*1000)</f>
        <v>22.302328962797567</v>
      </c>
      <c r="C99" s="75">
        <f>IF(TrRoad_act!C15=0,"",C36/TrRoad_act!C15*1000)</f>
        <v>22.121365920190694</v>
      </c>
      <c r="D99" s="75">
        <f>IF(TrRoad_act!D15=0,"",D36/TrRoad_act!D15*1000)</f>
        <v>22.020469005249232</v>
      </c>
      <c r="E99" s="75">
        <f>IF(TrRoad_act!E15=0,"",E36/TrRoad_act!E15*1000)</f>
        <v>21.936857161803289</v>
      </c>
      <c r="F99" s="75">
        <f>IF(TrRoad_act!F15=0,"",F36/TrRoad_act!F15*1000)</f>
        <v>21.855507230807778</v>
      </c>
      <c r="G99" s="75">
        <f>IF(TrRoad_act!G15=0,"",G36/TrRoad_act!G15*1000)</f>
        <v>21.766522093744875</v>
      </c>
      <c r="H99" s="75">
        <f>IF(TrRoad_act!H15=0,"",H36/TrRoad_act!H15*1000)</f>
        <v>21.691521601168173</v>
      </c>
      <c r="I99" s="75">
        <f>IF(TrRoad_act!I15=0,"",I36/TrRoad_act!I15*1000)</f>
        <v>21.650084572619637</v>
      </c>
      <c r="J99" s="75">
        <f>IF(TrRoad_act!J15=0,"",J36/TrRoad_act!J15*1000)</f>
        <v>21.649364268727808</v>
      </c>
      <c r="K99" s="75">
        <f>IF(TrRoad_act!K15=0,"",K36/TrRoad_act!K15*1000)</f>
        <v>21.858625915297427</v>
      </c>
      <c r="L99" s="75">
        <f>IF(TrRoad_act!L15=0,"",L36/TrRoad_act!L15*1000)</f>
        <v>22.043270037143838</v>
      </c>
      <c r="M99" s="75">
        <f>IF(TrRoad_act!M15=0,"",M36/TrRoad_act!M15*1000)</f>
        <v>22.378862326385804</v>
      </c>
      <c r="N99" s="75">
        <f>IF(TrRoad_act!N15=0,"",N36/TrRoad_act!N15*1000)</f>
        <v>21.618153392880231</v>
      </c>
      <c r="O99" s="75">
        <f>IF(TrRoad_act!O15=0,"",O36/TrRoad_act!O15*1000)</f>
        <v>21.595015057441884</v>
      </c>
      <c r="P99" s="75">
        <f>IF(TrRoad_act!P15=0,"",P36/TrRoad_act!P15*1000)</f>
        <v>21.572186812908548</v>
      </c>
      <c r="Q99" s="75">
        <f>IF(TrRoad_act!Q15=0,"",Q36/TrRoad_act!Q15*1000)</f>
        <v>21.776352556402056</v>
      </c>
    </row>
    <row r="100" spans="1:17" ht="11.45" customHeight="1" x14ac:dyDescent="0.25">
      <c r="A100" s="62" t="s">
        <v>57</v>
      </c>
      <c r="B100" s="75">
        <f>IF(TrRoad_act!B16=0,"",B38/TrRoad_act!B16*1000)</f>
        <v>18.572794222881566</v>
      </c>
      <c r="C100" s="75">
        <f>IF(TrRoad_act!C16=0,"",C38/TrRoad_act!C16*1000)</f>
        <v>18.488076443445468</v>
      </c>
      <c r="D100" s="75">
        <f>IF(TrRoad_act!D16=0,"",D38/TrRoad_act!D16*1000)</f>
        <v>18.530530962919592</v>
      </c>
      <c r="E100" s="75">
        <f>IF(TrRoad_act!E16=0,"",E38/TrRoad_act!E16*1000)</f>
        <v>18.415436003757002</v>
      </c>
      <c r="F100" s="75">
        <f>IF(TrRoad_act!F16=0,"",F38/TrRoad_act!F16*1000)</f>
        <v>18.094742063380426</v>
      </c>
      <c r="G100" s="75">
        <f>IF(TrRoad_act!G16=0,"",G38/TrRoad_act!G16*1000)</f>
        <v>17.924827837872453</v>
      </c>
      <c r="H100" s="75">
        <f>IF(TrRoad_act!H16=0,"",H38/TrRoad_act!H16*1000)</f>
        <v>17.93116398493153</v>
      </c>
      <c r="I100" s="75">
        <f>IF(TrRoad_act!I16=0,"",I38/TrRoad_act!I16*1000)</f>
        <v>17.9272939469401</v>
      </c>
      <c r="J100" s="75">
        <f>IF(TrRoad_act!J16=0,"",J38/TrRoad_act!J16*1000)</f>
        <v>17.965371683369543</v>
      </c>
      <c r="K100" s="75">
        <f>IF(TrRoad_act!K16=0,"",K38/TrRoad_act!K16*1000)</f>
        <v>18.132978517322844</v>
      </c>
      <c r="L100" s="75">
        <f>IF(TrRoad_act!L16=0,"",L38/TrRoad_act!L16*1000)</f>
        <v>18.397405049681065</v>
      </c>
      <c r="M100" s="75">
        <f>IF(TrRoad_act!M16=0,"",M38/TrRoad_act!M16*1000)</f>
        <v>18.745101500873112</v>
      </c>
      <c r="N100" s="75">
        <f>IF(TrRoad_act!N16=0,"",N38/TrRoad_act!N16*1000)</f>
        <v>18.072624766062813</v>
      </c>
      <c r="O100" s="75">
        <f>IF(TrRoad_act!O16=0,"",O38/TrRoad_act!O16*1000)</f>
        <v>18.037762087828774</v>
      </c>
      <c r="P100" s="75">
        <f>IF(TrRoad_act!P16=0,"",P38/TrRoad_act!P16*1000)</f>
        <v>18.017705336662562</v>
      </c>
      <c r="Q100" s="75">
        <f>IF(TrRoad_act!Q16=0,"",Q38/TrRoad_act!Q16*1000)</f>
        <v>18.176853955279071</v>
      </c>
    </row>
    <row r="101" spans="1:17" ht="11.45" customHeight="1" x14ac:dyDescent="0.25">
      <c r="A101" s="62" t="s">
        <v>56</v>
      </c>
      <c r="B101" s="75">
        <f>IF(TrRoad_act!B17=0,"",B39/TrRoad_act!B17*1000)</f>
        <v>18.572794222881566</v>
      </c>
      <c r="C101" s="75">
        <f>IF(TrRoad_act!C17=0,"",C39/TrRoad_act!C17*1000)</f>
        <v>18.501122586956825</v>
      </c>
      <c r="D101" s="75">
        <f>IF(TrRoad_act!D17=0,"",D39/TrRoad_act!D17*1000)</f>
        <v>13.321188523190635</v>
      </c>
      <c r="E101" s="75">
        <f>IF(TrRoad_act!E17=0,"",E39/TrRoad_act!E17*1000)</f>
        <v>18.077371604194632</v>
      </c>
      <c r="F101" s="75">
        <f>IF(TrRoad_act!F17=0,"",F39/TrRoad_act!F17*1000)</f>
        <v>13.64134598939113</v>
      </c>
      <c r="G101" s="75">
        <f>IF(TrRoad_act!G17=0,"",G39/TrRoad_act!G17*1000)</f>
        <v>17.844989871751586</v>
      </c>
      <c r="H101" s="75">
        <f>IF(TrRoad_act!H17=0,"",H39/TrRoad_act!H17*1000)</f>
        <v>17.712103612036156</v>
      </c>
      <c r="I101" s="75">
        <f>IF(TrRoad_act!I17=0,"",I39/TrRoad_act!I17*1000)</f>
        <v>19.424849491847684</v>
      </c>
      <c r="J101" s="75">
        <f>IF(TrRoad_act!J17=0,"",J39/TrRoad_act!J17*1000)</f>
        <v>17.735939109885429</v>
      </c>
      <c r="K101" s="75">
        <f>IF(TrRoad_act!K17=0,"",K39/TrRoad_act!K17*1000)</f>
        <v>17.960298951847559</v>
      </c>
      <c r="L101" s="75">
        <f>IF(TrRoad_act!L17=0,"",L39/TrRoad_act!L17*1000)</f>
        <v>17.693820934263254</v>
      </c>
      <c r="M101" s="75">
        <f>IF(TrRoad_act!M17=0,"",M39/TrRoad_act!M17*1000)</f>
        <v>18.522676151798784</v>
      </c>
      <c r="N101" s="75">
        <f>IF(TrRoad_act!N17=0,"",N39/TrRoad_act!N17*1000)</f>
        <v>18.76308563085928</v>
      </c>
      <c r="O101" s="75">
        <f>IF(TrRoad_act!O17=0,"",O39/TrRoad_act!O17*1000)</f>
        <v>18.315318491108197</v>
      </c>
      <c r="P101" s="75">
        <f>IF(TrRoad_act!P17=0,"",P39/TrRoad_act!P17*1000)</f>
        <v>19.288972965318727</v>
      </c>
      <c r="Q101" s="75">
        <f>IF(TrRoad_act!Q17=0,"",Q39/TrRoad_act!Q17*1000)</f>
        <v>20.576483211412572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>
        <f>IF(TrRoad_act!O18=0,"",O41/TrRoad_act!O18*1000)</f>
        <v>9.9889448680797415</v>
      </c>
      <c r="P102" s="75">
        <f>IF(TrRoad_act!P18=0,"",P41/TrRoad_act!P18*1000)</f>
        <v>9.9976709896148748</v>
      </c>
      <c r="Q102" s="75">
        <f>IF(TrRoad_act!Q18=0,"",Q41/TrRoad_act!Q18*1000)</f>
        <v>10.112085552768706</v>
      </c>
    </row>
    <row r="103" spans="1:17" ht="11.45" customHeight="1" x14ac:dyDescent="0.25">
      <c r="A103" s="25" t="s">
        <v>36</v>
      </c>
      <c r="B103" s="79">
        <f>IF(TrRoad_act!B19=0,"",B42/TrRoad_act!B19*1000)</f>
        <v>54.257113209077971</v>
      </c>
      <c r="C103" s="79">
        <f>IF(TrRoad_act!C19=0,"",C42/TrRoad_act!C19*1000)</f>
        <v>56.566727774539309</v>
      </c>
      <c r="D103" s="79">
        <f>IF(TrRoad_act!D19=0,"",D42/TrRoad_act!D19*1000)</f>
        <v>54.914898580901927</v>
      </c>
      <c r="E103" s="79">
        <f>IF(TrRoad_act!E19=0,"",E42/TrRoad_act!E19*1000)</f>
        <v>61.360691437292097</v>
      </c>
      <c r="F103" s="79">
        <f>IF(TrRoad_act!F19=0,"",F42/TrRoad_act!F19*1000)</f>
        <v>58.496363046088042</v>
      </c>
      <c r="G103" s="79">
        <f>IF(TrRoad_act!G19=0,"",G42/TrRoad_act!G19*1000)</f>
        <v>56.876494874575435</v>
      </c>
      <c r="H103" s="79">
        <f>IF(TrRoad_act!H19=0,"",H42/TrRoad_act!H19*1000)</f>
        <v>56.040826844545016</v>
      </c>
      <c r="I103" s="79">
        <f>IF(TrRoad_act!I19=0,"",I42/TrRoad_act!I19*1000)</f>
        <v>60.260254823767049</v>
      </c>
      <c r="J103" s="79">
        <f>IF(TrRoad_act!J19=0,"",J42/TrRoad_act!J19*1000)</f>
        <v>58.334340506255458</v>
      </c>
      <c r="K103" s="79">
        <f>IF(TrRoad_act!K19=0,"",K42/TrRoad_act!K19*1000)</f>
        <v>58.754541980622719</v>
      </c>
      <c r="L103" s="79">
        <f>IF(TrRoad_act!L19=0,"",L42/TrRoad_act!L19*1000)</f>
        <v>58.255752318717086</v>
      </c>
      <c r="M103" s="79">
        <f>IF(TrRoad_act!M19=0,"",M42/TrRoad_act!M19*1000)</f>
        <v>68.383715807586526</v>
      </c>
      <c r="N103" s="79">
        <f>IF(TrRoad_act!N19=0,"",N42/TrRoad_act!N19*1000)</f>
        <v>70.223140219743286</v>
      </c>
      <c r="O103" s="79">
        <f>IF(TrRoad_act!O19=0,"",O42/TrRoad_act!O19*1000)</f>
        <v>64.119435990995242</v>
      </c>
      <c r="P103" s="79">
        <f>IF(TrRoad_act!P19=0,"",P42/TrRoad_act!P19*1000)</f>
        <v>68.2195799060637</v>
      </c>
      <c r="Q103" s="79">
        <f>IF(TrRoad_act!Q19=0,"",Q42/TrRoad_act!Q19*1000)</f>
        <v>63.304095804048096</v>
      </c>
    </row>
    <row r="104" spans="1:17" ht="11.45" customHeight="1" x14ac:dyDescent="0.25">
      <c r="A104" s="23" t="s">
        <v>27</v>
      </c>
      <c r="B104" s="78">
        <f>IF(TrRoad_act!B20=0,"",B43/TrRoad_act!B20*1000)</f>
        <v>442.43680783769594</v>
      </c>
      <c r="C104" s="78">
        <f>IF(TrRoad_act!C20=0,"",C43/TrRoad_act!C20*1000)</f>
        <v>427.60033783924655</v>
      </c>
      <c r="D104" s="78">
        <f>IF(TrRoad_act!D20=0,"",D43/TrRoad_act!D20*1000)</f>
        <v>419.51272228410198</v>
      </c>
      <c r="E104" s="78">
        <f>IF(TrRoad_act!E20=0,"",E43/TrRoad_act!E20*1000)</f>
        <v>417.52141558468435</v>
      </c>
      <c r="F104" s="78">
        <f>IF(TrRoad_act!F20=0,"",F43/TrRoad_act!F20*1000)</f>
        <v>418.96742429174526</v>
      </c>
      <c r="G104" s="78">
        <f>IF(TrRoad_act!G20=0,"",G43/TrRoad_act!G20*1000)</f>
        <v>418.86272478177619</v>
      </c>
      <c r="H104" s="78">
        <f>IF(TrRoad_act!H20=0,"",H43/TrRoad_act!H20*1000)</f>
        <v>402.08753462571042</v>
      </c>
      <c r="I104" s="78">
        <f>IF(TrRoad_act!I20=0,"",I43/TrRoad_act!I20*1000)</f>
        <v>401.64680932624282</v>
      </c>
      <c r="J104" s="78">
        <f>IF(TrRoad_act!J20=0,"",J43/TrRoad_act!J20*1000)</f>
        <v>396.5253181516411</v>
      </c>
      <c r="K104" s="78">
        <f>IF(TrRoad_act!K20=0,"",K43/TrRoad_act!K20*1000)</f>
        <v>391.45355609290829</v>
      </c>
      <c r="L104" s="78">
        <f>IF(TrRoad_act!L20=0,"",L43/TrRoad_act!L20*1000)</f>
        <v>393.26299037020209</v>
      </c>
      <c r="M104" s="78">
        <f>IF(TrRoad_act!M20=0,"",M43/TrRoad_act!M20*1000)</f>
        <v>391.15453281030204</v>
      </c>
      <c r="N104" s="78">
        <f>IF(TrRoad_act!N20=0,"",N43/TrRoad_act!N20*1000)</f>
        <v>377.47506461793972</v>
      </c>
      <c r="O104" s="78">
        <f>IF(TrRoad_act!O20=0,"",O43/TrRoad_act!O20*1000)</f>
        <v>365.73378328261629</v>
      </c>
      <c r="P104" s="78">
        <f>IF(TrRoad_act!P20=0,"",P43/TrRoad_act!P20*1000)</f>
        <v>364.05689169800462</v>
      </c>
      <c r="Q104" s="78">
        <f>IF(TrRoad_act!Q20=0,"",Q43/TrRoad_act!Q20*1000)</f>
        <v>346.5770646918545</v>
      </c>
    </row>
    <row r="105" spans="1:17" ht="11.45" customHeight="1" x14ac:dyDescent="0.25">
      <c r="A105" s="62" t="s">
        <v>59</v>
      </c>
      <c r="B105" s="77">
        <f>IF(TrRoad_act!B21=0,"",B44/TrRoad_act!B21*1000)</f>
        <v>508.34960444856404</v>
      </c>
      <c r="C105" s="77">
        <f>IF(TrRoad_act!C21=0,"",C44/TrRoad_act!C21*1000)</f>
        <v>503.79924721950829</v>
      </c>
      <c r="D105" s="77">
        <f>IF(TrRoad_act!D21=0,"",D44/TrRoad_act!D21*1000)</f>
        <v>498.26187655735151</v>
      </c>
      <c r="E105" s="77">
        <f>IF(TrRoad_act!E21=0,"",E44/TrRoad_act!E21*1000)</f>
        <v>493.62202643236839</v>
      </c>
      <c r="F105" s="77">
        <f>IF(TrRoad_act!F21=0,"",F44/TrRoad_act!F21*1000)</f>
        <v>490.92590623553252</v>
      </c>
      <c r="G105" s="77">
        <f>IF(TrRoad_act!G21=0,"",G44/TrRoad_act!G21*1000)</f>
        <v>486.55239497276762</v>
      </c>
      <c r="H105" s="77">
        <f>IF(TrRoad_act!H21=0,"",H44/TrRoad_act!H21*1000)</f>
        <v>480.7600721022136</v>
      </c>
      <c r="I105" s="77">
        <f>IF(TrRoad_act!I21=0,"",I44/TrRoad_act!I21*1000)</f>
        <v>477.79808073320766</v>
      </c>
      <c r="J105" s="77">
        <f>IF(TrRoad_act!J21=0,"",J44/TrRoad_act!J21*1000)</f>
        <v>474.63574275467073</v>
      </c>
      <c r="K105" s="77">
        <f>IF(TrRoad_act!K21=0,"",K44/TrRoad_act!K21*1000)</f>
        <v>471.58068128642191</v>
      </c>
      <c r="L105" s="77">
        <f>IF(TrRoad_act!L21=0,"",L44/TrRoad_act!L21*1000)</f>
        <v>470.19072296323992</v>
      </c>
      <c r="M105" s="77">
        <f>IF(TrRoad_act!M21=0,"",M44/TrRoad_act!M21*1000)</f>
        <v>468.44471743855621</v>
      </c>
      <c r="N105" s="77">
        <f>IF(TrRoad_act!N21=0,"",N44/TrRoad_act!N21*1000)</f>
        <v>461.66333034362174</v>
      </c>
      <c r="O105" s="77">
        <f>IF(TrRoad_act!O21=0,"",O44/TrRoad_act!O21*1000)</f>
        <v>455.31117386431379</v>
      </c>
      <c r="P105" s="77">
        <f>IF(TrRoad_act!P21=0,"",P44/TrRoad_act!P21*1000)</f>
        <v>448.63998141589906</v>
      </c>
      <c r="Q105" s="77">
        <f>IF(TrRoad_act!Q21=0,"",Q44/TrRoad_act!Q21*1000)</f>
        <v>439.66861760095935</v>
      </c>
    </row>
    <row r="106" spans="1:17" ht="11.45" customHeight="1" x14ac:dyDescent="0.25">
      <c r="A106" s="62" t="s">
        <v>58</v>
      </c>
      <c r="B106" s="77">
        <f>IF(TrRoad_act!B22=0,"",B46/TrRoad_act!B22*1000)</f>
        <v>439.30566865315251</v>
      </c>
      <c r="C106" s="77">
        <f>IF(TrRoad_act!C22=0,"",C46/TrRoad_act!C22*1000)</f>
        <v>423.70653882481071</v>
      </c>
      <c r="D106" s="77">
        <f>IF(TrRoad_act!D22=0,"",D46/TrRoad_act!D22*1000)</f>
        <v>415.43350795274006</v>
      </c>
      <c r="E106" s="77">
        <f>IF(TrRoad_act!E22=0,"",E46/TrRoad_act!E22*1000)</f>
        <v>413.71386851289651</v>
      </c>
      <c r="F106" s="77">
        <f>IF(TrRoad_act!F22=0,"",F46/TrRoad_act!F22*1000)</f>
        <v>415.5447703401764</v>
      </c>
      <c r="G106" s="77">
        <f>IF(TrRoad_act!G22=0,"",G46/TrRoad_act!G22*1000)</f>
        <v>415.77488818213544</v>
      </c>
      <c r="H106" s="77">
        <f>IF(TrRoad_act!H22=0,"",H46/TrRoad_act!H22*1000)</f>
        <v>398.1300698467067</v>
      </c>
      <c r="I106" s="77">
        <f>IF(TrRoad_act!I22=0,"",I46/TrRoad_act!I22*1000)</f>
        <v>398.42989738359324</v>
      </c>
      <c r="J106" s="77">
        <f>IF(TrRoad_act!J22=0,"",J46/TrRoad_act!J22*1000)</f>
        <v>393.10604258072868</v>
      </c>
      <c r="K106" s="77">
        <f>IF(TrRoad_act!K22=0,"",K46/TrRoad_act!K22*1000)</f>
        <v>387.76662510765232</v>
      </c>
      <c r="L106" s="77">
        <f>IF(TrRoad_act!L22=0,"",L46/TrRoad_act!L22*1000)</f>
        <v>389.60638646626796</v>
      </c>
      <c r="M106" s="77">
        <f>IF(TrRoad_act!M22=0,"",M46/TrRoad_act!M22*1000)</f>
        <v>387.44335827604061</v>
      </c>
      <c r="N106" s="77">
        <f>IF(TrRoad_act!N22=0,"",N46/TrRoad_act!N22*1000)</f>
        <v>373.34687524380286</v>
      </c>
      <c r="O106" s="77">
        <f>IF(TrRoad_act!O22=0,"",O46/TrRoad_act!O22*1000)</f>
        <v>360.84576526403407</v>
      </c>
      <c r="P106" s="77">
        <f>IF(TrRoad_act!P22=0,"",P46/TrRoad_act!P22*1000)</f>
        <v>359.40739210289615</v>
      </c>
      <c r="Q106" s="77">
        <f>IF(TrRoad_act!Q22=0,"",Q46/TrRoad_act!Q22*1000)</f>
        <v>340.69592739682264</v>
      </c>
    </row>
    <row r="107" spans="1:17" ht="11.45" customHeight="1" x14ac:dyDescent="0.25">
      <c r="A107" s="62" t="s">
        <v>57</v>
      </c>
      <c r="B107" s="77">
        <f>IF(TrRoad_act!B23=0,"",B48/TrRoad_act!B23*1000)</f>
        <v>587.62850779668838</v>
      </c>
      <c r="C107" s="77">
        <f>IF(TrRoad_act!C23=0,"",C48/TrRoad_act!C23*1000)</f>
        <v>575.36167568429983</v>
      </c>
      <c r="D107" s="77">
        <f>IF(TrRoad_act!D23=0,"",D48/TrRoad_act!D23*1000)</f>
        <v>563.89295335228167</v>
      </c>
      <c r="E107" s="77">
        <f>IF(TrRoad_act!E23=0,"",E48/TrRoad_act!E23*1000)</f>
        <v>554.45482610612339</v>
      </c>
      <c r="F107" s="77">
        <f>IF(TrRoad_act!F23=0,"",F48/TrRoad_act!F23*1000)</f>
        <v>547.29746022541792</v>
      </c>
      <c r="G107" s="77">
        <f>IF(TrRoad_act!G23=0,"",G48/TrRoad_act!G23*1000)</f>
        <v>539.83744115575462</v>
      </c>
      <c r="H107" s="77">
        <f>IF(TrRoad_act!H23=0,"",H48/TrRoad_act!H23*1000)</f>
        <v>528.4347330962604</v>
      </c>
      <c r="I107" s="77">
        <f>IF(TrRoad_act!I23=0,"",I48/TrRoad_act!I23*1000)</f>
        <v>528.79838322893886</v>
      </c>
      <c r="J107" s="77">
        <f>IF(TrRoad_act!J23=0,"",J48/TrRoad_act!J23*1000)</f>
        <v>524.40894456608066</v>
      </c>
      <c r="K107" s="77">
        <f>IF(TrRoad_act!K23=0,"",K48/TrRoad_act!K23*1000)</f>
        <v>515.2749427910021</v>
      </c>
      <c r="L107" s="77">
        <f>IF(TrRoad_act!L23=0,"",L48/TrRoad_act!L23*1000)</f>
        <v>513.80765478635453</v>
      </c>
      <c r="M107" s="77">
        <f>IF(TrRoad_act!M23=0,"",M48/TrRoad_act!M23*1000)</f>
        <v>513.7783698807184</v>
      </c>
      <c r="N107" s="77">
        <f>IF(TrRoad_act!N23=0,"",N48/TrRoad_act!N23*1000)</f>
        <v>498.74960610539176</v>
      </c>
      <c r="O107" s="77">
        <f>IF(TrRoad_act!O23=0,"",O48/TrRoad_act!O23*1000)</f>
        <v>491.13681936901679</v>
      </c>
      <c r="P107" s="77">
        <f>IF(TrRoad_act!P23=0,"",P48/TrRoad_act!P23*1000)</f>
        <v>489.03028307917725</v>
      </c>
      <c r="Q107" s="77">
        <f>IF(TrRoad_act!Q23=0,"",Q48/TrRoad_act!Q23*1000)</f>
        <v>479.97149650258297</v>
      </c>
    </row>
    <row r="108" spans="1:17" ht="11.45" customHeight="1" x14ac:dyDescent="0.25">
      <c r="A108" s="62" t="s">
        <v>56</v>
      </c>
      <c r="B108" s="77">
        <f>IF(TrRoad_act!B24=0,"",B49/TrRoad_act!B24*1000)</f>
        <v>631.27683583367377</v>
      </c>
      <c r="C108" s="77">
        <f>IF(TrRoad_act!C24=0,"",C49/TrRoad_act!C24*1000)</f>
        <v>615.74108371803038</v>
      </c>
      <c r="D108" s="77">
        <f>IF(TrRoad_act!D24=0,"",D49/TrRoad_act!D24*1000)</f>
        <v>602.50301402853165</v>
      </c>
      <c r="E108" s="77">
        <f>IF(TrRoad_act!E24=0,"",E49/TrRoad_act!E24*1000)</f>
        <v>591.41191160294125</v>
      </c>
      <c r="F108" s="77">
        <f>IF(TrRoad_act!F24=0,"",F49/TrRoad_act!F24*1000)</f>
        <v>584.35054137925033</v>
      </c>
      <c r="G108" s="77">
        <f>IF(TrRoad_act!G24=0,"",G49/TrRoad_act!G24*1000)</f>
        <v>578.17377808553431</v>
      </c>
      <c r="H108" s="77">
        <f>IF(TrRoad_act!H24=0,"",H49/TrRoad_act!H24*1000)</f>
        <v>568.68116441820905</v>
      </c>
      <c r="I108" s="77">
        <f>IF(TrRoad_act!I24=0,"",I49/TrRoad_act!I24*1000)</f>
        <v>567.80054481521995</v>
      </c>
      <c r="J108" s="77">
        <f>IF(TrRoad_act!J24=0,"",J49/TrRoad_act!J24*1000)</f>
        <v>558.28718406274413</v>
      </c>
      <c r="K108" s="77">
        <f>IF(TrRoad_act!K24=0,"",K49/TrRoad_act!K24*1000)</f>
        <v>542.81903735559342</v>
      </c>
      <c r="L108" s="77">
        <f>IF(TrRoad_act!L24=0,"",L49/TrRoad_act!L24*1000)</f>
        <v>530.2540318154762</v>
      </c>
      <c r="M108" s="77">
        <f>IF(TrRoad_act!M24=0,"",M49/TrRoad_act!M24*1000)</f>
        <v>526.74140165422352</v>
      </c>
      <c r="N108" s="77">
        <f>IF(TrRoad_act!N24=0,"",N49/TrRoad_act!N24*1000)</f>
        <v>514.45138789144585</v>
      </c>
      <c r="O108" s="77">
        <f>IF(TrRoad_act!O24=0,"",O49/TrRoad_act!O24*1000)</f>
        <v>512.13786797256319</v>
      </c>
      <c r="P108" s="77">
        <f>IF(TrRoad_act!P24=0,"",P49/TrRoad_act!P24*1000)</f>
        <v>504.90134463208204</v>
      </c>
      <c r="Q108" s="77">
        <f>IF(TrRoad_act!Q24=0,"",Q49/TrRoad_act!Q24*1000)</f>
        <v>496.70252808607262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>
        <f>IF(TrRoad_act!N25=0,"",N51/TrRoad_act!N25*1000)</f>
        <v>230.43792589158406</v>
      </c>
      <c r="O109" s="77">
        <f>IF(TrRoad_act!O25=0,"",O51/TrRoad_act!O25*1000)</f>
        <v>231.56295902102167</v>
      </c>
      <c r="P109" s="77">
        <f>IF(TrRoad_act!P25=0,"",P51/TrRoad_act!P25*1000)</f>
        <v>232.7857967039788</v>
      </c>
      <c r="Q109" s="77">
        <f>IF(TrRoad_act!Q25=0,"",Q51/TrRoad_act!Q25*1000)</f>
        <v>234.6728250084827</v>
      </c>
    </row>
    <row r="110" spans="1:17" ht="11.45" customHeight="1" x14ac:dyDescent="0.25">
      <c r="A110" s="19" t="s">
        <v>24</v>
      </c>
      <c r="B110" s="76">
        <f>IF(TrRoad_act!B26=0,"",B52/TrRoad_act!B26*1000)</f>
        <v>30.013529462070487</v>
      </c>
      <c r="C110" s="76">
        <f>IF(TrRoad_act!C26=0,"",C52/TrRoad_act!C26*1000)</f>
        <v>33.868695388905728</v>
      </c>
      <c r="D110" s="76">
        <f>IF(TrRoad_act!D26=0,"",D52/TrRoad_act!D26*1000)</f>
        <v>32.283755727693844</v>
      </c>
      <c r="E110" s="76">
        <f>IF(TrRoad_act!E26=0,"",E52/TrRoad_act!E26*1000)</f>
        <v>34.916837978942596</v>
      </c>
      <c r="F110" s="76">
        <f>IF(TrRoad_act!F26=0,"",F52/TrRoad_act!F26*1000)</f>
        <v>32.756669381884898</v>
      </c>
      <c r="G110" s="76">
        <f>IF(TrRoad_act!G26=0,"",G52/TrRoad_act!G26*1000)</f>
        <v>30.511756361830994</v>
      </c>
      <c r="H110" s="76">
        <f>IF(TrRoad_act!H26=0,"",H52/TrRoad_act!H26*1000)</f>
        <v>31.224846766365257</v>
      </c>
      <c r="I110" s="76">
        <f>IF(TrRoad_act!I26=0,"",I52/TrRoad_act!I26*1000)</f>
        <v>33.497593014629217</v>
      </c>
      <c r="J110" s="76">
        <f>IF(TrRoad_act!J26=0,"",J52/TrRoad_act!J26*1000)</f>
        <v>31.890937131379491</v>
      </c>
      <c r="K110" s="76">
        <f>IF(TrRoad_act!K26=0,"",K52/TrRoad_act!K26*1000)</f>
        <v>31.212527039193347</v>
      </c>
      <c r="L110" s="76">
        <f>IF(TrRoad_act!L26=0,"",L52/TrRoad_act!L26*1000)</f>
        <v>29.633710497944023</v>
      </c>
      <c r="M110" s="76">
        <f>IF(TrRoad_act!M26=0,"",M52/TrRoad_act!M26*1000)</f>
        <v>35.108558439000127</v>
      </c>
      <c r="N110" s="76">
        <f>IF(TrRoad_act!N26=0,"",N52/TrRoad_act!N26*1000)</f>
        <v>37.751726065998831</v>
      </c>
      <c r="O110" s="76">
        <f>IF(TrRoad_act!O26=0,"",O52/TrRoad_act!O26*1000)</f>
        <v>35.684927188003336</v>
      </c>
      <c r="P110" s="76">
        <f>IF(TrRoad_act!P26=0,"",P52/TrRoad_act!P26*1000)</f>
        <v>37.484680330518188</v>
      </c>
      <c r="Q110" s="76">
        <f>IF(TrRoad_act!Q26=0,"",Q52/TrRoad_act!Q26*1000)</f>
        <v>38.522850605411911</v>
      </c>
    </row>
    <row r="111" spans="1:17" ht="11.45" customHeight="1" x14ac:dyDescent="0.25">
      <c r="A111" s="17" t="s">
        <v>23</v>
      </c>
      <c r="B111" s="75">
        <f>IF(TrRoad_act!B27=0,"",B53/TrRoad_act!B27*1000)</f>
        <v>29.769509707650869</v>
      </c>
      <c r="C111" s="75">
        <f>IF(TrRoad_act!C27=0,"",C53/TrRoad_act!C27*1000)</f>
        <v>31.888751007898218</v>
      </c>
      <c r="D111" s="75">
        <f>IF(TrRoad_act!D27=0,"",D53/TrRoad_act!D27*1000)</f>
        <v>30.493696033909757</v>
      </c>
      <c r="E111" s="75">
        <f>IF(TrRoad_act!E27=0,"",E53/TrRoad_act!E27*1000)</f>
        <v>33.279565613217336</v>
      </c>
      <c r="F111" s="75">
        <f>IF(TrRoad_act!F27=0,"",F53/TrRoad_act!F27*1000)</f>
        <v>33.094874409347838</v>
      </c>
      <c r="G111" s="75">
        <f>IF(TrRoad_act!G27=0,"",G53/TrRoad_act!G27*1000)</f>
        <v>30.902772574784724</v>
      </c>
      <c r="H111" s="75">
        <f>IF(TrRoad_act!H27=0,"",H53/TrRoad_act!H27*1000)</f>
        <v>30.17902316764977</v>
      </c>
      <c r="I111" s="75">
        <f>IF(TrRoad_act!I27=0,"",I53/TrRoad_act!I27*1000)</f>
        <v>32.173835691786905</v>
      </c>
      <c r="J111" s="75">
        <f>IF(TrRoad_act!J27=0,"",J53/TrRoad_act!J27*1000)</f>
        <v>30.663252421406646</v>
      </c>
      <c r="K111" s="75">
        <f>IF(TrRoad_act!K27=0,"",K53/TrRoad_act!K27*1000)</f>
        <v>30.750214749225332</v>
      </c>
      <c r="L111" s="75">
        <f>IF(TrRoad_act!L27=0,"",L53/TrRoad_act!L27*1000)</f>
        <v>29.814427617296996</v>
      </c>
      <c r="M111" s="75">
        <f>IF(TrRoad_act!M27=0,"",M53/TrRoad_act!M27*1000)</f>
        <v>32.865947748522665</v>
      </c>
      <c r="N111" s="75">
        <f>IF(TrRoad_act!N27=0,"",N53/TrRoad_act!N27*1000)</f>
        <v>34.586896446985996</v>
      </c>
      <c r="O111" s="75">
        <f>IF(TrRoad_act!O27=0,"",O53/TrRoad_act!O27*1000)</f>
        <v>33.54721557794943</v>
      </c>
      <c r="P111" s="75">
        <f>IF(TrRoad_act!P27=0,"",P53/TrRoad_act!P27*1000)</f>
        <v>34.930668720928182</v>
      </c>
      <c r="Q111" s="75">
        <f>IF(TrRoad_act!Q27=0,"",Q53/TrRoad_act!Q27*1000)</f>
        <v>35.041702400999021</v>
      </c>
    </row>
    <row r="112" spans="1:17" ht="11.45" customHeight="1" x14ac:dyDescent="0.25">
      <c r="A112" s="15" t="s">
        <v>22</v>
      </c>
      <c r="B112" s="74">
        <f>IF(TrRoad_act!B28=0,"",B55/TrRoad_act!B28*1000)</f>
        <v>31.63209207857183</v>
      </c>
      <c r="C112" s="74">
        <f>IF(TrRoad_act!C28=0,"",C55/TrRoad_act!C28*1000)</f>
        <v>45.940749489814522</v>
      </c>
      <c r="D112" s="74">
        <f>IF(TrRoad_act!D28=0,"",D55/TrRoad_act!D28*1000)</f>
        <v>42.974623841968757</v>
      </c>
      <c r="E112" s="74">
        <f>IF(TrRoad_act!E28=0,"",E55/TrRoad_act!E28*1000)</f>
        <v>43.530086476441674</v>
      </c>
      <c r="F112" s="74">
        <f>IF(TrRoad_act!F28=0,"",F55/TrRoad_act!F28*1000)</f>
        <v>31.051184359694247</v>
      </c>
      <c r="G112" s="74">
        <f>IF(TrRoad_act!G28=0,"",G55/TrRoad_act!G28*1000)</f>
        <v>28.438796545526333</v>
      </c>
      <c r="H112" s="74">
        <f>IF(TrRoad_act!H28=0,"",H55/TrRoad_act!H28*1000)</f>
        <v>35.916531491499306</v>
      </c>
      <c r="I112" s="74">
        <f>IF(TrRoad_act!I28=0,"",I55/TrRoad_act!I28*1000)</f>
        <v>39.363834557185953</v>
      </c>
      <c r="J112" s="74">
        <f>IF(TrRoad_act!J28=0,"",J55/TrRoad_act!J28*1000)</f>
        <v>37.114789746772217</v>
      </c>
      <c r="K112" s="74">
        <f>IF(TrRoad_act!K28=0,"",K55/TrRoad_act!K28*1000)</f>
        <v>33.396950215347104</v>
      </c>
      <c r="L112" s="74">
        <f>IF(TrRoad_act!L28=0,"",L55/TrRoad_act!L28*1000)</f>
        <v>28.848710478367604</v>
      </c>
      <c r="M112" s="74">
        <f>IF(TrRoad_act!M28=0,"",M55/TrRoad_act!M28*1000)</f>
        <v>44.769159661572608</v>
      </c>
      <c r="N112" s="74">
        <f>IF(TrRoad_act!N28=0,"",N55/TrRoad_act!N28*1000)</f>
        <v>50.53472591296061</v>
      </c>
      <c r="O112" s="74">
        <f>IF(TrRoad_act!O28=0,"",O55/TrRoad_act!O28*1000)</f>
        <v>43.708428561184199</v>
      </c>
      <c r="P112" s="74">
        <f>IF(TrRoad_act!P28=0,"",P55/TrRoad_act!P28*1000)</f>
        <v>46.007608529694018</v>
      </c>
      <c r="Q112" s="74">
        <f>IF(TrRoad_act!Q28=0,"",Q55/TrRoad_act!Q28*1000)</f>
        <v>50.675140836456684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160.41288415588312</v>
      </c>
      <c r="C116" s="78">
        <f>IF(C19=0,"",1000000*C19/TrRoad_act!C86)</f>
        <v>156.15403063512974</v>
      </c>
      <c r="D116" s="78">
        <f>IF(D19=0,"",1000000*D19/TrRoad_act!D86)</f>
        <v>147.27969260683878</v>
      </c>
      <c r="E116" s="78">
        <f>IF(E19=0,"",1000000*E19/TrRoad_act!E86)</f>
        <v>145.12352346856687</v>
      </c>
      <c r="F116" s="78">
        <f>IF(F19=0,"",1000000*F19/TrRoad_act!F86)</f>
        <v>148.42422726331154</v>
      </c>
      <c r="G116" s="78">
        <f>IF(G19=0,"",1000000*G19/TrRoad_act!G86)</f>
        <v>147.40413632750236</v>
      </c>
      <c r="H116" s="78">
        <f>IF(H19=0,"",1000000*H19/TrRoad_act!H86)</f>
        <v>139.69031226282223</v>
      </c>
      <c r="I116" s="78">
        <f>IF(I19=0,"",1000000*I19/TrRoad_act!I86)</f>
        <v>124.13414707302879</v>
      </c>
      <c r="J116" s="78">
        <f>IF(J19=0,"",1000000*J19/TrRoad_act!J86)</f>
        <v>131.68167431321297</v>
      </c>
      <c r="K116" s="78">
        <f>IF(K19=0,"",1000000*K19/TrRoad_act!K86)</f>
        <v>123.11700753210725</v>
      </c>
      <c r="L116" s="78">
        <f>IF(L19=0,"",1000000*L19/TrRoad_act!L86)</f>
        <v>122.84573976987531</v>
      </c>
      <c r="M116" s="78">
        <f>IF(M19=0,"",1000000*M19/TrRoad_act!M86)</f>
        <v>126.51536948473007</v>
      </c>
      <c r="N116" s="78">
        <f>IF(N19=0,"",1000000*N19/TrRoad_act!N86)</f>
        <v>129.02977017512296</v>
      </c>
      <c r="O116" s="78">
        <f>IF(O19=0,"",1000000*O19/TrRoad_act!O86)</f>
        <v>120.87015957500843</v>
      </c>
      <c r="P116" s="78">
        <f>IF(P19=0,"",1000000*P19/TrRoad_act!P86)</f>
        <v>120.58430488246647</v>
      </c>
      <c r="Q116" s="78">
        <f>IF(Q19=0,"",1000000*Q19/TrRoad_act!Q86)</f>
        <v>116.67804507150471</v>
      </c>
    </row>
    <row r="117" spans="1:17" ht="11.45" customHeight="1" x14ac:dyDescent="0.25">
      <c r="A117" s="19" t="s">
        <v>29</v>
      </c>
      <c r="B117" s="76">
        <f>IF(B21=0,"",1000000*B21/TrRoad_act!B87)</f>
        <v>697.56500867681621</v>
      </c>
      <c r="C117" s="76">
        <f>IF(C21=0,"",1000000*C21/TrRoad_act!C87)</f>
        <v>697.62541413781491</v>
      </c>
      <c r="D117" s="76">
        <f>IF(D21=0,"",1000000*D21/TrRoad_act!D87)</f>
        <v>705.85344319409353</v>
      </c>
      <c r="E117" s="76">
        <f>IF(E21=0,"",1000000*E21/TrRoad_act!E87)</f>
        <v>685.54861587033702</v>
      </c>
      <c r="F117" s="76">
        <f>IF(F21=0,"",1000000*F21/TrRoad_act!F87)</f>
        <v>698.19566923150182</v>
      </c>
      <c r="G117" s="76">
        <f>IF(G21=0,"",1000000*G21/TrRoad_act!G87)</f>
        <v>653.41599179186574</v>
      </c>
      <c r="H117" s="76">
        <f>IF(H21=0,"",1000000*H21/TrRoad_act!H87)</f>
        <v>680.57001891286006</v>
      </c>
      <c r="I117" s="76">
        <f>IF(I21=0,"",1000000*I21/TrRoad_act!I87)</f>
        <v>660.73342345786853</v>
      </c>
      <c r="J117" s="76">
        <f>IF(J21=0,"",1000000*J21/TrRoad_act!J87)</f>
        <v>615.47130792098153</v>
      </c>
      <c r="K117" s="76">
        <f>IF(K21=0,"",1000000*K21/TrRoad_act!K87)</f>
        <v>595.79774425844448</v>
      </c>
      <c r="L117" s="76">
        <f>IF(L21=0,"",1000000*L21/TrRoad_act!L87)</f>
        <v>551.60528545387376</v>
      </c>
      <c r="M117" s="76">
        <f>IF(M21=0,"",1000000*M21/TrRoad_act!M87)</f>
        <v>538.20908754046059</v>
      </c>
      <c r="N117" s="76">
        <f>IF(N21=0,"",1000000*N21/TrRoad_act!N87)</f>
        <v>511.61674952795391</v>
      </c>
      <c r="O117" s="76">
        <f>IF(O21=0,"",1000000*O21/TrRoad_act!O87)</f>
        <v>518.05546075584164</v>
      </c>
      <c r="P117" s="76">
        <f>IF(P21=0,"",1000000*P21/TrRoad_act!P87)</f>
        <v>549.17709935352741</v>
      </c>
      <c r="Q117" s="76">
        <f>IF(Q21=0,"",1000000*Q21/TrRoad_act!Q87)</f>
        <v>546.77590654881135</v>
      </c>
    </row>
    <row r="118" spans="1:17" ht="11.45" customHeight="1" x14ac:dyDescent="0.25">
      <c r="A118" s="62" t="s">
        <v>59</v>
      </c>
      <c r="B118" s="77">
        <f>IF(B22=0,"",1000000*B22/TrRoad_act!B88)</f>
        <v>606.55280827878846</v>
      </c>
      <c r="C118" s="77">
        <f>IF(C22=0,"",1000000*C22/TrRoad_act!C88)</f>
        <v>598.99779121557503</v>
      </c>
      <c r="D118" s="77">
        <f>IF(D22=0,"",1000000*D22/TrRoad_act!D88)</f>
        <v>591.25310429750311</v>
      </c>
      <c r="E118" s="77">
        <f>IF(E22=0,"",1000000*E22/TrRoad_act!E88)</f>
        <v>574.92579734367996</v>
      </c>
      <c r="F118" s="77">
        <f>IF(F22=0,"",1000000*F22/TrRoad_act!F88)</f>
        <v>566.13518797730694</v>
      </c>
      <c r="G118" s="77">
        <f>IF(G22=0,"",1000000*G22/TrRoad_act!G88)</f>
        <v>534.59933870421958</v>
      </c>
      <c r="H118" s="77">
        <f>IF(H22=0,"",1000000*H22/TrRoad_act!H88)</f>
        <v>512.94876543168618</v>
      </c>
      <c r="I118" s="77">
        <f>IF(I22=0,"",1000000*I22/TrRoad_act!I88)</f>
        <v>499.01827721014723</v>
      </c>
      <c r="J118" s="77">
        <f>IF(J22=0,"",1000000*J22/TrRoad_act!J88)</f>
        <v>465.39473186121432</v>
      </c>
      <c r="K118" s="77">
        <f>IF(K22=0,"",1000000*K22/TrRoad_act!K88)</f>
        <v>461.29014450108247</v>
      </c>
      <c r="L118" s="77">
        <f>IF(L22=0,"",1000000*L22/TrRoad_act!L88)</f>
        <v>431.43603284050386</v>
      </c>
      <c r="M118" s="77">
        <f>IF(M22=0,"",1000000*M22/TrRoad_act!M88)</f>
        <v>419.38829274289952</v>
      </c>
      <c r="N118" s="77">
        <f>IF(N22=0,"",1000000*N22/TrRoad_act!N88)</f>
        <v>372.60786545982194</v>
      </c>
      <c r="O118" s="77">
        <f>IF(O22=0,"",1000000*O22/TrRoad_act!O88)</f>
        <v>363.16994353088882</v>
      </c>
      <c r="P118" s="77">
        <f>IF(P22=0,"",1000000*P22/TrRoad_act!P88)</f>
        <v>368.84798806030693</v>
      </c>
      <c r="Q118" s="77">
        <f>IF(Q22=0,"",1000000*Q22/TrRoad_act!Q88)</f>
        <v>359.80893376831079</v>
      </c>
    </row>
    <row r="119" spans="1:17" ht="11.45" customHeight="1" x14ac:dyDescent="0.25">
      <c r="A119" s="62" t="s">
        <v>58</v>
      </c>
      <c r="B119" s="77">
        <f>IF(B24=0,"",1000000*B24/TrRoad_act!B89)</f>
        <v>1067.2142052881557</v>
      </c>
      <c r="C119" s="77">
        <f>IF(C24=0,"",1000000*C24/TrRoad_act!C89)</f>
        <v>1055.9754662688674</v>
      </c>
      <c r="D119" s="77">
        <f>IF(D24=0,"",1000000*D24/TrRoad_act!D89)</f>
        <v>1080.9507226984556</v>
      </c>
      <c r="E119" s="77">
        <f>IF(E24=0,"",1000000*E24/TrRoad_act!E89)</f>
        <v>1003.9137859872985</v>
      </c>
      <c r="F119" s="77">
        <f>IF(F24=0,"",1000000*F24/TrRoad_act!F89)</f>
        <v>1029.1626289780909</v>
      </c>
      <c r="G119" s="77">
        <f>IF(G24=0,"",1000000*G24/TrRoad_act!G89)</f>
        <v>906.55782018655873</v>
      </c>
      <c r="H119" s="77">
        <f>IF(H24=0,"",1000000*H24/TrRoad_act!H89)</f>
        <v>1005.014301193527</v>
      </c>
      <c r="I119" s="77">
        <f>IF(I24=0,"",1000000*I24/TrRoad_act!I89)</f>
        <v>937.10844310557457</v>
      </c>
      <c r="J119" s="77">
        <f>IF(J24=0,"",1000000*J24/TrRoad_act!J89)</f>
        <v>838.91379735974783</v>
      </c>
      <c r="K119" s="77">
        <f>IF(K24=0,"",1000000*K24/TrRoad_act!K89)</f>
        <v>773.06830567509394</v>
      </c>
      <c r="L119" s="77">
        <f>IF(L24=0,"",1000000*L24/TrRoad_act!L89)</f>
        <v>693.23773416124345</v>
      </c>
      <c r="M119" s="77">
        <f>IF(M24=0,"",1000000*M24/TrRoad_act!M89)</f>
        <v>665.71159102748106</v>
      </c>
      <c r="N119" s="77">
        <f>IF(N24=0,"",1000000*N24/TrRoad_act!N89)</f>
        <v>654.66246370497811</v>
      </c>
      <c r="O119" s="77">
        <f>IF(O24=0,"",1000000*O24/TrRoad_act!O89)</f>
        <v>665.59343665978781</v>
      </c>
      <c r="P119" s="77">
        <f>IF(P24=0,"",1000000*P24/TrRoad_act!P89)</f>
        <v>727.89423470243901</v>
      </c>
      <c r="Q119" s="77">
        <f>IF(Q24=0,"",1000000*Q24/TrRoad_act!Q89)</f>
        <v>717.17589898340429</v>
      </c>
    </row>
    <row r="120" spans="1:17" ht="11.45" customHeight="1" x14ac:dyDescent="0.25">
      <c r="A120" s="62" t="s">
        <v>57</v>
      </c>
      <c r="B120" s="77">
        <f>IF(B26=0,"",1000000*B26/TrRoad_act!B90)</f>
        <v>1041.50764263217</v>
      </c>
      <c r="C120" s="77">
        <f>IF(C26=0,"",1000000*C26/TrRoad_act!C90)</f>
        <v>1016.5763906147654</v>
      </c>
      <c r="D120" s="77">
        <f>IF(D26=0,"",1000000*D26/TrRoad_act!D90)</f>
        <v>1024.31716452452</v>
      </c>
      <c r="E120" s="77">
        <f>IF(E26=0,"",1000000*E26/TrRoad_act!E90)</f>
        <v>933.60337517531741</v>
      </c>
      <c r="F120" s="77">
        <f>IF(F26=0,"",1000000*F26/TrRoad_act!F90)</f>
        <v>873.99280810933499</v>
      </c>
      <c r="G120" s="77">
        <f>IF(G26=0,"",1000000*G26/TrRoad_act!G90)</f>
        <v>809.94426365519621</v>
      </c>
      <c r="H120" s="77">
        <f>IF(H26=0,"",1000000*H26/TrRoad_act!H90)</f>
        <v>821.81966459349769</v>
      </c>
      <c r="I120" s="77">
        <f>IF(I26=0,"",1000000*I26/TrRoad_act!I90)</f>
        <v>781.18160084745932</v>
      </c>
      <c r="J120" s="77">
        <f>IF(J26=0,"",1000000*J26/TrRoad_act!J90)</f>
        <v>814.14801502990167</v>
      </c>
      <c r="K120" s="77">
        <f>IF(K26=0,"",1000000*K26/TrRoad_act!K90)</f>
        <v>799.1150304775864</v>
      </c>
      <c r="L120" s="77">
        <f>IF(L26=0,"",1000000*L26/TrRoad_act!L90)</f>
        <v>742.49430344166501</v>
      </c>
      <c r="M120" s="77">
        <f>IF(M26=0,"",1000000*M26/TrRoad_act!M90)</f>
        <v>764.11946447984315</v>
      </c>
      <c r="N120" s="77">
        <f>IF(N26=0,"",1000000*N26/TrRoad_act!N90)</f>
        <v>776.77509458398708</v>
      </c>
      <c r="O120" s="77">
        <f>IF(O26=0,"",1000000*O26/TrRoad_act!O90)</f>
        <v>849.44345016770808</v>
      </c>
      <c r="P120" s="77">
        <f>IF(P26=0,"",1000000*P26/TrRoad_act!P90)</f>
        <v>822.17624151356836</v>
      </c>
      <c r="Q120" s="77">
        <f>IF(Q26=0,"",1000000*Q26/TrRoad_act!Q90)</f>
        <v>880.16489497466364</v>
      </c>
    </row>
    <row r="121" spans="1:17" ht="11.45" customHeight="1" x14ac:dyDescent="0.25">
      <c r="A121" s="62" t="s">
        <v>56</v>
      </c>
      <c r="B121" s="77">
        <f>IF(B27=0,"",1000000*B27/TrRoad_act!B91)</f>
        <v>1035.0804483619879</v>
      </c>
      <c r="C121" s="77">
        <f>IF(C27=0,"",1000000*C27/TrRoad_act!C91)</f>
        <v>1012.9975733559794</v>
      </c>
      <c r="D121" s="77">
        <f>IF(D27=0,"",1000000*D27/TrRoad_act!D91)</f>
        <v>1008.5595789635814</v>
      </c>
      <c r="E121" s="77">
        <f>IF(E27=0,"",1000000*E27/TrRoad_act!E91)</f>
        <v>996.74042795998218</v>
      </c>
      <c r="F121" s="77">
        <f>IF(F27=0,"",1000000*F27/TrRoad_act!F91)</f>
        <v>1013.8983890108185</v>
      </c>
      <c r="G121" s="77">
        <f>IF(G27=0,"",1000000*G27/TrRoad_act!G91)</f>
        <v>913.59025923033516</v>
      </c>
      <c r="H121" s="77">
        <f>IF(H27=0,"",1000000*H27/TrRoad_act!H91)</f>
        <v>887.88169374715335</v>
      </c>
      <c r="I121" s="77">
        <f>IF(I27=0,"",1000000*I27/TrRoad_act!I91)</f>
        <v>867.64668866472232</v>
      </c>
      <c r="J121" s="77">
        <f>IF(J27=0,"",1000000*J27/TrRoad_act!J91)</f>
        <v>844.02444180739394</v>
      </c>
      <c r="K121" s="77">
        <f>IF(K27=0,"",1000000*K27/TrRoad_act!K91)</f>
        <v>856.05265367124559</v>
      </c>
      <c r="L121" s="77">
        <f>IF(L27=0,"",1000000*L27/TrRoad_act!L91)</f>
        <v>786.22066172279972</v>
      </c>
      <c r="M121" s="77">
        <f>IF(M27=0,"",1000000*M27/TrRoad_act!M91)</f>
        <v>760.65149226927269</v>
      </c>
      <c r="N121" s="77">
        <f>IF(N27=0,"",1000000*N27/TrRoad_act!N91)</f>
        <v>715.6498241066696</v>
      </c>
      <c r="O121" s="77">
        <f>IF(O27=0,"",1000000*O27/TrRoad_act!O91)</f>
        <v>715.01850743946954</v>
      </c>
      <c r="P121" s="77">
        <f>IF(P27=0,"",1000000*P27/TrRoad_act!P91)</f>
        <v>746.55535764532283</v>
      </c>
      <c r="Q121" s="77">
        <f>IF(Q27=0,"",1000000*Q27/TrRoad_act!Q91)</f>
        <v>735.25125875059803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317.88907365158644</v>
      </c>
      <c r="O122" s="77">
        <f>IF(O29=0,"",1000000*O29/TrRoad_act!O92)</f>
        <v>376.9957269892252</v>
      </c>
      <c r="P122" s="77">
        <f>IF(P29=0,"",1000000*P29/TrRoad_act!P92)</f>
        <v>426.93090104779128</v>
      </c>
      <c r="Q122" s="77">
        <f>IF(Q29=0,"",1000000*Q29/TrRoad_act!Q92)</f>
        <v>446.76188126658798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364.64836329630856</v>
      </c>
      <c r="M123" s="77">
        <f>IF(M32=0,"",1000000*M32/TrRoad_act!M93)</f>
        <v>366.43705192136372</v>
      </c>
      <c r="N123" s="77">
        <f>IF(N32=0,"",1000000*N32/TrRoad_act!N93)</f>
        <v>369.32528460024741</v>
      </c>
      <c r="O123" s="77">
        <f>IF(O32=0,"",1000000*O32/TrRoad_act!O93)</f>
        <v>370.7718598501167</v>
      </c>
      <c r="P123" s="77">
        <f>IF(P32=0,"",1000000*P32/TrRoad_act!P93)</f>
        <v>372.56544370670832</v>
      </c>
      <c r="Q123" s="77">
        <f>IF(Q32=0,"",1000000*Q32/TrRoad_act!Q93)</f>
        <v>374.41874658617769</v>
      </c>
    </row>
    <row r="124" spans="1:17" ht="11.45" customHeight="1" x14ac:dyDescent="0.25">
      <c r="A124" s="19" t="s">
        <v>28</v>
      </c>
      <c r="B124" s="76">
        <f>IF(B33=0,"",1000000*B33/TrRoad_act!B94)</f>
        <v>23584.814900692309</v>
      </c>
      <c r="C124" s="76">
        <f>IF(C33=0,"",1000000*C33/TrRoad_act!C94)</f>
        <v>23491.731615588124</v>
      </c>
      <c r="D124" s="76">
        <f>IF(D33=0,"",1000000*D33/TrRoad_act!D94)</f>
        <v>23247.796850488947</v>
      </c>
      <c r="E124" s="76">
        <f>IF(E33=0,"",1000000*E33/TrRoad_act!E94)</f>
        <v>23211.696844182723</v>
      </c>
      <c r="F124" s="76">
        <f>IF(F33=0,"",1000000*F33/TrRoad_act!F94)</f>
        <v>23363.555654136049</v>
      </c>
      <c r="G124" s="76">
        <f>IF(G33=0,"",1000000*G33/TrRoad_act!G94)</f>
        <v>23183.417824818956</v>
      </c>
      <c r="H124" s="76">
        <f>IF(H33=0,"",1000000*H33/TrRoad_act!H94)</f>
        <v>23131.730819378387</v>
      </c>
      <c r="I124" s="76">
        <f>IF(I33=0,"",1000000*I33/TrRoad_act!I94)</f>
        <v>22964.228540575386</v>
      </c>
      <c r="J124" s="76">
        <f>IF(J33=0,"",1000000*J33/TrRoad_act!J94)</f>
        <v>22569.650057159066</v>
      </c>
      <c r="K124" s="76">
        <f>IF(K33=0,"",1000000*K33/TrRoad_act!K94)</f>
        <v>22620.076047914747</v>
      </c>
      <c r="L124" s="76">
        <f>IF(L33=0,"",1000000*L33/TrRoad_act!L94)</f>
        <v>22966.96017749999</v>
      </c>
      <c r="M124" s="76">
        <f>IF(M33=0,"",1000000*M33/TrRoad_act!M94)</f>
        <v>23046.255213299752</v>
      </c>
      <c r="N124" s="76">
        <f>IF(N33=0,"",1000000*N33/TrRoad_act!N94)</f>
        <v>22603.939313701616</v>
      </c>
      <c r="O124" s="76">
        <f>IF(O33=0,"",1000000*O33/TrRoad_act!O94)</f>
        <v>22821.639332710689</v>
      </c>
      <c r="P124" s="76">
        <f>IF(P33=0,"",1000000*P33/TrRoad_act!P94)</f>
        <v>23261.177862642464</v>
      </c>
      <c r="Q124" s="76">
        <f>IF(Q33=0,"",1000000*Q33/TrRoad_act!Q94)</f>
        <v>23695.29562344218</v>
      </c>
    </row>
    <row r="125" spans="1:17" ht="11.45" customHeight="1" x14ac:dyDescent="0.25">
      <c r="A125" s="62" t="s">
        <v>59</v>
      </c>
      <c r="B125" s="75">
        <f>IF(B34=0,"",1000000*B34/TrRoad_act!B95)</f>
        <v>1776.8697188313854</v>
      </c>
      <c r="C125" s="75">
        <f>IF(C34=0,"",1000000*C34/TrRoad_act!C95)</f>
        <v>1753.8093686863638</v>
      </c>
      <c r="D125" s="75">
        <f>IF(D34=0,"",1000000*D34/TrRoad_act!D95)</f>
        <v>1715.9642619002741</v>
      </c>
      <c r="E125" s="75">
        <f>IF(E34=0,"",1000000*E34/TrRoad_act!E95)</f>
        <v>1689.0992002439989</v>
      </c>
      <c r="F125" s="75">
        <f>IF(F34=0,"",1000000*F34/TrRoad_act!F95)</f>
        <v>1682.8513183113655</v>
      </c>
      <c r="G125" s="75">
        <f>IF(G34=0,"",1000000*G34/TrRoad_act!G95)</f>
        <v>1646.6006927149754</v>
      </c>
      <c r="H125" s="75">
        <f>IF(H34=0,"",1000000*H34/TrRoad_act!H95)</f>
        <v>1625.436080121433</v>
      </c>
      <c r="I125" s="75">
        <f>IF(I34=0,"",1000000*I34/TrRoad_act!I95)</f>
        <v>1584.2959533125404</v>
      </c>
      <c r="J125" s="75">
        <f>IF(J34=0,"",1000000*J34/TrRoad_act!J95)</f>
        <v>1586.1387797234495</v>
      </c>
      <c r="K125" s="75">
        <f>IF(K34=0,"",1000000*K34/TrRoad_act!K95)</f>
        <v>1619.8854096070245</v>
      </c>
      <c r="L125" s="75">
        <f>IF(L34=0,"",1000000*L34/TrRoad_act!L95)</f>
        <v>1680.3469336994033</v>
      </c>
      <c r="M125" s="75">
        <f>IF(M34=0,"",1000000*M34/TrRoad_act!M95)</f>
        <v>1724.3546597912537</v>
      </c>
      <c r="N125" s="75">
        <f>IF(N34=0,"",1000000*N34/TrRoad_act!N95)</f>
        <v>1721.1616806248671</v>
      </c>
      <c r="O125" s="75">
        <f>IF(O34=0,"",1000000*O34/TrRoad_act!O95)</f>
        <v>1568.8873849403997</v>
      </c>
      <c r="P125" s="75">
        <f>IF(P34=0,"",1000000*P34/TrRoad_act!P95)</f>
        <v>1424.2130768845032</v>
      </c>
      <c r="Q125" s="75">
        <f>IF(Q34=0,"",1000000*Q34/TrRoad_act!Q95)</f>
        <v>1456.7125765919557</v>
      </c>
    </row>
    <row r="126" spans="1:17" ht="11.45" customHeight="1" x14ac:dyDescent="0.25">
      <c r="A126" s="62" t="s">
        <v>58</v>
      </c>
      <c r="B126" s="75">
        <f>IF(B36=0,"",1000000*B36/TrRoad_act!B96)</f>
        <v>23838.697185737714</v>
      </c>
      <c r="C126" s="75">
        <f>IF(C36=0,"",1000000*C36/TrRoad_act!C96)</f>
        <v>23730.760021263774</v>
      </c>
      <c r="D126" s="75">
        <f>IF(D36=0,"",1000000*D36/TrRoad_act!D96)</f>
        <v>23522.328553941712</v>
      </c>
      <c r="E126" s="75">
        <f>IF(E36=0,"",1000000*E36/TrRoad_act!E96)</f>
        <v>23410.719608036561</v>
      </c>
      <c r="F126" s="75">
        <f>IF(F36=0,"",1000000*F36/TrRoad_act!F96)</f>
        <v>23597.886879092523</v>
      </c>
      <c r="G126" s="75">
        <f>IF(G36=0,"",1000000*G36/TrRoad_act!G96)</f>
        <v>23330.1268321516</v>
      </c>
      <c r="H126" s="75">
        <f>IF(H36=0,"",1000000*H36/TrRoad_act!H96)</f>
        <v>23235.758587449865</v>
      </c>
      <c r="I126" s="75">
        <f>IF(I36=0,"",1000000*I36/TrRoad_act!I96)</f>
        <v>23023.734417783584</v>
      </c>
      <c r="J126" s="75">
        <f>IF(J36=0,"",1000000*J36/TrRoad_act!J96)</f>
        <v>22753.37553401601</v>
      </c>
      <c r="K126" s="75">
        <f>IF(K36=0,"",1000000*K36/TrRoad_act!K96)</f>
        <v>22785.825619575262</v>
      </c>
      <c r="L126" s="75">
        <f>IF(L36=0,"",1000000*L36/TrRoad_act!L96)</f>
        <v>23172.59908491125</v>
      </c>
      <c r="M126" s="75">
        <f>IF(M36=0,"",1000000*M36/TrRoad_act!M96)</f>
        <v>23104.337117102416</v>
      </c>
      <c r="N126" s="75">
        <f>IF(N36=0,"",1000000*N36/TrRoad_act!N96)</f>
        <v>22543.118849030827</v>
      </c>
      <c r="O126" s="75">
        <f>IF(O36=0,"",1000000*O36/TrRoad_act!O96)</f>
        <v>22945.579004635591</v>
      </c>
      <c r="P126" s="75">
        <f>IF(P36=0,"",1000000*P36/TrRoad_act!P96)</f>
        <v>23207.190640717788</v>
      </c>
      <c r="Q126" s="75">
        <f>IF(Q36=0,"",1000000*Q36/TrRoad_act!Q96)</f>
        <v>23681.406494330298</v>
      </c>
    </row>
    <row r="127" spans="1:17" ht="11.45" customHeight="1" x14ac:dyDescent="0.25">
      <c r="A127" s="62" t="s">
        <v>57</v>
      </c>
      <c r="B127" s="75">
        <f>IF(B38=0,"",1000000*B38/TrRoad_act!B97)</f>
        <v>12530.493105207193</v>
      </c>
      <c r="C127" s="75">
        <f>IF(C38=0,"",1000000*C38/TrRoad_act!C97)</f>
        <v>12523.296765652156</v>
      </c>
      <c r="D127" s="75">
        <f>IF(D38=0,"",1000000*D38/TrRoad_act!D97)</f>
        <v>12493.354101309737</v>
      </c>
      <c r="E127" s="75">
        <f>IF(E38=0,"",1000000*E38/TrRoad_act!E97)</f>
        <v>12429.459980063531</v>
      </c>
      <c r="F127" s="75">
        <f>IF(F38=0,"",1000000*F38/TrRoad_act!F97)</f>
        <v>12374.903751062748</v>
      </c>
      <c r="G127" s="75">
        <f>IF(G38=0,"",1000000*G38/TrRoad_act!G97)</f>
        <v>12196.777323052194</v>
      </c>
      <c r="H127" s="75">
        <f>IF(H38=0,"",1000000*H38/TrRoad_act!H97)</f>
        <v>12240.591236047425</v>
      </c>
      <c r="I127" s="75">
        <f>IF(I38=0,"",1000000*I38/TrRoad_act!I97)</f>
        <v>12147.226376461289</v>
      </c>
      <c r="J127" s="75">
        <f>IF(J38=0,"",1000000*J38/TrRoad_act!J97)</f>
        <v>11994.620776520644</v>
      </c>
      <c r="K127" s="75">
        <f>IF(K38=0,"",1000000*K38/TrRoad_act!K97)</f>
        <v>12033.880847468559</v>
      </c>
      <c r="L127" s="75">
        <f>IF(L38=0,"",1000000*L38/TrRoad_act!L97)</f>
        <v>12319.047452372528</v>
      </c>
      <c r="M127" s="75">
        <f>IF(M38=0,"",1000000*M38/TrRoad_act!M97)</f>
        <v>12426.025906534123</v>
      </c>
      <c r="N127" s="75">
        <f>IF(N38=0,"",1000000*N38/TrRoad_act!N97)</f>
        <v>12146.315383268966</v>
      </c>
      <c r="O127" s="75">
        <f>IF(O38=0,"",1000000*O38/TrRoad_act!O97)</f>
        <v>12338.365182615806</v>
      </c>
      <c r="P127" s="75">
        <f>IF(P38=0,"",1000000*P38/TrRoad_act!P97)</f>
        <v>12530.691949993628</v>
      </c>
      <c r="Q127" s="75">
        <f>IF(Q38=0,"",1000000*Q38/TrRoad_act!Q97)</f>
        <v>13382.466366477473</v>
      </c>
    </row>
    <row r="128" spans="1:17" ht="11.45" customHeight="1" x14ac:dyDescent="0.25">
      <c r="A128" s="62" t="s">
        <v>56</v>
      </c>
      <c r="B128" s="75">
        <f>IF(B39=0,"",1000000*B39/TrRoad_act!B98)</f>
        <v>24997.294056008785</v>
      </c>
      <c r="C128" s="75">
        <f>IF(C39=0,"",1000000*C39/TrRoad_act!C98)</f>
        <v>23351.839575759182</v>
      </c>
      <c r="D128" s="75">
        <f>IF(D39=0,"",1000000*D39/TrRoad_act!D98)</f>
        <v>15756.483709548853</v>
      </c>
      <c r="E128" s="75">
        <f>IF(E39=0,"",1000000*E39/TrRoad_act!E98)</f>
        <v>21744.434260590577</v>
      </c>
      <c r="F128" s="75">
        <f>IF(F39=0,"",1000000*F39/TrRoad_act!F98)</f>
        <v>17028.403470870588</v>
      </c>
      <c r="G128" s="75">
        <f>IF(G39=0,"",1000000*G39/TrRoad_act!G98)</f>
        <v>24625.84676568531</v>
      </c>
      <c r="H128" s="75">
        <f>IF(H39=0,"",1000000*H39/TrRoad_act!H98)</f>
        <v>25856.208950296736</v>
      </c>
      <c r="I128" s="75">
        <f>IF(I39=0,"",1000000*I39/TrRoad_act!I98)</f>
        <v>26832.13306997652</v>
      </c>
      <c r="J128" s="75">
        <f>IF(J39=0,"",1000000*J39/TrRoad_act!J98)</f>
        <v>21945.575288898206</v>
      </c>
      <c r="K128" s="75">
        <f>IF(K39=0,"",1000000*K39/TrRoad_act!K98)</f>
        <v>23185.023175021222</v>
      </c>
      <c r="L128" s="75">
        <f>IF(L39=0,"",1000000*L39/TrRoad_act!L98)</f>
        <v>22414.660970261713</v>
      </c>
      <c r="M128" s="75">
        <f>IF(M39=0,"",1000000*M39/TrRoad_act!M98)</f>
        <v>25810.455632254139</v>
      </c>
      <c r="N128" s="75">
        <f>IF(N39=0,"",1000000*N39/TrRoad_act!N98)</f>
        <v>27039.764358189681</v>
      </c>
      <c r="O128" s="75">
        <f>IF(O39=0,"",1000000*O39/TrRoad_act!O98)</f>
        <v>26863.633937113849</v>
      </c>
      <c r="P128" s="75">
        <f>IF(P39=0,"",1000000*P39/TrRoad_act!P98)</f>
        <v>28764.709865146287</v>
      </c>
      <c r="Q128" s="75">
        <f>IF(Q39=0,"",1000000*Q39/TrRoad_act!Q98)</f>
        <v>28054.002613413326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>
        <f>IF(O41=0,"",1000000*O41/TrRoad_act!O99)</f>
        <v>10959.1088555441</v>
      </c>
      <c r="P129" s="75">
        <f>IF(P41=0,"",1000000*P41/TrRoad_act!P99)</f>
        <v>10994.334072001786</v>
      </c>
      <c r="Q129" s="75">
        <f>IF(Q41=0,"",1000000*Q41/TrRoad_act!Q99)</f>
        <v>11029.463941324604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1908.1235882852945</v>
      </c>
      <c r="C131" s="78">
        <f>IF(C43=0,"",1000000*C43/TrRoad_act!C101)</f>
        <v>1679.8972204671504</v>
      </c>
      <c r="D131" s="78">
        <f>IF(D43=0,"",1000000*D43/TrRoad_act!D101)</f>
        <v>1607.5373492312719</v>
      </c>
      <c r="E131" s="78">
        <f>IF(E43=0,"",1000000*E43/TrRoad_act!E101)</f>
        <v>1645.6255774061142</v>
      </c>
      <c r="F131" s="78">
        <f>IF(F43=0,"",1000000*F43/TrRoad_act!F101)</f>
        <v>1732.8239871406292</v>
      </c>
      <c r="G131" s="78">
        <f>IF(G43=0,"",1000000*G43/TrRoad_act!G101)</f>
        <v>1812.5132520022285</v>
      </c>
      <c r="H131" s="78">
        <f>IF(H43=0,"",1000000*H43/TrRoad_act!H101)</f>
        <v>1531.0233904811319</v>
      </c>
      <c r="I131" s="78">
        <f>IF(I43=0,"",1000000*I43/TrRoad_act!I101)</f>
        <v>1601.162379116412</v>
      </c>
      <c r="J131" s="78">
        <f>IF(J43=0,"",1000000*J43/TrRoad_act!J101)</f>
        <v>1545.5050844886096</v>
      </c>
      <c r="K131" s="78">
        <f>IF(K43=0,"",1000000*K43/TrRoad_act!K101)</f>
        <v>1503.3855955633956</v>
      </c>
      <c r="L131" s="78">
        <f>IF(L43=0,"",1000000*L43/TrRoad_act!L101)</f>
        <v>1599.904251055731</v>
      </c>
      <c r="M131" s="78">
        <f>IF(M43=0,"",1000000*M43/TrRoad_act!M101)</f>
        <v>1626.5315672340848</v>
      </c>
      <c r="N131" s="78">
        <f>IF(N43=0,"",1000000*N43/TrRoad_act!N101)</f>
        <v>1421.3889752516347</v>
      </c>
      <c r="O131" s="78">
        <f>IF(O43=0,"",1000000*O43/TrRoad_act!O101)</f>
        <v>1255.3439732367306</v>
      </c>
      <c r="P131" s="78">
        <f>IF(P43=0,"",1000000*P43/TrRoad_act!P101)</f>
        <v>1286.8701519167944</v>
      </c>
      <c r="Q131" s="78">
        <f>IF(Q43=0,"",1000000*Q43/TrRoad_act!Q101)</f>
        <v>1029.4753582520152</v>
      </c>
    </row>
    <row r="132" spans="1:17" ht="11.45" customHeight="1" x14ac:dyDescent="0.25">
      <c r="A132" s="62" t="s">
        <v>59</v>
      </c>
      <c r="B132" s="77">
        <f>IF(B44=0,"",1000000*B44/TrRoad_act!B102)</f>
        <v>891.46401552190741</v>
      </c>
      <c r="C132" s="77">
        <f>IF(C44=0,"",1000000*C44/TrRoad_act!C102)</f>
        <v>882.95231341863575</v>
      </c>
      <c r="D132" s="77">
        <f>IF(D44=0,"",1000000*D44/TrRoad_act!D102)</f>
        <v>872.72175298570551</v>
      </c>
      <c r="E132" s="77">
        <f>IF(E44=0,"",1000000*E44/TrRoad_act!E102)</f>
        <v>864.07428279696444</v>
      </c>
      <c r="F132" s="77">
        <f>IF(F44=0,"",1000000*F44/TrRoad_act!F102)</f>
        <v>858.83731727030693</v>
      </c>
      <c r="G132" s="77">
        <f>IF(G44=0,"",1000000*G44/TrRoad_act!G102)</f>
        <v>850.67364506334479</v>
      </c>
      <c r="H132" s="77">
        <f>IF(H44=0,"",1000000*H44/TrRoad_act!H102)</f>
        <v>828.84900835441249</v>
      </c>
      <c r="I132" s="77">
        <f>IF(I44=0,"",1000000*I44/TrRoad_act!I102)</f>
        <v>826.69381442961162</v>
      </c>
      <c r="J132" s="77">
        <f>IF(J44=0,"",1000000*J44/TrRoad_act!J102)</f>
        <v>819.95511774028944</v>
      </c>
      <c r="K132" s="77">
        <f>IF(K44=0,"",1000000*K44/TrRoad_act!K102)</f>
        <v>813.55610915197383</v>
      </c>
      <c r="L132" s="77">
        <f>IF(L44=0,"",1000000*L44/TrRoad_act!L102)</f>
        <v>818.66782599355543</v>
      </c>
      <c r="M132" s="77">
        <f>IF(M44=0,"",1000000*M44/TrRoad_act!M102)</f>
        <v>817.163131312715</v>
      </c>
      <c r="N132" s="77">
        <f>IF(N44=0,"",1000000*N44/TrRoad_act!N102)</f>
        <v>797.17363522262258</v>
      </c>
      <c r="O132" s="77">
        <f>IF(O44=0,"",1000000*O44/TrRoad_act!O102)</f>
        <v>778.6954830081055</v>
      </c>
      <c r="P132" s="77">
        <f>IF(P44=0,"",1000000*P44/TrRoad_act!P102)</f>
        <v>769.1459476135758</v>
      </c>
      <c r="Q132" s="77">
        <f>IF(Q44=0,"",1000000*Q44/TrRoad_act!Q102)</f>
        <v>740.46977162455289</v>
      </c>
    </row>
    <row r="133" spans="1:17" ht="11.45" customHeight="1" x14ac:dyDescent="0.25">
      <c r="A133" s="62" t="s">
        <v>58</v>
      </c>
      <c r="B133" s="77">
        <f>IF(B46=0,"",1000000*B46/TrRoad_act!B103)</f>
        <v>2020.6581606500099</v>
      </c>
      <c r="C133" s="77">
        <f>IF(C46=0,"",1000000*C46/TrRoad_act!C103)</f>
        <v>1766.2352255847991</v>
      </c>
      <c r="D133" s="77">
        <f>IF(D46=0,"",1000000*D46/TrRoad_act!D103)</f>
        <v>1685.7061003857414</v>
      </c>
      <c r="E133" s="77">
        <f>IF(E46=0,"",1000000*E46/TrRoad_act!E103)</f>
        <v>1727.639727788104</v>
      </c>
      <c r="F133" s="77">
        <f>IF(F46=0,"",1000000*F46/TrRoad_act!F103)</f>
        <v>1823.5030978907889</v>
      </c>
      <c r="G133" s="77">
        <f>IF(G46=0,"",1000000*G46/TrRoad_act!G103)</f>
        <v>1911.2240447315157</v>
      </c>
      <c r="H133" s="77">
        <f>IF(H46=0,"",1000000*H46/TrRoad_act!H103)</f>
        <v>1601.6933286899032</v>
      </c>
      <c r="I133" s="77">
        <f>IF(I46=0,"",1000000*I46/TrRoad_act!I103)</f>
        <v>1667.3892811971743</v>
      </c>
      <c r="J133" s="77">
        <f>IF(J46=0,"",1000000*J46/TrRoad_act!J103)</f>
        <v>1605.4705391667851</v>
      </c>
      <c r="K133" s="77">
        <f>IF(K46=0,"",1000000*K46/TrRoad_act!K103)</f>
        <v>1559.6675027696774</v>
      </c>
      <c r="L133" s="77">
        <f>IF(L46=0,"",1000000*L46/TrRoad_act!L103)</f>
        <v>1664.6130872762469</v>
      </c>
      <c r="M133" s="77">
        <f>IF(M46=0,"",1000000*M46/TrRoad_act!M103)</f>
        <v>1695.177885881358</v>
      </c>
      <c r="N133" s="77">
        <f>IF(N46=0,"",1000000*N46/TrRoad_act!N103)</f>
        <v>1471.0104419286322</v>
      </c>
      <c r="O133" s="77">
        <f>IF(O46=0,"",1000000*O46/TrRoad_act!O103)</f>
        <v>1292.2287555080263</v>
      </c>
      <c r="P133" s="77">
        <f>IF(P46=0,"",1000000*P46/TrRoad_act!P103)</f>
        <v>1327.1558891282561</v>
      </c>
      <c r="Q133" s="77">
        <f>IF(Q46=0,"",1000000*Q46/TrRoad_act!Q103)</f>
        <v>1049.2049656907582</v>
      </c>
    </row>
    <row r="134" spans="1:17" ht="11.45" customHeight="1" x14ac:dyDescent="0.25">
      <c r="A134" s="62" t="s">
        <v>57</v>
      </c>
      <c r="B134" s="77">
        <f>IF(B48=0,"",1000000*B48/TrRoad_act!B104)</f>
        <v>1005.5545053181136</v>
      </c>
      <c r="C134" s="77">
        <f>IF(C48=0,"",1000000*C48/TrRoad_act!C104)</f>
        <v>982.78588784253577</v>
      </c>
      <c r="D134" s="77">
        <f>IF(D48=0,"",1000000*D48/TrRoad_act!D104)</f>
        <v>961.45700999503777</v>
      </c>
      <c r="E134" s="77">
        <f>IF(E48=0,"",1000000*E48/TrRoad_act!E104)</f>
        <v>943.65792685794281</v>
      </c>
      <c r="F134" s="77">
        <f>IF(F48=0,"",1000000*F48/TrRoad_act!F104)</f>
        <v>929.7947266790394</v>
      </c>
      <c r="G134" s="77">
        <f>IF(G48=0,"",1000000*G48/TrRoad_act!G104)</f>
        <v>915.46526332619783</v>
      </c>
      <c r="H134" s="77">
        <f>IF(H48=0,"",1000000*H48/TrRoad_act!H104)</f>
        <v>859.2335463462947</v>
      </c>
      <c r="I134" s="77">
        <f>IF(I48=0,"",1000000*I48/TrRoad_act!I104)</f>
        <v>869.10001568063149</v>
      </c>
      <c r="J134" s="77">
        <f>IF(J48=0,"",1000000*J48/TrRoad_act!J104)</f>
        <v>857.90221833766145</v>
      </c>
      <c r="K134" s="77">
        <f>IF(K48=0,"",1000000*K48/TrRoad_act!K104)</f>
        <v>839.48379373172963</v>
      </c>
      <c r="L134" s="77">
        <f>IF(L48=0,"",1000000*L48/TrRoad_act!L104)</f>
        <v>860.55839900945011</v>
      </c>
      <c r="M134" s="77">
        <f>IF(M48=0,"",1000000*M48/TrRoad_act!M104)</f>
        <v>865.37799602799339</v>
      </c>
      <c r="N134" s="77">
        <f>IF(N48=0,"",1000000*N48/TrRoad_act!N104)</f>
        <v>814.78679791567629</v>
      </c>
      <c r="O134" s="77">
        <f>IF(O48=0,"",1000000*O48/TrRoad_act!O104)</f>
        <v>779.5775279899276</v>
      </c>
      <c r="P134" s="77">
        <f>IF(P48=0,"",1000000*P48/TrRoad_act!P104)</f>
        <v>781.8921947127543</v>
      </c>
      <c r="Q134" s="77">
        <f>IF(Q48=0,"",1000000*Q48/TrRoad_act!Q104)</f>
        <v>727.51143283033434</v>
      </c>
    </row>
    <row r="135" spans="1:17" ht="11.45" customHeight="1" x14ac:dyDescent="0.25">
      <c r="A135" s="62" t="s">
        <v>56</v>
      </c>
      <c r="B135" s="77">
        <f>IF(B49=0,"",1000000*B49/TrRoad_act!B105)</f>
        <v>1440.8894292068776</v>
      </c>
      <c r="C135" s="77">
        <f>IF(C49=0,"",1000000*C49/TrRoad_act!C105)</f>
        <v>1403.7370017960852</v>
      </c>
      <c r="D135" s="77">
        <f>IF(D49=0,"",1000000*D49/TrRoad_act!D105)</f>
        <v>1371.9037851838411</v>
      </c>
      <c r="E135" s="77">
        <f>IF(E49=0,"",1000000*E49/TrRoad_act!E105)</f>
        <v>1345.0279598000445</v>
      </c>
      <c r="F135" s="77">
        <f>IF(F49=0,"",1000000*F49/TrRoad_act!F105)</f>
        <v>1327.368509137325</v>
      </c>
      <c r="G135" s="77">
        <f>IF(G49=0,"",1000000*G49/TrRoad_act!G105)</f>
        <v>1311.7566211932874</v>
      </c>
      <c r="H135" s="77">
        <f>IF(H49=0,"",1000000*H49/TrRoad_act!H105)</f>
        <v>1254.5588897360806</v>
      </c>
      <c r="I135" s="77">
        <f>IF(I49=0,"",1000000*I49/TrRoad_act!I105)</f>
        <v>1261.6082675937712</v>
      </c>
      <c r="J135" s="77">
        <f>IF(J49=0,"",1000000*J49/TrRoad_act!J105)</f>
        <v>1236.6451176915562</v>
      </c>
      <c r="K135" s="77">
        <f>IF(K49=0,"",1000000*K49/TrRoad_act!K105)</f>
        <v>1199.0746670949761</v>
      </c>
      <c r="L135" s="77">
        <f>IF(L49=0,"",1000000*L49/TrRoad_act!L105)</f>
        <v>1193.107181371875</v>
      </c>
      <c r="M135" s="77">
        <f>IF(M49=0,"",1000000*M49/TrRoad_act!M105)</f>
        <v>1189.6698032342274</v>
      </c>
      <c r="N135" s="77">
        <f>IF(N49=0,"",1000000*N49/TrRoad_act!N105)</f>
        <v>1138.4857098141276</v>
      </c>
      <c r="O135" s="77">
        <f>IF(O49=0,"",1000000*O49/TrRoad_act!O105)</f>
        <v>1111.8180748741559</v>
      </c>
      <c r="P135" s="77">
        <f>IF(P49=0,"",1000000*P49/TrRoad_act!P105)</f>
        <v>1101.4283198392561</v>
      </c>
      <c r="Q135" s="77">
        <f>IF(Q49=0,"",1000000*Q49/TrRoad_act!Q105)</f>
        <v>1045.6545930662694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>
        <f>IF(N51=0,"",1000000*N51/TrRoad_act!N106)</f>
        <v>254.90026610084047</v>
      </c>
      <c r="O136" s="77">
        <f>IF(O51=0,"",1000000*O51/TrRoad_act!O106)</f>
        <v>257.3768739382412</v>
      </c>
      <c r="P136" s="77">
        <f>IF(P51=0,"",1000000*P51/TrRoad_act!P106)</f>
        <v>259.04942184457468</v>
      </c>
      <c r="Q136" s="77">
        <f>IF(Q51=0,"",1000000*Q51/TrRoad_act!Q106)</f>
        <v>263.48349064754149</v>
      </c>
    </row>
    <row r="137" spans="1:17" ht="11.45" customHeight="1" x14ac:dyDescent="0.25">
      <c r="A137" s="19" t="s">
        <v>24</v>
      </c>
      <c r="B137" s="76">
        <f>IF(B52=0,"",1000000*B52/TrRoad_act!B107)</f>
        <v>5934.5968697299268</v>
      </c>
      <c r="C137" s="76">
        <f>IF(C52=0,"",1000000*C52/TrRoad_act!C107)</f>
        <v>6627.0713203641535</v>
      </c>
      <c r="D137" s="76">
        <f>IF(D52=0,"",1000000*D52/TrRoad_act!D107)</f>
        <v>6526.3024495410691</v>
      </c>
      <c r="E137" s="76">
        <f>IF(E52=0,"",1000000*E52/TrRoad_act!E107)</f>
        <v>6420.8354361696965</v>
      </c>
      <c r="F137" s="76">
        <f>IF(F52=0,"",1000000*F52/TrRoad_act!F107)</f>
        <v>6721.6633035920022</v>
      </c>
      <c r="G137" s="76">
        <f>IF(G52=0,"",1000000*G52/TrRoad_act!G107)</f>
        <v>6727.7124246345138</v>
      </c>
      <c r="H137" s="76">
        <f>IF(H52=0,"",1000000*H52/TrRoad_act!H107)</f>
        <v>6340.8155496584741</v>
      </c>
      <c r="I137" s="76">
        <f>IF(I52=0,"",1000000*I52/TrRoad_act!I107)</f>
        <v>6658.4476459353618</v>
      </c>
      <c r="J137" s="76">
        <f>IF(J52=0,"",1000000*J52/TrRoad_act!J107)</f>
        <v>6372.3006854117502</v>
      </c>
      <c r="K137" s="76">
        <f>IF(K52=0,"",1000000*K52/TrRoad_act!K107)</f>
        <v>5896.2893310688596</v>
      </c>
      <c r="L137" s="76">
        <f>IF(L52=0,"",1000000*L52/TrRoad_act!L107)</f>
        <v>5892.1733557627049</v>
      </c>
      <c r="M137" s="76">
        <f>IF(M52=0,"",1000000*M52/TrRoad_act!M107)</f>
        <v>5978.1563631689942</v>
      </c>
      <c r="N137" s="76">
        <f>IF(N52=0,"",1000000*N52/TrRoad_act!N107)</f>
        <v>5821.3173804802545</v>
      </c>
      <c r="O137" s="76">
        <f>IF(O52=0,"",1000000*O52/TrRoad_act!O107)</f>
        <v>5733.6291582643462</v>
      </c>
      <c r="P137" s="76">
        <f>IF(P52=0,"",1000000*P52/TrRoad_act!P107)</f>
        <v>5732.5838355556871</v>
      </c>
      <c r="Q137" s="76">
        <f>IF(Q52=0,"",1000000*Q52/TrRoad_act!Q107)</f>
        <v>5935.0061208905372</v>
      </c>
    </row>
    <row r="138" spans="1:17" ht="11.45" customHeight="1" x14ac:dyDescent="0.25">
      <c r="A138" s="17" t="s">
        <v>23</v>
      </c>
      <c r="B138" s="75">
        <f>IF(B53=0,"",1000000*B53/TrRoad_act!B108)</f>
        <v>5229.7188902039579</v>
      </c>
      <c r="C138" s="75">
        <f>IF(C53=0,"",1000000*C53/TrRoad_act!C108)</f>
        <v>5488.3757704367354</v>
      </c>
      <c r="D138" s="75">
        <f>IF(D53=0,"",1000000*D53/TrRoad_act!D108)</f>
        <v>5411.9374896066474</v>
      </c>
      <c r="E138" s="75">
        <f>IF(E53=0,"",1000000*E53/TrRoad_act!E108)</f>
        <v>5272.6812566119133</v>
      </c>
      <c r="F138" s="75">
        <f>IF(F53=0,"",1000000*F53/TrRoad_act!F108)</f>
        <v>5835.9941302897723</v>
      </c>
      <c r="G138" s="75">
        <f>IF(G53=0,"",1000000*G53/TrRoad_act!G108)</f>
        <v>5908.5610536204949</v>
      </c>
      <c r="H138" s="75">
        <f>IF(H53=0,"",1000000*H53/TrRoad_act!H108)</f>
        <v>5172.963905993689</v>
      </c>
      <c r="I138" s="75">
        <f>IF(I53=0,"",1000000*I53/TrRoad_act!I108)</f>
        <v>5383.8782949437118</v>
      </c>
      <c r="J138" s="75">
        <f>IF(J53=0,"",1000000*J53/TrRoad_act!J108)</f>
        <v>5127.4282741500201</v>
      </c>
      <c r="K138" s="75">
        <f>IF(K53=0,"",1000000*K53/TrRoad_act!K108)</f>
        <v>4934.9493554970077</v>
      </c>
      <c r="L138" s="75">
        <f>IF(L53=0,"",1000000*L53/TrRoad_act!L108)</f>
        <v>4973.581154547951</v>
      </c>
      <c r="M138" s="75">
        <f>IF(M53=0,"",1000000*M53/TrRoad_act!M108)</f>
        <v>4667.6392769991744</v>
      </c>
      <c r="N138" s="75">
        <f>IF(N53=0,"",1000000*N53/TrRoad_act!N108)</f>
        <v>4388.0084885755159</v>
      </c>
      <c r="O138" s="75">
        <f>IF(O53=0,"",1000000*O53/TrRoad_act!O108)</f>
        <v>4380.7041924723962</v>
      </c>
      <c r="P138" s="75">
        <f>IF(P53=0,"",1000000*P53/TrRoad_act!P108)</f>
        <v>4235.6444405876755</v>
      </c>
      <c r="Q138" s="75">
        <f>IF(Q53=0,"",1000000*Q53/TrRoad_act!Q108)</f>
        <v>4321.9609419193275</v>
      </c>
    </row>
    <row r="139" spans="1:17" ht="11.45" customHeight="1" x14ac:dyDescent="0.25">
      <c r="A139" s="15" t="s">
        <v>22</v>
      </c>
      <c r="B139" s="74">
        <f>IF(B55=0,"",1000000*B55/TrRoad_act!B109)</f>
        <v>37410.132860649115</v>
      </c>
      <c r="C139" s="74">
        <f>IF(C55=0,"",1000000*C55/TrRoad_act!C109)</f>
        <v>54353.48024664406</v>
      </c>
      <c r="D139" s="74">
        <f>IF(D55=0,"",1000000*D55/TrRoad_act!D109)</f>
        <v>51229.21367877163</v>
      </c>
      <c r="E139" s="74">
        <f>IF(E55=0,"",1000000*E55/TrRoad_act!E109)</f>
        <v>51695.798844436074</v>
      </c>
      <c r="F139" s="74">
        <f>IF(F55=0,"",1000000*F55/TrRoad_act!F109)</f>
        <v>36462.6338706354</v>
      </c>
      <c r="G139" s="74">
        <f>IF(G55=0,"",1000000*G55/TrRoad_act!G109)</f>
        <v>33415.553889156923</v>
      </c>
      <c r="H139" s="74">
        <f>IF(H55=0,"",1000000*H55/TrRoad_act!H109)</f>
        <v>42555.719514509423</v>
      </c>
      <c r="I139" s="74">
        <f>IF(I55=0,"",1000000*I55/TrRoad_act!I109)</f>
        <v>46720.197152390407</v>
      </c>
      <c r="J139" s="74">
        <f>IF(J55=0,"",1000000*J55/TrRoad_act!J109)</f>
        <v>43495.185368116188</v>
      </c>
      <c r="K139" s="74">
        <f>IF(K55=0,"",1000000*K55/TrRoad_act!K109)</f>
        <v>38662.844586386462</v>
      </c>
      <c r="L139" s="74">
        <f>IF(L55=0,"",1000000*L55/TrRoad_act!L109)</f>
        <v>34483.893205454697</v>
      </c>
      <c r="M139" s="74">
        <f>IF(M55=0,"",1000000*M55/TrRoad_act!M109)</f>
        <v>53327.644218640766</v>
      </c>
      <c r="N139" s="74">
        <f>IF(N55=0,"",1000000*N55/TrRoad_act!N109)</f>
        <v>59999.066682594661</v>
      </c>
      <c r="O139" s="74">
        <f>IF(O55=0,"",1000000*O55/TrRoad_act!O109)</f>
        <v>51974.693420871306</v>
      </c>
      <c r="P139" s="74">
        <f>IF(P55=0,"",1000000*P55/TrRoad_act!P109)</f>
        <v>54816.523716599782</v>
      </c>
      <c r="Q139" s="74">
        <f>IF(Q55=0,"",1000000*Q55/TrRoad_act!Q109)</f>
        <v>59907.822465615718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0.71536431898607744</v>
      </c>
      <c r="C142" s="56">
        <f t="shared" si="12"/>
        <v>0.7121830254027991</v>
      </c>
      <c r="D142" s="56">
        <f t="shared" si="12"/>
        <v>0.71509756562637439</v>
      </c>
      <c r="E142" s="56">
        <f t="shared" si="12"/>
        <v>0.70716802997444572</v>
      </c>
      <c r="F142" s="56">
        <f t="shared" si="12"/>
        <v>0.69749418826553744</v>
      </c>
      <c r="G142" s="56">
        <f t="shared" si="12"/>
        <v>0.67910768334654426</v>
      </c>
      <c r="H142" s="56">
        <f t="shared" si="12"/>
        <v>0.70781379706964576</v>
      </c>
      <c r="I142" s="56">
        <f t="shared" si="12"/>
        <v>0.69007010881746167</v>
      </c>
      <c r="J142" s="56">
        <f t="shared" si="12"/>
        <v>0.68558426582258869</v>
      </c>
      <c r="K142" s="56">
        <f t="shared" si="12"/>
        <v>0.69067306039976262</v>
      </c>
      <c r="L142" s="56">
        <f t="shared" si="12"/>
        <v>0.6751819027859649</v>
      </c>
      <c r="M142" s="56">
        <f t="shared" si="12"/>
        <v>0.66736099511388824</v>
      </c>
      <c r="N142" s="56">
        <f t="shared" si="12"/>
        <v>0.67753218448672758</v>
      </c>
      <c r="O142" s="56">
        <f t="shared" si="12"/>
        <v>0.69720638385971601</v>
      </c>
      <c r="P142" s="56">
        <f t="shared" si="12"/>
        <v>0.70778657094924335</v>
      </c>
      <c r="Q142" s="56">
        <f t="shared" si="12"/>
        <v>0.72575007087674759</v>
      </c>
    </row>
    <row r="143" spans="1:17" ht="11.45" customHeight="1" x14ac:dyDescent="0.25">
      <c r="A143" s="55" t="s">
        <v>30</v>
      </c>
      <c r="B143" s="54">
        <f t="shared" ref="B143:Q143" si="13">IF(B19=0,0,B19/B$17)</f>
        <v>3.8896107592288329E-2</v>
      </c>
      <c r="C143" s="54">
        <f t="shared" si="13"/>
        <v>3.875395297716798E-2</v>
      </c>
      <c r="D143" s="54">
        <f t="shared" si="13"/>
        <v>3.7498737631635991E-2</v>
      </c>
      <c r="E143" s="54">
        <f t="shared" si="13"/>
        <v>3.7860151663346484E-2</v>
      </c>
      <c r="F143" s="54">
        <f t="shared" si="13"/>
        <v>3.8197856553333707E-2</v>
      </c>
      <c r="G143" s="54">
        <f t="shared" si="13"/>
        <v>3.8577977962513554E-2</v>
      </c>
      <c r="H143" s="54">
        <f t="shared" si="13"/>
        <v>3.606296857291575E-2</v>
      </c>
      <c r="I143" s="54">
        <f t="shared" si="13"/>
        <v>3.162250113747872E-2</v>
      </c>
      <c r="J143" s="54">
        <f t="shared" si="13"/>
        <v>3.4410306588809343E-2</v>
      </c>
      <c r="K143" s="54">
        <f t="shared" si="13"/>
        <v>3.2655143705817763E-2</v>
      </c>
      <c r="L143" s="54">
        <f t="shared" si="13"/>
        <v>3.3538559226812106E-2</v>
      </c>
      <c r="M143" s="54">
        <f t="shared" si="13"/>
        <v>3.4342128911694948E-2</v>
      </c>
      <c r="N143" s="54">
        <f t="shared" si="13"/>
        <v>3.4940070093479332E-2</v>
      </c>
      <c r="O143" s="54">
        <f t="shared" si="13"/>
        <v>3.4085223857441393E-2</v>
      </c>
      <c r="P143" s="54">
        <f t="shared" si="13"/>
        <v>3.3146756210301283E-2</v>
      </c>
      <c r="Q143" s="54">
        <f t="shared" si="13"/>
        <v>3.3244115270073323E-2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0.62008678461311828</v>
      </c>
      <c r="C144" s="50">
        <f t="shared" si="14"/>
        <v>0.61723955700746802</v>
      </c>
      <c r="D144" s="50">
        <f t="shared" si="14"/>
        <v>0.62186707341904113</v>
      </c>
      <c r="E144" s="50">
        <f t="shared" si="14"/>
        <v>0.61321057691880076</v>
      </c>
      <c r="F144" s="50">
        <f t="shared" si="14"/>
        <v>0.6040393370088456</v>
      </c>
      <c r="G144" s="50">
        <f t="shared" si="14"/>
        <v>0.58407712205380991</v>
      </c>
      <c r="H144" s="50">
        <f t="shared" si="14"/>
        <v>0.61485395996034475</v>
      </c>
      <c r="I144" s="50">
        <f t="shared" si="14"/>
        <v>0.60191505844035953</v>
      </c>
      <c r="J144" s="50">
        <f t="shared" si="14"/>
        <v>0.59244723096371033</v>
      </c>
      <c r="K144" s="50">
        <f t="shared" si="14"/>
        <v>0.59722188364744266</v>
      </c>
      <c r="L144" s="50">
        <f t="shared" si="14"/>
        <v>0.57916048508994245</v>
      </c>
      <c r="M144" s="50">
        <f t="shared" si="14"/>
        <v>0.56940415643454501</v>
      </c>
      <c r="N144" s="50">
        <f t="shared" si="14"/>
        <v>0.5778654020260523</v>
      </c>
      <c r="O144" s="50">
        <f t="shared" si="14"/>
        <v>0.59724048364460769</v>
      </c>
      <c r="P144" s="50">
        <f t="shared" si="14"/>
        <v>0.61067481590086581</v>
      </c>
      <c r="Q144" s="50">
        <f t="shared" si="14"/>
        <v>0.62623964315718095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0.43095679352387983</v>
      </c>
      <c r="C145" s="52">
        <f t="shared" si="15"/>
        <v>0.41303916674902369</v>
      </c>
      <c r="D145" s="52">
        <f t="shared" si="15"/>
        <v>0.395735560681228</v>
      </c>
      <c r="E145" s="52">
        <f t="shared" si="15"/>
        <v>0.37810267203534886</v>
      </c>
      <c r="F145" s="52">
        <f t="shared" si="15"/>
        <v>0.34330179030100089</v>
      </c>
      <c r="G145" s="52">
        <f t="shared" si="15"/>
        <v>0.3203843845439141</v>
      </c>
      <c r="H145" s="52">
        <f t="shared" si="15"/>
        <v>0.29793922882301632</v>
      </c>
      <c r="I145" s="52">
        <f t="shared" si="15"/>
        <v>0.27996634328213815</v>
      </c>
      <c r="J145" s="52">
        <f t="shared" si="15"/>
        <v>0.2669862388433607</v>
      </c>
      <c r="K145" s="52">
        <f t="shared" si="15"/>
        <v>0.26637402195948645</v>
      </c>
      <c r="L145" s="52">
        <f t="shared" si="15"/>
        <v>0.25199318720980524</v>
      </c>
      <c r="M145" s="52">
        <f t="shared" si="15"/>
        <v>0.24112466930492035</v>
      </c>
      <c r="N145" s="52">
        <f t="shared" si="15"/>
        <v>0.22413884361117786</v>
      </c>
      <c r="O145" s="52">
        <f t="shared" si="15"/>
        <v>0.2185659607152316</v>
      </c>
      <c r="P145" s="52">
        <f t="shared" si="15"/>
        <v>0.20997569586633777</v>
      </c>
      <c r="Q145" s="52">
        <f t="shared" si="15"/>
        <v>0.20645736066710771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0.13888602945558873</v>
      </c>
      <c r="C146" s="52">
        <f t="shared" si="16"/>
        <v>0.15476710904453117</v>
      </c>
      <c r="D146" s="52">
        <f t="shared" si="16"/>
        <v>0.17987046943329615</v>
      </c>
      <c r="E146" s="52">
        <f t="shared" si="16"/>
        <v>0.19228429680279099</v>
      </c>
      <c r="F146" s="52">
        <f t="shared" si="16"/>
        <v>0.22197551885079148</v>
      </c>
      <c r="G146" s="52">
        <f t="shared" si="16"/>
        <v>0.22658025642723825</v>
      </c>
      <c r="H146" s="52">
        <f t="shared" si="16"/>
        <v>0.28038123839410178</v>
      </c>
      <c r="I146" s="52">
        <f t="shared" si="16"/>
        <v>0.28592286895196911</v>
      </c>
      <c r="J146" s="52">
        <f t="shared" si="16"/>
        <v>0.28455253975727335</v>
      </c>
      <c r="K146" s="52">
        <f t="shared" si="16"/>
        <v>0.28512690440164146</v>
      </c>
      <c r="L146" s="52">
        <f t="shared" si="16"/>
        <v>0.27529501477510682</v>
      </c>
      <c r="M146" s="52">
        <f t="shared" si="16"/>
        <v>0.27488317026081827</v>
      </c>
      <c r="N146" s="52">
        <f t="shared" si="16"/>
        <v>0.29403457165621505</v>
      </c>
      <c r="O146" s="52">
        <f t="shared" si="16"/>
        <v>0.31000062351807717</v>
      </c>
      <c r="P146" s="52">
        <f t="shared" si="16"/>
        <v>0.33269740548309346</v>
      </c>
      <c r="Q146" s="52">
        <f t="shared" si="16"/>
        <v>0.34646038524288952</v>
      </c>
    </row>
    <row r="147" spans="1:17" ht="11.45" customHeight="1" x14ac:dyDescent="0.25">
      <c r="A147" s="53" t="s">
        <v>57</v>
      </c>
      <c r="B147" s="52">
        <f t="shared" ref="B147:Q147" si="17">IF(B26=0,0,B26/B$17)</f>
        <v>4.2133145649381774E-2</v>
      </c>
      <c r="C147" s="52">
        <f t="shared" si="17"/>
        <v>4.0400183251622201E-2</v>
      </c>
      <c r="D147" s="52">
        <f t="shared" si="17"/>
        <v>3.7429793410765869E-2</v>
      </c>
      <c r="E147" s="52">
        <f t="shared" si="17"/>
        <v>3.4318807327710504E-2</v>
      </c>
      <c r="F147" s="52">
        <f t="shared" si="17"/>
        <v>3.0603051247698625E-2</v>
      </c>
      <c r="G147" s="52">
        <f t="shared" si="17"/>
        <v>2.87498297624613E-2</v>
      </c>
      <c r="H147" s="52">
        <f t="shared" si="17"/>
        <v>2.7329601222670283E-2</v>
      </c>
      <c r="I147" s="52">
        <f t="shared" si="17"/>
        <v>2.5968512673542773E-2</v>
      </c>
      <c r="J147" s="52">
        <f t="shared" si="17"/>
        <v>2.8847146637252106E-2</v>
      </c>
      <c r="K147" s="52">
        <f t="shared" si="17"/>
        <v>3.246208860271016E-2</v>
      </c>
      <c r="L147" s="52">
        <f t="shared" si="17"/>
        <v>3.6415225011009383E-2</v>
      </c>
      <c r="M147" s="52">
        <f t="shared" si="17"/>
        <v>3.8038781568916581E-2</v>
      </c>
      <c r="N147" s="52">
        <f t="shared" si="17"/>
        <v>4.3072293385053792E-2</v>
      </c>
      <c r="O147" s="52">
        <f t="shared" si="17"/>
        <v>5.0252633246590399E-2</v>
      </c>
      <c r="P147" s="52">
        <f t="shared" si="17"/>
        <v>4.8976525898840946E-2</v>
      </c>
      <c r="Q147" s="52">
        <f t="shared" si="17"/>
        <v>5.292607636244822E-2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8.1108159842679783E-3</v>
      </c>
      <c r="C148" s="52">
        <f t="shared" si="18"/>
        <v>9.0330979622910475E-3</v>
      </c>
      <c r="D148" s="52">
        <f t="shared" si="18"/>
        <v>8.8312498937511211E-3</v>
      </c>
      <c r="E148" s="52">
        <f t="shared" si="18"/>
        <v>8.5048007529504813E-3</v>
      </c>
      <c r="F148" s="52">
        <f t="shared" si="18"/>
        <v>8.158976609354664E-3</v>
      </c>
      <c r="G148" s="52">
        <f t="shared" si="18"/>
        <v>8.362651320196219E-3</v>
      </c>
      <c r="H148" s="52">
        <f t="shared" si="18"/>
        <v>9.2038915205562757E-3</v>
      </c>
      <c r="I148" s="52">
        <f t="shared" si="18"/>
        <v>1.0057333532709585E-2</v>
      </c>
      <c r="J148" s="52">
        <f t="shared" si="18"/>
        <v>1.2061305725824088E-2</v>
      </c>
      <c r="K148" s="52">
        <f t="shared" si="18"/>
        <v>1.3258868683604572E-2</v>
      </c>
      <c r="L148" s="52">
        <f t="shared" si="18"/>
        <v>1.541950479963553E-2</v>
      </c>
      <c r="M148" s="52">
        <f t="shared" si="18"/>
        <v>1.5265854448780165E-2</v>
      </c>
      <c r="N148" s="52">
        <f t="shared" si="18"/>
        <v>1.6516776748162286E-2</v>
      </c>
      <c r="O148" s="52">
        <f t="shared" si="18"/>
        <v>1.8147275190357998E-2</v>
      </c>
      <c r="P148" s="52">
        <f t="shared" si="18"/>
        <v>1.8481688134993839E-2</v>
      </c>
      <c r="Q148" s="52">
        <f t="shared" si="18"/>
        <v>1.9810527368883116E-2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1.3348047414470943E-6</v>
      </c>
      <c r="O149" s="52">
        <f t="shared" si="19"/>
        <v>1.6125985594439356E-4</v>
      </c>
      <c r="P149" s="52">
        <f t="shared" si="19"/>
        <v>4.2492120715484176E-4</v>
      </c>
      <c r="Q149" s="52">
        <f t="shared" si="19"/>
        <v>4.5015147334742981E-4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3.7553294385531392E-5</v>
      </c>
      <c r="M150" s="52">
        <f t="shared" si="20"/>
        <v>9.1680851109655304E-5</v>
      </c>
      <c r="N150" s="52">
        <f t="shared" si="20"/>
        <v>1.015818207018307E-4</v>
      </c>
      <c r="O150" s="52">
        <f t="shared" si="20"/>
        <v>1.1273111840616321E-4</v>
      </c>
      <c r="P150" s="52">
        <f t="shared" si="20"/>
        <v>1.1857931044496541E-4</v>
      </c>
      <c r="Q150" s="52">
        <f t="shared" si="20"/>
        <v>1.3514204250496012E-4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5.6381426780670735E-2</v>
      </c>
      <c r="C151" s="50">
        <f t="shared" si="21"/>
        <v>5.6189515418163055E-2</v>
      </c>
      <c r="D151" s="50">
        <f t="shared" si="21"/>
        <v>5.5731754575697227E-2</v>
      </c>
      <c r="E151" s="50">
        <f t="shared" si="21"/>
        <v>5.6097301392298508E-2</v>
      </c>
      <c r="F151" s="50">
        <f t="shared" si="21"/>
        <v>5.5256994703358084E-2</v>
      </c>
      <c r="G151" s="50">
        <f t="shared" si="21"/>
        <v>5.645258333022081E-2</v>
      </c>
      <c r="H151" s="50">
        <f t="shared" si="21"/>
        <v>5.6896868536385252E-2</v>
      </c>
      <c r="I151" s="50">
        <f t="shared" si="21"/>
        <v>5.6532549239623336E-2</v>
      </c>
      <c r="J151" s="50">
        <f t="shared" si="21"/>
        <v>5.8726728270069001E-2</v>
      </c>
      <c r="K151" s="50">
        <f t="shared" si="21"/>
        <v>6.0796033046502169E-2</v>
      </c>
      <c r="L151" s="50">
        <f t="shared" si="21"/>
        <v>6.2482858469210339E-2</v>
      </c>
      <c r="M151" s="50">
        <f t="shared" si="21"/>
        <v>6.3614709767648284E-2</v>
      </c>
      <c r="N151" s="50">
        <f t="shared" si="21"/>
        <v>6.4726712367196043E-2</v>
      </c>
      <c r="O151" s="50">
        <f t="shared" si="21"/>
        <v>6.5880676357666909E-2</v>
      </c>
      <c r="P151" s="50">
        <f t="shared" si="21"/>
        <v>6.3964998838076298E-2</v>
      </c>
      <c r="Q151" s="50">
        <f t="shared" si="21"/>
        <v>6.626631244949327E-2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4.8852426677588673E-5</v>
      </c>
      <c r="C152" s="52">
        <f t="shared" si="22"/>
        <v>4.3135800802424351E-5</v>
      </c>
      <c r="D152" s="52">
        <f t="shared" si="22"/>
        <v>3.9963337528947273E-5</v>
      </c>
      <c r="E152" s="52">
        <f t="shared" si="22"/>
        <v>3.2058056971174716E-5</v>
      </c>
      <c r="F152" s="52">
        <f t="shared" si="22"/>
        <v>2.7127116328192192E-5</v>
      </c>
      <c r="G152" s="52">
        <f t="shared" si="22"/>
        <v>2.6111245337745367E-5</v>
      </c>
      <c r="H152" s="52">
        <f t="shared" si="22"/>
        <v>2.4462936499536235E-5</v>
      </c>
      <c r="I152" s="52">
        <f t="shared" si="22"/>
        <v>2.269254788704747E-5</v>
      </c>
      <c r="J152" s="52">
        <f t="shared" si="22"/>
        <v>2.4019503830164673E-5</v>
      </c>
      <c r="K152" s="52">
        <f t="shared" si="22"/>
        <v>2.647333546640565E-5</v>
      </c>
      <c r="L152" s="52">
        <f t="shared" si="22"/>
        <v>2.7313857916134514E-5</v>
      </c>
      <c r="M152" s="52">
        <f t="shared" si="22"/>
        <v>2.7066805078431981E-5</v>
      </c>
      <c r="N152" s="52">
        <f t="shared" si="22"/>
        <v>2.8395823004583329E-5</v>
      </c>
      <c r="O152" s="52">
        <f t="shared" si="22"/>
        <v>4.898546364406412E-5</v>
      </c>
      <c r="P152" s="52">
        <f t="shared" si="22"/>
        <v>2.5383878096780811E-5</v>
      </c>
      <c r="Q152" s="52">
        <f t="shared" si="22"/>
        <v>2.5435534820489578E-5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5.5839769698001182E-2</v>
      </c>
      <c r="C153" s="52">
        <f t="shared" si="23"/>
        <v>5.5686129344303781E-2</v>
      </c>
      <c r="D153" s="52">
        <f t="shared" si="23"/>
        <v>5.5406771606748957E-2</v>
      </c>
      <c r="E153" s="52">
        <f t="shared" si="23"/>
        <v>5.5475425265755725E-2</v>
      </c>
      <c r="F153" s="52">
        <f t="shared" si="23"/>
        <v>5.4768588254750006E-2</v>
      </c>
      <c r="G153" s="52">
        <f t="shared" si="23"/>
        <v>5.5503832092532977E-2</v>
      </c>
      <c r="H153" s="52">
        <f t="shared" si="23"/>
        <v>5.5480370009103191E-2</v>
      </c>
      <c r="I153" s="52">
        <f t="shared" si="23"/>
        <v>5.4755035260471679E-2</v>
      </c>
      <c r="J153" s="52">
        <f t="shared" si="23"/>
        <v>5.6904463792346482E-2</v>
      </c>
      <c r="K153" s="52">
        <f t="shared" si="23"/>
        <v>5.8606583458106924E-2</v>
      </c>
      <c r="L153" s="52">
        <f t="shared" si="23"/>
        <v>6.0180021710730953E-2</v>
      </c>
      <c r="M153" s="52">
        <f t="shared" si="23"/>
        <v>6.0509766365473082E-2</v>
      </c>
      <c r="N153" s="52">
        <f t="shared" si="23"/>
        <v>6.0651444704724659E-2</v>
      </c>
      <c r="O153" s="52">
        <f t="shared" si="23"/>
        <v>6.1270227179506385E-2</v>
      </c>
      <c r="P153" s="52">
        <f t="shared" si="23"/>
        <v>5.9343175850750968E-2</v>
      </c>
      <c r="Q153" s="52">
        <f t="shared" si="23"/>
        <v>6.1433135486428155E-2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2.4462073043775009E-5</v>
      </c>
      <c r="C154" s="52">
        <f t="shared" si="24"/>
        <v>2.7001456988324472E-5</v>
      </c>
      <c r="D154" s="52">
        <f t="shared" si="24"/>
        <v>2.5144649314482849E-5</v>
      </c>
      <c r="E154" s="52">
        <f t="shared" si="24"/>
        <v>2.9163888593404843E-5</v>
      </c>
      <c r="F154" s="52">
        <f t="shared" si="24"/>
        <v>4.4118835198339274E-5</v>
      </c>
      <c r="G154" s="52">
        <f t="shared" si="24"/>
        <v>6.4156319008279049E-5</v>
      </c>
      <c r="H154" s="52">
        <f t="shared" si="24"/>
        <v>7.1746256178098348E-5</v>
      </c>
      <c r="I154" s="52">
        <f t="shared" si="24"/>
        <v>8.5289173397992284E-5</v>
      </c>
      <c r="J154" s="52">
        <f t="shared" si="24"/>
        <v>1.0616934019569364E-4</v>
      </c>
      <c r="K154" s="52">
        <f t="shared" si="24"/>
        <v>1.5023585225056737E-4</v>
      </c>
      <c r="L154" s="52">
        <f t="shared" si="24"/>
        <v>1.5716286112924004E-4</v>
      </c>
      <c r="M154" s="52">
        <f t="shared" si="24"/>
        <v>1.5290410617184664E-4</v>
      </c>
      <c r="N154" s="52">
        <f t="shared" si="24"/>
        <v>1.5192067143773923E-4</v>
      </c>
      <c r="O154" s="52">
        <f t="shared" si="24"/>
        <v>1.5056709936378738E-4</v>
      </c>
      <c r="P154" s="52">
        <f t="shared" si="24"/>
        <v>1.3889942385792649E-4</v>
      </c>
      <c r="Q154" s="52">
        <f t="shared" si="24"/>
        <v>1.2300522019181295E-4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4.6834258294818274E-4</v>
      </c>
      <c r="C155" s="52">
        <f t="shared" si="25"/>
        <v>4.3324881606851572E-4</v>
      </c>
      <c r="D155" s="52">
        <f t="shared" si="25"/>
        <v>2.5987498210484385E-4</v>
      </c>
      <c r="E155" s="52">
        <f t="shared" si="25"/>
        <v>5.6065418097820611E-4</v>
      </c>
      <c r="F155" s="52">
        <f t="shared" si="25"/>
        <v>4.171604970815334E-4</v>
      </c>
      <c r="G155" s="52">
        <f t="shared" si="25"/>
        <v>8.5848367334181617E-4</v>
      </c>
      <c r="H155" s="52">
        <f t="shared" si="25"/>
        <v>1.3202893346044304E-3</v>
      </c>
      <c r="I155" s="52">
        <f t="shared" si="25"/>
        <v>1.6695322578666198E-3</v>
      </c>
      <c r="J155" s="52">
        <f t="shared" si="25"/>
        <v>1.6920756336966552E-3</v>
      </c>
      <c r="K155" s="52">
        <f t="shared" si="25"/>
        <v>2.0127404006782586E-3</v>
      </c>
      <c r="L155" s="52">
        <f t="shared" si="25"/>
        <v>2.1183600394340135E-3</v>
      </c>
      <c r="M155" s="52">
        <f t="shared" si="25"/>
        <v>2.9249724909249145E-3</v>
      </c>
      <c r="N155" s="52">
        <f t="shared" si="25"/>
        <v>3.8949511680290614E-3</v>
      </c>
      <c r="O155" s="52">
        <f t="shared" si="25"/>
        <v>4.2461447723905407E-3</v>
      </c>
      <c r="P155" s="52">
        <f t="shared" si="25"/>
        <v>4.2994303028288453E-3</v>
      </c>
      <c r="Q155" s="52">
        <f t="shared" si="25"/>
        <v>4.5246318587177804E-3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1.6475184276212114E-4</v>
      </c>
      <c r="P156" s="52">
        <f t="shared" si="26"/>
        <v>1.5810938254177742E-4</v>
      </c>
      <c r="Q156" s="52">
        <f t="shared" si="26"/>
        <v>1.6010434933502483E-4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0.2846356810139225</v>
      </c>
      <c r="C157" s="56">
        <f t="shared" si="27"/>
        <v>0.28781697459720096</v>
      </c>
      <c r="D157" s="56">
        <f t="shared" si="27"/>
        <v>0.28490243437362561</v>
      </c>
      <c r="E157" s="56">
        <f t="shared" si="27"/>
        <v>0.29283197002555428</v>
      </c>
      <c r="F157" s="56">
        <f t="shared" si="27"/>
        <v>0.30250581173446256</v>
      </c>
      <c r="G157" s="56">
        <f t="shared" si="27"/>
        <v>0.3208923166534558</v>
      </c>
      <c r="H157" s="56">
        <f t="shared" si="27"/>
        <v>0.29218620293035413</v>
      </c>
      <c r="I157" s="56">
        <f t="shared" si="27"/>
        <v>0.30992989118253839</v>
      </c>
      <c r="J157" s="56">
        <f t="shared" si="27"/>
        <v>0.31441573417741142</v>
      </c>
      <c r="K157" s="56">
        <f t="shared" si="27"/>
        <v>0.30932693960023727</v>
      </c>
      <c r="L157" s="56">
        <f t="shared" si="27"/>
        <v>0.32481809721403498</v>
      </c>
      <c r="M157" s="56">
        <f t="shared" si="27"/>
        <v>0.3326390048861117</v>
      </c>
      <c r="N157" s="56">
        <f t="shared" si="27"/>
        <v>0.3224678155132723</v>
      </c>
      <c r="O157" s="56">
        <f t="shared" si="27"/>
        <v>0.30279361614028411</v>
      </c>
      <c r="P157" s="56">
        <f t="shared" si="27"/>
        <v>0.29221342905075665</v>
      </c>
      <c r="Q157" s="56">
        <f t="shared" si="27"/>
        <v>0.27424992912325247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0.13643869494776861</v>
      </c>
      <c r="C158" s="54">
        <f t="shared" si="28"/>
        <v>0.12542418263751218</v>
      </c>
      <c r="D158" s="54">
        <f t="shared" si="28"/>
        <v>0.12720077549719744</v>
      </c>
      <c r="E158" s="54">
        <f t="shared" si="28"/>
        <v>0.13771510601799183</v>
      </c>
      <c r="F158" s="54">
        <f t="shared" si="28"/>
        <v>0.14439897980324781</v>
      </c>
      <c r="G158" s="54">
        <f t="shared" si="28"/>
        <v>0.16043432216415557</v>
      </c>
      <c r="H158" s="54">
        <f t="shared" si="28"/>
        <v>0.14027945501486933</v>
      </c>
      <c r="I158" s="54">
        <f t="shared" si="28"/>
        <v>0.15016967711904228</v>
      </c>
      <c r="J158" s="54">
        <f t="shared" si="28"/>
        <v>0.1549924828925274</v>
      </c>
      <c r="K158" s="54">
        <f t="shared" si="28"/>
        <v>0.1575647546053415</v>
      </c>
      <c r="L158" s="54">
        <f t="shared" si="28"/>
        <v>0.17259421943091272</v>
      </c>
      <c r="M158" s="54">
        <f t="shared" si="28"/>
        <v>0.17782093224744008</v>
      </c>
      <c r="N158" s="54">
        <f t="shared" si="28"/>
        <v>0.16568005002137348</v>
      </c>
      <c r="O158" s="54">
        <f t="shared" si="28"/>
        <v>0.14879543179749674</v>
      </c>
      <c r="P158" s="54">
        <f t="shared" si="28"/>
        <v>0.14676177581615471</v>
      </c>
      <c r="Q158" s="54">
        <f t="shared" si="28"/>
        <v>0.1207843047724053</v>
      </c>
    </row>
    <row r="159" spans="1:17" ht="11.45" customHeight="1" x14ac:dyDescent="0.25">
      <c r="A159" s="53" t="s">
        <v>59</v>
      </c>
      <c r="B159" s="52">
        <f t="shared" ref="B159:Q159" si="29">IF(B44=0,0,B44/B$17)</f>
        <v>6.1010032154685768E-3</v>
      </c>
      <c r="C159" s="52">
        <f t="shared" si="29"/>
        <v>6.1820283897479848E-3</v>
      </c>
      <c r="D159" s="52">
        <f t="shared" si="29"/>
        <v>6.3449404590055578E-3</v>
      </c>
      <c r="E159" s="52">
        <f t="shared" si="29"/>
        <v>6.5095803997440842E-3</v>
      </c>
      <c r="F159" s="52">
        <f t="shared" si="29"/>
        <v>6.3124874797210262E-3</v>
      </c>
      <c r="G159" s="52">
        <f t="shared" si="29"/>
        <v>6.5071019360171296E-3</v>
      </c>
      <c r="H159" s="52">
        <f t="shared" si="29"/>
        <v>6.4302164262338606E-3</v>
      </c>
      <c r="I159" s="52">
        <f t="shared" si="29"/>
        <v>5.5976900141067798E-3</v>
      </c>
      <c r="J159" s="52">
        <f t="shared" si="29"/>
        <v>5.6088066357323418E-3</v>
      </c>
      <c r="K159" s="52">
        <f t="shared" si="29"/>
        <v>5.4707293910587476E-3</v>
      </c>
      <c r="L159" s="52">
        <f t="shared" si="29"/>
        <v>5.3502217723144126E-3</v>
      </c>
      <c r="M159" s="52">
        <f t="shared" si="29"/>
        <v>5.4323664674337316E-3</v>
      </c>
      <c r="N159" s="52">
        <f t="shared" si="29"/>
        <v>5.1894833758230783E-3</v>
      </c>
      <c r="O159" s="52">
        <f t="shared" si="29"/>
        <v>5.051114300593614E-3</v>
      </c>
      <c r="P159" s="52">
        <f t="shared" si="29"/>
        <v>4.6538421544211105E-3</v>
      </c>
      <c r="Q159" s="52">
        <f t="shared" si="29"/>
        <v>4.3906909500897621E-3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0.12985276557575542</v>
      </c>
      <c r="C160" s="52">
        <f t="shared" si="30"/>
        <v>0.11869653624192353</v>
      </c>
      <c r="D160" s="52">
        <f t="shared" si="30"/>
        <v>0.12023109434589996</v>
      </c>
      <c r="E160" s="52">
        <f t="shared" si="30"/>
        <v>0.13048918679059629</v>
      </c>
      <c r="F160" s="52">
        <f t="shared" si="30"/>
        <v>0.13730855884845961</v>
      </c>
      <c r="G160" s="52">
        <f t="shared" si="30"/>
        <v>0.15302520719736398</v>
      </c>
      <c r="H160" s="52">
        <f t="shared" si="30"/>
        <v>0.1328677650838854</v>
      </c>
      <c r="I160" s="52">
        <f t="shared" si="30"/>
        <v>0.14359739932091709</v>
      </c>
      <c r="J160" s="52">
        <f t="shared" si="30"/>
        <v>0.14805707770762971</v>
      </c>
      <c r="K160" s="52">
        <f t="shared" si="30"/>
        <v>0.15022584459601357</v>
      </c>
      <c r="L160" s="52">
        <f t="shared" si="30"/>
        <v>0.16458477154956577</v>
      </c>
      <c r="M160" s="52">
        <f t="shared" si="30"/>
        <v>0.16950286451709407</v>
      </c>
      <c r="N160" s="52">
        <f t="shared" si="30"/>
        <v>0.15741532311464815</v>
      </c>
      <c r="O160" s="52">
        <f t="shared" si="30"/>
        <v>0.14044671325408681</v>
      </c>
      <c r="P160" s="52">
        <f t="shared" si="30"/>
        <v>0.13871572363715684</v>
      </c>
      <c r="Q160" s="52">
        <f t="shared" si="30"/>
        <v>0.1129130446707463</v>
      </c>
    </row>
    <row r="161" spans="1:17" ht="11.45" customHeight="1" x14ac:dyDescent="0.25">
      <c r="A161" s="53" t="s">
        <v>57</v>
      </c>
      <c r="B161" s="52">
        <f t="shared" ref="B161:Q161" si="31">IF(B48=0,0,B48/B$17)</f>
        <v>2.0355707519924859E-4</v>
      </c>
      <c r="C161" s="52">
        <f t="shared" si="31"/>
        <v>2.2435057765099825E-4</v>
      </c>
      <c r="D161" s="52">
        <f t="shared" si="31"/>
        <v>2.5123224010796373E-4</v>
      </c>
      <c r="E161" s="52">
        <f t="shared" si="31"/>
        <v>2.8166495076456852E-4</v>
      </c>
      <c r="F161" s="52">
        <f t="shared" si="31"/>
        <v>2.9848228036400462E-4</v>
      </c>
      <c r="G161" s="52">
        <f t="shared" si="31"/>
        <v>3.3712819435005153E-4</v>
      </c>
      <c r="H161" s="52">
        <f t="shared" si="31"/>
        <v>3.5376971776845392E-4</v>
      </c>
      <c r="I161" s="52">
        <f t="shared" si="31"/>
        <v>3.4398664100969818E-4</v>
      </c>
      <c r="J161" s="52">
        <f t="shared" si="31"/>
        <v>4.2714262685602589E-4</v>
      </c>
      <c r="K161" s="52">
        <f t="shared" si="31"/>
        <v>5.7381077025640988E-4</v>
      </c>
      <c r="L161" s="52">
        <f t="shared" si="31"/>
        <v>7.442441130967811E-4</v>
      </c>
      <c r="M161" s="52">
        <f t="shared" si="31"/>
        <v>8.2719532568881541E-4</v>
      </c>
      <c r="N161" s="52">
        <f t="shared" si="31"/>
        <v>9.4633031655006719E-4</v>
      </c>
      <c r="O161" s="52">
        <f t="shared" si="31"/>
        <v>9.8672744377081368E-4</v>
      </c>
      <c r="P161" s="52">
        <f t="shared" si="31"/>
        <v>1.0095311075045005E-3</v>
      </c>
      <c r="Q161" s="52">
        <f t="shared" si="31"/>
        <v>1.0064164173925988E-3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2.8136908134539018E-4</v>
      </c>
      <c r="C162" s="52">
        <f t="shared" si="32"/>
        <v>3.2126742818967488E-4</v>
      </c>
      <c r="D162" s="52">
        <f t="shared" si="32"/>
        <v>3.735084521839558E-4</v>
      </c>
      <c r="E162" s="52">
        <f t="shared" si="32"/>
        <v>4.3467387688689757E-4</v>
      </c>
      <c r="F162" s="52">
        <f t="shared" si="32"/>
        <v>4.79451194703162E-4</v>
      </c>
      <c r="G162" s="52">
        <f t="shared" si="32"/>
        <v>5.6488483642439902E-4</v>
      </c>
      <c r="H162" s="52">
        <f t="shared" si="32"/>
        <v>6.2770378698161005E-4</v>
      </c>
      <c r="I162" s="52">
        <f t="shared" si="32"/>
        <v>6.3060114300871257E-4</v>
      </c>
      <c r="J162" s="52">
        <f t="shared" si="32"/>
        <v>8.9945592230930202E-4</v>
      </c>
      <c r="K162" s="52">
        <f t="shared" si="32"/>
        <v>1.2943698480127907E-3</v>
      </c>
      <c r="L162" s="52">
        <f t="shared" si="32"/>
        <v>1.9149819959357398E-3</v>
      </c>
      <c r="M162" s="52">
        <f t="shared" si="32"/>
        <v>2.058505937223482E-3</v>
      </c>
      <c r="N162" s="52">
        <f t="shared" si="32"/>
        <v>2.1259148085355133E-3</v>
      </c>
      <c r="O162" s="52">
        <f t="shared" si="32"/>
        <v>2.3064749623301979E-3</v>
      </c>
      <c r="P162" s="52">
        <f t="shared" si="32"/>
        <v>2.3761047055363038E-3</v>
      </c>
      <c r="Q162" s="52">
        <f t="shared" si="32"/>
        <v>2.4638463087797288E-3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2.9984058166609668E-6</v>
      </c>
      <c r="O163" s="52">
        <f t="shared" si="33"/>
        <v>4.401836715304423E-6</v>
      </c>
      <c r="P163" s="52">
        <f t="shared" si="33"/>
        <v>6.5742115359681118E-6</v>
      </c>
      <c r="Q163" s="52">
        <f t="shared" si="33"/>
        <v>1.0306425396921836E-5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0.14819698606615389</v>
      </c>
      <c r="C164" s="50">
        <f t="shared" si="34"/>
        <v>0.16239279195968875</v>
      </c>
      <c r="D164" s="50">
        <f t="shared" si="34"/>
        <v>0.15770165887642817</v>
      </c>
      <c r="E164" s="50">
        <f t="shared" si="34"/>
        <v>0.15511686400756242</v>
      </c>
      <c r="F164" s="50">
        <f t="shared" si="34"/>
        <v>0.15810683193121478</v>
      </c>
      <c r="G164" s="50">
        <f t="shared" si="34"/>
        <v>0.16045799448930023</v>
      </c>
      <c r="H164" s="50">
        <f t="shared" si="34"/>
        <v>0.15190674791548481</v>
      </c>
      <c r="I164" s="50">
        <f t="shared" si="34"/>
        <v>0.15976021406349608</v>
      </c>
      <c r="J164" s="50">
        <f t="shared" si="34"/>
        <v>0.15942325128488399</v>
      </c>
      <c r="K164" s="50">
        <f t="shared" si="34"/>
        <v>0.1517621849948958</v>
      </c>
      <c r="L164" s="50">
        <f t="shared" si="34"/>
        <v>0.1522238777831223</v>
      </c>
      <c r="M164" s="50">
        <f t="shared" si="34"/>
        <v>0.15481807263867164</v>
      </c>
      <c r="N164" s="50">
        <f t="shared" si="34"/>
        <v>0.15678776549189882</v>
      </c>
      <c r="O164" s="50">
        <f t="shared" si="34"/>
        <v>0.15399818434278734</v>
      </c>
      <c r="P164" s="50">
        <f t="shared" si="34"/>
        <v>0.14545165323460194</v>
      </c>
      <c r="Q164" s="50">
        <f t="shared" si="34"/>
        <v>0.15346562435084715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0.12773443786081004</v>
      </c>
      <c r="C165" s="48">
        <f t="shared" si="35"/>
        <v>0.13135568356568522</v>
      </c>
      <c r="D165" s="48">
        <f t="shared" si="35"/>
        <v>0.12759344892826166</v>
      </c>
      <c r="E165" s="48">
        <f t="shared" si="35"/>
        <v>0.12422894597570376</v>
      </c>
      <c r="F165" s="48">
        <f t="shared" si="35"/>
        <v>0.13330440963380719</v>
      </c>
      <c r="G165" s="48">
        <f t="shared" si="35"/>
        <v>0.1367243926141738</v>
      </c>
      <c r="H165" s="48">
        <f t="shared" si="35"/>
        <v>0.12005698170263965</v>
      </c>
      <c r="I165" s="48">
        <f t="shared" si="35"/>
        <v>0.12519557838747275</v>
      </c>
      <c r="J165" s="48">
        <f t="shared" si="35"/>
        <v>0.12411672277619616</v>
      </c>
      <c r="K165" s="48">
        <f t="shared" si="35"/>
        <v>0.12339825857593495</v>
      </c>
      <c r="L165" s="48">
        <f t="shared" si="35"/>
        <v>0.12449243222305854</v>
      </c>
      <c r="M165" s="48">
        <f t="shared" si="35"/>
        <v>0.1176236926102457</v>
      </c>
      <c r="N165" s="48">
        <f t="shared" si="35"/>
        <v>0.11513785968030436</v>
      </c>
      <c r="O165" s="48">
        <f t="shared" si="35"/>
        <v>0.11431563730748365</v>
      </c>
      <c r="P165" s="48">
        <f t="shared" si="35"/>
        <v>0.10428954778419307</v>
      </c>
      <c r="Q165" s="48">
        <f t="shared" si="35"/>
        <v>0.10851293657598812</v>
      </c>
    </row>
    <row r="166" spans="1:17" ht="11.45" customHeight="1" x14ac:dyDescent="0.25">
      <c r="A166" s="47" t="s">
        <v>22</v>
      </c>
      <c r="B166" s="46">
        <f t="shared" ref="B166:Q166" si="36">IF(B55=0,0,B55/B$17)</f>
        <v>2.0462548205343864E-2</v>
      </c>
      <c r="C166" s="46">
        <f t="shared" si="36"/>
        <v>3.1037108394003508E-2</v>
      </c>
      <c r="D166" s="46">
        <f t="shared" si="36"/>
        <v>3.0108209948166511E-2</v>
      </c>
      <c r="E166" s="46">
        <f t="shared" si="36"/>
        <v>3.0887918031858645E-2</v>
      </c>
      <c r="F166" s="46">
        <f t="shared" si="36"/>
        <v>2.4802422297407586E-2</v>
      </c>
      <c r="G166" s="46">
        <f t="shared" si="36"/>
        <v>2.3733601875126423E-2</v>
      </c>
      <c r="H166" s="46">
        <f t="shared" si="36"/>
        <v>3.184976621284516E-2</v>
      </c>
      <c r="I166" s="46">
        <f t="shared" si="36"/>
        <v>3.4564635676023331E-2</v>
      </c>
      <c r="J166" s="46">
        <f t="shared" si="36"/>
        <v>3.5306528508687825E-2</v>
      </c>
      <c r="K166" s="46">
        <f t="shared" si="36"/>
        <v>2.8363926418960871E-2</v>
      </c>
      <c r="L166" s="46">
        <f t="shared" si="36"/>
        <v>2.7731445560063753E-2</v>
      </c>
      <c r="M166" s="46">
        <f t="shared" si="36"/>
        <v>3.7194380028425927E-2</v>
      </c>
      <c r="N166" s="46">
        <f t="shared" si="36"/>
        <v>4.1649905811594466E-2</v>
      </c>
      <c r="O166" s="46">
        <f t="shared" si="36"/>
        <v>3.9682547035303689E-2</v>
      </c>
      <c r="P166" s="46">
        <f t="shared" si="36"/>
        <v>4.116210545040886E-2</v>
      </c>
      <c r="Q166" s="46">
        <f t="shared" si="36"/>
        <v>4.495268777485905E-2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109927.64576939885</v>
      </c>
      <c r="C4" s="104">
        <f t="shared" ref="C4:Q4" si="0">C5+C9+C10+C15</f>
        <v>112112.81005853944</v>
      </c>
      <c r="D4" s="104">
        <f t="shared" si="0"/>
        <v>114375.54723820669</v>
      </c>
      <c r="E4" s="104">
        <f t="shared" si="0"/>
        <v>114857.50174668015</v>
      </c>
      <c r="F4" s="104">
        <f t="shared" si="0"/>
        <v>117155.20494275349</v>
      </c>
      <c r="G4" s="104">
        <f t="shared" si="0"/>
        <v>116115.86410751411</v>
      </c>
      <c r="H4" s="104">
        <f t="shared" si="0"/>
        <v>117215.66389709976</v>
      </c>
      <c r="I4" s="104">
        <f t="shared" si="0"/>
        <v>117740.38810869241</v>
      </c>
      <c r="J4" s="104">
        <f t="shared" si="0"/>
        <v>110882.71937626906</v>
      </c>
      <c r="K4" s="104">
        <f t="shared" si="0"/>
        <v>105811.85912205707</v>
      </c>
      <c r="L4" s="104">
        <f t="shared" si="0"/>
        <v>103278.85024386962</v>
      </c>
      <c r="M4" s="104">
        <f t="shared" si="0"/>
        <v>103148.91089293131</v>
      </c>
      <c r="N4" s="104">
        <f t="shared" si="0"/>
        <v>96907.490046527833</v>
      </c>
      <c r="O4" s="104">
        <f t="shared" si="0"/>
        <v>94949.56403561357</v>
      </c>
      <c r="P4" s="104">
        <f t="shared" si="0"/>
        <v>99856.620770495341</v>
      </c>
      <c r="Q4" s="104">
        <f t="shared" si="0"/>
        <v>97467.680705501582</v>
      </c>
    </row>
    <row r="5" spans="1:17" ht="11.45" customHeight="1" x14ac:dyDescent="0.25">
      <c r="A5" s="95" t="s">
        <v>91</v>
      </c>
      <c r="B5" s="75">
        <f>SUM(B6:B8)</f>
        <v>109160.08625131805</v>
      </c>
      <c r="C5" s="75">
        <f t="shared" ref="C5:Q5" si="1">SUM(C6:C8)</f>
        <v>111249.15879777815</v>
      </c>
      <c r="D5" s="75">
        <f t="shared" si="1"/>
        <v>113525.04969808436</v>
      </c>
      <c r="E5" s="75">
        <f t="shared" si="1"/>
        <v>114001.60000553018</v>
      </c>
      <c r="F5" s="75">
        <f t="shared" si="1"/>
        <v>116319.97207910867</v>
      </c>
      <c r="G5" s="75">
        <f t="shared" si="1"/>
        <v>115224.43462731843</v>
      </c>
      <c r="H5" s="75">
        <f t="shared" si="1"/>
        <v>116192.29555294433</v>
      </c>
      <c r="I5" s="75">
        <f t="shared" si="1"/>
        <v>116603.57140200445</v>
      </c>
      <c r="J5" s="75">
        <f t="shared" si="1"/>
        <v>109591.82029793628</v>
      </c>
      <c r="K5" s="75">
        <f t="shared" si="1"/>
        <v>104399.99628944611</v>
      </c>
      <c r="L5" s="75">
        <f t="shared" si="1"/>
        <v>101645.77810521614</v>
      </c>
      <c r="M5" s="75">
        <f t="shared" si="1"/>
        <v>101452.15617995115</v>
      </c>
      <c r="N5" s="75">
        <f t="shared" si="1"/>
        <v>95129.960480731475</v>
      </c>
      <c r="O5" s="75">
        <f t="shared" si="1"/>
        <v>93043.228642907605</v>
      </c>
      <c r="P5" s="75">
        <f t="shared" si="1"/>
        <v>97831.01951858247</v>
      </c>
      <c r="Q5" s="75">
        <f t="shared" si="1"/>
        <v>95351.643309046573</v>
      </c>
    </row>
    <row r="6" spans="1:17" ht="11.45" customHeight="1" x14ac:dyDescent="0.25">
      <c r="A6" s="17" t="s">
        <v>90</v>
      </c>
      <c r="B6" s="75">
        <v>4127.4979641022192</v>
      </c>
      <c r="C6" s="75">
        <v>4034.6421279027486</v>
      </c>
      <c r="D6" s="75">
        <v>3811.0811030161567</v>
      </c>
      <c r="E6" s="75">
        <v>3509.2058339071805</v>
      </c>
      <c r="F6" s="75">
        <v>3210.3844617681725</v>
      </c>
      <c r="G6" s="75">
        <v>2986.7753531510093</v>
      </c>
      <c r="H6" s="75">
        <v>2864.7931790394005</v>
      </c>
      <c r="I6" s="75">
        <v>2731.4611828457764</v>
      </c>
      <c r="J6" s="75">
        <v>2911.3581332925</v>
      </c>
      <c r="K6" s="75">
        <v>3181.2556962828244</v>
      </c>
      <c r="L6" s="75">
        <v>3523.7578680218539</v>
      </c>
      <c r="M6" s="75">
        <v>3677.5959435960112</v>
      </c>
      <c r="N6" s="75">
        <v>3918.5130656932311</v>
      </c>
      <c r="O6" s="75">
        <v>4461.3006430261585</v>
      </c>
      <c r="P6" s="75">
        <v>4539.6648225025019</v>
      </c>
      <c r="Q6" s="75">
        <v>4800.8987261149441</v>
      </c>
    </row>
    <row r="7" spans="1:17" ht="11.45" customHeight="1" x14ac:dyDescent="0.25">
      <c r="A7" s="17" t="s">
        <v>89</v>
      </c>
      <c r="B7" s="75">
        <v>50936.877394383191</v>
      </c>
      <c r="C7" s="75">
        <v>49924.618774075585</v>
      </c>
      <c r="D7" s="75">
        <v>48799.603730551207</v>
      </c>
      <c r="E7" s="75">
        <v>47021.457795800801</v>
      </c>
      <c r="F7" s="75">
        <v>44188.885556617039</v>
      </c>
      <c r="G7" s="75">
        <v>41127.602983450372</v>
      </c>
      <c r="H7" s="75">
        <v>38593.68026919174</v>
      </c>
      <c r="I7" s="75">
        <v>36047.668061335389</v>
      </c>
      <c r="J7" s="75">
        <v>33208.864546919292</v>
      </c>
      <c r="K7" s="75">
        <v>31790.986385888271</v>
      </c>
      <c r="L7" s="75">
        <v>29815.095519576418</v>
      </c>
      <c r="M7" s="75">
        <v>28747.862776308109</v>
      </c>
      <c r="N7" s="75">
        <v>25445.586011244999</v>
      </c>
      <c r="O7" s="75">
        <v>24369.211079753222</v>
      </c>
      <c r="P7" s="75">
        <v>24646.678900762785</v>
      </c>
      <c r="Q7" s="75">
        <v>23768.504168572337</v>
      </c>
    </row>
    <row r="8" spans="1:17" ht="11.45" customHeight="1" x14ac:dyDescent="0.25">
      <c r="A8" s="17" t="s">
        <v>88</v>
      </c>
      <c r="B8" s="75">
        <v>54095.710892832642</v>
      </c>
      <c r="C8" s="75">
        <v>57289.897895799812</v>
      </c>
      <c r="D8" s="75">
        <v>60914.364864517003</v>
      </c>
      <c r="E8" s="75">
        <v>63470.936375822203</v>
      </c>
      <c r="F8" s="75">
        <v>68920.702060723459</v>
      </c>
      <c r="G8" s="75">
        <v>71110.056290717053</v>
      </c>
      <c r="H8" s="75">
        <v>74733.822104713196</v>
      </c>
      <c r="I8" s="75">
        <v>77824.442157823287</v>
      </c>
      <c r="J8" s="75">
        <v>73471.597617724488</v>
      </c>
      <c r="K8" s="75">
        <v>69427.754207275008</v>
      </c>
      <c r="L8" s="75">
        <v>68306.924717617876</v>
      </c>
      <c r="M8" s="75">
        <v>69026.697460047042</v>
      </c>
      <c r="N8" s="75">
        <v>65765.861403793242</v>
      </c>
      <c r="O8" s="75">
        <v>64212.71692012823</v>
      </c>
      <c r="P8" s="75">
        <v>68644.675795317176</v>
      </c>
      <c r="Q8" s="75">
        <v>66782.240414359287</v>
      </c>
    </row>
    <row r="9" spans="1:17" ht="11.45" customHeight="1" x14ac:dyDescent="0.25">
      <c r="A9" s="95" t="s">
        <v>25</v>
      </c>
      <c r="B9" s="75">
        <v>767.55951808080522</v>
      </c>
      <c r="C9" s="75">
        <v>863.65126076130014</v>
      </c>
      <c r="D9" s="75">
        <v>850.49754012234018</v>
      </c>
      <c r="E9" s="75">
        <v>855.90174114997217</v>
      </c>
      <c r="F9" s="75">
        <v>835.23286364482817</v>
      </c>
      <c r="G9" s="75">
        <v>891.42948019567382</v>
      </c>
      <c r="H9" s="75">
        <v>1023.3683441554322</v>
      </c>
      <c r="I9" s="75">
        <v>1136.816706687948</v>
      </c>
      <c r="J9" s="75">
        <v>1290.8990783327763</v>
      </c>
      <c r="K9" s="75">
        <v>1411.862832610956</v>
      </c>
      <c r="L9" s="75">
        <v>1633.0721386534779</v>
      </c>
      <c r="M9" s="75">
        <v>1696.7547129801526</v>
      </c>
      <c r="N9" s="75">
        <v>1777.529565796365</v>
      </c>
      <c r="O9" s="75">
        <v>1906.33539270597</v>
      </c>
      <c r="P9" s="75">
        <v>2025.601251912866</v>
      </c>
      <c r="Q9" s="75">
        <v>2116.0373964550158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109927.64576939886</v>
      </c>
      <c r="C17" s="71">
        <f t="shared" si="3"/>
        <v>112112.81005853944</v>
      </c>
      <c r="D17" s="71">
        <f t="shared" si="3"/>
        <v>114375.54723820672</v>
      </c>
      <c r="E17" s="71">
        <f t="shared" si="3"/>
        <v>114857.50174668017</v>
      </c>
      <c r="F17" s="71">
        <f t="shared" si="3"/>
        <v>117155.20494275349</v>
      </c>
      <c r="G17" s="71">
        <f t="shared" si="3"/>
        <v>116115.86410751411</v>
      </c>
      <c r="H17" s="71">
        <f t="shared" si="3"/>
        <v>117215.66389709979</v>
      </c>
      <c r="I17" s="71">
        <f t="shared" si="3"/>
        <v>117740.38810869239</v>
      </c>
      <c r="J17" s="71">
        <f t="shared" si="3"/>
        <v>110882.71937626907</v>
      </c>
      <c r="K17" s="71">
        <f t="shared" si="3"/>
        <v>105811.85912205705</v>
      </c>
      <c r="L17" s="71">
        <f t="shared" si="3"/>
        <v>103278.85024386962</v>
      </c>
      <c r="M17" s="71">
        <f t="shared" si="3"/>
        <v>103148.91089293131</v>
      </c>
      <c r="N17" s="71">
        <f t="shared" si="3"/>
        <v>96907.490046527819</v>
      </c>
      <c r="O17" s="71">
        <f t="shared" si="3"/>
        <v>94949.564035613585</v>
      </c>
      <c r="P17" s="71">
        <f t="shared" si="3"/>
        <v>99856.620770495327</v>
      </c>
      <c r="Q17" s="71">
        <f t="shared" si="3"/>
        <v>97467.680705501567</v>
      </c>
    </row>
    <row r="18" spans="1:17" ht="11.45" customHeight="1" x14ac:dyDescent="0.25">
      <c r="A18" s="25" t="s">
        <v>39</v>
      </c>
      <c r="B18" s="24">
        <f t="shared" ref="B18:Q18" si="4">SUM(B19,B20,B27)</f>
        <v>77415.688505164784</v>
      </c>
      <c r="C18" s="24">
        <f t="shared" si="4"/>
        <v>78627.034428930361</v>
      </c>
      <c r="D18" s="24">
        <f t="shared" si="4"/>
        <v>80623.640383648759</v>
      </c>
      <c r="E18" s="24">
        <f t="shared" si="4"/>
        <v>80077.992857507808</v>
      </c>
      <c r="F18" s="24">
        <f t="shared" si="4"/>
        <v>80775.639704073605</v>
      </c>
      <c r="G18" s="24">
        <f t="shared" si="4"/>
        <v>77868.113169545468</v>
      </c>
      <c r="H18" s="24">
        <f t="shared" si="4"/>
        <v>82101.539235343836</v>
      </c>
      <c r="I18" s="24">
        <f t="shared" si="4"/>
        <v>80353.308756082886</v>
      </c>
      <c r="J18" s="24">
        <f t="shared" si="4"/>
        <v>75342.051531080782</v>
      </c>
      <c r="K18" s="24">
        <f t="shared" si="4"/>
        <v>72605.709139073166</v>
      </c>
      <c r="L18" s="24">
        <f t="shared" si="4"/>
        <v>69323.255063781937</v>
      </c>
      <c r="M18" s="24">
        <f t="shared" si="4"/>
        <v>68408.344521525229</v>
      </c>
      <c r="N18" s="24">
        <f t="shared" si="4"/>
        <v>65263.37591733571</v>
      </c>
      <c r="O18" s="24">
        <f t="shared" si="4"/>
        <v>65807.306289923887</v>
      </c>
      <c r="P18" s="24">
        <f t="shared" si="4"/>
        <v>70264.507957161346</v>
      </c>
      <c r="Q18" s="24">
        <f t="shared" si="4"/>
        <v>70373.707658472456</v>
      </c>
    </row>
    <row r="19" spans="1:17" ht="11.45" customHeight="1" x14ac:dyDescent="0.25">
      <c r="A19" s="23" t="s">
        <v>30</v>
      </c>
      <c r="B19" s="102">
        <v>4162.2579605207748</v>
      </c>
      <c r="C19" s="102">
        <v>4224.2338271484023</v>
      </c>
      <c r="D19" s="102">
        <v>4162.5195806719357</v>
      </c>
      <c r="E19" s="102">
        <v>4213.5401706735947</v>
      </c>
      <c r="F19" s="102">
        <v>4352.1140831155199</v>
      </c>
      <c r="G19" s="102">
        <v>4341.0094870803423</v>
      </c>
      <c r="H19" s="102">
        <v>4088.0439599626784</v>
      </c>
      <c r="I19" s="102">
        <v>3593.5821764072366</v>
      </c>
      <c r="J19" s="102">
        <v>3721.8823875902508</v>
      </c>
      <c r="K19" s="102">
        <v>3409.0290258383138</v>
      </c>
      <c r="L19" s="102">
        <v>3437.3442463984175</v>
      </c>
      <c r="M19" s="102">
        <v>3514.3133632143531</v>
      </c>
      <c r="N19" s="102">
        <v>3363.8985096383826</v>
      </c>
      <c r="O19" s="102">
        <v>3221.2692486106048</v>
      </c>
      <c r="P19" s="102">
        <v>3293.0911085439839</v>
      </c>
      <c r="Q19" s="102">
        <v>3232.8676218439064</v>
      </c>
    </row>
    <row r="20" spans="1:17" ht="11.45" customHeight="1" x14ac:dyDescent="0.25">
      <c r="A20" s="19" t="s">
        <v>29</v>
      </c>
      <c r="B20" s="18">
        <f t="shared" ref="B20" si="5">SUM(B21:B26)</f>
        <v>66815.975392811757</v>
      </c>
      <c r="C20" s="18">
        <f t="shared" ref="C20:Q20" si="6">SUM(C21:C26)</f>
        <v>67866.901651113832</v>
      </c>
      <c r="D20" s="18">
        <f t="shared" si="6"/>
        <v>69854.40223956923</v>
      </c>
      <c r="E20" s="18">
        <f t="shared" si="6"/>
        <v>69205.799944563681</v>
      </c>
      <c r="F20" s="18">
        <f t="shared" si="6"/>
        <v>69780.11347670907</v>
      </c>
      <c r="G20" s="18">
        <f t="shared" si="6"/>
        <v>66812.296683086606</v>
      </c>
      <c r="H20" s="18">
        <f t="shared" si="6"/>
        <v>71201.49665393871</v>
      </c>
      <c r="I20" s="18">
        <f t="shared" si="6"/>
        <v>69978.205571672879</v>
      </c>
      <c r="J20" s="18">
        <f t="shared" si="6"/>
        <v>65015.352555384983</v>
      </c>
      <c r="K20" s="18">
        <f t="shared" si="6"/>
        <v>62706.615962561642</v>
      </c>
      <c r="L20" s="18">
        <f t="shared" si="6"/>
        <v>59388.402483827726</v>
      </c>
      <c r="M20" s="18">
        <f t="shared" si="6"/>
        <v>58300.543859160716</v>
      </c>
      <c r="N20" s="18">
        <f t="shared" si="6"/>
        <v>55612.761713140113</v>
      </c>
      <c r="O20" s="18">
        <f t="shared" si="6"/>
        <v>56330.69801220722</v>
      </c>
      <c r="P20" s="18">
        <f t="shared" si="6"/>
        <v>60585.963108766991</v>
      </c>
      <c r="Q20" s="18">
        <f t="shared" si="6"/>
        <v>60685.629649698356</v>
      </c>
    </row>
    <row r="21" spans="1:17" ht="11.45" customHeight="1" x14ac:dyDescent="0.25">
      <c r="A21" s="62" t="s">
        <v>59</v>
      </c>
      <c r="B21" s="101">
        <v>46116.525676232755</v>
      </c>
      <c r="C21" s="101">
        <v>45021.833544215602</v>
      </c>
      <c r="D21" s="101">
        <v>43928.332635765386</v>
      </c>
      <c r="E21" s="101">
        <v>42079.884186051524</v>
      </c>
      <c r="F21" s="101">
        <v>39114.460630575893</v>
      </c>
      <c r="G21" s="101">
        <v>36051.439869890746</v>
      </c>
      <c r="H21" s="101">
        <v>33773.94354996644</v>
      </c>
      <c r="I21" s="101">
        <v>31815.385406697056</v>
      </c>
      <c r="J21" s="101">
        <v>28877.725268603939</v>
      </c>
      <c r="K21" s="101">
        <v>27808.077672841504</v>
      </c>
      <c r="L21" s="101">
        <v>25826.61128432606</v>
      </c>
      <c r="M21" s="101">
        <v>24674.872362101934</v>
      </c>
      <c r="N21" s="101">
        <v>21579.244688362051</v>
      </c>
      <c r="O21" s="101">
        <v>20655.865749618679</v>
      </c>
      <c r="P21" s="101">
        <v>20860.837563733585</v>
      </c>
      <c r="Q21" s="101">
        <v>20077.217010280507</v>
      </c>
    </row>
    <row r="22" spans="1:17" ht="11.45" customHeight="1" x14ac:dyDescent="0.25">
      <c r="A22" s="62" t="s">
        <v>58</v>
      </c>
      <c r="B22" s="101">
        <v>15891.55463695457</v>
      </c>
      <c r="C22" s="101">
        <v>18038.299177814526</v>
      </c>
      <c r="D22" s="101">
        <v>21349.341450685504</v>
      </c>
      <c r="E22" s="101">
        <v>22881.978914476957</v>
      </c>
      <c r="F22" s="101">
        <v>26738.275929923875</v>
      </c>
      <c r="G22" s="101">
        <v>27053.424615245793</v>
      </c>
      <c r="H22" s="101">
        <v>33762.072282048517</v>
      </c>
      <c r="I22" s="101">
        <v>34550.559974365155</v>
      </c>
      <c r="J22" s="101">
        <v>32216.527958579463</v>
      </c>
      <c r="K22" s="101">
        <v>30656.681501651023</v>
      </c>
      <c r="L22" s="101">
        <v>28828.680039474282</v>
      </c>
      <c r="M22" s="101">
        <v>28761.278069575961</v>
      </c>
      <c r="N22" s="101">
        <v>28909.680662990344</v>
      </c>
      <c r="O22" s="101">
        <v>29901.574020447686</v>
      </c>
      <c r="P22" s="101">
        <v>33773.49327961466</v>
      </c>
      <c r="Q22" s="101">
        <v>34314.624822424965</v>
      </c>
    </row>
    <row r="23" spans="1:17" ht="11.45" customHeight="1" x14ac:dyDescent="0.25">
      <c r="A23" s="62" t="s">
        <v>57</v>
      </c>
      <c r="B23" s="101">
        <v>4105.2807145377747</v>
      </c>
      <c r="C23" s="101">
        <v>4009.6955791254727</v>
      </c>
      <c r="D23" s="101">
        <v>3783.1468224407836</v>
      </c>
      <c r="E23" s="101">
        <v>3477.7078888765345</v>
      </c>
      <c r="F23" s="101">
        <v>3174.8421088368264</v>
      </c>
      <c r="G23" s="101">
        <v>2945.6604001252158</v>
      </c>
      <c r="H23" s="101">
        <v>2820.8728002818939</v>
      </c>
      <c r="I23" s="101">
        <v>2687.042680730558</v>
      </c>
      <c r="J23" s="101">
        <v>2858.5113702868744</v>
      </c>
      <c r="K23" s="101">
        <v>3111.8478720034132</v>
      </c>
      <c r="L23" s="101">
        <v>3438.639256058817</v>
      </c>
      <c r="M23" s="101">
        <v>3585.2199040355804</v>
      </c>
      <c r="N23" s="101">
        <v>3821.0836383016308</v>
      </c>
      <c r="O23" s="101">
        <v>4362.5689830526844</v>
      </c>
      <c r="P23" s="101">
        <v>4435.6549628316325</v>
      </c>
      <c r="Q23" s="101">
        <v>4700.5899859915553</v>
      </c>
    </row>
    <row r="24" spans="1:17" ht="11.45" customHeight="1" x14ac:dyDescent="0.25">
      <c r="A24" s="62" t="s">
        <v>56</v>
      </c>
      <c r="B24" s="101">
        <v>702.6143650866544</v>
      </c>
      <c r="C24" s="101">
        <v>797.07334995823305</v>
      </c>
      <c r="D24" s="101">
        <v>793.58133067754966</v>
      </c>
      <c r="E24" s="101">
        <v>766.22895515866026</v>
      </c>
      <c r="F24" s="101">
        <v>752.53480737248822</v>
      </c>
      <c r="G24" s="101">
        <v>761.77179782485655</v>
      </c>
      <c r="H24" s="101">
        <v>844.6080216418452</v>
      </c>
      <c r="I24" s="101">
        <v>925.21750988010524</v>
      </c>
      <c r="J24" s="101">
        <v>1062.5879579146988</v>
      </c>
      <c r="K24" s="101">
        <v>1130.0089160657033</v>
      </c>
      <c r="L24" s="101">
        <v>1294.4719039685751</v>
      </c>
      <c r="M24" s="101">
        <v>1279.1735234472417</v>
      </c>
      <c r="N24" s="101">
        <v>1302.667690676697</v>
      </c>
      <c r="O24" s="101">
        <v>1400.6048641700504</v>
      </c>
      <c r="P24" s="101">
        <v>1488.1026578479587</v>
      </c>
      <c r="Q24" s="101">
        <v>1564.2303106786776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8.5032809397157419E-2</v>
      </c>
      <c r="O25" s="101">
        <v>10.084394918121545</v>
      </c>
      <c r="P25" s="101">
        <v>27.874644739152245</v>
      </c>
      <c r="Q25" s="101">
        <v>28.967520322659354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6437.4551518322505</v>
      </c>
      <c r="C27" s="18">
        <f t="shared" ref="C27:Q27" si="8">SUM(C28:C32)</f>
        <v>6535.898950668131</v>
      </c>
      <c r="D27" s="18">
        <f t="shared" si="8"/>
        <v>6606.7185634075859</v>
      </c>
      <c r="E27" s="18">
        <f t="shared" si="8"/>
        <v>6658.6527422705221</v>
      </c>
      <c r="F27" s="18">
        <f t="shared" si="8"/>
        <v>6643.4121442490123</v>
      </c>
      <c r="G27" s="18">
        <f t="shared" si="8"/>
        <v>6714.806999378513</v>
      </c>
      <c r="H27" s="18">
        <f t="shared" si="8"/>
        <v>6811.9986214424389</v>
      </c>
      <c r="I27" s="18">
        <f t="shared" si="8"/>
        <v>6781.52100800278</v>
      </c>
      <c r="J27" s="18">
        <f t="shared" si="8"/>
        <v>6604.8165881055411</v>
      </c>
      <c r="K27" s="18">
        <f t="shared" si="8"/>
        <v>6490.0641506732109</v>
      </c>
      <c r="L27" s="18">
        <f t="shared" si="8"/>
        <v>6497.5083335557965</v>
      </c>
      <c r="M27" s="18">
        <f t="shared" si="8"/>
        <v>6593.487299150157</v>
      </c>
      <c r="N27" s="18">
        <f t="shared" si="8"/>
        <v>6286.7156945572151</v>
      </c>
      <c r="O27" s="18">
        <f t="shared" si="8"/>
        <v>6255.3390291060641</v>
      </c>
      <c r="P27" s="18">
        <f t="shared" si="8"/>
        <v>6385.4537398503689</v>
      </c>
      <c r="Q27" s="18">
        <f t="shared" si="8"/>
        <v>6455.2103869301991</v>
      </c>
    </row>
    <row r="28" spans="1:17" ht="11.45" customHeight="1" x14ac:dyDescent="0.25">
      <c r="A28" s="62" t="s">
        <v>59</v>
      </c>
      <c r="B28" s="16">
        <v>5.2276799509333181</v>
      </c>
      <c r="C28" s="16">
        <v>4.7018612273718023</v>
      </c>
      <c r="D28" s="16">
        <v>4.4361006657702582</v>
      </c>
      <c r="E28" s="16">
        <v>3.5678121958650313</v>
      </c>
      <c r="F28" s="16">
        <v>3.0907573266944088</v>
      </c>
      <c r="G28" s="16">
        <v>2.9381831220075099</v>
      </c>
      <c r="H28" s="16">
        <v>2.7730817444403755</v>
      </c>
      <c r="I28" s="16">
        <v>2.5787819650834654</v>
      </c>
      <c r="J28" s="16">
        <v>2.597993947930116</v>
      </c>
      <c r="K28" s="16">
        <v>2.763680044674043</v>
      </c>
      <c r="L28" s="16">
        <v>2.7993788200630756</v>
      </c>
      <c r="M28" s="16">
        <v>2.769811825913298</v>
      </c>
      <c r="N28" s="16">
        <v>2.733843018331541</v>
      </c>
      <c r="O28" s="16">
        <v>4.6294361546669753</v>
      </c>
      <c r="P28" s="16">
        <v>2.5218583299832784</v>
      </c>
      <c r="Q28" s="16">
        <v>2.4735119673787196</v>
      </c>
    </row>
    <row r="29" spans="1:17" ht="11.45" customHeight="1" x14ac:dyDescent="0.25">
      <c r="A29" s="62" t="s">
        <v>58</v>
      </c>
      <c r="B29" s="16">
        <v>6389.272949548189</v>
      </c>
      <c r="C29" s="16">
        <v>6490.2876804270354</v>
      </c>
      <c r="D29" s="16">
        <v>6576.3884946733888</v>
      </c>
      <c r="E29" s="16">
        <v>6601.6181888454639</v>
      </c>
      <c r="F29" s="16">
        <v>6597.2680124053895</v>
      </c>
      <c r="G29" s="16">
        <v>6627.0943508036853</v>
      </c>
      <c r="H29" s="16">
        <v>6680.6619202147822</v>
      </c>
      <c r="I29" s="16">
        <v>6616.5296137372034</v>
      </c>
      <c r="J29" s="16">
        <v>6442.628070185684</v>
      </c>
      <c r="K29" s="16">
        <v>6301.3595985687352</v>
      </c>
      <c r="L29" s="16">
        <v>6302.0313432215253</v>
      </c>
      <c r="M29" s="16">
        <v>6331.2134537835009</v>
      </c>
      <c r="N29" s="16">
        <v>5963.3121486938298</v>
      </c>
      <c r="O29" s="16">
        <v>5909.9214257363037</v>
      </c>
      <c r="P29" s="16">
        <v>6024.1720283649338</v>
      </c>
      <c r="Q29" s="16">
        <v>6084.5493661910486</v>
      </c>
    </row>
    <row r="30" spans="1:17" ht="11.45" customHeight="1" x14ac:dyDescent="0.25">
      <c r="A30" s="62" t="s">
        <v>57</v>
      </c>
      <c r="B30" s="16">
        <v>2.3834839567858719</v>
      </c>
      <c r="C30" s="16">
        <v>2.6798794956377812</v>
      </c>
      <c r="D30" s="16">
        <v>2.5414487093619038</v>
      </c>
      <c r="E30" s="16">
        <v>2.9553324642988588</v>
      </c>
      <c r="F30" s="16">
        <v>4.5770055621840404</v>
      </c>
      <c r="G30" s="16">
        <v>6.5733512122302473</v>
      </c>
      <c r="H30" s="16">
        <v>7.4054158685261591</v>
      </c>
      <c r="I30" s="16">
        <v>8.8251357328647941</v>
      </c>
      <c r="J30" s="16">
        <v>10.520495144338989</v>
      </c>
      <c r="K30" s="16">
        <v>14.401757164987719</v>
      </c>
      <c r="L30" s="16">
        <v>14.840671277196241</v>
      </c>
      <c r="M30" s="16">
        <v>14.411472246104539</v>
      </c>
      <c r="N30" s="16">
        <v>13.47737829423262</v>
      </c>
      <c r="O30" s="16">
        <v>13.071143044971436</v>
      </c>
      <c r="P30" s="16">
        <v>12.579698283263628</v>
      </c>
      <c r="Q30" s="16">
        <v>10.924616861803891</v>
      </c>
    </row>
    <row r="31" spans="1:17" ht="11.45" customHeight="1" x14ac:dyDescent="0.25">
      <c r="A31" s="62" t="s">
        <v>56</v>
      </c>
      <c r="B31" s="16">
        <v>40.571038376341626</v>
      </c>
      <c r="C31" s="16">
        <v>38.229529518086231</v>
      </c>
      <c r="D31" s="16">
        <v>23.352519359065298</v>
      </c>
      <c r="E31" s="16">
        <v>50.511408764894611</v>
      </c>
      <c r="F31" s="16">
        <v>38.476368954744842</v>
      </c>
      <c r="G31" s="16">
        <v>78.201114240589618</v>
      </c>
      <c r="H31" s="16">
        <v>121.15820361469002</v>
      </c>
      <c r="I31" s="16">
        <v>153.5874765676291</v>
      </c>
      <c r="J31" s="16">
        <v>149.07002882758798</v>
      </c>
      <c r="K31" s="16">
        <v>171.53911489481342</v>
      </c>
      <c r="L31" s="16">
        <v>177.83694023701133</v>
      </c>
      <c r="M31" s="16">
        <v>245.09256129463816</v>
      </c>
      <c r="N31" s="16">
        <v>307.19232455082096</v>
      </c>
      <c r="O31" s="16">
        <v>327.71702417012284</v>
      </c>
      <c r="P31" s="16">
        <v>346.18015487218861</v>
      </c>
      <c r="Q31" s="16">
        <v>357.26289190996829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32511.957264234075</v>
      </c>
      <c r="C33" s="24">
        <f t="shared" ref="C33:Q33" si="10">C34+C40</f>
        <v>33485.775629609081</v>
      </c>
      <c r="D33" s="24">
        <f t="shared" si="10"/>
        <v>33751.906854557965</v>
      </c>
      <c r="E33" s="24">
        <f t="shared" si="10"/>
        <v>34779.508889172357</v>
      </c>
      <c r="F33" s="24">
        <f t="shared" si="10"/>
        <v>36379.56523867989</v>
      </c>
      <c r="G33" s="24">
        <f t="shared" si="10"/>
        <v>38247.750937968638</v>
      </c>
      <c r="H33" s="24">
        <f t="shared" si="10"/>
        <v>35114.124661755952</v>
      </c>
      <c r="I33" s="24">
        <f t="shared" si="10"/>
        <v>37387.079352609508</v>
      </c>
      <c r="J33" s="24">
        <f t="shared" si="10"/>
        <v>35540.667845188291</v>
      </c>
      <c r="K33" s="24">
        <f t="shared" si="10"/>
        <v>33206.149982983887</v>
      </c>
      <c r="L33" s="24">
        <f t="shared" si="10"/>
        <v>33955.595180087686</v>
      </c>
      <c r="M33" s="24">
        <f t="shared" si="10"/>
        <v>34740.566371406079</v>
      </c>
      <c r="N33" s="24">
        <f t="shared" si="10"/>
        <v>31644.114129192109</v>
      </c>
      <c r="O33" s="24">
        <f t="shared" si="10"/>
        <v>29142.257745689691</v>
      </c>
      <c r="P33" s="24">
        <f t="shared" si="10"/>
        <v>29592.112813333981</v>
      </c>
      <c r="Q33" s="24">
        <f t="shared" si="10"/>
        <v>27093.973047029114</v>
      </c>
    </row>
    <row r="34" spans="1:17" ht="11.45" customHeight="1" x14ac:dyDescent="0.25">
      <c r="A34" s="23" t="s">
        <v>27</v>
      </c>
      <c r="B34" s="102">
        <f t="shared" ref="B34" si="11">SUM(B35:B39)</f>
        <v>15555.028548409864</v>
      </c>
      <c r="C34" s="102">
        <f t="shared" ref="C34:Q34" si="12">SUM(C35:C39)</f>
        <v>14558.693617328201</v>
      </c>
      <c r="D34" s="102">
        <f t="shared" si="12"/>
        <v>15033.845055420003</v>
      </c>
      <c r="E34" s="102">
        <f t="shared" si="12"/>
        <v>16320.483006569377</v>
      </c>
      <c r="F34" s="102">
        <f t="shared" si="12"/>
        <v>17334.204693794651</v>
      </c>
      <c r="G34" s="102">
        <f t="shared" si="12"/>
        <v>19089.249106085441</v>
      </c>
      <c r="H34" s="102">
        <f t="shared" si="12"/>
        <v>16822.292324370104</v>
      </c>
      <c r="I34" s="102">
        <f t="shared" si="12"/>
        <v>18081.855962292015</v>
      </c>
      <c r="J34" s="102">
        <f t="shared" si="12"/>
        <v>17491.035696884766</v>
      </c>
      <c r="K34" s="102">
        <f t="shared" si="12"/>
        <v>16888.73205021528</v>
      </c>
      <c r="L34" s="102">
        <f t="shared" si="12"/>
        <v>18014.761092571276</v>
      </c>
      <c r="M34" s="102">
        <f t="shared" si="12"/>
        <v>18541.751626563273</v>
      </c>
      <c r="N34" s="102">
        <f t="shared" si="12"/>
        <v>16228.576372956759</v>
      </c>
      <c r="O34" s="102">
        <f t="shared" si="12"/>
        <v>14288.105523870987</v>
      </c>
      <c r="P34" s="102">
        <f t="shared" si="12"/>
        <v>14826.711898906322</v>
      </c>
      <c r="Q34" s="102">
        <f t="shared" si="12"/>
        <v>11894.20870890082</v>
      </c>
    </row>
    <row r="35" spans="1:17" ht="11.45" customHeight="1" x14ac:dyDescent="0.25">
      <c r="A35" s="62" t="s">
        <v>59</v>
      </c>
      <c r="B35" s="101">
        <v>652.8660776787242</v>
      </c>
      <c r="C35" s="101">
        <v>673.84954148420809</v>
      </c>
      <c r="D35" s="101">
        <v>704.31541344811842</v>
      </c>
      <c r="E35" s="101">
        <v>724.46562687981486</v>
      </c>
      <c r="F35" s="101">
        <v>719.22008559892868</v>
      </c>
      <c r="G35" s="101">
        <v>732.21544335727958</v>
      </c>
      <c r="H35" s="101">
        <v>728.91967751818356</v>
      </c>
      <c r="I35" s="101">
        <v>636.12169626601326</v>
      </c>
      <c r="J35" s="101">
        <v>606.6588967771778</v>
      </c>
      <c r="K35" s="101">
        <v>571.11600716377848</v>
      </c>
      <c r="L35" s="101">
        <v>548.34061003188015</v>
      </c>
      <c r="M35" s="101">
        <v>555.90723916590412</v>
      </c>
      <c r="N35" s="101">
        <v>499.62393741683701</v>
      </c>
      <c r="O35" s="101">
        <v>477.36225045115066</v>
      </c>
      <c r="P35" s="101">
        <v>462.35372541607853</v>
      </c>
      <c r="Q35" s="101">
        <v>426.97850415788622</v>
      </c>
    </row>
    <row r="36" spans="1:17" ht="11.45" customHeight="1" x14ac:dyDescent="0.25">
      <c r="A36" s="62" t="s">
        <v>58</v>
      </c>
      <c r="B36" s="101">
        <v>14857.954590505673</v>
      </c>
      <c r="C36" s="101">
        <v>13834.229025277375</v>
      </c>
      <c r="D36" s="101">
        <v>14270.573120020148</v>
      </c>
      <c r="E36" s="101">
        <v>15528.313389896797</v>
      </c>
      <c r="F36" s="101">
        <v>16539.797573508964</v>
      </c>
      <c r="G36" s="101">
        <v>18271.035492784373</v>
      </c>
      <c r="H36" s="101">
        <v>15999.255565064042</v>
      </c>
      <c r="I36" s="101">
        <v>17352.129179403433</v>
      </c>
      <c r="J36" s="101">
        <v>16762.809440655808</v>
      </c>
      <c r="K36" s="101">
        <v>16152.295174286641</v>
      </c>
      <c r="L36" s="101">
        <v>17235.379247405665</v>
      </c>
      <c r="M36" s="101">
        <v>17735.391191844774</v>
      </c>
      <c r="N36" s="101">
        <v>15477.330835873707</v>
      </c>
      <c r="O36" s="101">
        <v>13547.069252125535</v>
      </c>
      <c r="P36" s="101">
        <v>14081.60957290992</v>
      </c>
      <c r="Q36" s="101">
        <v>11183.301887614978</v>
      </c>
    </row>
    <row r="37" spans="1:17" ht="11.45" customHeight="1" x14ac:dyDescent="0.25">
      <c r="A37" s="62" t="s">
        <v>57</v>
      </c>
      <c r="B37" s="101">
        <v>19.833765607658886</v>
      </c>
      <c r="C37" s="101">
        <v>22.266669281638286</v>
      </c>
      <c r="D37" s="101">
        <v>25.392831866011502</v>
      </c>
      <c r="E37" s="101">
        <v>28.542612566347277</v>
      </c>
      <c r="F37" s="101">
        <v>30.96534736916287</v>
      </c>
      <c r="G37" s="101">
        <v>34.541601813563119</v>
      </c>
      <c r="H37" s="101">
        <v>36.514962888980222</v>
      </c>
      <c r="I37" s="101">
        <v>35.593366382353558</v>
      </c>
      <c r="J37" s="101">
        <v>42.32626786128688</v>
      </c>
      <c r="K37" s="101">
        <v>55.006067114423843</v>
      </c>
      <c r="L37" s="101">
        <v>70.27794068584096</v>
      </c>
      <c r="M37" s="101">
        <v>77.964567314325876</v>
      </c>
      <c r="N37" s="101">
        <v>83.952049097367762</v>
      </c>
      <c r="O37" s="101">
        <v>85.660516928503071</v>
      </c>
      <c r="P37" s="101">
        <v>91.430161387605168</v>
      </c>
      <c r="Q37" s="101">
        <v>89.384123261585273</v>
      </c>
    </row>
    <row r="38" spans="1:17" ht="11.45" customHeight="1" x14ac:dyDescent="0.25">
      <c r="A38" s="62" t="s">
        <v>56</v>
      </c>
      <c r="B38" s="101">
        <v>24.374114617809187</v>
      </c>
      <c r="C38" s="101">
        <v>28.348381284980853</v>
      </c>
      <c r="D38" s="101">
        <v>33.563690085725128</v>
      </c>
      <c r="E38" s="101">
        <v>39.161377226417294</v>
      </c>
      <c r="F38" s="101">
        <v>44.221687317594991</v>
      </c>
      <c r="G38" s="101">
        <v>51.456568130227588</v>
      </c>
      <c r="H38" s="101">
        <v>57.60211889889694</v>
      </c>
      <c r="I38" s="101">
        <v>58.011720240213755</v>
      </c>
      <c r="J38" s="101">
        <v>79.241091590489603</v>
      </c>
      <c r="K38" s="101">
        <v>110.31480165043952</v>
      </c>
      <c r="L38" s="101">
        <v>160.76329444789127</v>
      </c>
      <c r="M38" s="101">
        <v>172.48862823827298</v>
      </c>
      <c r="N38" s="101">
        <v>167.66955056884683</v>
      </c>
      <c r="O38" s="101">
        <v>178.01350436579676</v>
      </c>
      <c r="P38" s="101">
        <v>191.31843919271896</v>
      </c>
      <c r="Q38" s="101">
        <v>194.54419386637011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16956.928715824211</v>
      </c>
      <c r="C40" s="18">
        <f t="shared" ref="C40:Q40" si="14">SUM(C41:C42)</f>
        <v>18927.082012280876</v>
      </c>
      <c r="D40" s="18">
        <f t="shared" si="14"/>
        <v>18718.061799137966</v>
      </c>
      <c r="E40" s="18">
        <f t="shared" si="14"/>
        <v>18459.025882602979</v>
      </c>
      <c r="F40" s="18">
        <f t="shared" si="14"/>
        <v>19045.360544885236</v>
      </c>
      <c r="G40" s="18">
        <f t="shared" si="14"/>
        <v>19158.501831883197</v>
      </c>
      <c r="H40" s="18">
        <f t="shared" si="14"/>
        <v>18291.832337385847</v>
      </c>
      <c r="I40" s="18">
        <f t="shared" si="14"/>
        <v>19305.223390317493</v>
      </c>
      <c r="J40" s="18">
        <f t="shared" si="14"/>
        <v>18049.632148303528</v>
      </c>
      <c r="K40" s="18">
        <f t="shared" si="14"/>
        <v>16317.417932768611</v>
      </c>
      <c r="L40" s="18">
        <f t="shared" si="14"/>
        <v>15940.83408751641</v>
      </c>
      <c r="M40" s="18">
        <f t="shared" si="14"/>
        <v>16198.81474484281</v>
      </c>
      <c r="N40" s="18">
        <f t="shared" si="14"/>
        <v>15415.537756235351</v>
      </c>
      <c r="O40" s="18">
        <f t="shared" si="14"/>
        <v>14854.152221818702</v>
      </c>
      <c r="P40" s="18">
        <f t="shared" si="14"/>
        <v>14765.400914427661</v>
      </c>
      <c r="Q40" s="18">
        <f t="shared" si="14"/>
        <v>15199.764338128294</v>
      </c>
    </row>
    <row r="41" spans="1:17" ht="11.45" customHeight="1" x14ac:dyDescent="0.25">
      <c r="A41" s="17" t="s">
        <v>23</v>
      </c>
      <c r="B41" s="16">
        <v>14615.572251886122</v>
      </c>
      <c r="C41" s="16">
        <v>15309.668401070978</v>
      </c>
      <c r="D41" s="16">
        <v>15144.432082834213</v>
      </c>
      <c r="E41" s="16">
        <v>14783.339927644523</v>
      </c>
      <c r="F41" s="16">
        <v>16057.690314125468</v>
      </c>
      <c r="G41" s="16">
        <v>16324.736792945754</v>
      </c>
      <c r="H41" s="16">
        <v>14456.646662326621</v>
      </c>
      <c r="I41" s="16">
        <v>15128.476275636231</v>
      </c>
      <c r="J41" s="16">
        <v>14052.286423139341</v>
      </c>
      <c r="K41" s="16">
        <v>13267.738319839687</v>
      </c>
      <c r="L41" s="16">
        <v>13036.806289001195</v>
      </c>
      <c r="M41" s="16">
        <v>12307.118760253639</v>
      </c>
      <c r="N41" s="16">
        <v>11320.475277553267</v>
      </c>
      <c r="O41" s="16">
        <v>11026.505832820942</v>
      </c>
      <c r="P41" s="16">
        <v>10586.864775845983</v>
      </c>
      <c r="Q41" s="16">
        <v>10747.495216404641</v>
      </c>
    </row>
    <row r="42" spans="1:17" ht="11.45" customHeight="1" x14ac:dyDescent="0.25">
      <c r="A42" s="15" t="s">
        <v>22</v>
      </c>
      <c r="B42" s="14">
        <v>2341.3564639380902</v>
      </c>
      <c r="C42" s="14">
        <v>3617.4136112099</v>
      </c>
      <c r="D42" s="14">
        <v>3573.629716303753</v>
      </c>
      <c r="E42" s="14">
        <v>3675.6859549584565</v>
      </c>
      <c r="F42" s="14">
        <v>2987.6702307597679</v>
      </c>
      <c r="G42" s="14">
        <v>2833.7650389374444</v>
      </c>
      <c r="H42" s="14">
        <v>3835.1856750592256</v>
      </c>
      <c r="I42" s="14">
        <v>4176.7471146812622</v>
      </c>
      <c r="J42" s="14">
        <v>3997.3457251641853</v>
      </c>
      <c r="K42" s="14">
        <v>3049.6796129289228</v>
      </c>
      <c r="L42" s="14">
        <v>2904.0277985152156</v>
      </c>
      <c r="M42" s="14">
        <v>3891.6959845891702</v>
      </c>
      <c r="N42" s="14">
        <v>4095.0624786820849</v>
      </c>
      <c r="O42" s="14">
        <v>3827.6463889977604</v>
      </c>
      <c r="P42" s="14">
        <v>4178.5361385816777</v>
      </c>
      <c r="Q42" s="14">
        <v>4452.2691217236525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2.9805713835703695</v>
      </c>
      <c r="C47" s="100">
        <f>IF(C4=0,0,C4/TrRoad_ene!C4)</f>
        <v>2.9842743501052609</v>
      </c>
      <c r="D47" s="100">
        <f>IF(D4=0,0,D4/TrRoad_ene!D4)</f>
        <v>2.9895718354345795</v>
      </c>
      <c r="E47" s="100">
        <f>IF(E4=0,0,E4/TrRoad_ene!E4)</f>
        <v>2.9944014645042976</v>
      </c>
      <c r="F47" s="100">
        <f>IF(F4=0,0,F4/TrRoad_ene!F4)</f>
        <v>2.9834293684062652</v>
      </c>
      <c r="G47" s="100">
        <f>IF(G4=0,0,G4/TrRoad_ene!G4)</f>
        <v>2.9940271501078088</v>
      </c>
      <c r="H47" s="100">
        <f>IF(H4=0,0,H4/TrRoad_ene!H4)</f>
        <v>3.0001779714253929</v>
      </c>
      <c r="I47" s="100">
        <f>IF(I4=0,0,I4/TrRoad_ene!I4)</f>
        <v>3.0061424023537131</v>
      </c>
      <c r="J47" s="100">
        <f>IF(J4=0,0,J4/TrRoad_ene!J4)</f>
        <v>2.9562310981150159</v>
      </c>
      <c r="K47" s="100">
        <f>IF(K4=0,0,K4/TrRoad_ene!K4)</f>
        <v>2.9161107974971827</v>
      </c>
      <c r="L47" s="100">
        <f>IF(L4=0,0,L4/TrRoad_ene!L4)</f>
        <v>2.8894777207529012</v>
      </c>
      <c r="M47" s="100">
        <f>IF(M4=0,0,M4/TrRoad_ene!M4)</f>
        <v>2.8912591499277429</v>
      </c>
      <c r="N47" s="100">
        <f>IF(N4=0,0,N4/TrRoad_ene!N4)</f>
        <v>2.8858939817321483</v>
      </c>
      <c r="O47" s="100">
        <f>IF(O4=0,0,O4/TrRoad_ene!O4)</f>
        <v>2.889489138037264</v>
      </c>
      <c r="P47" s="100">
        <f>IF(P4=0,0,P4/TrRoad_ene!P4)</f>
        <v>2.9128536112880465</v>
      </c>
      <c r="Q47" s="100">
        <f>IF(Q4=0,0,Q4/TrRoad_ene!Q4)</f>
        <v>2.8992758277248107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2.9014523999999997</v>
      </c>
      <c r="J48" s="20">
        <f>IF(J7=0,0,(J7+J12)/(TrRoad_ene!J7+TrRoad_ene!J12))</f>
        <v>2.88369029582437</v>
      </c>
      <c r="K48" s="20">
        <f>IF(K7=0,0,(K7+K12)/(TrRoad_ene!K7+TrRoad_ene!K12))</f>
        <v>2.8770590499105189</v>
      </c>
      <c r="L48" s="20">
        <f>IF(L7=0,0,(L7+L12)/(TrRoad_ene!L7+TrRoad_ene!L12))</f>
        <v>2.8673887845935275</v>
      </c>
      <c r="M48" s="20">
        <f>IF(M7=0,0,(M7+M12)/(TrRoad_ene!M7+TrRoad_ene!M12))</f>
        <v>2.8683731146540987</v>
      </c>
      <c r="N48" s="20">
        <f>IF(N7=0,0,(N7+N12)/(TrRoad_ene!N7+TrRoad_ene!N12))</f>
        <v>2.8670953726657347</v>
      </c>
      <c r="O48" s="20">
        <f>IF(O7=0,0,(O7+O12)/(TrRoad_ene!O7+TrRoad_ene!O12))</f>
        <v>2.8760005668722712</v>
      </c>
      <c r="P48" s="20">
        <f>IF(P7=0,0,(P7+P12)/(TrRoad_ene!P7+TrRoad_ene!P12))</f>
        <v>2.8980408729821345</v>
      </c>
      <c r="Q48" s="20">
        <f>IF(Q7=0,0,(Q7+Q12)/(TrRoad_ene!Q7+TrRoad_ene!Q12))</f>
        <v>2.8926910036495905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3.0675154128627558</v>
      </c>
      <c r="G49" s="20">
        <f>IF(G8=0,0,(G8+G13+G14)/(TrRoad_ene!G8+TrRoad_ene!G13+TrRoad_ene!G14))</f>
        <v>3.0786786563135449</v>
      </c>
      <c r="H49" s="20">
        <f>IF(H8=0,0,(H8+H13+H14)/(TrRoad_ene!H8+TrRoad_ene!H13+TrRoad_ene!H14))</f>
        <v>3.0820630011102961</v>
      </c>
      <c r="I49" s="20">
        <f>IF(I8=0,0,(I8+I13+I14)/(TrRoad_ene!I8+TrRoad_ene!I13+TrRoad_ene!I14))</f>
        <v>3.0852494535928865</v>
      </c>
      <c r="J49" s="20">
        <f>IF(J8=0,0,(J8+J13+J14)/(TrRoad_ene!J8+TrRoad_ene!J13+TrRoad_ene!J14))</f>
        <v>3.0185003957423713</v>
      </c>
      <c r="K49" s="20">
        <f>IF(K8=0,0,(K8+K13+K14)/(TrRoad_ene!K8+TrRoad_ene!K13+TrRoad_ene!K14))</f>
        <v>2.9631765937486456</v>
      </c>
      <c r="L49" s="20">
        <f>IF(L8=0,0,(L8+L13+L14)/(TrRoad_ene!L8+TrRoad_ene!L13+TrRoad_ene!L14))</f>
        <v>2.929787841118491</v>
      </c>
      <c r="M49" s="20">
        <f>IF(M8=0,0,(M8+M13+M14)/(TrRoad_ene!M8+TrRoad_ene!M13+TrRoad_ene!M14))</f>
        <v>2.9328094793400696</v>
      </c>
      <c r="N49" s="20">
        <f>IF(N8=0,0,(N8+N13+N14)/(TrRoad_ene!N8+TrRoad_ene!N13+TrRoad_ene!N14))</f>
        <v>2.9279888462726347</v>
      </c>
      <c r="O49" s="20">
        <f>IF(O8=0,0,(O8+O13+O14)/(TrRoad_ene!O8+TrRoad_ene!O13+TrRoad_ene!O14))</f>
        <v>2.9353527979316492</v>
      </c>
      <c r="P49" s="20">
        <f>IF(P8=0,0,(P8+P13+P14)/(TrRoad_ene!P8+TrRoad_ene!P13+TrRoad_ene!P14))</f>
        <v>2.9612043230406284</v>
      </c>
      <c r="Q49" s="20">
        <f>IF(Q8=0,0,(Q8+Q13+Q14)/(TrRoad_ene!Q8+TrRoad_ene!Q13+TrRoad_ene!Q14))</f>
        <v>2.9461485423851177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2.3487141157580576</v>
      </c>
      <c r="M51" s="20">
        <f>IF(M9=0,0,(M9+M11)/(TrRoad_ene!M9+TrRoad_ene!M11))</f>
        <v>2.3487171437939729</v>
      </c>
      <c r="N51" s="20">
        <f>IF(N9=0,0,(N9+N11)/(TrRoad_ene!N9+TrRoad_ene!N11))</f>
        <v>2.348720672788835</v>
      </c>
      <c r="O51" s="20">
        <f>IF(O9=0,0,(O9+O11)/(TrRoad_ene!O9+TrRoad_ene!O11))</f>
        <v>2.3487256814556212</v>
      </c>
      <c r="P51" s="20">
        <f>IF(P9=0,0,(P9+P11)/(TrRoad_ene!P9+TrRoad_ene!P11))</f>
        <v>2.3487297508396932</v>
      </c>
      <c r="Q51" s="20">
        <f>IF(Q9=0,0,(Q9+Q11)/(TrRoad_ene!Q9+TrRoad_ene!Q11))</f>
        <v>2.348732531013261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238.13787853066211</v>
      </c>
      <c r="C54" s="68">
        <f>IF(TrRoad_act!C30=0,"",C17/TrRoad_act!C30*1000
)</f>
        <v>236.33987513883821</v>
      </c>
      <c r="D54" s="68">
        <f>IF(TrRoad_act!D30=0,"",D17/TrRoad_act!D30*1000
)</f>
        <v>238.5095931525581</v>
      </c>
      <c r="E54" s="68">
        <f>IF(TrRoad_act!E30=0,"",E17/TrRoad_act!E30*1000
)</f>
        <v>235.58858172971418</v>
      </c>
      <c r="F54" s="68">
        <f>IF(TrRoad_act!F30=0,"",F17/TrRoad_act!F30*1000
)</f>
        <v>235.21401699555898</v>
      </c>
      <c r="G54" s="68">
        <f>IF(TrRoad_act!G30=0,"",G17/TrRoad_act!G30*1000
)</f>
        <v>241.19834743734134</v>
      </c>
      <c r="H54" s="68">
        <f>IF(TrRoad_act!H30=0,"",H17/TrRoad_act!H30*1000
)</f>
        <v>249.33418421852826</v>
      </c>
      <c r="I54" s="68">
        <f>IF(TrRoad_act!I30=0,"",I17/TrRoad_act!I30*1000
)</f>
        <v>248.9975814181085</v>
      </c>
      <c r="J54" s="68">
        <f>IF(TrRoad_act!J30=0,"",J17/TrRoad_act!J30*1000
)</f>
        <v>233.87535783422402</v>
      </c>
      <c r="K54" s="68">
        <f>IF(TrRoad_act!K30=0,"",K17/TrRoad_act!K30*1000
)</f>
        <v>214.39828338149428</v>
      </c>
      <c r="L54" s="68">
        <f>IF(TrRoad_act!L30=0,"",L17/TrRoad_act!L30*1000
)</f>
        <v>210.49197435847708</v>
      </c>
      <c r="M54" s="68">
        <f>IF(TrRoad_act!M30=0,"",M17/TrRoad_act!M30*1000
)</f>
        <v>211.65519653128905</v>
      </c>
      <c r="N54" s="68">
        <f>IF(TrRoad_act!N30=0,"",N17/TrRoad_act!N30*1000
)</f>
        <v>210.690905243587</v>
      </c>
      <c r="O54" s="68">
        <f>IF(TrRoad_act!O30=0,"",O17/TrRoad_act!O30*1000
)</f>
        <v>208.3259225439713</v>
      </c>
      <c r="P54" s="68">
        <f>IF(TrRoad_act!P30=0,"",P17/TrRoad_act!P30*1000
)</f>
        <v>205.78307127694285</v>
      </c>
      <c r="Q54" s="68">
        <f>IF(TrRoad_act!Q30=0,"",Q17/TrRoad_act!Q30*1000
)</f>
        <v>205.60893858243736</v>
      </c>
    </row>
    <row r="55" spans="1:17" ht="11.45" customHeight="1" x14ac:dyDescent="0.25">
      <c r="A55" s="25" t="s">
        <v>39</v>
      </c>
      <c r="B55" s="79">
        <f>IF(TrRoad_act!B31=0,"",B18/TrRoad_act!B31*1000
)</f>
        <v>197.92392634516676</v>
      </c>
      <c r="C55" s="79">
        <f>IF(TrRoad_act!C31=0,"",C18/TrRoad_act!C31*1000
)</f>
        <v>193.06260376704793</v>
      </c>
      <c r="D55" s="79">
        <f>IF(TrRoad_act!D31=0,"",D18/TrRoad_act!D31*1000
)</f>
        <v>196.73996682721423</v>
      </c>
      <c r="E55" s="79">
        <f>IF(TrRoad_act!E31=0,"",E18/TrRoad_act!E31*1000
)</f>
        <v>194.20518991738052</v>
      </c>
      <c r="F55" s="79">
        <f>IF(TrRoad_act!F31=0,"",F18/TrRoad_act!F31*1000
)</f>
        <v>194.35035577862857</v>
      </c>
      <c r="G55" s="79">
        <f>IF(TrRoad_act!G31=0,"",G18/TrRoad_act!G31*1000
)</f>
        <v>199.16464075044175</v>
      </c>
      <c r="H55" s="79">
        <f>IF(TrRoad_act!H31=0,"",H18/TrRoad_act!H31*1000
)</f>
        <v>210.63569754634054</v>
      </c>
      <c r="I55" s="79">
        <f>IF(TrRoad_act!I31=0,"",I18/TrRoad_act!I31*1000
)</f>
        <v>207.8227315945378</v>
      </c>
      <c r="J55" s="79">
        <f>IF(TrRoad_act!J31=0,"",J18/TrRoad_act!J31*1000
)</f>
        <v>193.97157147273859</v>
      </c>
      <c r="K55" s="79">
        <f>IF(TrRoad_act!K31=0,"",K18/TrRoad_act!K31*1000
)</f>
        <v>177.62250828939867</v>
      </c>
      <c r="L55" s="79">
        <f>IF(TrRoad_act!L31=0,"",L18/TrRoad_act!L31*1000
)</f>
        <v>173.77341598074329</v>
      </c>
      <c r="M55" s="79">
        <f>IF(TrRoad_act!M31=0,"",M18/TrRoad_act!M31*1000
)</f>
        <v>173.5341615008569</v>
      </c>
      <c r="N55" s="79">
        <f>IF(TrRoad_act!N31=0,"",N18/TrRoad_act!N31*1000
)</f>
        <v>172.99263882918115</v>
      </c>
      <c r="O55" s="79">
        <f>IF(TrRoad_act!O31=0,"",O18/TrRoad_act!O31*1000
)</f>
        <v>172.68089146432851</v>
      </c>
      <c r="P55" s="79">
        <f>IF(TrRoad_act!P31=0,"",P18/TrRoad_act!P31*1000
)</f>
        <v>172.08744390167533</v>
      </c>
      <c r="Q55" s="79">
        <f>IF(TrRoad_act!Q31=0,"",Q18/TrRoad_act!Q31*1000
)</f>
        <v>171.70014360488469</v>
      </c>
    </row>
    <row r="56" spans="1:17" ht="11.45" customHeight="1" x14ac:dyDescent="0.25">
      <c r="A56" s="23" t="s">
        <v>30</v>
      </c>
      <c r="B56" s="78">
        <f>IF(TrRoad_act!B32=0,"",B19/TrRoad_act!B32*1000
)</f>
        <v>116.29751050557566</v>
      </c>
      <c r="C56" s="78">
        <f>IF(TrRoad_act!C32=0,"",C19/TrRoad_act!C32*1000
)</f>
        <v>115.11559235533674</v>
      </c>
      <c r="D56" s="78">
        <f>IF(TrRoad_act!D32=0,"",D19/TrRoad_act!D32*1000
)</f>
        <v>114.20609819203304</v>
      </c>
      <c r="E56" s="78">
        <f>IF(TrRoad_act!E32=0,"",E19/TrRoad_act!E32*1000
)</f>
        <v>113.10213378115904</v>
      </c>
      <c r="F56" s="78">
        <f>IF(TrRoad_act!F32=0,"",F19/TrRoad_act!F32*1000
)</f>
        <v>112.24632442732658</v>
      </c>
      <c r="G56" s="78">
        <f>IF(TrRoad_act!G32=0,"",G19/TrRoad_act!G32*1000
)</f>
        <v>111.40880691051666</v>
      </c>
      <c r="H56" s="78">
        <f>IF(TrRoad_act!H32=0,"",H19/TrRoad_act!H32*1000
)</f>
        <v>110.35339594745298</v>
      </c>
      <c r="I56" s="78">
        <f>IF(TrRoad_act!I32=0,"",I19/TrRoad_act!I32*1000
)</f>
        <v>109.09062880064982</v>
      </c>
      <c r="J56" s="78">
        <f>IF(TrRoad_act!J32=0,"",J19/TrRoad_act!J32*1000
)</f>
        <v>107.09782105793367</v>
      </c>
      <c r="K56" s="78">
        <f>IF(TrRoad_act!K32=0,"",K19/TrRoad_act!K32*1000
)</f>
        <v>105.01627783473806</v>
      </c>
      <c r="L56" s="78">
        <f>IF(TrRoad_act!L32=0,"",L19/TrRoad_act!L32*1000
)</f>
        <v>103.66560849262373</v>
      </c>
      <c r="M56" s="78">
        <f>IF(TrRoad_act!M32=0,"",M19/TrRoad_act!M32*1000
)</f>
        <v>102.61667775905489</v>
      </c>
      <c r="N56" s="78">
        <f>IF(TrRoad_act!N32=0,"",N19/TrRoad_act!N32*1000
)</f>
        <v>100.72457135785797</v>
      </c>
      <c r="O56" s="78">
        <f>IF(TrRoad_act!O32=0,"",O19/TrRoad_act!O32*1000
)</f>
        <v>99.455656198419362</v>
      </c>
      <c r="P56" s="78">
        <f>IF(TrRoad_act!P32=0,"",P19/TrRoad_act!P32*1000
)</f>
        <v>99.429079364250711</v>
      </c>
      <c r="Q56" s="78">
        <f>IF(TrRoad_act!Q32=0,"",Q19/TrRoad_act!Q32*1000
)</f>
        <v>98.413017407729257</v>
      </c>
    </row>
    <row r="57" spans="1:17" ht="11.45" customHeight="1" x14ac:dyDescent="0.25">
      <c r="A57" s="19" t="s">
        <v>29</v>
      </c>
      <c r="B57" s="76">
        <f>IF(TrRoad_act!B33=0,"",B20/TrRoad_act!B33*1000
)</f>
        <v>190.07356101001221</v>
      </c>
      <c r="C57" s="76">
        <f>IF(TrRoad_act!C33=0,"",C20/TrRoad_act!C33*1000
)</f>
        <v>185.09728258937668</v>
      </c>
      <c r="D57" s="76">
        <f>IF(TrRoad_act!D33=0,"",D20/TrRoad_act!D33*1000
)</f>
        <v>189.11471488677498</v>
      </c>
      <c r="E57" s="76">
        <f>IF(TrRoad_act!E33=0,"",E20/TrRoad_act!E33*1000
)</f>
        <v>186.5086370504562</v>
      </c>
      <c r="F57" s="76">
        <f>IF(TrRoad_act!F33=0,"",F20/TrRoad_act!F33*1000
)</f>
        <v>187.19725062751112</v>
      </c>
      <c r="G57" s="76">
        <f>IF(TrRoad_act!G33=0,"",G20/TrRoad_act!G33*1000
)</f>
        <v>192.05861645459069</v>
      </c>
      <c r="H57" s="76">
        <f>IF(TrRoad_act!H33=0,"",H20/TrRoad_act!H33*1000
)</f>
        <v>204.30254306531282</v>
      </c>
      <c r="I57" s="76">
        <f>IF(TrRoad_act!I33=0,"",I20/TrRoad_act!I33*1000
)</f>
        <v>200.23256600405745</v>
      </c>
      <c r="J57" s="76">
        <f>IF(TrRoad_act!J33=0,"",J20/TrRoad_act!J33*1000
)</f>
        <v>186.05625760851146</v>
      </c>
      <c r="K57" s="76">
        <f>IF(TrRoad_act!K33=0,"",K20/TrRoad_act!K33*1000
)</f>
        <v>168.54406405785235</v>
      </c>
      <c r="L57" s="76">
        <f>IF(TrRoad_act!L33=0,"",L20/TrRoad_act!L33*1000
)</f>
        <v>164.30872412829578</v>
      </c>
      <c r="M57" s="76">
        <f>IF(TrRoad_act!M33=0,"",M20/TrRoad_act!M33*1000
)</f>
        <v>163.97699241201639</v>
      </c>
      <c r="N57" s="76">
        <f>IF(TrRoad_act!N33=0,"",N20/TrRoad_act!N33*1000
)</f>
        <v>163.74080041791464</v>
      </c>
      <c r="O57" s="76">
        <f>IF(TrRoad_act!O33=0,"",O20/TrRoad_act!O33*1000
)</f>
        <v>163.53002758524681</v>
      </c>
      <c r="P57" s="76">
        <f>IF(TrRoad_act!P33=0,"",P20/TrRoad_act!P33*1000
)</f>
        <v>163.34102537432091</v>
      </c>
      <c r="Q57" s="76">
        <f>IF(TrRoad_act!Q33=0,"",Q20/TrRoad_act!Q33*1000
)</f>
        <v>162.82876566879804</v>
      </c>
    </row>
    <row r="58" spans="1:17" ht="11.45" customHeight="1" x14ac:dyDescent="0.25">
      <c r="A58" s="62" t="s">
        <v>59</v>
      </c>
      <c r="B58" s="77">
        <f>IF(TrRoad_act!B34=0,"",B21/TrRoad_act!B34*1000
)</f>
        <v>189.73288104699259</v>
      </c>
      <c r="C58" s="77">
        <f>IF(TrRoad_act!C34=0,"",C21/TrRoad_act!C34*1000
)</f>
        <v>184.80795607682023</v>
      </c>
      <c r="D58" s="77">
        <f>IF(TrRoad_act!D34=0,"",D21/TrRoad_act!D34*1000
)</f>
        <v>190.54097914359357</v>
      </c>
      <c r="E58" s="77">
        <f>IF(TrRoad_act!E34=0,"",E21/TrRoad_act!E34*1000
)</f>
        <v>188.28217724824</v>
      </c>
      <c r="F58" s="77">
        <f>IF(TrRoad_act!F34=0,"",F21/TrRoad_act!F34*1000
)</f>
        <v>194.39894114016892</v>
      </c>
      <c r="G58" s="77">
        <f>IF(TrRoad_act!G34=0,"",G21/TrRoad_act!G34*1000
)</f>
        <v>202.02340676111518</v>
      </c>
      <c r="H58" s="77">
        <f>IF(TrRoad_act!H34=0,"",H21/TrRoad_act!H34*1000
)</f>
        <v>220.3973240211775</v>
      </c>
      <c r="I58" s="77">
        <f>IF(TrRoad_act!I34=0,"",I21/TrRoad_act!I34*1000
)</f>
        <v>215.31506139788564</v>
      </c>
      <c r="J58" s="77">
        <f>IF(TrRoad_act!J34=0,"",J21/TrRoad_act!J34*1000
)</f>
        <v>197.22864517412097</v>
      </c>
      <c r="K58" s="77">
        <f>IF(TrRoad_act!K34=0,"",K21/TrRoad_act!K34*1000
)</f>
        <v>175.14186498515375</v>
      </c>
      <c r="L58" s="77">
        <f>IF(TrRoad_act!L34=0,"",L21/TrRoad_act!L34*1000
)</f>
        <v>170.57026936852242</v>
      </c>
      <c r="M58" s="77">
        <f>IF(TrRoad_act!M34=0,"",M21/TrRoad_act!M34*1000
)</f>
        <v>167.50847228787202</v>
      </c>
      <c r="N58" s="77">
        <f>IF(TrRoad_act!N34=0,"",N21/TrRoad_act!N34*1000
)</f>
        <v>166.88914227446921</v>
      </c>
      <c r="O58" s="77">
        <f>IF(TrRoad_act!O34=0,"",O21/TrRoad_act!O34*1000
)</f>
        <v>167.28518139918134</v>
      </c>
      <c r="P58" s="77">
        <f>IF(TrRoad_act!P34=0,"",P21/TrRoad_act!P34*1000
)</f>
        <v>166.65786846375292</v>
      </c>
      <c r="Q58" s="77">
        <f>IF(TrRoad_act!Q34=0,"",Q21/TrRoad_act!Q34*1000
)</f>
        <v>165.71340045331669</v>
      </c>
    </row>
    <row r="59" spans="1:17" ht="11.45" customHeight="1" x14ac:dyDescent="0.25">
      <c r="A59" s="62" t="s">
        <v>58</v>
      </c>
      <c r="B59" s="77">
        <f>IF(TrRoad_act!B35=0,"",B22/TrRoad_act!B35*1000
)</f>
        <v>193.80290484747331</v>
      </c>
      <c r="C59" s="77">
        <f>IF(TrRoad_act!C35=0,"",C22/TrRoad_act!C35*1000
)</f>
        <v>186.80002717808659</v>
      </c>
      <c r="D59" s="77">
        <f>IF(TrRoad_act!D35=0,"",D22/TrRoad_act!D35*1000
)</f>
        <v>187.79942575462374</v>
      </c>
      <c r="E59" s="77">
        <f>IF(TrRoad_act!E35=0,"",E22/TrRoad_act!E35*1000
)</f>
        <v>184.43769480970121</v>
      </c>
      <c r="F59" s="77">
        <f>IF(TrRoad_act!F35=0,"",F22/TrRoad_act!F35*1000
)</f>
        <v>180.26490641665984</v>
      </c>
      <c r="G59" s="77">
        <f>IF(TrRoad_act!G35=0,"",G22/TrRoad_act!G35*1000
)</f>
        <v>183.05746896189288</v>
      </c>
      <c r="H59" s="77">
        <f>IF(TrRoad_act!H35=0,"",H22/TrRoad_act!H35*1000
)</f>
        <v>193.62489741360335</v>
      </c>
      <c r="I59" s="77">
        <f>IF(TrRoad_act!I35=0,"",I22/TrRoad_act!I35*1000
)</f>
        <v>191.53189821195372</v>
      </c>
      <c r="J59" s="77">
        <f>IF(TrRoad_act!J35=0,"",J22/TrRoad_act!J35*1000
)</f>
        <v>178.30542091014536</v>
      </c>
      <c r="K59" s="77">
        <f>IF(TrRoad_act!K35=0,"",K22/TrRoad_act!K35*1000
)</f>
        <v>163.57908522600547</v>
      </c>
      <c r="L59" s="77">
        <f>IF(TrRoad_act!L35=0,"",L22/TrRoad_act!L35*1000
)</f>
        <v>159.51146391447307</v>
      </c>
      <c r="M59" s="77">
        <f>IF(TrRoad_act!M35=0,"",M22/TrRoad_act!M35*1000
)</f>
        <v>160.59226677725547</v>
      </c>
      <c r="N59" s="77">
        <f>IF(TrRoad_act!N35=0,"",N22/TrRoad_act!N35*1000
)</f>
        <v>161.05210857021549</v>
      </c>
      <c r="O59" s="77">
        <f>IF(TrRoad_act!O35=0,"",O22/TrRoad_act!O35*1000
)</f>
        <v>160.75125128088112</v>
      </c>
      <c r="P59" s="77">
        <f>IF(TrRoad_act!P35=0,"",P22/TrRoad_act!P35*1000
)</f>
        <v>161.53372331868994</v>
      </c>
      <c r="Q59" s="77">
        <f>IF(TrRoad_act!Q35=0,"",Q22/TrRoad_act!Q35*1000
)</f>
        <v>160.87389866069833</v>
      </c>
    </row>
    <row r="60" spans="1:17" ht="11.45" customHeight="1" x14ac:dyDescent="0.25">
      <c r="A60" s="62" t="s">
        <v>57</v>
      </c>
      <c r="B60" s="77">
        <f>IF(TrRoad_act!B36=0,"",B23/TrRoad_act!B36*1000
)</f>
        <v>181.478860968969</v>
      </c>
      <c r="C60" s="77">
        <f>IF(TrRoad_act!C36=0,"",C23/TrRoad_act!C36*1000
)</f>
        <v>181.91618656638181</v>
      </c>
      <c r="D60" s="77">
        <f>IF(TrRoad_act!D36=0,"",D23/TrRoad_act!D36*1000
)</f>
        <v>182.36989679081404</v>
      </c>
      <c r="E60" s="77">
        <f>IF(TrRoad_act!E36=0,"",E23/TrRoad_act!E36*1000
)</f>
        <v>180.58074189601373</v>
      </c>
      <c r="F60" s="77">
        <f>IF(TrRoad_act!F36=0,"",F23/TrRoad_act!F36*1000
)</f>
        <v>166.50513245966289</v>
      </c>
      <c r="G60" s="77">
        <f>IF(TrRoad_act!G36=0,"",G23/TrRoad_act!G36*1000
)</f>
        <v>169.47531893470557</v>
      </c>
      <c r="H60" s="77">
        <f>IF(TrRoad_act!H36=0,"",H23/TrRoad_act!H36*1000
)</f>
        <v>174.90735960596157</v>
      </c>
      <c r="I60" s="77">
        <f>IF(TrRoad_act!I36=0,"",I23/TrRoad_act!I36*1000
)</f>
        <v>167.66082087567361</v>
      </c>
      <c r="J60" s="77">
        <f>IF(TrRoad_act!J36=0,"",J23/TrRoad_act!J36*1000
)</f>
        <v>176.94644840044111</v>
      </c>
      <c r="K60" s="77">
        <f>IF(TrRoad_act!K36=0,"",K23/TrRoad_act!K36*1000
)</f>
        <v>163.87697208386604</v>
      </c>
      <c r="L60" s="77">
        <f>IF(TrRoad_act!L36=0,"",L23/TrRoad_act!L36*1000
)</f>
        <v>162.20480638069324</v>
      </c>
      <c r="M60" s="77">
        <f>IF(TrRoad_act!M36=0,"",M23/TrRoad_act!M36*1000
)</f>
        <v>170.86364666947119</v>
      </c>
      <c r="N60" s="77">
        <f>IF(TrRoad_act!N36=0,"",N23/TrRoad_act!N36*1000
)</f>
        <v>170.16403337312187</v>
      </c>
      <c r="O60" s="77">
        <f>IF(TrRoad_act!O36=0,"",O23/TrRoad_act!O36*1000
)</f>
        <v>169.6503783357187</v>
      </c>
      <c r="P60" s="77">
        <f>IF(TrRoad_act!P36=0,"",P23/TrRoad_act!P36*1000
)</f>
        <v>168.22434576832609</v>
      </c>
      <c r="Q60" s="77">
        <f>IF(TrRoad_act!Q36=0,"",Q23/TrRoad_act!Q36*1000
)</f>
        <v>172.14502275881421</v>
      </c>
    </row>
    <row r="61" spans="1:17" ht="11.45" customHeight="1" x14ac:dyDescent="0.25">
      <c r="A61" s="62" t="s">
        <v>56</v>
      </c>
      <c r="B61" s="77">
        <f>IF(TrRoad_act!B37=0,"",B24/TrRoad_act!B37*1000
)</f>
        <v>182.64619974560449</v>
      </c>
      <c r="C61" s="77">
        <f>IF(TrRoad_act!C37=0,"",C24/TrRoad_act!C37*1000
)</f>
        <v>179.72516020064396</v>
      </c>
      <c r="D61" s="77">
        <f>IF(TrRoad_act!D37=0,"",D24/TrRoad_act!D37*1000
)</f>
        <v>180.17447310114554</v>
      </c>
      <c r="E61" s="77">
        <f>IF(TrRoad_act!E37=0,"",E24/TrRoad_act!E37*1000
)</f>
        <v>180.5506731540504</v>
      </c>
      <c r="F61" s="77">
        <f>IF(TrRoad_act!F37=0,"",F24/TrRoad_act!F37*1000
)</f>
        <v>180.89319001869495</v>
      </c>
      <c r="G61" s="77">
        <f>IF(TrRoad_act!G37=0,"",G24/TrRoad_act!G37*1000
)</f>
        <v>179.02381382449232</v>
      </c>
      <c r="H61" s="77">
        <f>IF(TrRoad_act!H37=0,"",H24/TrRoad_act!H37*1000
)</f>
        <v>176.96797245178399</v>
      </c>
      <c r="I61" s="77">
        <f>IF(TrRoad_act!I37=0,"",I24/TrRoad_act!I37*1000
)</f>
        <v>174.39358858105206</v>
      </c>
      <c r="J61" s="77">
        <f>IF(TrRoad_act!J37=0,"",J24/TrRoad_act!J37*1000
)</f>
        <v>171.79144137784678</v>
      </c>
      <c r="K61" s="77">
        <f>IF(TrRoad_act!K37=0,"",K24/TrRoad_act!K37*1000
)</f>
        <v>164.40579743309274</v>
      </c>
      <c r="L61" s="77">
        <f>IF(TrRoad_act!L37=0,"",L24/TrRoad_act!L37*1000
)</f>
        <v>160.84521489661969</v>
      </c>
      <c r="M61" s="77">
        <f>IF(TrRoad_act!M37=0,"",M24/TrRoad_act!M37*1000
)</f>
        <v>159.28239953425171</v>
      </c>
      <c r="N61" s="77">
        <f>IF(TrRoad_act!N37=0,"",N24/TrRoad_act!N37*1000
)</f>
        <v>158.03973571904709</v>
      </c>
      <c r="O61" s="77">
        <f>IF(TrRoad_act!O37=0,"",O24/TrRoad_act!O37*1000
)</f>
        <v>155.38448082548095</v>
      </c>
      <c r="P61" s="77">
        <f>IF(TrRoad_act!P37=0,"",P24/TrRoad_act!P37*1000
)</f>
        <v>151.09984066419221</v>
      </c>
      <c r="Q61" s="77">
        <f>IF(TrRoad_act!Q37=0,"",Q24/TrRoad_act!Q37*1000
)</f>
        <v>149.63052491632925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84.92000596482211</v>
      </c>
      <c r="O62" s="77">
        <f>IF(TrRoad_act!O38=0,"",O25/TrRoad_act!O38*1000
)</f>
        <v>94.444790643014741</v>
      </c>
      <c r="P62" s="77">
        <f>IF(TrRoad_act!P38=0,"",P25/TrRoad_act!P38*1000
)</f>
        <v>95.153488552560304</v>
      </c>
      <c r="Q62" s="77">
        <f>IF(TrRoad_act!Q38=0,"",Q25/TrRoad_act!Q38*1000
)</f>
        <v>95.14535239993252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1684.3455222144544</v>
      </c>
      <c r="C64" s="76">
        <f>IF(TrRoad_act!C40=0,"",C27/TrRoad_act!C40*1000
)</f>
        <v>1671.1740861240066</v>
      </c>
      <c r="D64" s="76">
        <f>IF(TrRoad_act!D40=0,"",D27/TrRoad_act!D40*1000
)</f>
        <v>1662.1832995276964</v>
      </c>
      <c r="E64" s="76">
        <f>IF(TrRoad_act!E40=0,"",E27/TrRoad_act!E40*1000
)</f>
        <v>1655.0419644661204</v>
      </c>
      <c r="F64" s="76">
        <f>IF(TrRoad_act!F40=0,"",F27/TrRoad_act!F40*1000
)</f>
        <v>1626.967894192353</v>
      </c>
      <c r="G64" s="76">
        <f>IF(TrRoad_act!G40=0,"",G27/TrRoad_act!G40*1000
)</f>
        <v>1624.1363725353892</v>
      </c>
      <c r="H64" s="76">
        <f>IF(TrRoad_act!H40=0,"",H27/TrRoad_act!H40*1000
)</f>
        <v>1612.4259648371749</v>
      </c>
      <c r="I64" s="76">
        <f>IF(TrRoad_act!I40=0,"",I27/TrRoad_act!I40*1000
)</f>
        <v>1607.9058088979614</v>
      </c>
      <c r="J64" s="76">
        <f>IF(TrRoad_act!J40=0,"",J27/TrRoad_act!J40*1000
)</f>
        <v>1562.6719925828995</v>
      </c>
      <c r="K64" s="76">
        <f>IF(TrRoad_act!K40=0,"",K27/TrRoad_act!K40*1000
)</f>
        <v>1525.8464260131479</v>
      </c>
      <c r="L64" s="76">
        <f>IF(TrRoad_act!L40=0,"",L27/TrRoad_act!L40*1000
)</f>
        <v>1501.619674960896</v>
      </c>
      <c r="M64" s="76">
        <f>IF(TrRoad_act!M40=0,"",M27/TrRoad_act!M40*1000
)</f>
        <v>1492.1481570308856</v>
      </c>
      <c r="N64" s="76">
        <f>IF(TrRoad_act!N40=0,"",N27/TrRoad_act!N40*1000
)</f>
        <v>1487.9800460490451</v>
      </c>
      <c r="O64" s="76">
        <f>IF(TrRoad_act!O40=0,"",O27/TrRoad_act!O40*1000
)</f>
        <v>1476.7089303838679</v>
      </c>
      <c r="P64" s="76">
        <f>IF(TrRoad_act!P40=0,"",P27/TrRoad_act!P40*1000
)</f>
        <v>1495.4224215106253</v>
      </c>
      <c r="Q64" s="76">
        <f>IF(TrRoad_act!Q40=0,"",Q27/TrRoad_act!Q40*1000
)</f>
        <v>1494.9537718689669</v>
      </c>
    </row>
    <row r="65" spans="1:17" ht="11.45" customHeight="1" x14ac:dyDescent="0.25">
      <c r="A65" s="62" t="s">
        <v>59</v>
      </c>
      <c r="B65" s="75">
        <f>IF(TrRoad_act!B41=0,"",B28/TrRoad_act!B41*1000
)</f>
        <v>491.09439592577996</v>
      </c>
      <c r="C65" s="75">
        <f>IF(TrRoad_act!C41=0,"",C28/TrRoad_act!C41*1000
)</f>
        <v>492.32213191559447</v>
      </c>
      <c r="D65" s="75">
        <f>IF(TrRoad_act!D41=0,"",D28/TrRoad_act!D41*1000
)</f>
        <v>493.55293724538353</v>
      </c>
      <c r="E65" s="75">
        <f>IF(TrRoad_act!E41=0,"",E28/TrRoad_act!E41*1000
)</f>
        <v>494.78681958849677</v>
      </c>
      <c r="F65" s="75">
        <f>IF(TrRoad_act!F41=0,"",F28/TrRoad_act!F41*1000
)</f>
        <v>496.02378663746794</v>
      </c>
      <c r="G65" s="75">
        <f>IF(TrRoad_act!G41=0,"",G28/TrRoad_act!G41*1000
)</f>
        <v>497.26384610406171</v>
      </c>
      <c r="H65" s="75">
        <f>IF(TrRoad_act!H41=0,"",H28/TrRoad_act!H41*1000
)</f>
        <v>498.50700571932185</v>
      </c>
      <c r="I65" s="75">
        <f>IF(TrRoad_act!I41=0,"",I28/TrRoad_act!I41*1000
)</f>
        <v>498.21691872416926</v>
      </c>
      <c r="J65" s="75">
        <f>IF(TrRoad_act!J41=0,"",J28/TrRoad_act!J41*1000
)</f>
        <v>490.96142799180029</v>
      </c>
      <c r="K65" s="75">
        <f>IF(TrRoad_act!K41=0,"",K28/TrRoad_act!K41*1000
)</f>
        <v>486.62343023305579</v>
      </c>
      <c r="L65" s="75">
        <f>IF(TrRoad_act!L41=0,"",L28/TrRoad_act!L41*1000
)</f>
        <v>482.75324456792617</v>
      </c>
      <c r="M65" s="75">
        <f>IF(TrRoad_act!M41=0,"",M28/TrRoad_act!M41*1000
)</f>
        <v>481.41042393118636</v>
      </c>
      <c r="N65" s="75">
        <f>IF(TrRoad_act!N41=0,"",N28/TrRoad_act!N41*1000
)</f>
        <v>481.19059801773517</v>
      </c>
      <c r="O65" s="75">
        <f>IF(TrRoad_act!O41=0,"",O28/TrRoad_act!O41*1000
)</f>
        <v>423.92253813648642</v>
      </c>
      <c r="P65" s="75">
        <f>IF(TrRoad_act!P41=0,"",P28/TrRoad_act!P41*1000
)</f>
        <v>374.38278324129971</v>
      </c>
      <c r="Q65" s="75">
        <f>IF(TrRoad_act!Q41=0,"",Q28/TrRoad_act!Q41*1000
)</f>
        <v>369.16064453594606</v>
      </c>
    </row>
    <row r="66" spans="1:17" ht="11.45" customHeight="1" x14ac:dyDescent="0.25">
      <c r="A66" s="62" t="s">
        <v>58</v>
      </c>
      <c r="B66" s="75">
        <f>IF(TrRoad_act!B42=0,"",B29/TrRoad_act!B42*1000
)</f>
        <v>1694.173702171458</v>
      </c>
      <c r="C66" s="75">
        <f>IF(TrRoad_act!C42=0,"",C29/TrRoad_act!C42*1000
)</f>
        <v>1680.0147611878281</v>
      </c>
      <c r="D66" s="75">
        <f>IF(TrRoad_act!D42=0,"",D29/TrRoad_act!D42*1000
)</f>
        <v>1672.0540841714073</v>
      </c>
      <c r="E66" s="75">
        <f>IF(TrRoad_act!E42=0,"",E29/TrRoad_act!E42*1000
)</f>
        <v>1665.001098815266</v>
      </c>
      <c r="F66" s="75">
        <f>IF(TrRoad_act!F42=0,"",F29/TrRoad_act!F42*1000
)</f>
        <v>1639.4573919150887</v>
      </c>
      <c r="G66" s="75">
        <f>IF(TrRoad_act!G42=0,"",G29/TrRoad_act!G42*1000
)</f>
        <v>1637.7523268729633</v>
      </c>
      <c r="H66" s="75">
        <f>IF(TrRoad_act!H42=0,"",H29/TrRoad_act!H42*1000
)</f>
        <v>1632.0474105189185</v>
      </c>
      <c r="I66" s="75">
        <f>IF(TrRoad_act!I42=0,"",I29/TrRoad_act!I42*1000
)</f>
        <v>1627.0474231706139</v>
      </c>
      <c r="J66" s="75">
        <f>IF(TrRoad_act!J42=0,"",J29/TrRoad_act!J42*1000
)</f>
        <v>1585.0371128383765</v>
      </c>
      <c r="K66" s="75">
        <f>IF(TrRoad_act!K42=0,"",K29/TrRoad_act!K42*1000
)</f>
        <v>1550.0509888595629</v>
      </c>
      <c r="L66" s="75">
        <f>IF(TrRoad_act!L42=0,"",L29/TrRoad_act!L42*1000
)</f>
        <v>1526.9169762770896</v>
      </c>
      <c r="M66" s="75">
        <f>IF(TrRoad_act!M42=0,"",M29/TrRoad_act!M42*1000
)</f>
        <v>1522.7776742269409</v>
      </c>
      <c r="N66" s="75">
        <f>IF(TrRoad_act!N42=0,"",N29/TrRoad_act!N42*1000
)</f>
        <v>1522.1432232350408</v>
      </c>
      <c r="O66" s="75">
        <f>IF(TrRoad_act!O42=0,"",O29/TrRoad_act!O42*1000
)</f>
        <v>1525.3142749108406</v>
      </c>
      <c r="P66" s="75">
        <f>IF(TrRoad_act!P42=0,"",P29/TrRoad_act!P42*1000
)</f>
        <v>1539.618852052369</v>
      </c>
      <c r="Q66" s="75">
        <f>IF(TrRoad_act!Q42=0,"",Q29/TrRoad_act!Q42*1000
)</f>
        <v>1532.6145298665756</v>
      </c>
    </row>
    <row r="67" spans="1:17" ht="11.45" customHeight="1" x14ac:dyDescent="0.25">
      <c r="A67" s="62" t="s">
        <v>57</v>
      </c>
      <c r="B67" s="75">
        <f>IF(TrRoad_act!B43=0,"",B30/TrRoad_act!B43*1000
)</f>
        <v>1201.4234844822608</v>
      </c>
      <c r="C67" s="75">
        <f>IF(TrRoad_act!C43=0,"",C30/TrRoad_act!C43*1000
)</f>
        <v>1195.6499151069793</v>
      </c>
      <c r="D67" s="75">
        <f>IF(TrRoad_act!D43=0,"",D30/TrRoad_act!D43*1000
)</f>
        <v>1198.1819453021906</v>
      </c>
      <c r="E67" s="75">
        <f>IF(TrRoad_act!E43=0,"",E30/TrRoad_act!E43*1000
)</f>
        <v>1190.2365265348378</v>
      </c>
      <c r="F67" s="75">
        <f>IF(TrRoad_act!F43=0,"",F30/TrRoad_act!F43*1000
)</f>
        <v>1169.0052509097127</v>
      </c>
      <c r="G67" s="75">
        <f>IF(TrRoad_act!G43=0,"",G30/TrRoad_act!G43*1000
)</f>
        <v>1157.3411370183496</v>
      </c>
      <c r="H67" s="75">
        <f>IF(TrRoad_act!H43=0,"",H30/TrRoad_act!H43*1000
)</f>
        <v>1156.4351886113527</v>
      </c>
      <c r="I67" s="75">
        <f>IF(TrRoad_act!I43=0,"",I30/TrRoad_act!I43*1000
)</f>
        <v>1153.6568374420854</v>
      </c>
      <c r="J67" s="75">
        <f>IF(TrRoad_act!J43=0,"",J30/TrRoad_act!J43*1000
)</f>
        <v>1151.2001329095617</v>
      </c>
      <c r="K67" s="75">
        <f>IF(TrRoad_act!K43=0,"",K30/TrRoad_act!K43*1000
)</f>
        <v>1146.4267549150425</v>
      </c>
      <c r="L67" s="75">
        <f>IF(TrRoad_act!L43=0,"",L30/TrRoad_act!L43*1000
)</f>
        <v>1149.1358485695191</v>
      </c>
      <c r="M67" s="75">
        <f>IF(TrRoad_act!M43=0,"",M30/TrRoad_act!M43*1000
)</f>
        <v>1148.9840882312362</v>
      </c>
      <c r="N67" s="75">
        <f>IF(TrRoad_act!N43=0,"",N30/TrRoad_act!N43*1000
)</f>
        <v>1148.1544427672457</v>
      </c>
      <c r="O67" s="75">
        <f>IF(TrRoad_act!O43=0,"",O30/TrRoad_act!O43*1000
)</f>
        <v>1146.6734188733058</v>
      </c>
      <c r="P67" s="75">
        <f>IF(TrRoad_act!P43=0,"",P30/TrRoad_act!P43*1000
)</f>
        <v>1147.2596721675311</v>
      </c>
      <c r="Q67" s="75">
        <f>IF(TrRoad_act!Q43=0,"",Q30/TrRoad_act!Q43*1000
)</f>
        <v>1147.1585650562738</v>
      </c>
    </row>
    <row r="68" spans="1:17" ht="11.45" customHeight="1" x14ac:dyDescent="0.25">
      <c r="A68" s="62" t="s">
        <v>56</v>
      </c>
      <c r="B68" s="75">
        <f>IF(TrRoad_act!B44=0,"",B31/TrRoad_act!B44*1000
)</f>
        <v>1068.1435416712336</v>
      </c>
      <c r="C68" s="75">
        <f>IF(TrRoad_act!C44=0,"",C31/TrRoad_act!C44*1000
)</f>
        <v>1063.7605785464364</v>
      </c>
      <c r="D68" s="75">
        <f>IF(TrRoad_act!D44=0,"",D31/TrRoad_act!D44*1000
)</f>
        <v>765.79298589486882</v>
      </c>
      <c r="E68" s="75">
        <f>IF(TrRoad_act!E44=0,"",E31/TrRoad_act!E44*1000
)</f>
        <v>1038.7715722683547</v>
      </c>
      <c r="F68" s="75">
        <f>IF(TrRoad_act!F44=0,"",F31/TrRoad_act!F44*1000
)</f>
        <v>783.52848797465913</v>
      </c>
      <c r="G68" s="75">
        <f>IF(TrRoad_act!G44=0,"",G31/TrRoad_act!G44*1000
)</f>
        <v>1024.3684756785326</v>
      </c>
      <c r="H68" s="75">
        <f>IF(TrRoad_act!H44=0,"",H31/TrRoad_act!H44*1000
)</f>
        <v>1015.5854305580038</v>
      </c>
      <c r="I68" s="75">
        <f>IF(TrRoad_act!I44=0,"",I31/TrRoad_act!I44*1000
)</f>
        <v>1111.3556694875438</v>
      </c>
      <c r="J68" s="75">
        <f>IF(TrRoad_act!J44=0,"",J31/TrRoad_act!J44*1000
)</f>
        <v>1010.4208876957152</v>
      </c>
      <c r="K68" s="75">
        <f>IF(TrRoad_act!K44=0,"",K31/TrRoad_act!K44*1000
)</f>
        <v>1009.5416224328407</v>
      </c>
      <c r="L68" s="75">
        <f>IF(TrRoad_act!L44=0,"",L31/TrRoad_act!L44*1000
)</f>
        <v>982.5508007710165</v>
      </c>
      <c r="M68" s="75">
        <f>IF(TrRoad_act!M44=0,"",M31/TrRoad_act!M44*1000
)</f>
        <v>1009.366983255482</v>
      </c>
      <c r="N68" s="75">
        <f>IF(TrRoad_act!N44=0,"",N31/TrRoad_act!N44*1000
)</f>
        <v>1059.7492923298705</v>
      </c>
      <c r="O68" s="75">
        <f>IF(TrRoad_act!O44=0,"",O31/TrRoad_act!O44*1000
)</f>
        <v>1035.1237844988525</v>
      </c>
      <c r="P68" s="75">
        <f>IF(TrRoad_act!P44=0,"",P31/TrRoad_act!P44*1000
)</f>
        <v>1091.9250422263631</v>
      </c>
      <c r="Q68" s="75">
        <f>IF(TrRoad_act!Q44=0,"",Q31/TrRoad_act!Q44*1000
)</f>
        <v>1154.5104617334364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461.32717439510185</v>
      </c>
      <c r="C70" s="79">
        <f>IF(TrRoad_act!C46=0,"",C33/TrRoad_act!C46*1000
)</f>
        <v>498.97400800434855</v>
      </c>
      <c r="D70" s="79">
        <f>IF(TrRoad_act!D46=0,"",D33/TrRoad_act!D46*1000
)</f>
        <v>483.9345410060514</v>
      </c>
      <c r="E70" s="79">
        <f>IF(TrRoad_act!E46=0,"",E33/TrRoad_act!E46*1000
)</f>
        <v>462.51063895039681</v>
      </c>
      <c r="F70" s="79">
        <f>IF(TrRoad_act!F46=0,"",F33/TrRoad_act!F46*1000
)</f>
        <v>441.17568931969083</v>
      </c>
      <c r="G70" s="79">
        <f>IF(TrRoad_act!G46=0,"",G33/TrRoad_act!G46*1000
)</f>
        <v>422.91321129785791</v>
      </c>
      <c r="H70" s="79">
        <f>IF(TrRoad_act!H46=0,"",H33/TrRoad_act!H46*1000
)</f>
        <v>437.09676931594254</v>
      </c>
      <c r="I70" s="79">
        <f>IF(TrRoad_act!I46=0,"",I33/TrRoad_act!I46*1000
)</f>
        <v>433.65410991518866</v>
      </c>
      <c r="J70" s="79">
        <f>IF(TrRoad_act!J46=0,"",J33/TrRoad_act!J46*1000
)</f>
        <v>414.74748106751338</v>
      </c>
      <c r="K70" s="79">
        <f>IF(TrRoad_act!K46=0,"",K33/TrRoad_act!K46*1000
)</f>
        <v>391.74230809413837</v>
      </c>
      <c r="L70" s="79">
        <f>IF(TrRoad_act!L46=0,"",L33/TrRoad_act!L46*1000
)</f>
        <v>370.18677874413288</v>
      </c>
      <c r="M70" s="79">
        <f>IF(TrRoad_act!M46=0,"",M33/TrRoad_act!M46*1000
)</f>
        <v>373.00375661740185</v>
      </c>
      <c r="N70" s="79">
        <f>IF(TrRoad_act!N46=0,"",N33/TrRoad_act!N46*1000
)</f>
        <v>382.68374277773989</v>
      </c>
      <c r="O70" s="79">
        <f>IF(TrRoad_act!O46=0,"",O33/TrRoad_act!O46*1000
)</f>
        <v>390.21733338170503</v>
      </c>
      <c r="P70" s="79">
        <f>IF(TrRoad_act!P46=0,"",P33/TrRoad_act!P46*1000
)</f>
        <v>384.58849376773696</v>
      </c>
      <c r="Q70" s="79">
        <f>IF(TrRoad_act!Q46=0,"",Q33/TrRoad_act!Q46*1000
)</f>
        <v>422.15611026933414</v>
      </c>
    </row>
    <row r="71" spans="1:17" ht="11.45" customHeight="1" x14ac:dyDescent="0.25">
      <c r="A71" s="23" t="s">
        <v>27</v>
      </c>
      <c r="B71" s="78">
        <f>IF(TrRoad_act!B47=0,"",B34/TrRoad_act!B47*1000
)</f>
        <v>264.20833400396378</v>
      </c>
      <c r="C71" s="78">
        <f>IF(TrRoad_act!C47=0,"",C34/TrRoad_act!C47*1000
)</f>
        <v>261.09646098575024</v>
      </c>
      <c r="D71" s="78">
        <f>IF(TrRoad_act!D47=0,"",D34/TrRoad_act!D47*1000
)</f>
        <v>257.72647996301532</v>
      </c>
      <c r="E71" s="78">
        <f>IF(TrRoad_act!E47=0,"",E34/TrRoad_act!E47*1000
)</f>
        <v>254.88348478580858</v>
      </c>
      <c r="F71" s="78">
        <f>IF(TrRoad_act!F47=0,"",F34/TrRoad_act!F47*1000
)</f>
        <v>250.22291206262747</v>
      </c>
      <c r="G71" s="78">
        <f>IF(TrRoad_act!G47=0,"",G34/TrRoad_act!G47*1000
)</f>
        <v>248.39491425639915</v>
      </c>
      <c r="H71" s="78">
        <f>IF(TrRoad_act!H47=0,"",H34/TrRoad_act!H47*1000
)</f>
        <v>246.08945697249072</v>
      </c>
      <c r="I71" s="78">
        <f>IF(TrRoad_act!I47=0,"",I34/TrRoad_act!I47*1000
)</f>
        <v>244.2534596525683</v>
      </c>
      <c r="J71" s="78">
        <f>IF(TrRoad_act!J47=0,"",J34/TrRoad_act!J47*1000
)</f>
        <v>237.35859225322278</v>
      </c>
      <c r="K71" s="78">
        <f>IF(TrRoad_act!K47=0,"",K34/TrRoad_act!K47*1000
)</f>
        <v>230.85089578627819</v>
      </c>
      <c r="L71" s="78">
        <f>IF(TrRoad_act!L47=0,"",L34/TrRoad_act!L47*1000
)</f>
        <v>225.94615224808939</v>
      </c>
      <c r="M71" s="78">
        <f>IF(TrRoad_act!M47=0,"",M34/TrRoad_act!M47*1000
)</f>
        <v>223.64180148207376</v>
      </c>
      <c r="N71" s="78">
        <f>IF(TrRoad_act!N47=0,"",N34/TrRoad_act!N47*1000
)</f>
        <v>220.80411093283922</v>
      </c>
      <c r="O71" s="78">
        <f>IF(TrRoad_act!O47=0,"",O34/TrRoad_act!O47*1000
)</f>
        <v>219.08031200510388</v>
      </c>
      <c r="P71" s="78">
        <f>IF(TrRoad_act!P47=0,"",P34/TrRoad_act!P47*1000
)</f>
        <v>218.35523437674675</v>
      </c>
      <c r="Q71" s="78">
        <f>IF(TrRoad_act!Q47=0,"",Q34/TrRoad_act!Q47*1000
)</f>
        <v>215.38972811922923</v>
      </c>
    </row>
    <row r="72" spans="1:17" ht="11.45" customHeight="1" x14ac:dyDescent="0.25">
      <c r="A72" s="62" t="s">
        <v>59</v>
      </c>
      <c r="B72" s="77">
        <f>IF(TrRoad_act!B48=0,"",B35/TrRoad_act!B48*1000
)</f>
        <v>245.38389029034974</v>
      </c>
      <c r="C72" s="77">
        <f>IF(TrRoad_act!C48=0,"",C35/TrRoad_act!C48*1000
)</f>
        <v>243.22402431398976</v>
      </c>
      <c r="D72" s="77">
        <f>IF(TrRoad_act!D48=0,"",D35/TrRoad_act!D48*1000
)</f>
        <v>240.58692047652261</v>
      </c>
      <c r="E72" s="77">
        <f>IF(TrRoad_act!E48=0,"",E35/TrRoad_act!E48*1000
)</f>
        <v>238.38245201587497</v>
      </c>
      <c r="F72" s="77">
        <f>IF(TrRoad_act!F48=0,"",F35/TrRoad_act!F48*1000
)</f>
        <v>237.11613140357193</v>
      </c>
      <c r="G72" s="77">
        <f>IF(TrRoad_act!G48=0,"",G35/TrRoad_act!G48*1000
)</f>
        <v>235.03912577891722</v>
      </c>
      <c r="H72" s="77">
        <f>IF(TrRoad_act!H48=0,"",H35/TrRoad_act!H48*1000
)</f>
        <v>233.05612612358217</v>
      </c>
      <c r="I72" s="77">
        <f>IF(TrRoad_act!I48=0,"",I35/TrRoad_act!I48*1000
)</f>
        <v>231.4132482587672</v>
      </c>
      <c r="J72" s="77">
        <f>IF(TrRoad_act!J48=0,"",J35/TrRoad_act!J48*1000
)</f>
        <v>228.56255641005265</v>
      </c>
      <c r="K72" s="77">
        <f>IF(TrRoad_act!K48=0,"",K35/TrRoad_act!K48*1000
)</f>
        <v>226.6471926558761</v>
      </c>
      <c r="L72" s="77">
        <f>IF(TrRoad_act!L48=0,"",L35/TrRoad_act!L48*1000
)</f>
        <v>224.70133922887206</v>
      </c>
      <c r="M72" s="77">
        <f>IF(TrRoad_act!M48=0,"",M35/TrRoad_act!M48*1000
)</f>
        <v>223.8385190158215</v>
      </c>
      <c r="N72" s="77">
        <f>IF(TrRoad_act!N48=0,"",N35/TrRoad_act!N48*1000
)</f>
        <v>221.06198859820742</v>
      </c>
      <c r="O72" s="77">
        <f>IF(TrRoad_act!O48=0,"",O35/TrRoad_act!O48*1000
)</f>
        <v>219.2228796925084</v>
      </c>
      <c r="P72" s="77">
        <f>IF(TrRoad_act!P48=0,"",P35/TrRoad_act!P48*1000
)</f>
        <v>217.53454007100186</v>
      </c>
      <c r="Q72" s="77">
        <f>IF(TrRoad_act!Q48=0,"",Q35/TrRoad_act!Q48*1000
)</f>
        <v>213.73984275336414</v>
      </c>
    </row>
    <row r="73" spans="1:17" ht="11.45" customHeight="1" x14ac:dyDescent="0.25">
      <c r="A73" s="62" t="s">
        <v>58</v>
      </c>
      <c r="B73" s="77">
        <f>IF(TrRoad_act!B49=0,"",B36/TrRoad_act!B49*1000
)</f>
        <v>265.15329736749436</v>
      </c>
      <c r="C73" s="77">
        <f>IF(TrRoad_act!C49=0,"",C36/TrRoad_act!C49*1000
)</f>
        <v>262.10847145447246</v>
      </c>
      <c r="D73" s="77">
        <f>IF(TrRoad_act!D49=0,"",D36/TrRoad_act!D49*1000
)</f>
        <v>258.72784688370024</v>
      </c>
      <c r="E73" s="77">
        <f>IF(TrRoad_act!E49=0,"",E36/TrRoad_act!E49*1000
)</f>
        <v>255.81354688689655</v>
      </c>
      <c r="F73" s="77">
        <f>IF(TrRoad_act!F49=0,"",F36/TrRoad_act!F49*1000
)</f>
        <v>250.92487439589544</v>
      </c>
      <c r="G73" s="77">
        <f>IF(TrRoad_act!G49=0,"",G36/TrRoad_act!G49*1000
)</f>
        <v>249.06952467150904</v>
      </c>
      <c r="H73" s="77">
        <f>IF(TrRoad_act!H49=0,"",H36/TrRoad_act!H49*1000
)</f>
        <v>246.85345346776373</v>
      </c>
      <c r="I73" s="77">
        <f>IF(TrRoad_act!I49=0,"",I36/TrRoad_act!I49*1000
)</f>
        <v>244.86811843915436</v>
      </c>
      <c r="J73" s="77">
        <f>IF(TrRoad_act!J49=0,"",J36/TrRoad_act!J49*1000
)</f>
        <v>237.81542711454816</v>
      </c>
      <c r="K73" s="77">
        <f>IF(TrRoad_act!K49=0,"",K36/TrRoad_act!K49*1000
)</f>
        <v>231.16687585890813</v>
      </c>
      <c r="L73" s="77">
        <f>IF(TrRoad_act!L49=0,"",L36/TrRoad_act!L49*1000
)</f>
        <v>226.20631274189643</v>
      </c>
      <c r="M73" s="77">
        <f>IF(TrRoad_act!M49=0,"",M36/TrRoad_act!M49*1000
)</f>
        <v>223.84833660905156</v>
      </c>
      <c r="N73" s="77">
        <f>IF(TrRoad_act!N49=0,"",N36/TrRoad_act!N49*1000
)</f>
        <v>221.06506288022678</v>
      </c>
      <c r="O73" s="77">
        <f>IF(TrRoad_act!O49=0,"",O36/TrRoad_act!O49*1000
)</f>
        <v>219.37661943533411</v>
      </c>
      <c r="P73" s="77">
        <f>IF(TrRoad_act!P49=0,"",P36/TrRoad_act!P49*1000
)</f>
        <v>218.74240616089079</v>
      </c>
      <c r="Q73" s="77">
        <f>IF(TrRoad_act!Q49=0,"",Q36/TrRoad_act!Q49*1000
)</f>
        <v>215.87867233348737</v>
      </c>
    </row>
    <row r="74" spans="1:17" ht="11.45" customHeight="1" x14ac:dyDescent="0.25">
      <c r="A74" s="62" t="s">
        <v>57</v>
      </c>
      <c r="B74" s="77">
        <f>IF(TrRoad_act!B50=0,"",B37/TrRoad_act!B50*1000
)</f>
        <v>253.10621428132418</v>
      </c>
      <c r="C74" s="77">
        <f>IF(TrRoad_act!C50=0,"",C37/TrRoad_act!C50*1000
)</f>
        <v>247.9345649008124</v>
      </c>
      <c r="D74" s="77">
        <f>IF(TrRoad_act!D50=0,"",D37/TrRoad_act!D50*1000
)</f>
        <v>243.10226662213145</v>
      </c>
      <c r="E74" s="77">
        <f>IF(TrRoad_act!E50=0,"",E37/TrRoad_act!E50*1000
)</f>
        <v>239.14136467328962</v>
      </c>
      <c r="F74" s="77">
        <f>IF(TrRoad_act!F50=0,"",F37/TrRoad_act!F50*1000
)</f>
        <v>236.16099100255335</v>
      </c>
      <c r="G74" s="77">
        <f>IF(TrRoad_act!G50=0,"",G37/TrRoad_act!G50*1000
)</f>
        <v>233.04722005754516</v>
      </c>
      <c r="H74" s="77">
        <f>IF(TrRoad_act!H50=0,"",H37/TrRoad_act!H50*1000
)</f>
        <v>230.53508474966145</v>
      </c>
      <c r="I74" s="77">
        <f>IF(TrRoad_act!I50=0,"",I37/TrRoad_act!I50*1000
)</f>
        <v>230.07575199260313</v>
      </c>
      <c r="J74" s="77">
        <f>IF(TrRoad_act!J50=0,"",J37/TrRoad_act!J50*1000
)</f>
        <v>228.43035088284304</v>
      </c>
      <c r="K74" s="77">
        <f>IF(TrRoad_act!K50=0,"",K37/TrRoad_act!K50*1000
)</f>
        <v>224.68358350235883</v>
      </c>
      <c r="L74" s="77">
        <f>IF(TrRoad_act!L50=0,"",L37/TrRoad_act!L50*1000
)</f>
        <v>222.50064131870991</v>
      </c>
      <c r="M74" s="77">
        <f>IF(TrRoad_act!M50=0,"",M37/TrRoad_act!M50*1000
)</f>
        <v>222.17436616102691</v>
      </c>
      <c r="N74" s="77">
        <f>IF(TrRoad_act!N50=0,"",N37/TrRoad_act!N50*1000
)</f>
        <v>217.32908551532913</v>
      </c>
      <c r="O74" s="77">
        <f>IF(TrRoad_act!O50=0,"",O37/TrRoad_act!O50*1000
)</f>
        <v>215.5578931158478</v>
      </c>
      <c r="P74" s="77">
        <f>IF(TrRoad_act!P50=0,"",P37/TrRoad_act!P50*1000
)</f>
        <v>214.24397317506714</v>
      </c>
      <c r="Q74" s="77">
        <f>IF(TrRoad_act!Q50=0,"",Q37/TrRoad_act!Q50*1000
)</f>
        <v>213.10075807422416</v>
      </c>
    </row>
    <row r="75" spans="1:17" ht="11.45" customHeight="1" x14ac:dyDescent="0.25">
      <c r="A75" s="62" t="s">
        <v>56</v>
      </c>
      <c r="B75" s="77">
        <f>IF(TrRoad_act!B51=0,"",B38/TrRoad_act!B51*1000
)</f>
        <v>244.1986014309397</v>
      </c>
      <c r="C75" s="77">
        <f>IF(TrRoad_act!C51=0,"",C38/TrRoad_act!C51*1000
)</f>
        <v>238.26060866260033</v>
      </c>
      <c r="D75" s="77">
        <f>IF(TrRoad_act!D51=0,"",D38/TrRoad_act!D51*1000
)</f>
        <v>233.20837102561532</v>
      </c>
      <c r="E75" s="77">
        <f>IF(TrRoad_act!E51=0,"",E38/TrRoad_act!E51*1000
)</f>
        <v>228.98433627989846</v>
      </c>
      <c r="F75" s="77">
        <f>IF(TrRoad_act!F51=0,"",F38/TrRoad_act!F51*1000
)</f>
        <v>226.31844740284672</v>
      </c>
      <c r="G75" s="77">
        <f>IF(TrRoad_act!G51=0,"",G38/TrRoad_act!G51*1000
)</f>
        <v>223.9936424169677</v>
      </c>
      <c r="H75" s="77">
        <f>IF(TrRoad_act!H51=0,"",H38/TrRoad_act!H51*1000
)</f>
        <v>221.86526311552203</v>
      </c>
      <c r="I75" s="77">
        <f>IF(TrRoad_act!I51=0,"",I38/TrRoad_act!I51*1000
)</f>
        <v>221.12591538303883</v>
      </c>
      <c r="J75" s="77">
        <f>IF(TrRoad_act!J51=0,"",J38/TrRoad_act!J51*1000
)</f>
        <v>217.58894194689245</v>
      </c>
      <c r="K75" s="77">
        <f>IF(TrRoad_act!K51=0,"",K38/TrRoad_act!K51*1000
)</f>
        <v>211.70606522639804</v>
      </c>
      <c r="L75" s="77">
        <f>IF(TrRoad_act!L51=0,"",L38/TrRoad_act!L51*1000
)</f>
        <v>205.84779043113701</v>
      </c>
      <c r="M75" s="77">
        <f>IF(TrRoad_act!M51=0,"",M38/TrRoad_act!M51*1000
)</f>
        <v>204.29223960924898</v>
      </c>
      <c r="N75" s="77">
        <f>IF(TrRoad_act!N51=0,"",N38/TrRoad_act!N51*1000
)</f>
        <v>200.54454158332223</v>
      </c>
      <c r="O75" s="77">
        <f>IF(TrRoad_act!O51=0,"",O38/TrRoad_act!O51*1000
)</f>
        <v>200.60345927777499</v>
      </c>
      <c r="P75" s="77">
        <f>IF(TrRoad_act!P51=0,"",P38/TrRoad_act!P51*1000
)</f>
        <v>197.53001230642877</v>
      </c>
      <c r="Q75" s="77">
        <f>IF(TrRoad_act!Q51=0,"",Q38/TrRoad_act!Q51*1000
)</f>
        <v>196.05950695552482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1461.711693088133</v>
      </c>
      <c r="C77" s="76">
        <f>IF(TrRoad_act!C53=0,"",C40/TrRoad_act!C53*1000
)</f>
        <v>1667.6679346769904</v>
      </c>
      <c r="D77" s="76">
        <f>IF(TrRoad_act!D53=0,"",D40/TrRoad_act!D53*1000
)</f>
        <v>1640.1772921083743</v>
      </c>
      <c r="E77" s="76">
        <f>IF(TrRoad_act!E53=0,"",E40/TrRoad_act!E53*1000
)</f>
        <v>1653.1373568723443</v>
      </c>
      <c r="F77" s="76">
        <f>IF(TrRoad_act!F53=0,"",F40/TrRoad_act!F53*1000
)</f>
        <v>1444.4231377848046</v>
      </c>
      <c r="G77" s="76">
        <f>IF(TrRoad_act!G53=0,"",G40/TrRoad_act!G53*1000
)</f>
        <v>1409.9192320403392</v>
      </c>
      <c r="H77" s="76">
        <f>IF(TrRoad_act!H53=0,"",H40/TrRoad_act!H53*1000
)</f>
        <v>1527.3161076978799</v>
      </c>
      <c r="I77" s="76">
        <f>IF(TrRoad_act!I53=0,"",I40/TrRoad_act!I53*1000
)</f>
        <v>1584.3449863132375</v>
      </c>
      <c r="J77" s="76">
        <f>IF(TrRoad_act!J53=0,"",J40/TrRoad_act!J53*1000
)</f>
        <v>1503.8898652905125</v>
      </c>
      <c r="K77" s="76">
        <f>IF(TrRoad_act!K53=0,"",K40/TrRoad_act!K53*1000
)</f>
        <v>1405.8652226204329</v>
      </c>
      <c r="L77" s="76">
        <f>IF(TrRoad_act!L53=0,"",L40/TrRoad_act!L53*1000
)</f>
        <v>1328.9293238503576</v>
      </c>
      <c r="M77" s="76">
        <f>IF(TrRoad_act!M53=0,"",M40/TrRoad_act!M53*1000
)</f>
        <v>1583.6082798148584</v>
      </c>
      <c r="N77" s="76">
        <f>IF(TrRoad_act!N53=0,"",N40/TrRoad_act!N53*1000
)</f>
        <v>1676.9928698918086</v>
      </c>
      <c r="O77" s="76">
        <f>IF(TrRoad_act!O53=0,"",O40/TrRoad_act!O53*1000
)</f>
        <v>1569.6179836221299</v>
      </c>
      <c r="P77" s="76">
        <f>IF(TrRoad_act!P53=0,"",P40/TrRoad_act!P53*1000
)</f>
        <v>1632.7844832973851</v>
      </c>
      <c r="Q77" s="76">
        <f>IF(TrRoad_act!Q53=0,"",Q40/TrRoad_act!Q53*1000
)</f>
        <v>1696.7460688596884</v>
      </c>
    </row>
    <row r="78" spans="1:17" ht="11.45" customHeight="1" x14ac:dyDescent="0.25">
      <c r="A78" s="17" t="s">
        <v>23</v>
      </c>
      <c r="B78" s="75">
        <f>IF(TrRoad_act!B54=0,"",B41/TrRoad_act!B54*1000
)</f>
        <v>1478.4111118638602</v>
      </c>
      <c r="C78" s="75">
        <f>IF(TrRoad_act!C54=0,"",C41/TrRoad_act!C54*1000
)</f>
        <v>1607.1455386385658</v>
      </c>
      <c r="D78" s="75">
        <f>IF(TrRoad_act!D54=0,"",D41/TrRoad_act!D54*1000
)</f>
        <v>1593.9829578817191</v>
      </c>
      <c r="E78" s="75">
        <f>IF(TrRoad_act!E54=0,"",E41/TrRoad_act!E54*1000
)</f>
        <v>1603.7470088570756</v>
      </c>
      <c r="F78" s="75">
        <f>IF(TrRoad_act!F54=0,"",F41/TrRoad_act!F54*1000
)</f>
        <v>1471.1580681745734</v>
      </c>
      <c r="G78" s="75">
        <f>IF(TrRoad_act!G54=0,"",G41/TrRoad_act!G54*1000
)</f>
        <v>1451.4747748684765</v>
      </c>
      <c r="H78" s="75">
        <f>IF(TrRoad_act!H54=0,"",H41/TrRoad_act!H54*1000
)</f>
        <v>1523.1953073782131</v>
      </c>
      <c r="I78" s="75">
        <f>IF(TrRoad_act!I54=0,"",I41/TrRoad_act!I54*1000
)</f>
        <v>1556.1074136634675</v>
      </c>
      <c r="J78" s="75">
        <f>IF(TrRoad_act!J54=0,"",J41/TrRoad_act!J54*1000
)</f>
        <v>1492.7009159910072</v>
      </c>
      <c r="K78" s="75">
        <f>IF(TrRoad_act!K54=0,"",K41/TrRoad_act!K54*1000
)</f>
        <v>1419.9206249828433</v>
      </c>
      <c r="L78" s="75">
        <f>IF(TrRoad_act!L54=0,"",L41/TrRoad_act!L54*1000
)</f>
        <v>1364.8247789992874</v>
      </c>
      <c r="M78" s="75">
        <f>IF(TrRoad_act!M54=0,"",M41/TrRoad_act!M54*1000
)</f>
        <v>1516.7757900238648</v>
      </c>
      <c r="N78" s="75">
        <f>IF(TrRoad_act!N54=0,"",N41/TrRoad_act!N54*1000
)</f>
        <v>1569.8897902583924</v>
      </c>
      <c r="O78" s="75">
        <f>IF(TrRoad_act!O54=0,"",O41/TrRoad_act!O54*1000
)</f>
        <v>1504.0930067959271</v>
      </c>
      <c r="P78" s="75">
        <f>IF(TrRoad_act!P54=0,"",P41/TrRoad_act!P54*1000
)</f>
        <v>1544.4004049374153</v>
      </c>
      <c r="Q78" s="75">
        <f>IF(TrRoad_act!Q54=0,"",Q41/TrRoad_act!Q54*1000
)</f>
        <v>1577.2666886417142</v>
      </c>
    </row>
    <row r="79" spans="1:17" ht="11.45" customHeight="1" x14ac:dyDescent="0.25">
      <c r="A79" s="15" t="s">
        <v>22</v>
      </c>
      <c r="B79" s="74">
        <f>IF(TrRoad_act!B55=0,"",B42/TrRoad_act!B55*1000
)</f>
        <v>1365.4341117338306</v>
      </c>
      <c r="C79" s="74">
        <f>IF(TrRoad_act!C55=0,"",C42/TrRoad_act!C55*1000
)</f>
        <v>1983.8501054425549</v>
      </c>
      <c r="D79" s="74">
        <f>IF(TrRoad_act!D55=0,"",D42/TrRoad_act!D55*1000
)</f>
        <v>1869.8173603086855</v>
      </c>
      <c r="E79" s="74">
        <f>IF(TrRoad_act!E55=0,"",E42/TrRoad_act!E55*1000
)</f>
        <v>1886.8472731293734</v>
      </c>
      <c r="F79" s="74">
        <f>IF(TrRoad_act!F55=0,"",F42/TrRoad_act!F55*1000
)</f>
        <v>1315.8968442855025</v>
      </c>
      <c r="G79" s="74">
        <f>IF(TrRoad_act!G55=0,"",G42/TrRoad_act!G55*1000
)</f>
        <v>1210.3029711463821</v>
      </c>
      <c r="H79" s="74">
        <f>IF(TrRoad_act!H55=0,"",H42/TrRoad_act!H55*1000
)</f>
        <v>1543.0518658976102</v>
      </c>
      <c r="I79" s="74">
        <f>IF(TrRoad_act!I55=0,"",I42/TrRoad_act!I55*1000
)</f>
        <v>1695.805443954876</v>
      </c>
      <c r="J79" s="74">
        <f>IF(TrRoad_act!J55=0,"",J42/TrRoad_act!J55*1000
)</f>
        <v>1544.5908817340417</v>
      </c>
      <c r="K79" s="74">
        <f>IF(TrRoad_act!K55=0,"",K42/TrRoad_act!K55*1000
)</f>
        <v>1347.8216258702128</v>
      </c>
      <c r="L79" s="74">
        <f>IF(TrRoad_act!L55=0,"",L42/TrRoad_act!L55*1000
)</f>
        <v>1188.5941325370625</v>
      </c>
      <c r="M79" s="74">
        <f>IF(TrRoad_act!M55=0,"",M42/TrRoad_act!M55*1000
)</f>
        <v>1839.9983295169966</v>
      </c>
      <c r="N79" s="74">
        <f>IF(TrRoad_act!N55=0,"",N42/TrRoad_act!N55*1000
)</f>
        <v>2066.7840669454508</v>
      </c>
      <c r="O79" s="74">
        <f>IF(TrRoad_act!O55=0,"",O42/TrRoad_act!O55*1000
)</f>
        <v>1794.8715405945941</v>
      </c>
      <c r="P79" s="74">
        <f>IF(TrRoad_act!P55=0,"",P42/TrRoad_act!P55*1000
)</f>
        <v>1909.6814987988403</v>
      </c>
      <c r="Q79" s="74">
        <f>IF(TrRoad_act!Q55=0,"",Q42/TrRoad_act!Q55*1000
)</f>
        <v>2076.4393723007774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90.76999591000309</v>
      </c>
      <c r="C82" s="79">
        <f>IF(TrRoad_act!C4=0,"",C18/TrRoad_act!C4*1000)</f>
        <v>91.413349836795462</v>
      </c>
      <c r="D82" s="79">
        <f>IF(TrRoad_act!D4=0,"",D18/TrRoad_act!D4*1000)</f>
        <v>93.26692581786169</v>
      </c>
      <c r="E82" s="79">
        <f>IF(TrRoad_act!E4=0,"",E18/TrRoad_act!E4*1000)</f>
        <v>92.095574018568726</v>
      </c>
      <c r="F82" s="79">
        <f>IF(TrRoad_act!F4=0,"",F18/TrRoad_act!F4*1000)</f>
        <v>92.071079551700407</v>
      </c>
      <c r="G82" s="79">
        <f>IF(TrRoad_act!G4=0,"",G18/TrRoad_act!G4*1000)</f>
        <v>94.100645281735154</v>
      </c>
      <c r="H82" s="79">
        <f>IF(TrRoad_act!H4=0,"",H18/TrRoad_act!H4*1000)</f>
        <v>99.240594871182566</v>
      </c>
      <c r="I82" s="79">
        <f>IF(TrRoad_act!I4=0,"",I18/TrRoad_act!I4*1000)</f>
        <v>97.822857782815191</v>
      </c>
      <c r="J82" s="79">
        <f>IF(TrRoad_act!J4=0,"",J18/TrRoad_act!J4*1000)</f>
        <v>91.495825384824144</v>
      </c>
      <c r="K82" s="79">
        <f>IF(TrRoad_act!K4=0,"",K18/TrRoad_act!K4*1000)</f>
        <v>84.265546513272014</v>
      </c>
      <c r="L82" s="79">
        <f>IF(TrRoad_act!L4=0,"",L18/TrRoad_act!L4*1000)</f>
        <v>82.432425116413015</v>
      </c>
      <c r="M82" s="79">
        <f>IF(TrRoad_act!M4=0,"",M18/TrRoad_act!M4*1000)</f>
        <v>84.372596839102499</v>
      </c>
      <c r="N82" s="79">
        <f>IF(TrRoad_act!N4=0,"",N18/TrRoad_act!N4*1000)</f>
        <v>90.154501702575303</v>
      </c>
      <c r="O82" s="79">
        <f>IF(TrRoad_act!O4=0,"",O18/TrRoad_act!O4*1000)</f>
        <v>86.026887056274475</v>
      </c>
      <c r="P82" s="79">
        <f>IF(TrRoad_act!P4=0,"",P18/TrRoad_act!P4*1000)</f>
        <v>89.192074675846925</v>
      </c>
      <c r="Q82" s="79">
        <f>IF(TrRoad_act!Q4=0,"",Q18/TrRoad_act!Q4*1000)</f>
        <v>85.563714026485201</v>
      </c>
    </row>
    <row r="83" spans="1:17" ht="11.45" customHeight="1" x14ac:dyDescent="0.25">
      <c r="A83" s="23" t="s">
        <v>30</v>
      </c>
      <c r="B83" s="78">
        <f>IF(TrRoad_act!B5=0,"",B19/TrRoad_act!B5*1000)</f>
        <v>91.426928480691672</v>
      </c>
      <c r="C83" s="78">
        <f>IF(TrRoad_act!C5=0,"",C19/TrRoad_act!C5*1000)</f>
        <v>89.448298048535051</v>
      </c>
      <c r="D83" s="78">
        <f>IF(TrRoad_act!D5=0,"",D19/TrRoad_act!D5*1000)</f>
        <v>89.303666848083083</v>
      </c>
      <c r="E83" s="78">
        <f>IF(TrRoad_act!E5=0,"",E19/TrRoad_act!E5*1000)</f>
        <v>89.399120157080077</v>
      </c>
      <c r="F83" s="78">
        <f>IF(TrRoad_act!F5=0,"",F19/TrRoad_act!F5*1000)</f>
        <v>86.827975247144821</v>
      </c>
      <c r="G83" s="78">
        <f>IF(TrRoad_act!G5=0,"",G19/TrRoad_act!G5*1000)</f>
        <v>87.643716552276629</v>
      </c>
      <c r="H83" s="78">
        <f>IF(TrRoad_act!H5=0,"",H19/TrRoad_act!H5*1000)</f>
        <v>85.178344597190431</v>
      </c>
      <c r="I83" s="78">
        <f>IF(TrRoad_act!I5=0,"",I19/TrRoad_act!I5*1000)</f>
        <v>86.169812999719696</v>
      </c>
      <c r="J83" s="78">
        <f>IF(TrRoad_act!J5=0,"",J19/TrRoad_act!J5*1000)</f>
        <v>83.355020510621699</v>
      </c>
      <c r="K83" s="78">
        <f>IF(TrRoad_act!K5=0,"",K19/TrRoad_act!K5*1000)</f>
        <v>85.200511872403382</v>
      </c>
      <c r="L83" s="78">
        <f>IF(TrRoad_act!L5=0,"",L19/TrRoad_act!L5*1000)</f>
        <v>85.163494317554367</v>
      </c>
      <c r="M83" s="78">
        <f>IF(TrRoad_act!M5=0,"",M19/TrRoad_act!M5*1000)</f>
        <v>81.688973783620824</v>
      </c>
      <c r="N83" s="78">
        <f>IF(TrRoad_act!N5=0,"",N19/TrRoad_act!N5*1000)</f>
        <v>76.938520949189581</v>
      </c>
      <c r="O83" s="78">
        <f>IF(TrRoad_act!O5=0,"",O19/TrRoad_act!O5*1000)</f>
        <v>75.21747019569797</v>
      </c>
      <c r="P83" s="78">
        <f>IF(TrRoad_act!P5=0,"",P19/TrRoad_act!P5*1000)</f>
        <v>78.30682287403782</v>
      </c>
      <c r="Q83" s="78">
        <f>IF(TrRoad_act!Q5=0,"",Q19/TrRoad_act!Q5*1000)</f>
        <v>80.839071090236033</v>
      </c>
    </row>
    <row r="84" spans="1:17" ht="11.45" customHeight="1" x14ac:dyDescent="0.25">
      <c r="A84" s="19" t="s">
        <v>29</v>
      </c>
      <c r="B84" s="76">
        <f>IF(TrRoad_act!B6=0,"",B20/TrRoad_act!B6*1000)</f>
        <v>93.588841768758826</v>
      </c>
      <c r="C84" s="76">
        <f>IF(TrRoad_act!C6=0,"",C20/TrRoad_act!C6*1000)</f>
        <v>94.613471031129251</v>
      </c>
      <c r="D84" s="76">
        <f>IF(TrRoad_act!D6=0,"",D20/TrRoad_act!D6*1000)</f>
        <v>96.928065785127345</v>
      </c>
      <c r="E84" s="76">
        <f>IF(TrRoad_act!E6=0,"",E20/TrRoad_act!E6*1000)</f>
        <v>95.58034675442245</v>
      </c>
      <c r="F84" s="76">
        <f>IF(TrRoad_act!F6=0,"",F20/TrRoad_act!F6*1000)</f>
        <v>95.92627151763503</v>
      </c>
      <c r="G84" s="76">
        <f>IF(TrRoad_act!G6=0,"",G20/TrRoad_act!G6*1000)</f>
        <v>98.686728314461149</v>
      </c>
      <c r="H84" s="76">
        <f>IF(TrRoad_act!H6=0,"",H20/TrRoad_act!H6*1000)</f>
        <v>105.28794116707265</v>
      </c>
      <c r="I84" s="76">
        <f>IF(TrRoad_act!I6=0,"",I20/TrRoad_act!I6*1000)</f>
        <v>103.35659911687199</v>
      </c>
      <c r="J84" s="76">
        <f>IF(TrRoad_act!J6=0,"",J20/TrRoad_act!J6*1000)</f>
        <v>96.125508133084637</v>
      </c>
      <c r="K84" s="76">
        <f>IF(TrRoad_act!K6=0,"",K20/TrRoad_act!K6*1000)</f>
        <v>87.10316811299387</v>
      </c>
      <c r="L84" s="76">
        <f>IF(TrRoad_act!L6=0,"",L20/TrRoad_act!L6*1000)</f>
        <v>85.036158140620202</v>
      </c>
      <c r="M84" s="76">
        <f>IF(TrRoad_act!M6=0,"",M20/TrRoad_act!M6*1000)</f>
        <v>87.626770343590991</v>
      </c>
      <c r="N84" s="76">
        <f>IF(TrRoad_act!N6=0,"",N20/TrRoad_act!N6*1000)</f>
        <v>96.104781520906826</v>
      </c>
      <c r="O84" s="76">
        <f>IF(TrRoad_act!O6=0,"",O20/TrRoad_act!O6*1000)</f>
        <v>90.802069114150328</v>
      </c>
      <c r="P84" s="76">
        <f>IF(TrRoad_act!P6=0,"",P20/TrRoad_act!P6*1000)</f>
        <v>94.235617353274122</v>
      </c>
      <c r="Q84" s="76">
        <f>IF(TrRoad_act!Q6=0,"",Q20/TrRoad_act!Q6*1000)</f>
        <v>89.31883726978522</v>
      </c>
    </row>
    <row r="85" spans="1:17" ht="11.45" customHeight="1" x14ac:dyDescent="0.25">
      <c r="A85" s="62" t="s">
        <v>59</v>
      </c>
      <c r="B85" s="77">
        <f>IF(TrRoad_act!B7=0,"",B21/TrRoad_act!B7*1000)</f>
        <v>94.004816611459262</v>
      </c>
      <c r="C85" s="77">
        <f>IF(TrRoad_act!C7=0,"",C21/TrRoad_act!C7*1000)</f>
        <v>95.168863168301513</v>
      </c>
      <c r="D85" s="77">
        <f>IF(TrRoad_act!D7=0,"",D21/TrRoad_act!D7*1000)</f>
        <v>98.556198198504418</v>
      </c>
      <c r="E85" s="77">
        <f>IF(TrRoad_act!E7=0,"",E21/TrRoad_act!E7*1000)</f>
        <v>97.480219762173434</v>
      </c>
      <c r="F85" s="77">
        <f>IF(TrRoad_act!F7=0,"",F21/TrRoad_act!F7*1000)</f>
        <v>100.87455361953442</v>
      </c>
      <c r="G85" s="77">
        <f>IF(TrRoad_act!G7=0,"",G21/TrRoad_act!G7*1000)</f>
        <v>105.22064315644221</v>
      </c>
      <c r="H85" s="77">
        <f>IF(TrRoad_act!H7=0,"",H21/TrRoad_act!H7*1000)</f>
        <v>115.44794697052025</v>
      </c>
      <c r="I85" s="77">
        <f>IF(TrRoad_act!I7=0,"",I21/TrRoad_act!I7*1000)</f>
        <v>113.03014650091814</v>
      </c>
      <c r="J85" s="77">
        <f>IF(TrRoad_act!J7=0,"",J21/TrRoad_act!J7*1000)</f>
        <v>103.62799114639411</v>
      </c>
      <c r="K85" s="77">
        <f>IF(TrRoad_act!K7=0,"",K21/TrRoad_act!K7*1000)</f>
        <v>91.99788029781898</v>
      </c>
      <c r="L85" s="77">
        <f>IF(TrRoad_act!L7=0,"",L21/TrRoad_act!L7*1000)</f>
        <v>89.696226398870238</v>
      </c>
      <c r="M85" s="77">
        <f>IF(TrRoad_act!M7=0,"",M21/TrRoad_act!M7*1000)</f>
        <v>90.962997709405116</v>
      </c>
      <c r="N85" s="77">
        <f>IF(TrRoad_act!N7=0,"",N21/TrRoad_act!N7*1000)</f>
        <v>99.616437543855113</v>
      </c>
      <c r="O85" s="77">
        <f>IF(TrRoad_act!O7=0,"",O21/TrRoad_act!O7*1000)</f>
        <v>94.490543972369878</v>
      </c>
      <c r="P85" s="77">
        <f>IF(TrRoad_act!P7=0,"",P21/TrRoad_act!P7*1000)</f>
        <v>97.899560609944373</v>
      </c>
      <c r="Q85" s="77">
        <f>IF(TrRoad_act!Q7=0,"",Q21/TrRoad_act!Q7*1000)</f>
        <v>92.581110259641747</v>
      </c>
    </row>
    <row r="86" spans="1:17" ht="11.45" customHeight="1" x14ac:dyDescent="0.25">
      <c r="A86" s="62" t="s">
        <v>58</v>
      </c>
      <c r="B86" s="77">
        <f>IF(TrRoad_act!B8=0,"",B22/TrRoad_act!B8*1000)</f>
        <v>92.817874121253922</v>
      </c>
      <c r="C86" s="77">
        <f>IF(TrRoad_act!C8=0,"",C22/TrRoad_act!C8*1000)</f>
        <v>92.985446875222678</v>
      </c>
      <c r="D86" s="77">
        <f>IF(TrRoad_act!D8=0,"",D22/TrRoad_act!D8*1000)</f>
        <v>93.89741568589703</v>
      </c>
      <c r="E86" s="77">
        <f>IF(TrRoad_act!E8=0,"",E22/TrRoad_act!E8*1000)</f>
        <v>92.304059866105405</v>
      </c>
      <c r="F86" s="77">
        <f>IF(TrRoad_act!F8=0,"",F22/TrRoad_act!F8*1000)</f>
        <v>90.419634708705303</v>
      </c>
      <c r="G86" s="77">
        <f>IF(TrRoad_act!G8=0,"",G22/TrRoad_act!G8*1000)</f>
        <v>92.161714374755931</v>
      </c>
      <c r="H86" s="77">
        <f>IF(TrRoad_act!H8=0,"",H22/TrRoad_act!H8*1000)</f>
        <v>98.040366829800263</v>
      </c>
      <c r="I86" s="77">
        <f>IF(TrRoad_act!I8=0,"",I22/TrRoad_act!I8*1000)</f>
        <v>97.190725316695534</v>
      </c>
      <c r="J86" s="77">
        <f>IF(TrRoad_act!J8=0,"",J22/TrRoad_act!J8*1000)</f>
        <v>90.559802089925668</v>
      </c>
      <c r="K86" s="77">
        <f>IF(TrRoad_act!K8=0,"",K22/TrRoad_act!K8*1000)</f>
        <v>83.057614979300567</v>
      </c>
      <c r="L86" s="77">
        <f>IF(TrRoad_act!L8=0,"",L22/TrRoad_act!L8*1000)</f>
        <v>81.082394864043835</v>
      </c>
      <c r="M86" s="77">
        <f>IF(TrRoad_act!M8=0,"",M22/TrRoad_act!M8*1000)</f>
        <v>84.297839589381894</v>
      </c>
      <c r="N86" s="77">
        <f>IF(TrRoad_act!N8=0,"",N22/TrRoad_act!N8*1000)</f>
        <v>92.925128212754757</v>
      </c>
      <c r="O86" s="77">
        <f>IF(TrRoad_act!O8=0,"",O22/TrRoad_act!O8*1000)</f>
        <v>87.770600478150953</v>
      </c>
      <c r="P86" s="77">
        <f>IF(TrRoad_act!P8=0,"",P22/TrRoad_act!P8*1000)</f>
        <v>91.723781926360033</v>
      </c>
      <c r="Q86" s="77">
        <f>IF(TrRoad_act!Q8=0,"",Q22/TrRoad_act!Q8*1000)</f>
        <v>86.878871706848102</v>
      </c>
    </row>
    <row r="87" spans="1:17" ht="11.45" customHeight="1" x14ac:dyDescent="0.25">
      <c r="A87" s="62" t="s">
        <v>57</v>
      </c>
      <c r="B87" s="77">
        <f>IF(TrRoad_act!B9=0,"",B23/TrRoad_act!B9*1000)</f>
        <v>92.12058174202194</v>
      </c>
      <c r="C87" s="77">
        <f>IF(TrRoad_act!C9=0,"",C23/TrRoad_act!C9*1000)</f>
        <v>95.86333680228681</v>
      </c>
      <c r="D87" s="77">
        <f>IF(TrRoad_act!D9=0,"",D23/TrRoad_act!D9*1000)</f>
        <v>96.361963814714144</v>
      </c>
      <c r="E87" s="77">
        <f>IF(TrRoad_act!E9=0,"",E23/TrRoad_act!E9*1000)</f>
        <v>95.404608129184467</v>
      </c>
      <c r="F87" s="77">
        <f>IF(TrRoad_act!F9=0,"",F23/TrRoad_act!F9*1000)</f>
        <v>87.961775981924347</v>
      </c>
      <c r="G87" s="77">
        <f>IF(TrRoad_act!G9=0,"",G23/TrRoad_act!G9*1000)</f>
        <v>89.775882098996135</v>
      </c>
      <c r="H87" s="77">
        <f>IF(TrRoad_act!H9=0,"",H23/TrRoad_act!H9*1000)</f>
        <v>92.926848824530353</v>
      </c>
      <c r="I87" s="77">
        <f>IF(TrRoad_act!I9=0,"",I23/TrRoad_act!I9*1000)</f>
        <v>89.220232709486737</v>
      </c>
      <c r="J87" s="77">
        <f>IF(TrRoad_act!J9=0,"",J23/TrRoad_act!J9*1000)</f>
        <v>94.246337731251899</v>
      </c>
      <c r="K87" s="77">
        <f>IF(TrRoad_act!K9=0,"",K23/TrRoad_act!K9*1000)</f>
        <v>87.310542446570423</v>
      </c>
      <c r="L87" s="77">
        <f>IF(TrRoad_act!L9=0,"",L23/TrRoad_act!L9*1000)</f>
        <v>86.543607052425699</v>
      </c>
      <c r="M87" s="77">
        <f>IF(TrRoad_act!M9=0,"",M23/TrRoad_act!M9*1000)</f>
        <v>94.130816432763666</v>
      </c>
      <c r="N87" s="77">
        <f>IF(TrRoad_act!N9=0,"",N23/TrRoad_act!N9*1000)</f>
        <v>102.96369595544972</v>
      </c>
      <c r="O87" s="77">
        <f>IF(TrRoad_act!O9=0,"",O23/TrRoad_act!O9*1000)</f>
        <v>97.113886101408795</v>
      </c>
      <c r="P87" s="77">
        <f>IF(TrRoad_act!P9=0,"",P23/TrRoad_act!P9*1000)</f>
        <v>100.05456685597191</v>
      </c>
      <c r="Q87" s="77">
        <f>IF(TrRoad_act!Q9=0,"",Q23/TrRoad_act!Q9*1000)</f>
        <v>97.349710953553853</v>
      </c>
    </row>
    <row r="88" spans="1:17" ht="11.45" customHeight="1" x14ac:dyDescent="0.25">
      <c r="A88" s="62" t="s">
        <v>56</v>
      </c>
      <c r="B88" s="77">
        <f>IF(TrRoad_act!B10=0,"",B24/TrRoad_act!B10*1000)</f>
        <v>92.713135203177231</v>
      </c>
      <c r="C88" s="77">
        <f>IF(TrRoad_act!C10=0,"",C24/TrRoad_act!C10*1000)</f>
        <v>94.708744116468978</v>
      </c>
      <c r="D88" s="77">
        <f>IF(TrRoad_act!D10=0,"",D24/TrRoad_act!D10*1000)</f>
        <v>95.201929500583518</v>
      </c>
      <c r="E88" s="77">
        <f>IF(TrRoad_act!E10=0,"",E24/TrRoad_act!E10*1000)</f>
        <v>95.388722179698206</v>
      </c>
      <c r="F88" s="77">
        <f>IF(TrRoad_act!F10=0,"",F24/TrRoad_act!F10*1000)</f>
        <v>95.562737448557911</v>
      </c>
      <c r="G88" s="77">
        <f>IF(TrRoad_act!G10=0,"",G24/TrRoad_act!G10*1000)</f>
        <v>94.833990600202895</v>
      </c>
      <c r="H88" s="77">
        <f>IF(TrRoad_act!H10=0,"",H24/TrRoad_act!H10*1000)</f>
        <v>94.021635566729273</v>
      </c>
      <c r="I88" s="77">
        <f>IF(TrRoad_act!I10=0,"",I24/TrRoad_act!I10*1000)</f>
        <v>92.803056044809793</v>
      </c>
      <c r="J88" s="77">
        <f>IF(TrRoad_act!J10=0,"",J24/TrRoad_act!J10*1000)</f>
        <v>91.500645250559018</v>
      </c>
      <c r="K88" s="77">
        <f>IF(TrRoad_act!K10=0,"",K24/TrRoad_act!K10*1000)</f>
        <v>87.592290562326752</v>
      </c>
      <c r="L88" s="77">
        <f>IF(TrRoad_act!L10=0,"",L24/TrRoad_act!L10*1000)</f>
        <v>85.818203448334401</v>
      </c>
      <c r="M88" s="77">
        <f>IF(TrRoad_act!M10=0,"",M24/TrRoad_act!M10*1000)</f>
        <v>87.750569555224715</v>
      </c>
      <c r="N88" s="77">
        <f>IF(TrRoad_act!N10=0,"",N24/TrRoad_act!N10*1000)</f>
        <v>95.627465892130658</v>
      </c>
      <c r="O88" s="77">
        <f>IF(TrRoad_act!O10=0,"",O24/TrRoad_act!O10*1000)</f>
        <v>88.947581024257602</v>
      </c>
      <c r="P88" s="77">
        <f>IF(TrRoad_act!P10=0,"",P24/TrRoad_act!P10*1000)</f>
        <v>89.869448090959025</v>
      </c>
      <c r="Q88" s="77">
        <f>IF(TrRoad_act!Q10=0,"",Q24/TrRoad_act!Q10*1000)</f>
        <v>84.617540007774352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51.383817727947807</v>
      </c>
      <c r="O89" s="77">
        <f>IF(TrRoad_act!O11=0,"",O25/TrRoad_act!O11*1000)</f>
        <v>54.063543691172853</v>
      </c>
      <c r="P89" s="77">
        <f>IF(TrRoad_act!P11=0,"",P25/TrRoad_act!P11*1000)</f>
        <v>56.594311830895933</v>
      </c>
      <c r="Q89" s="77">
        <f>IF(TrRoad_act!Q11=0,"",Q25/TrRoad_act!Q11*1000)</f>
        <v>53.805636702518015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68.908009460744921</v>
      </c>
      <c r="C91" s="76">
        <f>IF(TrRoad_act!C13=0,"",C27/TrRoad_act!C13*1000)</f>
        <v>68.371434929683147</v>
      </c>
      <c r="D91" s="76">
        <f>IF(TrRoad_act!D13=0,"",D27/TrRoad_act!D13*1000)</f>
        <v>68.008137889440491</v>
      </c>
      <c r="E91" s="76">
        <f>IF(TrRoad_act!E13=0,"",E27/TrRoad_act!E13*1000)</f>
        <v>67.724984410648219</v>
      </c>
      <c r="F91" s="76">
        <f>IF(TrRoad_act!F13=0,"",F27/TrRoad_act!F13*1000)</f>
        <v>66.59394691508632</v>
      </c>
      <c r="G91" s="76">
        <f>IF(TrRoad_act!G13=0,"",G27/TrRoad_act!G13*1000)</f>
        <v>66.513530908914078</v>
      </c>
      <c r="H91" s="76">
        <f>IF(TrRoad_act!H13=0,"",H27/TrRoad_act!H13*1000)</f>
        <v>66.104461192660182</v>
      </c>
      <c r="I91" s="76">
        <f>IF(TrRoad_act!I13=0,"",I27/TrRoad_act!I13*1000)</f>
        <v>66.059995986662173</v>
      </c>
      <c r="J91" s="76">
        <f>IF(TrRoad_act!J13=0,"",J27/TrRoad_act!J13*1000)</f>
        <v>64.476235265287698</v>
      </c>
      <c r="K91" s="76">
        <f>IF(TrRoad_act!K13=0,"",K27/TrRoad_act!K13*1000)</f>
        <v>63.812008639344889</v>
      </c>
      <c r="L91" s="76">
        <f>IF(TrRoad_act!L13=0,"",L27/TrRoad_act!L13*1000)</f>
        <v>63.564585190187692</v>
      </c>
      <c r="M91" s="76">
        <f>IF(TrRoad_act!M13=0,"",M27/TrRoad_act!M13*1000)</f>
        <v>64.364382069017537</v>
      </c>
      <c r="N91" s="76">
        <f>IF(TrRoad_act!N13=0,"",N27/TrRoad_act!N13*1000)</f>
        <v>61.928323560396542</v>
      </c>
      <c r="O91" s="76">
        <f>IF(TrRoad_act!O13=0,"",O27/TrRoad_act!O13*1000)</f>
        <v>61.466659746738308</v>
      </c>
      <c r="P91" s="76">
        <f>IF(TrRoad_act!P13=0,"",P27/TrRoad_act!P13*1000)</f>
        <v>62.106246557898828</v>
      </c>
      <c r="Q91" s="76">
        <f>IF(TrRoad_act!Q13=0,"",Q27/TrRoad_act!Q13*1000)</f>
        <v>62.639713418631182</v>
      </c>
    </row>
    <row r="92" spans="1:17" ht="11.45" customHeight="1" x14ac:dyDescent="0.25">
      <c r="A92" s="62" t="s">
        <v>59</v>
      </c>
      <c r="B92" s="75">
        <f>IF(TrRoad_act!B14=0,"",B28/TrRoad_act!B14*1000)</f>
        <v>52.236833695388277</v>
      </c>
      <c r="C92" s="75">
        <f>IF(TrRoad_act!C14=0,"",C28/TrRoad_act!C14*1000)</f>
        <v>52.369172250886471</v>
      </c>
      <c r="D92" s="75">
        <f>IF(TrRoad_act!D14=0,"",D28/TrRoad_act!D14*1000)</f>
        <v>52.503597031564389</v>
      </c>
      <c r="E92" s="75">
        <f>IF(TrRoad_act!E14=0,"",E28/TrRoad_act!E14*1000)</f>
        <v>52.641877936001343</v>
      </c>
      <c r="F92" s="75">
        <f>IF(TrRoad_act!F14=0,"",F28/TrRoad_act!F14*1000)</f>
        <v>52.787564381605954</v>
      </c>
      <c r="G92" s="75">
        <f>IF(TrRoad_act!G14=0,"",G28/TrRoad_act!G14*1000)</f>
        <v>52.94777850449195</v>
      </c>
      <c r="H92" s="75">
        <f>IF(TrRoad_act!H14=0,"",H28/TrRoad_act!H14*1000)</f>
        <v>53.13682494851264</v>
      </c>
      <c r="I92" s="75">
        <f>IF(TrRoad_act!I14=0,"",I28/TrRoad_act!I14*1000)</f>
        <v>53.219373560385932</v>
      </c>
      <c r="J92" s="75">
        <f>IF(TrRoad_act!J14=0,"",J28/TrRoad_act!J14*1000)</f>
        <v>52.668695790184636</v>
      </c>
      <c r="K92" s="75">
        <f>IF(TrRoad_act!K14=0,"",K28/TrRoad_act!K14*1000)</f>
        <v>52.912460135137316</v>
      </c>
      <c r="L92" s="75">
        <f>IF(TrRoad_act!L14=0,"",L28/TrRoad_act!L14*1000)</f>
        <v>53.131712813059046</v>
      </c>
      <c r="M92" s="75">
        <f>IF(TrRoad_act!M14=0,"",M28/TrRoad_act!M14*1000)</f>
        <v>53.991139694119759</v>
      </c>
      <c r="N92" s="75">
        <f>IF(TrRoad_act!N14=0,"",N28/TrRoad_act!N14*1000)</f>
        <v>52.069414862926251</v>
      </c>
      <c r="O92" s="75">
        <f>IF(TrRoad_act!O14=0,"",O28/TrRoad_act!O14*1000)</f>
        <v>45.878009453069794</v>
      </c>
      <c r="P92" s="75">
        <f>IF(TrRoad_act!P14=0,"",P28/TrRoad_act!P14*1000)</f>
        <v>40.425985114476568</v>
      </c>
      <c r="Q92" s="75">
        <f>IF(TrRoad_act!Q14=0,"",Q28/TrRoad_act!Q14*1000)</f>
        <v>40.217099202120835</v>
      </c>
    </row>
    <row r="93" spans="1:17" ht="11.45" customHeight="1" x14ac:dyDescent="0.25">
      <c r="A93" s="62" t="s">
        <v>58</v>
      </c>
      <c r="B93" s="75">
        <f>IF(TrRoad_act!B15=0,"",B29/TrRoad_act!B15*1000)</f>
        <v>69.191164657967676</v>
      </c>
      <c r="C93" s="75">
        <f>IF(TrRoad_act!C15=0,"",C29/TrRoad_act!C15*1000)</f>
        <v>68.629741512478915</v>
      </c>
      <c r="D93" s="75">
        <f>IF(TrRoad_act!D15=0,"",D29/TrRoad_act!D15*1000)</f>
        <v>68.316717026702534</v>
      </c>
      <c r="E93" s="75">
        <f>IF(TrRoad_act!E15=0,"",E29/TrRoad_act!E15*1000)</f>
        <v>68.057318071693174</v>
      </c>
      <c r="F93" s="75">
        <f>IF(TrRoad_act!F15=0,"",F29/TrRoad_act!F15*1000)</f>
        <v>67.042105286436254</v>
      </c>
      <c r="G93" s="75">
        <f>IF(TrRoad_act!G15=0,"",G29/TrRoad_act!G15*1000)</f>
        <v>67.012126992189565</v>
      </c>
      <c r="H93" s="75">
        <f>IF(TrRoad_act!H15=0,"",H29/TrRoad_act!H15*1000)</f>
        <v>66.854636164745187</v>
      </c>
      <c r="I93" s="75">
        <f>IF(TrRoad_act!I15=0,"",I29/TrRoad_act!I15*1000)</f>
        <v>66.795911597914511</v>
      </c>
      <c r="J93" s="75">
        <f>IF(TrRoad_act!J15=0,"",J29/TrRoad_act!J15*1000)</f>
        <v>65.348614738139702</v>
      </c>
      <c r="K93" s="75">
        <f>IF(TrRoad_act!K15=0,"",K29/TrRoad_act!K15*1000)</f>
        <v>64.770968854561289</v>
      </c>
      <c r="L93" s="75">
        <f>IF(TrRoad_act!L15=0,"",L29/TrRoad_act!L15*1000)</f>
        <v>64.582104850685596</v>
      </c>
      <c r="M93" s="75">
        <f>IF(TrRoad_act!M15=0,"",M29/TrRoad_act!M15*1000)</f>
        <v>65.632939835573225</v>
      </c>
      <c r="N93" s="75">
        <f>IF(TrRoad_act!N15=0,"",N29/TrRoad_act!N15*1000)</f>
        <v>63.29771231907462</v>
      </c>
      <c r="O93" s="75">
        <f>IF(TrRoad_act!O15=0,"",O29/TrRoad_act!O15*1000)</f>
        <v>63.388988044018085</v>
      </c>
      <c r="P93" s="75">
        <f>IF(TrRoad_act!P15=0,"",P29/TrRoad_act!P15*1000)</f>
        <v>63.87965285159877</v>
      </c>
      <c r="Q93" s="75">
        <f>IF(TrRoad_act!Q15=0,"",Q29/TrRoad_act!Q15*1000)</f>
        <v>64.156369363253546</v>
      </c>
    </row>
    <row r="94" spans="1:17" ht="11.45" customHeight="1" x14ac:dyDescent="0.25">
      <c r="A94" s="62" t="s">
        <v>57</v>
      </c>
      <c r="B94" s="75">
        <f>IF(TrRoad_act!B16=0,"",B30/TrRoad_act!B16*1000)</f>
        <v>49.066922731839504</v>
      </c>
      <c r="C94" s="75">
        <f>IF(TrRoad_act!C16=0,"",C30/TrRoad_act!C16*1000)</f>
        <v>48.843109304106434</v>
      </c>
      <c r="D94" s="75">
        <f>IF(TrRoad_act!D16=0,"",D30/TrRoad_act!D16*1000)</f>
        <v>48.955268659433159</v>
      </c>
      <c r="E94" s="75">
        <f>IF(TrRoad_act!E16=0,"",E30/TrRoad_act!E16*1000)</f>
        <v>48.651202647594324</v>
      </c>
      <c r="F94" s="75">
        <f>IF(TrRoad_act!F16=0,"",F30/TrRoad_act!F16*1000)</f>
        <v>47.803970690776509</v>
      </c>
      <c r="G94" s="75">
        <f>IF(TrRoad_act!G16=0,"",G30/TrRoad_act!G16*1000)</f>
        <v>47.355079259902375</v>
      </c>
      <c r="H94" s="75">
        <f>IF(TrRoad_act!H16=0,"",H30/TrRoad_act!H16*1000)</f>
        <v>47.371818541802249</v>
      </c>
      <c r="I94" s="75">
        <f>IF(TrRoad_act!I16=0,"",I30/TrRoad_act!I16*1000)</f>
        <v>47.361594401437799</v>
      </c>
      <c r="J94" s="75">
        <f>IF(TrRoad_act!J16=0,"",J30/TrRoad_act!J16*1000)</f>
        <v>47.462190861440845</v>
      </c>
      <c r="K94" s="75">
        <f>IF(TrRoad_act!K16=0,"",K30/TrRoad_act!K16*1000)</f>
        <v>47.904986461942521</v>
      </c>
      <c r="L94" s="75">
        <f>IF(TrRoad_act!L16=0,"",L30/TrRoad_act!L16*1000)</f>
        <v>48.603567196524963</v>
      </c>
      <c r="M94" s="75">
        <f>IF(TrRoad_act!M16=0,"",M30/TrRoad_act!M16*1000)</f>
        <v>49.522136298192855</v>
      </c>
      <c r="N94" s="75">
        <f>IF(TrRoad_act!N16=0,"",N30/TrRoad_act!N16*1000)</f>
        <v>47.74553964881818</v>
      </c>
      <c r="O94" s="75">
        <f>IF(TrRoad_act!O16=0,"",O30/TrRoad_act!O16*1000)</f>
        <v>47.653436957181874</v>
      </c>
      <c r="P94" s="75">
        <f>IF(TrRoad_act!P16=0,"",P30/TrRoad_act!P16*1000)</f>
        <v>47.600449611932994</v>
      </c>
      <c r="Q94" s="75">
        <f>IF(TrRoad_act!Q16=0,"",Q30/TrRoad_act!Q16*1000)</f>
        <v>48.020899700316292</v>
      </c>
    </row>
    <row r="95" spans="1:17" ht="11.45" customHeight="1" x14ac:dyDescent="0.25">
      <c r="A95" s="62" t="s">
        <v>56</v>
      </c>
      <c r="B95" s="75">
        <f>IF(TrRoad_act!B17=0,"",B31/TrRoad_act!B17*1000)</f>
        <v>43.623682492174268</v>
      </c>
      <c r="C95" s="75">
        <f>IF(TrRoad_act!C17=0,"",C31/TrRoad_act!C17*1000)</f>
        <v>43.455340526406737</v>
      </c>
      <c r="D95" s="75">
        <f>IF(TrRoad_act!D17=0,"",D31/TrRoad_act!D17*1000)</f>
        <v>31.288738333089842</v>
      </c>
      <c r="E95" s="75">
        <f>IF(TrRoad_act!E17=0,"",E31/TrRoad_act!E17*1000)</f>
        <v>42.460036421600009</v>
      </c>
      <c r="F95" s="75">
        <f>IF(TrRoad_act!F17=0,"",F31/TrRoad_act!F17*1000)</f>
        <v>32.040722524882739</v>
      </c>
      <c r="G95" s="75">
        <f>IF(TrRoad_act!G17=0,"",G31/TrRoad_act!G17*1000)</f>
        <v>41.914219416822796</v>
      </c>
      <c r="H95" s="75">
        <f>IF(TrRoad_act!H17=0,"",H31/TrRoad_act!H17*1000)</f>
        <v>41.602096861011745</v>
      </c>
      <c r="I95" s="75">
        <f>IF(TrRoad_act!I17=0,"",I31/TrRoad_act!I17*1000)</f>
        <v>45.624985477234496</v>
      </c>
      <c r="J95" s="75">
        <f>IF(TrRoad_act!J17=0,"",J31/TrRoad_act!J17*1000)</f>
        <v>41.658081554415531</v>
      </c>
      <c r="K95" s="75">
        <f>IF(TrRoad_act!K17=0,"",K31/TrRoad_act!K17*1000)</f>
        <v>42.185056784545004</v>
      </c>
      <c r="L95" s="75">
        <f>IF(TrRoad_act!L17=0,"",L31/TrRoad_act!L17*1000)</f>
        <v>41.557726989999523</v>
      </c>
      <c r="M95" s="75">
        <f>IF(TrRoad_act!M17=0,"",M31/TrRoad_act!M17*1000)</f>
        <v>43.504527026673571</v>
      </c>
      <c r="N95" s="75">
        <f>IF(TrRoad_act!N17=0,"",N31/TrRoad_act!N17*1000)</f>
        <v>44.069247106506339</v>
      </c>
      <c r="O95" s="75">
        <f>IF(TrRoad_act!O17=0,"",O31/TrRoad_act!O17*1000)</f>
        <v>43.017658904104835</v>
      </c>
      <c r="P95" s="75">
        <f>IF(TrRoad_act!P17=0,"",P31/TrRoad_act!P17*1000)</f>
        <v>45.304584666786631</v>
      </c>
      <c r="Q95" s="75">
        <f>IF(TrRoad_act!Q17=0,"",Q31/TrRoad_act!Q17*1000)</f>
        <v>48.328655492492935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168.03627975598457</v>
      </c>
      <c r="C97" s="79">
        <f>IF(TrRoad_act!C19=0,"",C33/TrRoad_act!C19*1000)</f>
        <v>175.1816142732674</v>
      </c>
      <c r="D97" s="79">
        <f>IF(TrRoad_act!D19=0,"",D33/TrRoad_act!D19*1000)</f>
        <v>170.04667641134978</v>
      </c>
      <c r="E97" s="79">
        <f>IF(TrRoad_act!E19=0,"",E33/TrRoad_act!E19*1000)</f>
        <v>189.99661408210335</v>
      </c>
      <c r="F97" s="79">
        <f>IF(TrRoad_act!F19=0,"",F33/TrRoad_act!F19*1000)</f>
        <v>179.1458778317751</v>
      </c>
      <c r="G97" s="79">
        <f>IF(TrRoad_act!G19=0,"",G33/TrRoad_act!G19*1000)</f>
        <v>174.80086771409424</v>
      </c>
      <c r="H97" s="79">
        <f>IF(TrRoad_act!H19=0,"",H33/TrRoad_act!H19*1000)</f>
        <v>172.38046291122174</v>
      </c>
      <c r="I97" s="79">
        <f>IF(TrRoad_act!I19=0,"",I33/TrRoad_act!I19*1000)</f>
        <v>185.59792918168893</v>
      </c>
      <c r="J97" s="79">
        <f>IF(TrRoad_act!J19=0,"",J33/TrRoad_act!J19*1000)</f>
        <v>175.80050507498808</v>
      </c>
      <c r="K97" s="79">
        <f>IF(TrRoad_act!K19=0,"",K33/TrRoad_act!K19*1000)</f>
        <v>173.82486523897759</v>
      </c>
      <c r="L97" s="79">
        <f>IF(TrRoad_act!L19=0,"",L33/TrRoad_act!L19*1000)</f>
        <v>170.37971999964873</v>
      </c>
      <c r="M97" s="79">
        <f>IF(TrRoad_act!M19=0,"",M33/TrRoad_act!M19*1000)</f>
        <v>200.18834568764879</v>
      </c>
      <c r="N97" s="79">
        <f>IF(TrRoad_act!N19=0,"",N33/TrRoad_act!N19*1000)</f>
        <v>205.21534877797029</v>
      </c>
      <c r="O97" s="79">
        <f>IF(TrRoad_act!O19=0,"",O33/TrRoad_act!O19*1000)</f>
        <v>187.79942798656805</v>
      </c>
      <c r="P97" s="79">
        <f>IF(TrRoad_act!P19=0,"",P33/TrRoad_act!P19*1000)</f>
        <v>201.52393661200597</v>
      </c>
      <c r="Q97" s="79">
        <f>IF(TrRoad_act!Q19=0,"",Q33/TrRoad_act!Q19*1000)</f>
        <v>186.03166933338915</v>
      </c>
    </row>
    <row r="98" spans="1:17" ht="11.45" customHeight="1" x14ac:dyDescent="0.25">
      <c r="A98" s="23" t="s">
        <v>27</v>
      </c>
      <c r="B98" s="78">
        <f>IF(TrRoad_act!B20=0,"",B34/TrRoad_act!B20*1000)</f>
        <v>1367.6567284926134</v>
      </c>
      <c r="C98" s="78">
        <f>IF(TrRoad_act!C20=0,"",C34/TrRoad_act!C20*1000)</f>
        <v>1321.182080960444</v>
      </c>
      <c r="D98" s="78">
        <f>IF(TrRoad_act!D20=0,"",D34/TrRoad_act!D20*1000)</f>
        <v>1295.9888204301153</v>
      </c>
      <c r="E98" s="78">
        <f>IF(TrRoad_act!E20=0,"",E34/TrRoad_act!E20*1000)</f>
        <v>1289.9736640346778</v>
      </c>
      <c r="F98" s="78">
        <f>IF(TrRoad_act!F20=0,"",F34/TrRoad_act!F20*1000)</f>
        <v>1280.7790794520188</v>
      </c>
      <c r="G98" s="78">
        <f>IF(TrRoad_act!G20=0,"",G34/TrRoad_act!G20*1000)</f>
        <v>1285.0719703833227</v>
      </c>
      <c r="H98" s="78">
        <f>IF(TrRoad_act!H20=0,"",H34/TrRoad_act!H20*1000)</f>
        <v>1234.1645887809182</v>
      </c>
      <c r="I98" s="78">
        <f>IF(TrRoad_act!I20=0,"",I34/TrRoad_act!I20*1000)</f>
        <v>1234.7788047374613</v>
      </c>
      <c r="J98" s="78">
        <f>IF(TrRoad_act!J20=0,"",J34/TrRoad_act!J20*1000)</f>
        <v>1193.027146268774</v>
      </c>
      <c r="K98" s="78">
        <f>IF(TrRoad_act!K20=0,"",K34/TrRoad_act!K20*1000)</f>
        <v>1156.3462241269456</v>
      </c>
      <c r="L98" s="78">
        <f>IF(TrRoad_act!L20=0,"",L34/TrRoad_act!L20*1000)</f>
        <v>1148.4002909280787</v>
      </c>
      <c r="M98" s="78">
        <f>IF(TrRoad_act!M20=0,"",M34/TrRoad_act!M20*1000)</f>
        <v>1143.2431745752849</v>
      </c>
      <c r="N98" s="78">
        <f>IF(TrRoad_act!N20=0,"",N34/TrRoad_act!N20*1000)</f>
        <v>1101.0866624755799</v>
      </c>
      <c r="O98" s="78">
        <f>IF(TrRoad_act!O20=0,"",O34/TrRoad_act!O20*1000)</f>
        <v>1068.7551506041286</v>
      </c>
      <c r="P98" s="78">
        <f>IF(TrRoad_act!P20=0,"",P34/TrRoad_act!P20*1000)</f>
        <v>1072.8597234297504</v>
      </c>
      <c r="Q98" s="78">
        <f>IF(TrRoad_act!Q20=0,"",Q34/TrRoad_act!Q20*1000)</f>
        <v>1015.2050581353535</v>
      </c>
    </row>
    <row r="99" spans="1:17" ht="11.45" customHeight="1" x14ac:dyDescent="0.25">
      <c r="A99" s="62" t="s">
        <v>59</v>
      </c>
      <c r="B99" s="77">
        <f>IF(TrRoad_act!B21=0,"",B35/TrRoad_act!B21*1000)</f>
        <v>1474.9521798663368</v>
      </c>
      <c r="C99" s="77">
        <f>IF(TrRoad_act!C21=0,"",C35/TrRoad_act!C21*1000)</f>
        <v>1461.7495349632359</v>
      </c>
      <c r="D99" s="77">
        <f>IF(TrRoad_act!D21=0,"",D35/TrRoad_act!D21*1000)</f>
        <v>1445.6831175658313</v>
      </c>
      <c r="E99" s="77">
        <f>IF(TrRoad_act!E21=0,"",E35/TrRoad_act!E21*1000)</f>
        <v>1432.220813285059</v>
      </c>
      <c r="F99" s="77">
        <f>IF(TrRoad_act!F21=0,"",F35/TrRoad_act!F21*1000)</f>
        <v>1424.3981488692607</v>
      </c>
      <c r="G99" s="77">
        <f>IF(TrRoad_act!G21=0,"",G35/TrRoad_act!G21*1000)</f>
        <v>1411.7086141194848</v>
      </c>
      <c r="H99" s="77">
        <f>IF(TrRoad_act!H21=0,"",H35/TrRoad_act!H21*1000)</f>
        <v>1394.9024650251408</v>
      </c>
      <c r="I99" s="77">
        <f>IF(TrRoad_act!I21=0,"",I35/TrRoad_act!I21*1000)</f>
        <v>1386.3083880587592</v>
      </c>
      <c r="J99" s="77">
        <f>IF(TrRoad_act!J21=0,"",J35/TrRoad_act!J21*1000)</f>
        <v>1368.7024854330357</v>
      </c>
      <c r="K99" s="77">
        <f>IF(TrRoad_act!K21=0,"",K35/TrRoad_act!K21*1000)</f>
        <v>1356.7654668580683</v>
      </c>
      <c r="L99" s="77">
        <f>IF(TrRoad_act!L21=0,"",L35/TrRoad_act!L21*1000)</f>
        <v>1348.2196056447165</v>
      </c>
      <c r="M99" s="77">
        <f>IF(TrRoad_act!M21=0,"",M35/TrRoad_act!M21*1000)</f>
        <v>1343.6742332024908</v>
      </c>
      <c r="N99" s="77">
        <f>IF(TrRoad_act!N21=0,"",N35/TrRoad_act!N21*1000)</f>
        <v>1323.6327981576505</v>
      </c>
      <c r="O99" s="77">
        <f>IF(TrRoad_act!O21=0,"",O35/TrRoad_act!O21*1000)</f>
        <v>1309.4751941370457</v>
      </c>
      <c r="P99" s="77">
        <f>IF(TrRoad_act!P21=0,"",P35/TrRoad_act!P21*1000)</f>
        <v>1300.1770033972207</v>
      </c>
      <c r="Q99" s="77">
        <f>IF(TrRoad_act!Q21=0,"",Q35/TrRoad_act!Q21*1000)</f>
        <v>1271.8254547213473</v>
      </c>
    </row>
    <row r="100" spans="1:17" ht="11.45" customHeight="1" x14ac:dyDescent="0.25">
      <c r="A100" s="62" t="s">
        <v>58</v>
      </c>
      <c r="B100" s="77">
        <f>IF(TrRoad_act!B22=0,"",B36/TrRoad_act!B22*1000)</f>
        <v>1362.9101653761111</v>
      </c>
      <c r="C100" s="77">
        <f>IF(TrRoad_act!C22=0,"",C36/TrRoad_act!C22*1000)</f>
        <v>1314.5151317330226</v>
      </c>
      <c r="D100" s="77">
        <f>IF(TrRoad_act!D22=0,"",D36/TrRoad_act!D22*1000)</f>
        <v>1288.8487252225302</v>
      </c>
      <c r="E100" s="77">
        <f>IF(TrRoad_act!E22=0,"",E36/TrRoad_act!E22*1000)</f>
        <v>1283.5136834951381</v>
      </c>
      <c r="F100" s="77">
        <f>IF(TrRoad_act!F22=0,"",F36/TrRoad_act!F22*1000)</f>
        <v>1274.6899877530052</v>
      </c>
      <c r="G100" s="77">
        <f>IF(TrRoad_act!G22=0,"",G36/TrRoad_act!G22*1000)</f>
        <v>1280.037274077491</v>
      </c>
      <c r="H100" s="77">
        <f>IF(TrRoad_act!H22=0,"",H36/TrRoad_act!H22*1000)</f>
        <v>1227.0619579039924</v>
      </c>
      <c r="I100" s="77">
        <f>IF(TrRoad_act!I22=0,"",I36/TrRoad_act!I22*1000)</f>
        <v>1229.2556231978008</v>
      </c>
      <c r="J100" s="77">
        <f>IF(TrRoad_act!J22=0,"",J36/TrRoad_act!J22*1000)</f>
        <v>1186.5932328771207</v>
      </c>
      <c r="K100" s="77">
        <f>IF(TrRoad_act!K22=0,"",K36/TrRoad_act!K22*1000)</f>
        <v>1149.0255632448614</v>
      </c>
      <c r="L100" s="77">
        <f>IF(TrRoad_act!L22=0,"",L36/TrRoad_act!L22*1000)</f>
        <v>1141.4718823075191</v>
      </c>
      <c r="M100" s="77">
        <f>IF(TrRoad_act!M22=0,"",M36/TrRoad_act!M22*1000)</f>
        <v>1136.3034468172204</v>
      </c>
      <c r="N100" s="77">
        <f>IF(TrRoad_act!N22=0,"",N36/TrRoad_act!N22*1000)</f>
        <v>1093.1622072031957</v>
      </c>
      <c r="O100" s="77">
        <f>IF(TrRoad_act!O22=0,"",O36/TrRoad_act!O22*1000)</f>
        <v>1059.2134207416575</v>
      </c>
      <c r="P100" s="77">
        <f>IF(TrRoad_act!P22=0,"",P36/TrRoad_act!P22*1000)</f>
        <v>1064.2787881390873</v>
      </c>
      <c r="Q100" s="77">
        <f>IF(TrRoad_act!Q22=0,"",Q36/TrRoad_act!Q22*1000)</f>
        <v>1003.7412567913415</v>
      </c>
    </row>
    <row r="101" spans="1:17" ht="11.45" customHeight="1" x14ac:dyDescent="0.25">
      <c r="A101" s="62" t="s">
        <v>57</v>
      </c>
      <c r="B101" s="77">
        <f>IF(TrRoad_act!B23=0,"",B37/TrRoad_act!B23*1000)</f>
        <v>1552.4385959956439</v>
      </c>
      <c r="C101" s="77">
        <f>IF(TrRoad_act!C23=0,"",C37/TrRoad_act!C23*1000)</f>
        <v>1520.0312104294221</v>
      </c>
      <c r="D101" s="77">
        <f>IF(TrRoad_act!D23=0,"",D37/TrRoad_act!D23*1000)</f>
        <v>1489.7323277871551</v>
      </c>
      <c r="E101" s="77">
        <f>IF(TrRoad_act!E23=0,"",E37/TrRoad_act!E23*1000)</f>
        <v>1464.7980150088456</v>
      </c>
      <c r="F101" s="77">
        <f>IF(TrRoad_act!F23=0,"",F37/TrRoad_act!F23*1000)</f>
        <v>1445.8891790836931</v>
      </c>
      <c r="G101" s="77">
        <f>IF(TrRoad_act!G23=0,"",G37/TrRoad_act!G23*1000)</f>
        <v>1426.1807725361066</v>
      </c>
      <c r="H101" s="77">
        <f>IF(TrRoad_act!H23=0,"",H37/TrRoad_act!H23*1000)</f>
        <v>1396.0562910728042</v>
      </c>
      <c r="I101" s="77">
        <f>IF(TrRoad_act!I23=0,"",I37/TrRoad_act!I23*1000)</f>
        <v>1397.0170077397436</v>
      </c>
      <c r="J101" s="77">
        <f>IF(TrRoad_act!J23=0,"",J37/TrRoad_act!J23*1000)</f>
        <v>1385.4206779079475</v>
      </c>
      <c r="K101" s="77">
        <f>IF(TrRoad_act!K23=0,"",K37/TrRoad_act!K23*1000)</f>
        <v>1361.2898253312189</v>
      </c>
      <c r="L101" s="77">
        <f>IF(TrRoad_act!L23=0,"",L37/TrRoad_act!L23*1000)</f>
        <v>1357.4134399965506</v>
      </c>
      <c r="M101" s="77">
        <f>IF(TrRoad_act!M23=0,"",M37/TrRoad_act!M23*1000)</f>
        <v>1357.3360730594693</v>
      </c>
      <c r="N101" s="77">
        <f>IF(TrRoad_act!N23=0,"",N37/TrRoad_act!N23*1000)</f>
        <v>1317.6320208813363</v>
      </c>
      <c r="O101" s="77">
        <f>IF(TrRoad_act!O23=0,"",O37/TrRoad_act!O23*1000)</f>
        <v>1297.5200218958798</v>
      </c>
      <c r="P101" s="77">
        <f>IF(TrRoad_act!P23=0,"",P37/TrRoad_act!P23*1000)</f>
        <v>1291.9548251826125</v>
      </c>
      <c r="Q101" s="77">
        <f>IF(TrRoad_act!Q23=0,"",Q37/TrRoad_act!Q23*1000)</f>
        <v>1268.0226814424761</v>
      </c>
    </row>
    <row r="102" spans="1:17" ht="11.45" customHeight="1" x14ac:dyDescent="0.25">
      <c r="A102" s="62" t="s">
        <v>56</v>
      </c>
      <c r="B102" s="77">
        <f>IF(TrRoad_act!B24=0,"",B38/TrRoad_act!B24*1000)</f>
        <v>1482.7397493665869</v>
      </c>
      <c r="C102" s="77">
        <f>IF(TrRoad_act!C24=0,"",C38/TrRoad_act!C24*1000)</f>
        <v>1446.2494555832745</v>
      </c>
      <c r="D102" s="77">
        <f>IF(TrRoad_act!D24=0,"",D38/TrRoad_act!D24*1000)</f>
        <v>1415.1559463345425</v>
      </c>
      <c r="E102" s="77">
        <f>IF(TrRoad_act!E24=0,"",E38/TrRoad_act!E24*1000)</f>
        <v>1389.105222631048</v>
      </c>
      <c r="F102" s="77">
        <f>IF(TrRoad_act!F24=0,"",F38/TrRoad_act!F24*1000)</f>
        <v>1372.5195129687681</v>
      </c>
      <c r="G102" s="77">
        <f>IF(TrRoad_act!G24=0,"",G38/TrRoad_act!G24*1000)</f>
        <v>1358.0115634636572</v>
      </c>
      <c r="H102" s="77">
        <f>IF(TrRoad_act!H24=0,"",H38/TrRoad_act!H24*1000)</f>
        <v>1335.7153618434345</v>
      </c>
      <c r="I102" s="77">
        <f>IF(TrRoad_act!I24=0,"",I38/TrRoad_act!I24*1000)</f>
        <v>1333.6469670991555</v>
      </c>
      <c r="J102" s="77">
        <f>IF(TrRoad_act!J24=0,"",J38/TrRoad_act!J24*1000)</f>
        <v>1311.3020348332166</v>
      </c>
      <c r="K102" s="77">
        <f>IF(TrRoad_act!K24=0,"",K38/TrRoad_act!K24*1000)</f>
        <v>1274.9705322818238</v>
      </c>
      <c r="L102" s="77">
        <f>IF(TrRoad_act!L24=0,"",L38/TrRoad_act!L24*1000)</f>
        <v>1245.4151294626308</v>
      </c>
      <c r="M102" s="77">
        <f>IF(TrRoad_act!M24=0,"",M38/TrRoad_act!M24*1000)</f>
        <v>1237.1665604113421</v>
      </c>
      <c r="N102" s="77">
        <f>IF(TrRoad_act!N24=0,"",N38/TrRoad_act!N24*1000)</f>
        <v>1208.3026098855466</v>
      </c>
      <c r="O102" s="77">
        <f>IF(TrRoad_act!O24=0,"",O38/TrRoad_act!O24*1000)</f>
        <v>1202.8713629530873</v>
      </c>
      <c r="P102" s="77">
        <f>IF(TrRoad_act!P24=0,"",P38/TrRoad_act!P24*1000)</f>
        <v>1185.876809376336</v>
      </c>
      <c r="Q102" s="77">
        <f>IF(TrRoad_act!Q24=0,"",Q38/TrRoad_act!Q24*1000)</f>
        <v>1166.621385952287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93.114538057481369</v>
      </c>
      <c r="C104" s="76">
        <f>IF(TrRoad_act!C26=0,"",C40/TrRoad_act!C26*1000)</f>
        <v>105.07487730601443</v>
      </c>
      <c r="D104" s="76">
        <f>IF(TrRoad_act!D26=0,"",D40/TrRoad_act!D26*1000)</f>
        <v>100.15773070420506</v>
      </c>
      <c r="E104" s="76">
        <f>IF(TrRoad_act!E26=0,"",E40/TrRoad_act!E26*1000)</f>
        <v>108.32665458242549</v>
      </c>
      <c r="F104" s="76">
        <f>IF(TrRoad_act!F26=0,"",F40/TrRoad_act!F26*1000)</f>
        <v>100.48297201616425</v>
      </c>
      <c r="G104" s="76">
        <f>IF(TrRoad_act!G26=0,"",G40/TrRoad_act!G26*1000)</f>
        <v>93.935893077808089</v>
      </c>
      <c r="H104" s="76">
        <f>IF(TrRoad_act!H26=0,"",H40/TrRoad_act!H26*1000)</f>
        <v>96.236944933952827</v>
      </c>
      <c r="I104" s="76">
        <f>IF(TrRoad_act!I26=0,"",I40/TrRoad_act!I26*1000)</f>
        <v>103.34843054506167</v>
      </c>
      <c r="J104" s="76">
        <f>IF(TrRoad_act!J26=0,"",J40/TrRoad_act!J26*1000)</f>
        <v>96.26279953346797</v>
      </c>
      <c r="K104" s="76">
        <f>IF(TrRoad_act!K26=0,"",K40/TrRoad_act!K26*1000)</f>
        <v>92.488231227693845</v>
      </c>
      <c r="L104" s="76">
        <f>IF(TrRoad_act!L26=0,"",L40/TrRoad_act!L26*1000)</f>
        <v>86.820493502017626</v>
      </c>
      <c r="M104" s="76">
        <f>IF(TrRoad_act!M26=0,"",M40/TrRoad_act!M26*1000)</f>
        <v>102.9667377063504</v>
      </c>
      <c r="N104" s="76">
        <f>IF(TrRoad_act!N26=0,"",N40/TrRoad_act!N26*1000)</f>
        <v>110.53666283479136</v>
      </c>
      <c r="O104" s="76">
        <f>IF(TrRoad_act!O26=0,"",O40/TrRoad_act!O26*1000)</f>
        <v>104.74786404489805</v>
      </c>
      <c r="P104" s="76">
        <f>IF(TrRoad_act!P26=0,"",P40/TrRoad_act!P26*1000)</f>
        <v>110.99979771212078</v>
      </c>
      <c r="Q104" s="76">
        <f>IF(TrRoad_act!Q26=0,"",Q40/TrRoad_act!Q26*1000)</f>
        <v>113.49404196724315</v>
      </c>
    </row>
    <row r="105" spans="1:17" ht="11.45" customHeight="1" x14ac:dyDescent="0.25">
      <c r="A105" s="17" t="s">
        <v>23</v>
      </c>
      <c r="B105" s="75">
        <f>IF(TrRoad_act!B27=0,"",B41/TrRoad_act!B27*1000)</f>
        <v>92.357486583798547</v>
      </c>
      <c r="C105" s="75">
        <f>IF(TrRoad_act!C27=0,"",C41/TrRoad_act!C27*1000)</f>
        <v>98.932260635422381</v>
      </c>
      <c r="D105" s="75">
        <f>IF(TrRoad_act!D27=0,"",D41/TrRoad_act!D27*1000)</f>
        <v>94.60421585708707</v>
      </c>
      <c r="E105" s="75">
        <f>IF(TrRoad_act!E27=0,"",E41/TrRoad_act!E27*1000)</f>
        <v>103.24715001427899</v>
      </c>
      <c r="F105" s="75">
        <f>IF(TrRoad_act!F27=0,"",F41/TrRoad_act!F27*1000)</f>
        <v>101.52043543816522</v>
      </c>
      <c r="G105" s="75">
        <f>IF(TrRoad_act!G27=0,"",G41/TrRoad_act!G27*1000)</f>
        <v>95.139706346901306</v>
      </c>
      <c r="H105" s="75">
        <f>IF(TrRoad_act!H27=0,"",H41/TrRoad_act!H27*1000)</f>
        <v>93.013650714663797</v>
      </c>
      <c r="I105" s="75">
        <f>IF(TrRoad_act!I27=0,"",I41/TrRoad_act!I27*1000)</f>
        <v>99.264308988072855</v>
      </c>
      <c r="J105" s="75">
        <f>IF(TrRoad_act!J27=0,"",J41/TrRoad_act!J27*1000)</f>
        <v>92.557033013043764</v>
      </c>
      <c r="K105" s="75">
        <f>IF(TrRoad_act!K27=0,"",K41/TrRoad_act!K27*1000)</f>
        <v>91.118318246272139</v>
      </c>
      <c r="L105" s="75">
        <f>IF(TrRoad_act!L27=0,"",L41/TrRoad_act!L27*1000)</f>
        <v>87.349956374632796</v>
      </c>
      <c r="M105" s="75">
        <f>IF(TrRoad_act!M27=0,"",M41/TrRoad_act!M27*1000)</f>
        <v>96.389586236430162</v>
      </c>
      <c r="N105" s="75">
        <f>IF(TrRoad_act!N27=0,"",N41/TrRoad_act!N27*1000)</f>
        <v>101.27007449616019</v>
      </c>
      <c r="O105" s="75">
        <f>IF(TrRoad_act!O27=0,"",O41/TrRoad_act!O27*1000)</f>
        <v>98.472925499628857</v>
      </c>
      <c r="P105" s="75">
        <f>IF(TrRoad_act!P27=0,"",P41/TrRoad_act!P27*1000)</f>
        <v>103.43684747433814</v>
      </c>
      <c r="Q105" s="75">
        <f>IF(TrRoad_act!Q27=0,"",Q41/TrRoad_act!Q27*1000)</f>
        <v>103.2380620956413</v>
      </c>
    </row>
    <row r="106" spans="1:17" ht="11.45" customHeight="1" x14ac:dyDescent="0.25">
      <c r="A106" s="15" t="s">
        <v>22</v>
      </c>
      <c r="B106" s="74">
        <f>IF(TrRoad_act!B28=0,"",B42/TrRoad_act!B28*1000)</f>
        <v>98.135997147892326</v>
      </c>
      <c r="C106" s="74">
        <f>IF(TrRoad_act!C28=0,"",C42/TrRoad_act!C28*1000)</f>
        <v>142.52744490329101</v>
      </c>
      <c r="D106" s="74">
        <f>IF(TrRoad_act!D28=0,"",D42/TrRoad_act!D28*1000)</f>
        <v>133.32528093025209</v>
      </c>
      <c r="E106" s="74">
        <f>IF(TrRoad_act!E28=0,"",E42/TrRoad_act!E28*1000)</f>
        <v>135.0485586501384</v>
      </c>
      <c r="F106" s="74">
        <f>IF(TrRoad_act!F28=0,"",F42/TrRoad_act!F28*1000)</f>
        <v>95.251298375572972</v>
      </c>
      <c r="G106" s="74">
        <f>IF(TrRoad_act!G28=0,"",G42/TrRoad_act!G28*1000)</f>
        <v>87.553915935955303</v>
      </c>
      <c r="H106" s="74">
        <f>IF(TrRoad_act!H28=0,"",H42/TrRoad_act!H28*1000)</f>
        <v>110.69701283816281</v>
      </c>
      <c r="I106" s="74">
        <f>IF(TrRoad_act!I28=0,"",I42/TrRoad_act!I28*1000)</f>
        <v>121.44724905887874</v>
      </c>
      <c r="J106" s="74">
        <f>IF(TrRoad_act!J28=0,"",J42/TrRoad_act!J28*1000)</f>
        <v>112.03099960348517</v>
      </c>
      <c r="K106" s="74">
        <f>IF(TrRoad_act!K28=0,"",K42/TrRoad_act!K28*1000)</f>
        <v>98.96106297122904</v>
      </c>
      <c r="L106" s="74">
        <f>IF(TrRoad_act!L28=0,"",L42/TrRoad_act!L28*1000)</f>
        <v>84.520609756327133</v>
      </c>
      <c r="M106" s="74">
        <f>IF(TrRoad_act!M28=0,"",M42/TrRoad_act!M28*1000)</f>
        <v>131.29944734746425</v>
      </c>
      <c r="N106" s="74">
        <f>IF(TrRoad_act!N28=0,"",N42/TrRoad_act!N28*1000)</f>
        <v>147.965153962073</v>
      </c>
      <c r="O106" s="74">
        <f>IF(TrRoad_act!O28=0,"",O42/TrRoad_act!O28*1000)</f>
        <v>128.29967421321317</v>
      </c>
      <c r="P106" s="74">
        <f>IF(TrRoad_act!P28=0,"",P42/TrRoad_act!P28*1000)</f>
        <v>136.23792960178301</v>
      </c>
      <c r="Q106" s="74">
        <f>IF(TrRoad_act!Q28=0,"",Q42/TrRoad_act!Q28*1000)</f>
        <v>149.29649468829265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465.43034772500909</v>
      </c>
      <c r="C110" s="78">
        <f>IF(TrRoad_act!C86=0,"",1000000*C19/TrRoad_act!C86)</f>
        <v>453.07348695597079</v>
      </c>
      <c r="D110" s="78">
        <f>IF(TrRoad_act!D86=0,"",1000000*D19/TrRoad_act!D86)</f>
        <v>427.32501758537455</v>
      </c>
      <c r="E110" s="78">
        <f>IF(TrRoad_act!E86=0,"",1000000*E19/TrRoad_act!E86)</f>
        <v>421.0689954643297</v>
      </c>
      <c r="F110" s="78">
        <f>IF(TrRoad_act!F86=0,"",1000000*F19/TrRoad_act!F86)</f>
        <v>430.64583041128066</v>
      </c>
      <c r="G110" s="78">
        <f>IF(TrRoad_act!G86=0,"",1000000*G19/TrRoad_act!G86)</f>
        <v>427.68608511735897</v>
      </c>
      <c r="H110" s="78">
        <f>IF(TrRoad_act!H86=0,"",1000000*H19/TrRoad_act!H86)</f>
        <v>405.30479177171497</v>
      </c>
      <c r="I110" s="78">
        <f>IF(TrRoad_act!I86=0,"",1000000*I19/TrRoad_act!I86)</f>
        <v>360.16931894699229</v>
      </c>
      <c r="J110" s="78">
        <f>IF(TrRoad_act!J86=0,"",1000000*J19/TrRoad_act!J86)</f>
        <v>379.72916635491748</v>
      </c>
      <c r="K110" s="78">
        <f>IF(TrRoad_act!K86=0,"",1000000*K19/TrRoad_act!K86)</f>
        <v>354.21490071815072</v>
      </c>
      <c r="L110" s="78">
        <f>IF(TrRoad_act!L86=0,"",1000000*L19/TrRoad_act!L86)</f>
        <v>352.24649645123549</v>
      </c>
      <c r="M110" s="78">
        <f>IF(TrRoad_act!M86=0,"",1000000*M19/TrRoad_act!M86)</f>
        <v>362.89328442052931</v>
      </c>
      <c r="N110" s="78">
        <f>IF(TrRoad_act!N86=0,"",1000000*N19/TrRoad_act!N86)</f>
        <v>369.94065700521833</v>
      </c>
      <c r="O110" s="78">
        <f>IF(TrRoad_act!O86=0,"",1000000*O19/TrRoad_act!O86)</f>
        <v>347.62264745566614</v>
      </c>
      <c r="P110" s="78">
        <f>IF(TrRoad_act!P86=0,"",1000000*P19/TrRoad_act!P86)</f>
        <v>349.45824418952697</v>
      </c>
      <c r="Q110" s="78">
        <f>IF(TrRoad_act!Q86=0,"",1000000*Q19/TrRoad_act!Q86)</f>
        <v>337.51353130176318</v>
      </c>
    </row>
    <row r="111" spans="1:17" ht="11.45" customHeight="1" x14ac:dyDescent="0.25">
      <c r="A111" s="19" t="s">
        <v>29</v>
      </c>
      <c r="B111" s="76">
        <f>IF(TrRoad_act!B87=0,"",1000000*B20/TrRoad_act!B87)</f>
        <v>2038.0044347357559</v>
      </c>
      <c r="C111" s="76">
        <f>IF(TrRoad_act!C87=0,"",1000000*C20/TrRoad_act!C87)</f>
        <v>2041.7853019378992</v>
      </c>
      <c r="D111" s="76">
        <f>IF(TrRoad_act!D87=0,"",1000000*D20/TrRoad_act!D87)</f>
        <v>2072.4619426680483</v>
      </c>
      <c r="E111" s="76">
        <f>IF(TrRoad_act!E87=0,"",1000000*E20/TrRoad_act!E87)</f>
        <v>2017.0737378188189</v>
      </c>
      <c r="F111" s="76">
        <f>IF(TrRoad_act!F87=0,"",1000000*F20/TrRoad_act!F87)</f>
        <v>2053.9873863570801</v>
      </c>
      <c r="G111" s="76">
        <f>IF(TrRoad_act!G87=0,"",1000000*G20/TrRoad_act!G87)</f>
        <v>1927.2592575961753</v>
      </c>
      <c r="H111" s="76">
        <f>IF(TrRoad_act!H87=0,"",1000000*H20/TrRoad_act!H87)</f>
        <v>2017.2109996299603</v>
      </c>
      <c r="I111" s="76">
        <f>IF(TrRoad_act!I87=0,"",1000000*I20/TrRoad_act!I87)</f>
        <v>1961.2725776814148</v>
      </c>
      <c r="J111" s="76">
        <f>IF(TrRoad_act!J87=0,"",1000000*J20/TrRoad_act!J87)</f>
        <v>1800.729886591469</v>
      </c>
      <c r="K111" s="76">
        <f>IF(TrRoad_act!K87=0,"",1000000*K20/TrRoad_act!K87)</f>
        <v>1724.0354108259553</v>
      </c>
      <c r="L111" s="76">
        <f>IF(TrRoad_act!L87=0,"",1000000*L20/TrRoad_act!L87)</f>
        <v>1582.4831505597683</v>
      </c>
      <c r="M111" s="76">
        <f>IF(TrRoad_act!M87=0,"",1000000*M20/TrRoad_act!M87)</f>
        <v>1544.6332274574597</v>
      </c>
      <c r="N111" s="76">
        <f>IF(TrRoad_act!N87=0,"",1000000*N20/TrRoad_act!N87)</f>
        <v>1466.2754080870818</v>
      </c>
      <c r="O111" s="76">
        <f>IF(TrRoad_act!O87=0,"",1000000*O20/TrRoad_act!O87)</f>
        <v>1486.9632714382899</v>
      </c>
      <c r="P111" s="76">
        <f>IF(TrRoad_act!P87=0,"",1000000*P20/TrRoad_act!P87)</f>
        <v>1589.3378233898748</v>
      </c>
      <c r="Q111" s="76">
        <f>IF(TrRoad_act!Q87=0,"",1000000*Q20/TrRoad_act!Q87)</f>
        <v>1576.0993064896948</v>
      </c>
    </row>
    <row r="112" spans="1:17" ht="11.45" customHeight="1" x14ac:dyDescent="0.25">
      <c r="A112" s="62" t="s">
        <v>59</v>
      </c>
      <c r="B112" s="77">
        <f>IF(TrRoad_act!B88=0,"",1000000*B21/TrRoad_act!B88)</f>
        <v>1759.8841013072306</v>
      </c>
      <c r="C112" s="77">
        <f>IF(TrRoad_act!C88=0,"",1000000*C21/TrRoad_act!C88)</f>
        <v>1737.9635789171291</v>
      </c>
      <c r="D112" s="77">
        <f>IF(TrRoad_act!D88=0,"",1000000*D21/TrRoad_act!D88)</f>
        <v>1715.492738471441</v>
      </c>
      <c r="E112" s="77">
        <f>IF(TrRoad_act!E88=0,"",1000000*E21/TrRoad_act!E88)</f>
        <v>1668.1198345247337</v>
      </c>
      <c r="F112" s="77">
        <f>IF(TrRoad_act!F88=0,"",1000000*F21/TrRoad_act!F88)</f>
        <v>1642.6142998812084</v>
      </c>
      <c r="G112" s="77">
        <f>IF(TrRoad_act!G88=0,"",1000000*G21/TrRoad_act!G88)</f>
        <v>1551.1145343217711</v>
      </c>
      <c r="H112" s="77">
        <f>IF(TrRoad_act!H88=0,"",1000000*H21/TrRoad_act!H88)</f>
        <v>1488.296426538803</v>
      </c>
      <c r="I112" s="77">
        <f>IF(TrRoad_act!I88=0,"",1000000*I21/TrRoad_act!I88)</f>
        <v>1447.8777780552471</v>
      </c>
      <c r="J112" s="77">
        <f>IF(TrRoad_act!J88=0,"",1000000*J21/TrRoad_act!J88)</f>
        <v>1342.0542719959685</v>
      </c>
      <c r="K112" s="77">
        <f>IF(TrRoad_act!K88=0,"",1000000*K21/TrRoad_act!K88)</f>
        <v>1327.1589848713702</v>
      </c>
      <c r="L112" s="77">
        <f>IF(TrRoad_act!L88=0,"",1000000*L21/TrRoad_act!L88)</f>
        <v>1237.0948418363857</v>
      </c>
      <c r="M112" s="77">
        <f>IF(TrRoad_act!M88=0,"",1000000*M21/TrRoad_act!M88)</f>
        <v>1202.9621035044154</v>
      </c>
      <c r="N112" s="77">
        <f>IF(TrRoad_act!N88=0,"",1000000*N21/TrRoad_act!N88)</f>
        <v>1068.3022868787118</v>
      </c>
      <c r="O112" s="77">
        <f>IF(TrRoad_act!O88=0,"",1000000*O21/TrRoad_act!O88)</f>
        <v>1044.4769634658071</v>
      </c>
      <c r="P112" s="77">
        <f>IF(TrRoad_act!P88=0,"",1000000*P21/TrRoad_act!P88)</f>
        <v>1068.9365453159958</v>
      </c>
      <c r="Q112" s="77">
        <f>IF(TrRoad_act!Q88=0,"",1000000*Q21/TrRoad_act!Q88)</f>
        <v>1040.8160657443441</v>
      </c>
    </row>
    <row r="113" spans="1:17" ht="11.45" customHeight="1" x14ac:dyDescent="0.25">
      <c r="A113" s="62" t="s">
        <v>58</v>
      </c>
      <c r="B113" s="77">
        <f>IF(TrRoad_act!B89=0,"",1000000*B22/TrRoad_act!B89)</f>
        <v>3310.9454141130336</v>
      </c>
      <c r="C113" s="77">
        <f>IF(TrRoad_act!C89=0,"",1000000*C22/TrRoad_act!C89)</f>
        <v>3276.0781388913001</v>
      </c>
      <c r="D113" s="77">
        <f>IF(TrRoad_act!D89=0,"",1000000*D22/TrRoad_act!D89)</f>
        <v>3353.5618439732757</v>
      </c>
      <c r="E113" s="77">
        <f>IF(TrRoad_act!E89=0,"",1000000*E22/TrRoad_act!E89)</f>
        <v>3114.5610032261716</v>
      </c>
      <c r="F113" s="77">
        <f>IF(TrRoad_act!F89=0,"",1000000*F22/TrRoad_act!F89)</f>
        <v>3156.9412591510413</v>
      </c>
      <c r="G113" s="77">
        <f>IF(TrRoad_act!G89=0,"",1000000*G22/TrRoad_act!G89)</f>
        <v>2791.0002117224908</v>
      </c>
      <c r="H113" s="77">
        <f>IF(TrRoad_act!H89=0,"",1000000*H22/TrRoad_act!H89)</f>
        <v>3097.517393295288</v>
      </c>
      <c r="I113" s="77">
        <f>IF(TrRoad_act!I89=0,"",1000000*I22/TrRoad_act!I89)</f>
        <v>2891.2133120487547</v>
      </c>
      <c r="J113" s="77">
        <f>IF(TrRoad_act!J89=0,"",1000000*J22/TrRoad_act!J89)</f>
        <v>2532.2589664424172</v>
      </c>
      <c r="K113" s="77">
        <f>IF(TrRoad_act!K89=0,"",1000000*K22/TrRoad_act!K89)</f>
        <v>2290.7330789381222</v>
      </c>
      <c r="L113" s="77">
        <f>IF(TrRoad_act!L89=0,"",1000000*L22/TrRoad_act!L89)</f>
        <v>2031.0310409348131</v>
      </c>
      <c r="M113" s="77">
        <f>IF(TrRoad_act!M89=0,"",1000000*M22/TrRoad_act!M89)</f>
        <v>1952.3987553519526</v>
      </c>
      <c r="N113" s="77">
        <f>IF(TrRoad_act!N89=0,"",1000000*N22/TrRoad_act!N89)</f>
        <v>1916.8378034951245</v>
      </c>
      <c r="O113" s="77">
        <f>IF(TrRoad_act!O89=0,"",1000000*O22/TrRoad_act!O89)</f>
        <v>1953.7482628203038</v>
      </c>
      <c r="P113" s="77">
        <f>IF(TrRoad_act!P89=0,"",1000000*P22/TrRoad_act!P89)</f>
        <v>2155.4434973935463</v>
      </c>
      <c r="Q113" s="77">
        <f>IF(TrRoad_act!Q89=0,"",1000000*Q22/TrRoad_act!Q89)</f>
        <v>2112.9064078089395</v>
      </c>
    </row>
    <row r="114" spans="1:17" ht="11.45" customHeight="1" x14ac:dyDescent="0.25">
      <c r="A114" s="62" t="s">
        <v>57</v>
      </c>
      <c r="B114" s="77">
        <f>IF(TrRoad_act!B90=0,"",1000000*B23/TrRoad_act!B90)</f>
        <v>2751.5286290467657</v>
      </c>
      <c r="C114" s="77">
        <f>IF(TrRoad_act!C90=0,"",1000000*C23/TrRoad_act!C90)</f>
        <v>2685.663482334543</v>
      </c>
      <c r="D114" s="77">
        <f>IF(TrRoad_act!D90=0,"",1000000*D23/TrRoad_act!D90)</f>
        <v>2706.1136068961255</v>
      </c>
      <c r="E114" s="77">
        <f>IF(TrRoad_act!E90=0,"",1000000*E23/TrRoad_act!E90)</f>
        <v>2466.4594956571168</v>
      </c>
      <c r="F114" s="77">
        <f>IF(TrRoad_act!F90=0,"",1000000*F23/TrRoad_act!F90)</f>
        <v>2308.9760791540557</v>
      </c>
      <c r="G114" s="77">
        <f>IF(TrRoad_act!G90=0,"",1000000*G23/TrRoad_act!G90)</f>
        <v>2139.7680997781649</v>
      </c>
      <c r="H114" s="77">
        <f>IF(TrRoad_act!H90=0,"",1000000*H23/TrRoad_act!H90)</f>
        <v>2171.1413747553556</v>
      </c>
      <c r="I114" s="77">
        <f>IF(TrRoad_act!I90=0,"",1000000*I23/TrRoad_act!I90)</f>
        <v>2063.7808607761581</v>
      </c>
      <c r="J114" s="77">
        <f>IF(TrRoad_act!J90=0,"",1000000*J23/TrRoad_act!J90)</f>
        <v>2150.8738677854585</v>
      </c>
      <c r="K114" s="77">
        <f>IF(TrRoad_act!K90=0,"",1000000*K23/TrRoad_act!K90)</f>
        <v>2111.1586648598463</v>
      </c>
      <c r="L114" s="77">
        <f>IF(TrRoad_act!L90=0,"",1000000*L23/TrRoad_act!L90)</f>
        <v>1961.5740194288744</v>
      </c>
      <c r="M114" s="77">
        <f>IF(TrRoad_act!M90=0,"",1000000*M23/TrRoad_act!M90)</f>
        <v>2018.7049009209347</v>
      </c>
      <c r="N114" s="77">
        <f>IF(TrRoad_act!N90=0,"",1000000*N23/TrRoad_act!N90)</f>
        <v>2052.139440548674</v>
      </c>
      <c r="O114" s="77">
        <f>IF(TrRoad_act!O90=0,"",1000000*O23/TrRoad_act!O90)</f>
        <v>2244.1198472493234</v>
      </c>
      <c r="P114" s="77">
        <f>IF(TrRoad_act!P90=0,"",1000000*P23/TrRoad_act!P90)</f>
        <v>2172.0834049084447</v>
      </c>
      <c r="Q114" s="77">
        <f>IF(TrRoad_act!Q90=0,"",1000000*Q23/TrRoad_act!Q90)</f>
        <v>2325.2819352186307</v>
      </c>
    </row>
    <row r="115" spans="1:17" ht="11.45" customHeight="1" x14ac:dyDescent="0.25">
      <c r="A115" s="62" t="s">
        <v>56</v>
      </c>
      <c r="B115" s="77">
        <f>IF(TrRoad_act!B91=0,"",1000000*B24/TrRoad_act!B91)</f>
        <v>2431.1915746943059</v>
      </c>
      <c r="C115" s="77">
        <f>IF(TrRoad_act!C91=0,"",1000000*C24/TrRoad_act!C91)</f>
        <v>2379.3234327111431</v>
      </c>
      <c r="D115" s="77">
        <f>IF(TrRoad_act!D91=0,"",1000000*D24/TrRoad_act!D91)</f>
        <v>2368.8994945598497</v>
      </c>
      <c r="E115" s="77">
        <f>IF(TrRoad_act!E91=0,"",1000000*E24/TrRoad_act!E91)</f>
        <v>2341.138734142181</v>
      </c>
      <c r="F115" s="77">
        <f>IF(TrRoad_act!F91=0,"",1000000*F24/TrRoad_act!F91)</f>
        <v>2381.4392638369882</v>
      </c>
      <c r="G115" s="77">
        <f>IF(TrRoad_act!G91=0,"",1000000*G24/TrRoad_act!G91)</f>
        <v>2145.8360502108635</v>
      </c>
      <c r="H115" s="77">
        <f>IF(TrRoad_act!H91=0,"",1000000*H24/TrRoad_act!H91)</f>
        <v>2085.4519052885066</v>
      </c>
      <c r="I115" s="77">
        <f>IF(TrRoad_act!I91=0,"",1000000*I24/TrRoad_act!I91)</f>
        <v>2037.924030572919</v>
      </c>
      <c r="J115" s="77">
        <f>IF(TrRoad_act!J91=0,"",1000000*J24/TrRoad_act!J91)</f>
        <v>1982.4402199901099</v>
      </c>
      <c r="K115" s="77">
        <f>IF(TrRoad_act!K91=0,"",1000000*K24/TrRoad_act!K91)</f>
        <v>2010.6920214692227</v>
      </c>
      <c r="L115" s="77">
        <f>IF(TrRoad_act!L91=0,"",1000000*L24/TrRoad_act!L91)</f>
        <v>1846.6075662889805</v>
      </c>
      <c r="M115" s="77">
        <f>IF(TrRoad_act!M91=0,"",1000000*M24/TrRoad_act!M91)</f>
        <v>1786.5552003453097</v>
      </c>
      <c r="N115" s="77">
        <f>IF(TrRoad_act!N91=0,"",1000000*N24/TrRoad_act!N91)</f>
        <v>1680.8615363570284</v>
      </c>
      <c r="O115" s="77">
        <f>IF(TrRoad_act!O91=0,"",1000000*O24/TrRoad_act!O91)</f>
        <v>1679.3823311391491</v>
      </c>
      <c r="P115" s="77">
        <f>IF(TrRoad_act!P91=0,"",1000000*P24/TrRoad_act!P91)</f>
        <v>1753.4567791503375</v>
      </c>
      <c r="Q115" s="77">
        <f>IF(TrRoad_act!Q91=0,"",1000000*Q24/TrRoad_act!Q91)</f>
        <v>1726.9085498959785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603.06957019260574</v>
      </c>
      <c r="O116" s="77">
        <f>IF(TrRoad_act!O92=0,"",1000000*O25/TrRoad_act!O92)</f>
        <v>717.44414613841377</v>
      </c>
      <c r="P116" s="77">
        <f>IF(TrRoad_act!P92=0,"",1000000*P25/TrRoad_act!P92)</f>
        <v>816.95910724361795</v>
      </c>
      <c r="Q116" s="77">
        <f>IF(TrRoad_act!Q92=0,"",1000000*Q25/TrRoad_act!Q92)</f>
        <v>855.18024156878209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73013.510024410789</v>
      </c>
      <c r="C118" s="76">
        <f>IF(TrRoad_act!C94=0,"",1000000*C27/TrRoad_act!C94)</f>
        <v>72735.860476174974</v>
      </c>
      <c r="D118" s="76">
        <f>IF(TrRoad_act!D94=0,"",1000000*D27/TrRoad_act!D94)</f>
        <v>72034.525746953484</v>
      </c>
      <c r="E118" s="76">
        <f>IF(TrRoad_act!E94=0,"",1000000*E27/TrRoad_act!E94)</f>
        <v>71829.351811420827</v>
      </c>
      <c r="F118" s="76">
        <f>IF(TrRoad_act!F94=0,"",1000000*F27/TrRoad_act!F94)</f>
        <v>71531.452766640956</v>
      </c>
      <c r="G118" s="76">
        <f>IF(TrRoad_act!G94=0,"",1000000*G27/TrRoad_act!G94)</f>
        <v>71103.561097647253</v>
      </c>
      <c r="H118" s="76">
        <f>IF(TrRoad_act!H94=0,"",1000000*H27/TrRoad_act!H94)</f>
        <v>70885.218591686062</v>
      </c>
      <c r="I118" s="76">
        <f>IF(TrRoad_act!I94=0,"",1000000*I27/TrRoad_act!I94)</f>
        <v>70333.865814857854</v>
      </c>
      <c r="J118" s="76">
        <f>IF(TrRoad_act!J94=0,"",1000000*J27/TrRoad_act!J94)</f>
        <v>67674.381262800511</v>
      </c>
      <c r="K118" s="76">
        <f>IF(TrRoad_act!K94=0,"",1000000*K27/TrRoad_act!K94)</f>
        <v>66548.379380185506</v>
      </c>
      <c r="L118" s="76">
        <f>IF(TrRoad_act!L94=0,"",1000000*L27/TrRoad_act!L94)</f>
        <v>66818.608750997999</v>
      </c>
      <c r="M118" s="76">
        <f>IF(TrRoad_act!M94=0,"",1000000*M27/TrRoad_act!M94)</f>
        <v>66954.591418810043</v>
      </c>
      <c r="N118" s="76">
        <f>IF(TrRoad_act!N94=0,"",1000000*N27/TrRoad_act!N94)</f>
        <v>65380.378702912087</v>
      </c>
      <c r="O118" s="76">
        <f>IF(TrRoad_act!O94=0,"",1000000*O27/TrRoad_act!O94)</f>
        <v>65942.852931752728</v>
      </c>
      <c r="P118" s="76">
        <f>IF(TrRoad_act!P94=0,"",1000000*P27/TrRoad_act!P94)</f>
        <v>67736.517199189213</v>
      </c>
      <c r="Q118" s="76">
        <f>IF(TrRoad_act!Q94=0,"",1000000*Q27/TrRoad_act!Q94)</f>
        <v>68660.763986238497</v>
      </c>
    </row>
    <row r="119" spans="1:17" ht="11.45" customHeight="1" x14ac:dyDescent="0.25">
      <c r="A119" s="62" t="s">
        <v>59</v>
      </c>
      <c r="B119" s="75">
        <f>IF(TrRoad_act!B95=0,"",1000000*B28/TrRoad_act!B95)</f>
        <v>5155.5029101906484</v>
      </c>
      <c r="C119" s="75">
        <f>IF(TrRoad_act!C95=0,"",1000000*C28/TrRoad_act!C95)</f>
        <v>5088.5944019175349</v>
      </c>
      <c r="D119" s="75">
        <f>IF(TrRoad_act!D95=0,"",1000000*D28/TrRoad_act!D95)</f>
        <v>4978.788626004779</v>
      </c>
      <c r="E119" s="75">
        <f>IF(TrRoad_act!E95=0,"",1000000*E28/TrRoad_act!E95)</f>
        <v>4900.8409283860319</v>
      </c>
      <c r="F119" s="75">
        <f>IF(TrRoad_act!F95=0,"",1000000*F28/TrRoad_act!F95)</f>
        <v>4882.7129963576763</v>
      </c>
      <c r="G119" s="75">
        <f>IF(TrRoad_act!G95=0,"",1000000*G28/TrRoad_act!G95)</f>
        <v>4777.5335317195277</v>
      </c>
      <c r="H119" s="75">
        <f>IF(TrRoad_act!H95=0,"",1000000*H28/TrRoad_act!H95)</f>
        <v>4716.1254157149242</v>
      </c>
      <c r="I119" s="75">
        <f>IF(TrRoad_act!I95=0,"",1000000*I28/TrRoad_act!I95)</f>
        <v>4596.7592960489583</v>
      </c>
      <c r="J119" s="75">
        <f>IF(TrRoad_act!J95=0,"",1000000*J28/TrRoad_act!J95)</f>
        <v>4573.9330069192174</v>
      </c>
      <c r="K119" s="75">
        <f>IF(TrRoad_act!K95=0,"",1000000*K28/TrRoad_act!K95)</f>
        <v>4660.5059775278969</v>
      </c>
      <c r="L119" s="75">
        <f>IF(TrRoad_act!L95=0,"",1000000*L28/TrRoad_act!L95)</f>
        <v>4818.2079519157924</v>
      </c>
      <c r="M119" s="75">
        <f>IF(TrRoad_act!M95=0,"",1000000*M28/TrRoad_act!M95)</f>
        <v>4946.0925462737459</v>
      </c>
      <c r="N119" s="75">
        <f>IF(TrRoad_act!N95=0,"",1000000*N28/TrRoad_act!N95)</f>
        <v>4934.7346901291348</v>
      </c>
      <c r="O119" s="75">
        <f>IF(TrRoad_act!O95=0,"",1000000*O28/TrRoad_act!O95)</f>
        <v>4512.1210084473441</v>
      </c>
      <c r="P119" s="75">
        <f>IF(TrRoad_act!P95=0,"",1000000*P28/TrRoad_act!P95)</f>
        <v>4127.4277086469374</v>
      </c>
      <c r="Q119" s="75">
        <f>IF(TrRoad_act!Q95=0,"",1000000*Q28/TrRoad_act!Q95)</f>
        <v>4213.8193652107657</v>
      </c>
    </row>
    <row r="120" spans="1:17" ht="11.45" customHeight="1" x14ac:dyDescent="0.25">
      <c r="A120" s="62" t="s">
        <v>58</v>
      </c>
      <c r="B120" s="75">
        <f>IF(TrRoad_act!B96=0,"",1000000*B29/TrRoad_act!B96)</f>
        <v>73957.622316539797</v>
      </c>
      <c r="C120" s="75">
        <f>IF(TrRoad_act!C96=0,"",1000000*C29/TrRoad_act!C96)</f>
        <v>73622.756028257121</v>
      </c>
      <c r="D120" s="75">
        <f>IF(TrRoad_act!D96=0,"",1000000*D29/TrRoad_act!D96)</f>
        <v>72976.114325525574</v>
      </c>
      <c r="E120" s="75">
        <f>IF(TrRoad_act!E96=0,"",1000000*E29/TrRoad_act!E96)</f>
        <v>72629.856633501258</v>
      </c>
      <c r="F120" s="75">
        <f>IF(TrRoad_act!F96=0,"",1000000*F29/TrRoad_act!F96)</f>
        <v>72386.881712608098</v>
      </c>
      <c r="G120" s="75">
        <f>IF(TrRoad_act!G96=0,"",1000000*G29/TrRoad_act!G96)</f>
        <v>71825.963527233063</v>
      </c>
      <c r="H120" s="75">
        <f>IF(TrRoad_act!H96=0,"",1000000*H29/TrRoad_act!H96)</f>
        <v>71614.071845110055</v>
      </c>
      <c r="I120" s="75">
        <f>IF(TrRoad_act!I96=0,"",1000000*I29/TrRoad_act!I96)</f>
        <v>71033.964032134536</v>
      </c>
      <c r="J120" s="75">
        <f>IF(TrRoad_act!J96=0,"",1000000*J29/TrRoad_act!J96)</f>
        <v>68681.073185711677</v>
      </c>
      <c r="K120" s="75">
        <f>IF(TrRoad_act!K96=0,"",1000000*K29/TrRoad_act!K96)</f>
        <v>67518.425323254924</v>
      </c>
      <c r="L120" s="75">
        <f>IF(TrRoad_act!L96=0,"",1000000*L29/TrRoad_act!L96)</f>
        <v>67890.799379716089</v>
      </c>
      <c r="M120" s="75">
        <f>IF(TrRoad_act!M96=0,"",1000000*M29/TrRoad_act!M96)</f>
        <v>67760.619187493983</v>
      </c>
      <c r="N120" s="75">
        <f>IF(TrRoad_act!N96=0,"",1000000*N29/TrRoad_act!N96)</f>
        <v>66006.000871036915</v>
      </c>
      <c r="O120" s="75">
        <f>IF(TrRoad_act!O96=0,"",1000000*O29/TrRoad_act!O96)</f>
        <v>67353.369716067056</v>
      </c>
      <c r="P120" s="75">
        <f>IF(TrRoad_act!P96=0,"",1000000*P29/TrRoad_act!P96)</f>
        <v>68721.233254981504</v>
      </c>
      <c r="Q120" s="75">
        <f>IF(TrRoad_act!Q96=0,"",1000000*Q29/TrRoad_act!Q96)</f>
        <v>69768.941247460709</v>
      </c>
    </row>
    <row r="121" spans="1:17" ht="11.45" customHeight="1" x14ac:dyDescent="0.25">
      <c r="A121" s="62" t="s">
        <v>57</v>
      </c>
      <c r="B121" s="75">
        <f>IF(TrRoad_act!B97=0,"",1000000*B30/TrRoad_act!B97)</f>
        <v>33103.943844248221</v>
      </c>
      <c r="C121" s="75">
        <f>IF(TrRoad_act!C97=0,"",1000000*C30/TrRoad_act!C97)</f>
        <v>33084.932044910878</v>
      </c>
      <c r="D121" s="75">
        <f>IF(TrRoad_act!D97=0,"",1000000*D30/TrRoad_act!D97)</f>
        <v>33005.827394310436</v>
      </c>
      <c r="E121" s="75">
        <f>IF(TrRoad_act!E97=0,"",1000000*E30/TrRoad_act!E97)</f>
        <v>32837.027381098429</v>
      </c>
      <c r="F121" s="75">
        <f>IF(TrRoad_act!F97=0,"",1000000*F30/TrRoad_act!F97)</f>
        <v>32692.896872743146</v>
      </c>
      <c r="G121" s="75">
        <f>IF(TrRoad_act!G97=0,"",1000000*G30/TrRoad_act!G97)</f>
        <v>32222.309863873761</v>
      </c>
      <c r="H121" s="75">
        <f>IF(TrRoad_act!H97=0,"",1000000*H30/TrRoad_act!H97)</f>
        <v>32338.060561249604</v>
      </c>
      <c r="I121" s="75">
        <f>IF(TrRoad_act!I97=0,"",1000000*I30/TrRoad_act!I97)</f>
        <v>32091.402664962887</v>
      </c>
      <c r="J121" s="75">
        <f>IF(TrRoad_act!J97=0,"",1000000*J30/TrRoad_act!J97)</f>
        <v>31688.238386563222</v>
      </c>
      <c r="K121" s="75">
        <f>IF(TrRoad_act!K97=0,"",1000000*K30/TrRoad_act!K97)</f>
        <v>31791.958421606443</v>
      </c>
      <c r="L121" s="75">
        <f>IF(TrRoad_act!L97=0,"",1000000*L30/TrRoad_act!L97)</f>
        <v>32545.331748237371</v>
      </c>
      <c r="M121" s="75">
        <f>IF(TrRoad_act!M97=0,"",1000000*M30/TrRoad_act!M97)</f>
        <v>32827.955002516035</v>
      </c>
      <c r="N121" s="75">
        <f>IF(TrRoad_act!N97=0,"",1000000*N30/TrRoad_act!N97)</f>
        <v>32088.995938649095</v>
      </c>
      <c r="O121" s="75">
        <f>IF(TrRoad_act!O97=0,"",1000000*O30/TrRoad_act!O97)</f>
        <v>32596.366695689368</v>
      </c>
      <c r="P121" s="75">
        <f>IF(TrRoad_act!P97=0,"",1000000*P30/TrRoad_act!P97)</f>
        <v>33104.469166483228</v>
      </c>
      <c r="Q121" s="75">
        <f>IF(TrRoad_act!Q97=0,"",1000000*Q30/TrRoad_act!Q97)</f>
        <v>35354.747125578935</v>
      </c>
    </row>
    <row r="122" spans="1:17" ht="11.45" customHeight="1" x14ac:dyDescent="0.25">
      <c r="A122" s="62" t="s">
        <v>56</v>
      </c>
      <c r="B122" s="75">
        <f>IF(TrRoad_act!B98=0,"",1000000*B31/TrRoad_act!B98)</f>
        <v>58713.514292824351</v>
      </c>
      <c r="C122" s="75">
        <f>IF(TrRoad_act!C98=0,"",1000000*C31/TrRoad_act!C98)</f>
        <v>54848.679365977376</v>
      </c>
      <c r="D122" s="75">
        <f>IF(TrRoad_act!D98=0,"",1000000*D31/TrRoad_act!D98)</f>
        <v>37008.747003273056</v>
      </c>
      <c r="E122" s="75">
        <f>IF(TrRoad_act!E98=0,"",1000000*E31/TrRoad_act!E98)</f>
        <v>51073.214120217002</v>
      </c>
      <c r="F122" s="75">
        <f>IF(TrRoad_act!F98=0,"",1000000*F31/TrRoad_act!F98)</f>
        <v>39996.225524682792</v>
      </c>
      <c r="G122" s="75">
        <f>IF(TrRoad_act!G98=0,"",1000000*G31/TrRoad_act!G98)</f>
        <v>57841.060828838476</v>
      </c>
      <c r="H122" s="75">
        <f>IF(TrRoad_act!H98=0,"",1000000*H31/TrRoad_act!H98)</f>
        <v>60730.929130170436</v>
      </c>
      <c r="I122" s="75">
        <f>IF(TrRoad_act!I98=0,"",1000000*I31/TrRoad_act!I98)</f>
        <v>63023.174627668894</v>
      </c>
      <c r="J122" s="75">
        <f>IF(TrRoad_act!J98=0,"",1000000*J31/TrRoad_act!J98)</f>
        <v>51545.653121572599</v>
      </c>
      <c r="K122" s="75">
        <f>IF(TrRoad_act!K98=0,"",1000000*K31/TrRoad_act!K98)</f>
        <v>54456.861871369336</v>
      </c>
      <c r="L122" s="75">
        <f>IF(TrRoad_act!L98=0,"",1000000*L31/TrRoad_act!L98)</f>
        <v>52645.630620784883</v>
      </c>
      <c r="M122" s="75">
        <f>IF(TrRoad_act!M98=0,"",1000000*M31/TrRoad_act!M98)</f>
        <v>60621.459632608996</v>
      </c>
      <c r="N122" s="75">
        <f>IF(TrRoad_act!N98=0,"",1000000*N31/TrRoad_act!N98)</f>
        <v>63508.853535418843</v>
      </c>
      <c r="O122" s="75">
        <f>IF(TrRoad_act!O98=0,"",1000000*O31/TrRoad_act!O98)</f>
        <v>63095.306925322075</v>
      </c>
      <c r="P122" s="75">
        <f>IF(TrRoad_act!P98=0,"",1000000*P31/TrRoad_act!P98)</f>
        <v>67560.529834541099</v>
      </c>
      <c r="Q122" s="75">
        <f>IF(TrRoad_act!Q98=0,"",1000000*Q31/TrRoad_act!Q98)</f>
        <v>65891.348563254942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5898.3746787884384</v>
      </c>
      <c r="C125" s="78">
        <f>IF(TrRoad_act!C101=0,"",1000000*C34/TrRoad_act!C101)</f>
        <v>5190.4779045587256</v>
      </c>
      <c r="D125" s="78">
        <f>IF(TrRoad_act!D101=0,"",1000000*D34/TrRoad_act!D101)</f>
        <v>4966.119791753792</v>
      </c>
      <c r="E125" s="78">
        <f>IF(TrRoad_act!E101=0,"",1000000*E34/TrRoad_act!E101)</f>
        <v>5084.3228071140329</v>
      </c>
      <c r="F125" s="78">
        <f>IF(TrRoad_act!F101=0,"",1000000*F34/TrRoad_act!F101)</f>
        <v>5297.2249927405137</v>
      </c>
      <c r="G125" s="78">
        <f>IF(TrRoad_act!G101=0,"",1000000*G34/TrRoad_act!G101)</f>
        <v>5560.7955501647593</v>
      </c>
      <c r="H125" s="78">
        <f>IF(TrRoad_act!H101=0,"",1000000*H34/TrRoad_act!H101)</f>
        <v>4699.3121905308926</v>
      </c>
      <c r="I125" s="78">
        <f>IF(TrRoad_act!I101=0,"",1000000*I34/TrRoad_act!I101)</f>
        <v>4922.4376311926417</v>
      </c>
      <c r="J125" s="78">
        <f>IF(TrRoad_act!J101=0,"",1000000*J34/TrRoad_act!J101)</f>
        <v>4649.9666883469981</v>
      </c>
      <c r="K125" s="78">
        <f>IF(TrRoad_act!K101=0,"",1000000*K34/TrRoad_act!K101)</f>
        <v>4440.9719359503497</v>
      </c>
      <c r="L125" s="78">
        <f>IF(TrRoad_act!L101=0,"",1000000*L34/TrRoad_act!L101)</f>
        <v>4672.0147900006605</v>
      </c>
      <c r="M125" s="78">
        <f>IF(TrRoad_act!M101=0,"",1000000*M34/TrRoad_act!M101)</f>
        <v>4753.9296019699186</v>
      </c>
      <c r="N125" s="78">
        <f>IF(TrRoad_act!N101=0,"",1000000*N34/TrRoad_act!N101)</f>
        <v>4146.1611362951626</v>
      </c>
      <c r="O125" s="78">
        <f>IF(TrRoad_act!O101=0,"",1000000*O34/TrRoad_act!O101)</f>
        <v>3668.3932371100082</v>
      </c>
      <c r="P125" s="78">
        <f>IF(TrRoad_act!P101=0,"",1000000*P34/TrRoad_act!P101)</f>
        <v>3792.3500056159492</v>
      </c>
      <c r="Q125" s="78">
        <f>IF(TrRoad_act!Q101=0,"",1000000*Q34/TrRoad_act!Q101)</f>
        <v>3015.5734392071972</v>
      </c>
    </row>
    <row r="126" spans="1:17" ht="11.45" customHeight="1" x14ac:dyDescent="0.25">
      <c r="A126" s="62" t="s">
        <v>59</v>
      </c>
      <c r="B126" s="77">
        <f>IF(TrRoad_act!B102=0,"",1000000*B35/TrRoad_act!B102)</f>
        <v>2586.5404073496752</v>
      </c>
      <c r="C126" s="77">
        <f>IF(TrRoad_act!C102=0,"",1000000*C35/TrRoad_act!C102)</f>
        <v>2561.844108854053</v>
      </c>
      <c r="D126" s="77">
        <f>IF(TrRoad_act!D102=0,"",1000000*D35/TrRoad_act!D102)</f>
        <v>2532.1606247325826</v>
      </c>
      <c r="E126" s="77">
        <f>IF(TrRoad_act!E102=0,"",1000000*E35/TrRoad_act!E102)</f>
        <v>2507.0704015995311</v>
      </c>
      <c r="F126" s="77">
        <f>IF(TrRoad_act!F102=0,"",1000000*F35/TrRoad_act!F102)</f>
        <v>2491.8755954034932</v>
      </c>
      <c r="G126" s="77">
        <f>IF(TrRoad_act!G102=0,"",1000000*G35/TrRoad_act!G102)</f>
        <v>2468.1890890857899</v>
      </c>
      <c r="H126" s="77">
        <f>IF(TrRoad_act!H102=0,"",1000000*H35/TrRoad_act!H102)</f>
        <v>2404.8659445275307</v>
      </c>
      <c r="I126" s="77">
        <f>IF(TrRoad_act!I102=0,"",1000000*I35/TrRoad_act!I102)</f>
        <v>2398.6127519419515</v>
      </c>
      <c r="J126" s="77">
        <f>IF(TrRoad_act!J102=0,"",1000000*J35/TrRoad_act!J102)</f>
        <v>2364.4966160392009</v>
      </c>
      <c r="K126" s="77">
        <f>IF(TrRoad_act!K102=0,"",1000000*K35/TrRoad_act!K102)</f>
        <v>2340.6489664456758</v>
      </c>
      <c r="L126" s="77">
        <f>IF(TrRoad_act!L102=0,"",1000000*L35/TrRoad_act!L102)</f>
        <v>2347.4389425614863</v>
      </c>
      <c r="M126" s="77">
        <f>IF(TrRoad_act!M102=0,"",1000000*M35/TrRoad_act!M102)</f>
        <v>2343.9287561439487</v>
      </c>
      <c r="N126" s="77">
        <f>IF(TrRoad_act!N102=0,"",1000000*N35/TrRoad_act!N102)</f>
        <v>2285.572840757904</v>
      </c>
      <c r="O126" s="77">
        <f>IF(TrRoad_act!O102=0,"",1000000*O35/TrRoad_act!O102)</f>
        <v>2239.5286505521885</v>
      </c>
      <c r="P126" s="77">
        <f>IF(TrRoad_act!P102=0,"",1000000*P35/TrRoad_act!P102)</f>
        <v>2229.0163934727179</v>
      </c>
      <c r="Q126" s="77">
        <f>IF(TrRoad_act!Q102=0,"",1000000*Q35/TrRoad_act!Q102)</f>
        <v>2141.9502468528112</v>
      </c>
    </row>
    <row r="127" spans="1:17" ht="11.45" customHeight="1" x14ac:dyDescent="0.25">
      <c r="A127" s="62" t="s">
        <v>58</v>
      </c>
      <c r="B127" s="77">
        <f>IF(TrRoad_act!B103=0,"",1000000*B36/TrRoad_act!B103)</f>
        <v>6268.9278659740103</v>
      </c>
      <c r="C127" s="77">
        <f>IF(TrRoad_act!C103=0,"",1000000*C36/TrRoad_act!C103)</f>
        <v>5479.6013690765212</v>
      </c>
      <c r="D127" s="77">
        <f>IF(TrRoad_act!D103=0,"",1000000*D36/TrRoad_act!D103)</f>
        <v>5229.7662971114114</v>
      </c>
      <c r="E127" s="77">
        <f>IF(TrRoad_act!E103=0,"",1000000*E36/TrRoad_act!E103)</f>
        <v>5359.8619711166975</v>
      </c>
      <c r="F127" s="77">
        <f>IF(TrRoad_act!F103=0,"",1000000*F36/TrRoad_act!F103)</f>
        <v>5593.6238581829784</v>
      </c>
      <c r="G127" s="77">
        <f>IF(TrRoad_act!G103=0,"",1000000*G36/TrRoad_act!G103)</f>
        <v>5884.0446739481613</v>
      </c>
      <c r="H127" s="77">
        <f>IF(TrRoad_act!H103=0,"",1000000*H36/TrRoad_act!H103)</f>
        <v>4936.5197474803426</v>
      </c>
      <c r="I127" s="77">
        <f>IF(TrRoad_act!I103=0,"",1000000*I36/TrRoad_act!I103)</f>
        <v>5144.3118687402175</v>
      </c>
      <c r="J127" s="77">
        <f>IF(TrRoad_act!J103=0,"",1000000*J36/TrRoad_act!J103)</f>
        <v>4846.1236180760779</v>
      </c>
      <c r="K127" s="77">
        <f>IF(TrRoad_act!K103=0,"",1000000*K36/TrRoad_act!K103)</f>
        <v>4621.5886432905618</v>
      </c>
      <c r="L127" s="77">
        <f>IF(TrRoad_act!L103=0,"",1000000*L36/TrRoad_act!L103)</f>
        <v>4876.9966305761764</v>
      </c>
      <c r="M127" s="77">
        <f>IF(TrRoad_act!M103=0,"",1000000*M36/TrRoad_act!M103)</f>
        <v>4971.6595562929624</v>
      </c>
      <c r="N127" s="77">
        <f>IF(TrRoad_act!N103=0,"",1000000*N36/TrRoad_act!N103)</f>
        <v>4307.1286466976899</v>
      </c>
      <c r="O127" s="77">
        <f>IF(TrRoad_act!O103=0,"",1000000*O36/TrRoad_act!O103)</f>
        <v>3793.1608799700557</v>
      </c>
      <c r="P127" s="77">
        <f>IF(TrRoad_act!P103=0,"",1000000*P36/TrRoad_act!P103)</f>
        <v>3929.9799959281131</v>
      </c>
      <c r="Q127" s="77">
        <f>IF(TrRoad_act!Q103=0,"",1000000*Q36/TrRoad_act!Q103)</f>
        <v>3091.115056586907</v>
      </c>
    </row>
    <row r="128" spans="1:17" ht="11.45" customHeight="1" x14ac:dyDescent="0.25">
      <c r="A128" s="62" t="s">
        <v>57</v>
      </c>
      <c r="B128" s="77">
        <f>IF(TrRoad_act!B104=0,"",1000000*B37/TrRoad_act!B104)</f>
        <v>2656.5450854083692</v>
      </c>
      <c r="C128" s="77">
        <f>IF(TrRoad_act!C104=0,"",1000000*C37/TrRoad_act!C104)</f>
        <v>2596.3933397432702</v>
      </c>
      <c r="D128" s="77">
        <f>IF(TrRoad_act!D104=0,"",1000000*D37/TrRoad_act!D104)</f>
        <v>2540.0452001611984</v>
      </c>
      <c r="E128" s="77">
        <f>IF(TrRoad_act!E104=0,"",1000000*E37/TrRoad_act!E104)</f>
        <v>2493.0223221545352</v>
      </c>
      <c r="F128" s="77">
        <f>IF(TrRoad_act!F104=0,"",1000000*F37/TrRoad_act!F104)</f>
        <v>2456.3975384073351</v>
      </c>
      <c r="G128" s="77">
        <f>IF(TrRoad_act!G104=0,"",1000000*G37/TrRoad_act!G104)</f>
        <v>2418.5409475957931</v>
      </c>
      <c r="H128" s="77">
        <f>IF(TrRoad_act!H104=0,"",1000000*H37/TrRoad_act!H104)</f>
        <v>2269.9840164727229</v>
      </c>
      <c r="I128" s="77">
        <f>IF(TrRoad_act!I104=0,"",1000000*I37/TrRoad_act!I104)</f>
        <v>2296.0499537062028</v>
      </c>
      <c r="J128" s="77">
        <f>IF(TrRoad_act!J104=0,"",1000000*J37/TrRoad_act!J104)</f>
        <v>2266.4668198814929</v>
      </c>
      <c r="K128" s="77">
        <f>IF(TrRoad_act!K104=0,"",1000000*K37/TrRoad_act!K104)</f>
        <v>2217.8077217330797</v>
      </c>
      <c r="L128" s="77">
        <f>IF(TrRoad_act!L104=0,"",1000000*L37/TrRoad_act!L104)</f>
        <v>2273.4841060378158</v>
      </c>
      <c r="M128" s="77">
        <f>IF(TrRoad_act!M104=0,"",1000000*M37/TrRoad_act!M104)</f>
        <v>2286.2168586688717</v>
      </c>
      <c r="N128" s="77">
        <f>IF(TrRoad_act!N104=0,"",1000000*N37/TrRoad_act!N104)</f>
        <v>2152.5614496389262</v>
      </c>
      <c r="O128" s="77">
        <f>IF(TrRoad_act!O104=0,"",1000000*O37/TrRoad_act!O104)</f>
        <v>2059.5431075327724</v>
      </c>
      <c r="P128" s="77">
        <f>IF(TrRoad_act!P104=0,"",1000000*P37/TrRoad_act!P104)</f>
        <v>2065.6581579595399</v>
      </c>
      <c r="Q128" s="77">
        <f>IF(TrRoad_act!Q104=0,"",1000000*Q37/TrRoad_act!Q104)</f>
        <v>1921.9912110606219</v>
      </c>
    </row>
    <row r="129" spans="1:17" ht="11.45" customHeight="1" x14ac:dyDescent="0.25">
      <c r="A129" s="62" t="s">
        <v>56</v>
      </c>
      <c r="B129" s="77">
        <f>IF(TrRoad_act!B105=0,"",1000000*B38/TrRoad_act!B105)</f>
        <v>3384.3535986960828</v>
      </c>
      <c r="C129" s="77">
        <f>IF(TrRoad_act!C105=0,"",1000000*C38/TrRoad_act!C105)</f>
        <v>3297.0901703862355</v>
      </c>
      <c r="D129" s="77">
        <f>IF(TrRoad_act!D105=0,"",1000000*D38/TrRoad_act!D105)</f>
        <v>3222.3204767401239</v>
      </c>
      <c r="E129" s="77">
        <f>IF(TrRoad_act!E105=0,"",1000000*E38/TrRoad_act!E105)</f>
        <v>3159.1946778329539</v>
      </c>
      <c r="F129" s="77">
        <f>IF(TrRoad_act!F105=0,"",1000000*F38/TrRoad_act!F105)</f>
        <v>3117.7162519455014</v>
      </c>
      <c r="G129" s="77">
        <f>IF(TrRoad_act!G105=0,"",1000000*G38/TrRoad_act!G105)</f>
        <v>3081.0471307243629</v>
      </c>
      <c r="H129" s="77">
        <f>IF(TrRoad_act!H105=0,"",1000000*H38/TrRoad_act!H105)</f>
        <v>2946.70139650588</v>
      </c>
      <c r="I129" s="77">
        <f>IF(TrRoad_act!I105=0,"",1000000*I38/TrRoad_act!I105)</f>
        <v>2963.2589385612582</v>
      </c>
      <c r="J129" s="77">
        <f>IF(TrRoad_act!J105=0,"",1000000*J38/TrRoad_act!J105)</f>
        <v>2904.6256218793151</v>
      </c>
      <c r="K129" s="77">
        <f>IF(TrRoad_act!K105=0,"",1000000*K38/TrRoad_act!K105)</f>
        <v>2816.3803428844117</v>
      </c>
      <c r="L129" s="77">
        <f>IF(TrRoad_act!L105=0,"",1000000*L38/TrRoad_act!L105)</f>
        <v>2802.2676785004319</v>
      </c>
      <c r="M129" s="77">
        <f>IF(TrRoad_act!M105=0,"",1000000*M38/TrRoad_act!M105)</f>
        <v>2794.1978623102332</v>
      </c>
      <c r="N129" s="77">
        <f>IF(TrRoad_act!N105=0,"",1000000*N38/TrRoad_act!N105)</f>
        <v>2673.9849223151127</v>
      </c>
      <c r="O129" s="77">
        <f>IF(TrRoad_act!O105=0,"",1000000*O38/TrRoad_act!O105)</f>
        <v>2611.3556655634789</v>
      </c>
      <c r="P129" s="77">
        <f>IF(TrRoad_act!P105=0,"",1000000*P38/TrRoad_act!P105)</f>
        <v>2586.9574632238382</v>
      </c>
      <c r="Q129" s="77">
        <f>IF(TrRoad_act!Q105=0,"",1000000*Q38/TrRoad_act!Q105)</f>
        <v>2455.9629589381807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18411.604899071281</v>
      </c>
      <c r="C131" s="76">
        <f>IF(TrRoad_act!C107=0,"",1000000*C40/TrRoad_act!C107)</f>
        <v>20559.950653238571</v>
      </c>
      <c r="D131" s="76">
        <f>IF(TrRoad_act!D107=0,"",1000000*D40/TrRoad_act!D107)</f>
        <v>20247.323413942264</v>
      </c>
      <c r="E131" s="76">
        <f>IF(TrRoad_act!E107=0,"",1000000*E40/TrRoad_act!E107)</f>
        <v>19920.120568879061</v>
      </c>
      <c r="F131" s="76">
        <f>IF(TrRoad_act!F107=0,"",1000000*F40/TrRoad_act!F107)</f>
        <v>20619.089742085624</v>
      </c>
      <c r="G131" s="76">
        <f>IF(TrRoad_act!G107=0,"",1000000*G40/TrRoad_act!G107)</f>
        <v>20712.464647537723</v>
      </c>
      <c r="H131" s="76">
        <f>IF(TrRoad_act!H107=0,"",1000000*H40/TrRoad_act!H107)</f>
        <v>19542.793002467228</v>
      </c>
      <c r="I131" s="76">
        <f>IF(TrRoad_act!I107=0,"",1000000*I40/TrRoad_act!I107)</f>
        <v>20542.971961398918</v>
      </c>
      <c r="J131" s="76">
        <f>IF(TrRoad_act!J107=0,"",1000000*J40/TrRoad_act!J107)</f>
        <v>19234.790778324099</v>
      </c>
      <c r="K131" s="76">
        <f>IF(TrRoad_act!K107=0,"",1000000*K40/TrRoad_act!K107)</f>
        <v>17471.746851913165</v>
      </c>
      <c r="L131" s="76">
        <f>IF(TrRoad_act!L107=0,"",1000000*L40/TrRoad_act!L107)</f>
        <v>17262.819604796005</v>
      </c>
      <c r="M131" s="76">
        <f>IF(TrRoad_act!M107=0,"",1000000*M40/TrRoad_act!M107)</f>
        <v>17532.797858489976</v>
      </c>
      <c r="N131" s="76">
        <f>IF(TrRoad_act!N107=0,"",1000000*N40/TrRoad_act!N107)</f>
        <v>17044.756984502448</v>
      </c>
      <c r="O131" s="76">
        <f>IF(TrRoad_act!O107=0,"",1000000*O40/TrRoad_act!O107)</f>
        <v>16830.226509629636</v>
      </c>
      <c r="P131" s="76">
        <f>IF(TrRoad_act!P107=0,"",1000000*P40/TrRoad_act!P107)</f>
        <v>16975.352077269756</v>
      </c>
      <c r="Q131" s="76">
        <f>IF(TrRoad_act!Q107=0,"",1000000*Q40/TrRoad_act!Q107)</f>
        <v>17485.409910593844</v>
      </c>
    </row>
    <row r="132" spans="1:17" ht="11.45" customHeight="1" x14ac:dyDescent="0.25">
      <c r="A132" s="17" t="s">
        <v>23</v>
      </c>
      <c r="B132" s="75">
        <f>IF(TrRoad_act!B108=0,"",1000000*B41/TrRoad_act!B108)</f>
        <v>16224.778203683898</v>
      </c>
      <c r="C132" s="75">
        <f>IF(TrRoad_act!C108=0,"",1000000*C41/TrRoad_act!C108)</f>
        <v>17027.240171667414</v>
      </c>
      <c r="D132" s="75">
        <f>IF(TrRoad_act!D108=0,"",1000000*D41/TrRoad_act!D108)</f>
        <v>16790.09661218047</v>
      </c>
      <c r="E132" s="75">
        <f>IF(TrRoad_act!E108=0,"",1000000*E41/TrRoad_act!E108)</f>
        <v>16358.065456920425</v>
      </c>
      <c r="F132" s="75">
        <f>IF(TrRoad_act!F108=0,"",1000000*F41/TrRoad_act!F108)</f>
        <v>17902.248486981618</v>
      </c>
      <c r="G132" s="75">
        <f>IF(TrRoad_act!G108=0,"",1000000*G41/TrRoad_act!G108)</f>
        <v>18190.560805306886</v>
      </c>
      <c r="H132" s="75">
        <f>IF(TrRoad_act!H108=0,"",1000000*H41/TrRoad_act!H108)</f>
        <v>15943.400660742147</v>
      </c>
      <c r="I132" s="75">
        <f>IF(TrRoad_act!I108=0,"",1000000*I41/TrRoad_act!I108)</f>
        <v>16610.607567685689</v>
      </c>
      <c r="J132" s="75">
        <f>IF(TrRoad_act!J108=0,"",1000000*J41/TrRoad_act!J108)</f>
        <v>15477.143178432163</v>
      </c>
      <c r="K132" s="75">
        <f>IF(TrRoad_act!K108=0,"",1000000*K41/TrRoad_act!K108)</f>
        <v>14623.126686123062</v>
      </c>
      <c r="L132" s="75">
        <f>IF(TrRoad_act!L108=0,"",1000000*L41/TrRoad_act!L108)</f>
        <v>14571.539070011038</v>
      </c>
      <c r="M132" s="75">
        <f>IF(TrRoad_act!M108=0,"",1000000*M41/TrRoad_act!M108)</f>
        <v>13689.300002951662</v>
      </c>
      <c r="N132" s="75">
        <f>IF(TrRoad_act!N108=0,"",1000000*N41/TrRoad_act!N108)</f>
        <v>12848.043397271911</v>
      </c>
      <c r="O132" s="75">
        <f>IF(TrRoad_act!O108=0,"",1000000*O41/TrRoad_act!O108)</f>
        <v>12858.913926221421</v>
      </c>
      <c r="P132" s="75">
        <f>IF(TrRoad_act!P108=0,"",1000000*P41/TrRoad_act!P108)</f>
        <v>12542.60865879449</v>
      </c>
      <c r="Q132" s="75">
        <f>IF(TrRoad_act!Q108=0,"",1000000*Q41/TrRoad_act!Q108)</f>
        <v>12733.139132078331</v>
      </c>
    </row>
    <row r="133" spans="1:17" ht="11.45" customHeight="1" x14ac:dyDescent="0.25">
      <c r="A133" s="15" t="s">
        <v>22</v>
      </c>
      <c r="B133" s="74">
        <f>IF(TrRoad_act!B109=0,"",1000000*B42/TrRoad_act!B109)</f>
        <v>116061.89949737561</v>
      </c>
      <c r="C133" s="74">
        <f>IF(TrRoad_act!C109=0,"",1000000*C42/TrRoad_act!C109)</f>
        <v>168627.25896261717</v>
      </c>
      <c r="D133" s="74">
        <f>IF(TrRoad_act!D109=0,"",1000000*D42/TrRoad_act!D109)</f>
        <v>158934.47562623827</v>
      </c>
      <c r="E133" s="74">
        <f>IF(TrRoad_act!E109=0,"",1000000*E42/TrRoad_act!E109)</f>
        <v>160382.01821599674</v>
      </c>
      <c r="F133" s="74">
        <f>IF(TrRoad_act!F109=0,"",1000000*F42/TrRoad_act!F109)</f>
        <v>111851.23176426772</v>
      </c>
      <c r="G133" s="74">
        <f>IF(TrRoad_act!G109=0,"",1000000*G42/TrRoad_act!G109)</f>
        <v>102875.75254744248</v>
      </c>
      <c r="H133" s="74">
        <f>IF(TrRoad_act!H109=0,"",1000000*H42/TrRoad_act!H109)</f>
        <v>131159.40860129686</v>
      </c>
      <c r="I133" s="74">
        <f>IF(TrRoad_act!I109=0,"",1000000*I42/TrRoad_act!I109)</f>
        <v>144143.46273616442</v>
      </c>
      <c r="J133" s="74">
        <f>IF(TrRoad_act!J109=0,"",1000000*J42/TrRoad_act!J109)</f>
        <v>131290.22494739355</v>
      </c>
      <c r="K133" s="74">
        <f>IF(TrRoad_act!K109=0,"",1000000*K42/TrRoad_act!K109)</f>
        <v>114564.83819896806</v>
      </c>
      <c r="L133" s="74">
        <f>IF(TrRoad_act!L109=0,"",1000000*L42/TrRoad_act!L109)</f>
        <v>101030.50126565032</v>
      </c>
      <c r="M133" s="74">
        <f>IF(TrRoad_act!M109=0,"",1000000*M42/TrRoad_act!M109)</f>
        <v>156399.85800894469</v>
      </c>
      <c r="N133" s="74">
        <f>IF(TrRoad_act!N109=0,"",1000000*N42/TrRoad_act!N109)</f>
        <v>175676.64569036334</v>
      </c>
      <c r="O133" s="74">
        <f>IF(TrRoad_act!O109=0,"",1000000*O42/TrRoad_act!O109)</f>
        <v>152564.08095054049</v>
      </c>
      <c r="P133" s="74">
        <f>IF(TrRoad_act!P109=0,"",1000000*P42/TrRoad_act!P109)</f>
        <v>162322.9273979014</v>
      </c>
      <c r="Q133" s="74">
        <f>IF(TrRoad_act!Q109=0,"",1000000*Q42/TrRoad_act!Q109)</f>
        <v>176497.34664556611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0.70424221280571986</v>
      </c>
      <c r="C136" s="56">
        <f t="shared" si="16"/>
        <v>0.70132069999739943</v>
      </c>
      <c r="D136" s="56">
        <f t="shared" si="16"/>
        <v>0.70490277275558022</v>
      </c>
      <c r="E136" s="56">
        <f t="shared" si="16"/>
        <v>0.69719427673188428</v>
      </c>
      <c r="F136" s="56">
        <f t="shared" si="16"/>
        <v>0.68947546755215583</v>
      </c>
      <c r="G136" s="56">
        <f t="shared" si="16"/>
        <v>0.67060701625960217</v>
      </c>
      <c r="H136" s="56">
        <f t="shared" si="16"/>
        <v>0.70043146543467416</v>
      </c>
      <c r="I136" s="56">
        <f t="shared" si="16"/>
        <v>0.68246172827207341</v>
      </c>
      <c r="J136" s="56">
        <f t="shared" si="16"/>
        <v>0.67947514233859385</v>
      </c>
      <c r="K136" s="56">
        <f t="shared" si="16"/>
        <v>0.68617742606072507</v>
      </c>
      <c r="L136" s="56">
        <f t="shared" si="16"/>
        <v>0.67122411703936258</v>
      </c>
      <c r="M136" s="56">
        <f t="shared" si="16"/>
        <v>0.66319987219771204</v>
      </c>
      <c r="N136" s="56">
        <f t="shared" si="16"/>
        <v>0.67346059510984191</v>
      </c>
      <c r="O136" s="56">
        <f t="shared" si="16"/>
        <v>0.69307644493492304</v>
      </c>
      <c r="P136" s="56">
        <f t="shared" si="16"/>
        <v>0.70365397321679068</v>
      </c>
      <c r="Q136" s="56">
        <f t="shared" si="16"/>
        <v>0.72202095247455922</v>
      </c>
    </row>
    <row r="137" spans="1:17" ht="11.45" customHeight="1" x14ac:dyDescent="0.25">
      <c r="A137" s="55" t="s">
        <v>30</v>
      </c>
      <c r="B137" s="54">
        <f t="shared" ref="B137:Q137" si="17">IF(B19=0,0,B19/B$17)</f>
        <v>3.7863614119892711E-2</v>
      </c>
      <c r="C137" s="54">
        <f t="shared" si="17"/>
        <v>3.7678422518735627E-2</v>
      </c>
      <c r="D137" s="54">
        <f t="shared" si="17"/>
        <v>3.6393439692164041E-2</v>
      </c>
      <c r="E137" s="54">
        <f t="shared" si="17"/>
        <v>3.6684936609248361E-2</v>
      </c>
      <c r="F137" s="54">
        <f t="shared" si="17"/>
        <v>3.7148277665018201E-2</v>
      </c>
      <c r="G137" s="54">
        <f t="shared" si="17"/>
        <v>3.738515422027873E-2</v>
      </c>
      <c r="H137" s="54">
        <f t="shared" si="17"/>
        <v>3.4876259913107284E-2</v>
      </c>
      <c r="I137" s="54">
        <f t="shared" si="17"/>
        <v>3.0521236035758691E-2</v>
      </c>
      <c r="J137" s="54">
        <f t="shared" si="17"/>
        <v>3.3565937131830495E-2</v>
      </c>
      <c r="K137" s="54">
        <f t="shared" si="17"/>
        <v>3.2217835071831596E-2</v>
      </c>
      <c r="L137" s="54">
        <f t="shared" si="17"/>
        <v>3.328216995330513E-2</v>
      </c>
      <c r="M137" s="54">
        <f t="shared" si="17"/>
        <v>3.4070290542012743E-2</v>
      </c>
      <c r="N137" s="54">
        <f t="shared" si="17"/>
        <v>3.4712471740040808E-2</v>
      </c>
      <c r="O137" s="54">
        <f t="shared" si="17"/>
        <v>3.392610889084624E-2</v>
      </c>
      <c r="P137" s="54">
        <f t="shared" si="17"/>
        <v>3.2978194967288488E-2</v>
      </c>
      <c r="Q137" s="54">
        <f t="shared" si="17"/>
        <v>3.3168611363719736E-2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0.60781775981062325</v>
      </c>
      <c r="C138" s="50">
        <f t="shared" si="18"/>
        <v>0.60534475601563542</v>
      </c>
      <c r="D138" s="50">
        <f t="shared" si="18"/>
        <v>0.61074594986711139</v>
      </c>
      <c r="E138" s="50">
        <f t="shared" si="18"/>
        <v>0.60253617649805802</v>
      </c>
      <c r="F138" s="50">
        <f t="shared" si="18"/>
        <v>0.59562111227415204</v>
      </c>
      <c r="G138" s="50">
        <f t="shared" si="18"/>
        <v>0.57539335556443605</v>
      </c>
      <c r="H138" s="50">
        <f t="shared" si="18"/>
        <v>0.60744011752938099</v>
      </c>
      <c r="I138" s="50">
        <f t="shared" si="18"/>
        <v>0.5943432554942174</v>
      </c>
      <c r="J138" s="50">
        <f t="shared" si="18"/>
        <v>0.58634341691027692</v>
      </c>
      <c r="K138" s="50">
        <f t="shared" si="18"/>
        <v>0.59262370477989368</v>
      </c>
      <c r="L138" s="50">
        <f t="shared" si="18"/>
        <v>0.57502966332018091</v>
      </c>
      <c r="M138" s="50">
        <f t="shared" si="18"/>
        <v>0.56520755628410613</v>
      </c>
      <c r="N138" s="50">
        <f t="shared" si="18"/>
        <v>0.5738747509241956</v>
      </c>
      <c r="O138" s="50">
        <f t="shared" si="18"/>
        <v>0.59326968569417293</v>
      </c>
      <c r="P138" s="50">
        <f t="shared" si="18"/>
        <v>0.60672955524916328</v>
      </c>
      <c r="Q138" s="50">
        <f t="shared" si="18"/>
        <v>0.62262310142640909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0.41951708647498803</v>
      </c>
      <c r="C139" s="52">
        <f t="shared" si="19"/>
        <v>0.40157617600261342</v>
      </c>
      <c r="D139" s="52">
        <f t="shared" si="19"/>
        <v>0.38407101602125748</v>
      </c>
      <c r="E139" s="52">
        <f t="shared" si="19"/>
        <v>0.36636600610432307</v>
      </c>
      <c r="F139" s="52">
        <f t="shared" si="19"/>
        <v>0.33386873976012171</v>
      </c>
      <c r="G139" s="52">
        <f t="shared" si="19"/>
        <v>0.31047816030124847</v>
      </c>
      <c r="H139" s="52">
        <f t="shared" si="19"/>
        <v>0.28813507023784468</v>
      </c>
      <c r="I139" s="52">
        <f t="shared" si="19"/>
        <v>0.27021641356682624</v>
      </c>
      <c r="J139" s="52">
        <f t="shared" si="19"/>
        <v>0.26043485793859689</v>
      </c>
      <c r="K139" s="52">
        <f t="shared" si="19"/>
        <v>0.26280681488418117</v>
      </c>
      <c r="L139" s="52">
        <f t="shared" si="19"/>
        <v>0.25006679705808466</v>
      </c>
      <c r="M139" s="52">
        <f t="shared" si="19"/>
        <v>0.23921602417803986</v>
      </c>
      <c r="N139" s="52">
        <f t="shared" si="19"/>
        <v>0.22267881128694275</v>
      </c>
      <c r="O139" s="52">
        <f t="shared" si="19"/>
        <v>0.21754566184075472</v>
      </c>
      <c r="P139" s="52">
        <f t="shared" si="19"/>
        <v>0.20890790618359623</v>
      </c>
      <c r="Q139" s="52">
        <f t="shared" si="19"/>
        <v>0.2059884555060234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0.14456376761029832</v>
      </c>
      <c r="C140" s="52">
        <f t="shared" si="20"/>
        <v>0.16089418478045345</v>
      </c>
      <c r="D140" s="52">
        <f t="shared" si="20"/>
        <v>0.18666001576562369</v>
      </c>
      <c r="E140" s="52">
        <f t="shared" si="20"/>
        <v>0.19922058695777209</v>
      </c>
      <c r="F140" s="52">
        <f t="shared" si="20"/>
        <v>0.22822951778360354</v>
      </c>
      <c r="G140" s="52">
        <f t="shared" si="20"/>
        <v>0.23298646419404381</v>
      </c>
      <c r="H140" s="52">
        <f t="shared" si="20"/>
        <v>0.28803379309174287</v>
      </c>
      <c r="I140" s="52">
        <f t="shared" si="20"/>
        <v>0.29344696861768199</v>
      </c>
      <c r="J140" s="52">
        <f t="shared" si="20"/>
        <v>0.29054597632347018</v>
      </c>
      <c r="K140" s="52">
        <f t="shared" si="20"/>
        <v>0.28972821908636581</v>
      </c>
      <c r="L140" s="52">
        <f t="shared" si="20"/>
        <v>0.27913440139391449</v>
      </c>
      <c r="M140" s="52">
        <f t="shared" si="20"/>
        <v>0.27883259086884787</v>
      </c>
      <c r="N140" s="52">
        <f t="shared" si="20"/>
        <v>0.29832245834775051</v>
      </c>
      <c r="O140" s="52">
        <f t="shared" si="20"/>
        <v>0.31492060362944091</v>
      </c>
      <c r="P140" s="52">
        <f t="shared" si="20"/>
        <v>0.33821986983955427</v>
      </c>
      <c r="Q140" s="52">
        <f t="shared" si="20"/>
        <v>0.35206157132338611</v>
      </c>
    </row>
    <row r="141" spans="1:17" ht="11.45" customHeight="1" x14ac:dyDescent="0.25">
      <c r="A141" s="53" t="s">
        <v>57</v>
      </c>
      <c r="B141" s="52">
        <f t="shared" ref="B141:Q141" si="21">IF(B23=0,0,B23/B$17)</f>
        <v>3.7345298225977139E-2</v>
      </c>
      <c r="C141" s="52">
        <f t="shared" si="21"/>
        <v>3.5764829880116464E-2</v>
      </c>
      <c r="D141" s="52">
        <f t="shared" si="21"/>
        <v>3.3076535271667207E-2</v>
      </c>
      <c r="E141" s="52">
        <f t="shared" si="21"/>
        <v>3.0278456661426156E-2</v>
      </c>
      <c r="F141" s="52">
        <f t="shared" si="21"/>
        <v>2.709945418462778E-2</v>
      </c>
      <c r="G141" s="52">
        <f t="shared" si="21"/>
        <v>2.5368285572053853E-2</v>
      </c>
      <c r="H141" s="52">
        <f t="shared" si="21"/>
        <v>2.40656641484218E-2</v>
      </c>
      <c r="I141" s="52">
        <f t="shared" si="21"/>
        <v>2.2821758309901328E-2</v>
      </c>
      <c r="J141" s="52">
        <f t="shared" si="21"/>
        <v>2.5779592946190387E-2</v>
      </c>
      <c r="K141" s="52">
        <f t="shared" si="21"/>
        <v>2.9409254291750099E-2</v>
      </c>
      <c r="L141" s="52">
        <f t="shared" si="21"/>
        <v>3.3294708916097045E-2</v>
      </c>
      <c r="M141" s="52">
        <f t="shared" si="21"/>
        <v>3.4757709732457016E-2</v>
      </c>
      <c r="N141" s="52">
        <f t="shared" si="21"/>
        <v>3.9430219856762656E-2</v>
      </c>
      <c r="O141" s="52">
        <f t="shared" si="21"/>
        <v>4.5946171816190505E-2</v>
      </c>
      <c r="P141" s="52">
        <f t="shared" si="21"/>
        <v>4.4420239024774183E-2</v>
      </c>
      <c r="Q141" s="52">
        <f t="shared" si="21"/>
        <v>4.8227165681662007E-2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6.3916074993597728E-3</v>
      </c>
      <c r="C142" s="52">
        <f t="shared" si="22"/>
        <v>7.1095653524520797E-3</v>
      </c>
      <c r="D142" s="52">
        <f t="shared" si="22"/>
        <v>6.9383828085629196E-3</v>
      </c>
      <c r="E142" s="52">
        <f t="shared" si="22"/>
        <v>6.6711267745365819E-3</v>
      </c>
      <c r="F142" s="52">
        <f t="shared" si="22"/>
        <v>6.4234005457990996E-3</v>
      </c>
      <c r="G142" s="52">
        <f t="shared" si="22"/>
        <v>6.5604454970900113E-3</v>
      </c>
      <c r="H142" s="52">
        <f t="shared" si="22"/>
        <v>7.2055900513714787E-3</v>
      </c>
      <c r="I142" s="52">
        <f t="shared" si="22"/>
        <v>7.8581149998077793E-3</v>
      </c>
      <c r="J142" s="52">
        <f t="shared" si="22"/>
        <v>9.5829897020194479E-3</v>
      </c>
      <c r="K142" s="52">
        <f t="shared" si="22"/>
        <v>1.0679416517596626E-2</v>
      </c>
      <c r="L142" s="52">
        <f t="shared" si="22"/>
        <v>1.2533755952084797E-2</v>
      </c>
      <c r="M142" s="52">
        <f t="shared" si="22"/>
        <v>1.2401231504761358E-2</v>
      </c>
      <c r="N142" s="52">
        <f t="shared" si="22"/>
        <v>1.3442383968991996E-2</v>
      </c>
      <c r="O142" s="52">
        <f t="shared" si="22"/>
        <v>1.4751040496033378E-2</v>
      </c>
      <c r="P142" s="52">
        <f t="shared" si="22"/>
        <v>1.4902393515479836E-2</v>
      </c>
      <c r="Q142" s="52">
        <f t="shared" si="22"/>
        <v>1.6048707626531062E-2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8.7746374770753992E-7</v>
      </c>
      <c r="O143" s="52">
        <f t="shared" si="23"/>
        <v>1.062079117534347E-4</v>
      </c>
      <c r="P143" s="52">
        <f t="shared" si="23"/>
        <v>2.7914668575875119E-4</v>
      </c>
      <c r="Q143" s="52">
        <f t="shared" si="23"/>
        <v>2.9720128880653953E-4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5.8560838875203844E-2</v>
      </c>
      <c r="C145" s="50">
        <f t="shared" si="25"/>
        <v>5.8297521463028412E-2</v>
      </c>
      <c r="D145" s="50">
        <f t="shared" si="25"/>
        <v>5.776338319630471E-2</v>
      </c>
      <c r="E145" s="50">
        <f t="shared" si="25"/>
        <v>5.7973163624577821E-2</v>
      </c>
      <c r="F145" s="50">
        <f t="shared" si="25"/>
        <v>5.6706077612985586E-2</v>
      </c>
      <c r="G145" s="50">
        <f t="shared" si="25"/>
        <v>5.7828506474887298E-2</v>
      </c>
      <c r="H145" s="50">
        <f t="shared" si="25"/>
        <v>5.8115087992185871E-2</v>
      </c>
      <c r="I145" s="50">
        <f t="shared" si="25"/>
        <v>5.7597236742097352E-2</v>
      </c>
      <c r="J145" s="50">
        <f t="shared" si="25"/>
        <v>5.9565788296486281E-2</v>
      </c>
      <c r="K145" s="50">
        <f t="shared" si="25"/>
        <v>6.1335886208999817E-2</v>
      </c>
      <c r="L145" s="50">
        <f t="shared" si="25"/>
        <v>6.291228376587657E-2</v>
      </c>
      <c r="M145" s="50">
        <f t="shared" si="25"/>
        <v>6.3922025371593152E-2</v>
      </c>
      <c r="N145" s="50">
        <f t="shared" si="25"/>
        <v>6.4873372445605579E-2</v>
      </c>
      <c r="O145" s="50">
        <f t="shared" si="25"/>
        <v>6.5880650349903855E-2</v>
      </c>
      <c r="P145" s="50">
        <f t="shared" si="25"/>
        <v>6.394622300033892E-2</v>
      </c>
      <c r="Q145" s="50">
        <f t="shared" si="25"/>
        <v>6.6229239684430438E-2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4.7555643663102758E-5</v>
      </c>
      <c r="C146" s="52">
        <f t="shared" si="26"/>
        <v>4.1938661825680194E-5</v>
      </c>
      <c r="D146" s="52">
        <f t="shared" si="26"/>
        <v>3.8785394018979569E-5</v>
      </c>
      <c r="E146" s="52">
        <f t="shared" si="26"/>
        <v>3.1062944445142916E-5</v>
      </c>
      <c r="F146" s="52">
        <f t="shared" si="26"/>
        <v>2.6381732917497526E-5</v>
      </c>
      <c r="G146" s="52">
        <f t="shared" si="26"/>
        <v>2.5303890597472405E-5</v>
      </c>
      <c r="H146" s="52">
        <f t="shared" si="26"/>
        <v>2.3657945126470326E-5</v>
      </c>
      <c r="I146" s="52">
        <f t="shared" si="26"/>
        <v>2.1902271654675156E-5</v>
      </c>
      <c r="J146" s="52">
        <f t="shared" si="26"/>
        <v>2.3430106715854355E-5</v>
      </c>
      <c r="K146" s="52">
        <f t="shared" si="26"/>
        <v>2.6118811895045317E-5</v>
      </c>
      <c r="L146" s="52">
        <f t="shared" si="26"/>
        <v>2.7105054069182378E-5</v>
      </c>
      <c r="M146" s="52">
        <f t="shared" si="26"/>
        <v>2.6852555222695138E-5</v>
      </c>
      <c r="N146" s="52">
        <f t="shared" si="26"/>
        <v>2.8210853640094812E-5</v>
      </c>
      <c r="O146" s="52">
        <f t="shared" si="26"/>
        <v>4.8756792110499539E-5</v>
      </c>
      <c r="P146" s="52">
        <f t="shared" si="26"/>
        <v>2.5254793428062938E-5</v>
      </c>
      <c r="Q146" s="52">
        <f t="shared" si="26"/>
        <v>2.5377765731929458E-5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5.8122530550243121E-2</v>
      </c>
      <c r="C147" s="52">
        <f t="shared" si="27"/>
        <v>5.7890687754933147E-2</v>
      </c>
      <c r="D147" s="52">
        <f t="shared" si="27"/>
        <v>5.7498203536258757E-2</v>
      </c>
      <c r="E147" s="52">
        <f t="shared" si="27"/>
        <v>5.7476595681189596E-2</v>
      </c>
      <c r="F147" s="52">
        <f t="shared" si="27"/>
        <v>5.631220580962721E-2</v>
      </c>
      <c r="G147" s="52">
        <f t="shared" si="27"/>
        <v>5.7073117456780238E-2</v>
      </c>
      <c r="H147" s="52">
        <f t="shared" si="27"/>
        <v>5.6994617426554359E-2</v>
      </c>
      <c r="I147" s="52">
        <f t="shared" si="27"/>
        <v>5.6195921552671751E-2</v>
      </c>
      <c r="J147" s="52">
        <f t="shared" si="27"/>
        <v>5.810308501113947E-2</v>
      </c>
      <c r="K147" s="52">
        <f t="shared" si="27"/>
        <v>5.9552489209172048E-2</v>
      </c>
      <c r="L147" s="52">
        <f t="shared" si="27"/>
        <v>6.101957301364902E-2</v>
      </c>
      <c r="M147" s="52">
        <f t="shared" si="27"/>
        <v>6.1379353392837156E-2</v>
      </c>
      <c r="N147" s="52">
        <f t="shared" si="27"/>
        <v>6.1536132509785235E-2</v>
      </c>
      <c r="O147" s="52">
        <f t="shared" si="27"/>
        <v>6.2242744195430078E-2</v>
      </c>
      <c r="P147" s="52">
        <f t="shared" si="27"/>
        <v>6.0328218418391526E-2</v>
      </c>
      <c r="Q147" s="52">
        <f t="shared" si="27"/>
        <v>6.2426327600586952E-2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2.1682297843308993E-5</v>
      </c>
      <c r="C148" s="52">
        <f t="shared" si="28"/>
        <v>2.3903419192137709E-5</v>
      </c>
      <c r="D148" s="52">
        <f t="shared" si="28"/>
        <v>2.2220210269848155E-5</v>
      </c>
      <c r="E148" s="52">
        <f t="shared" si="28"/>
        <v>2.5730426131127996E-5</v>
      </c>
      <c r="F148" s="52">
        <f t="shared" si="28"/>
        <v>3.9067880632538182E-5</v>
      </c>
      <c r="G148" s="52">
        <f t="shared" si="28"/>
        <v>5.6610276836452289E-5</v>
      </c>
      <c r="H148" s="52">
        <f t="shared" si="28"/>
        <v>6.317769846039653E-5</v>
      </c>
      <c r="I148" s="52">
        <f t="shared" si="28"/>
        <v>7.4954192648981621E-5</v>
      </c>
      <c r="J148" s="52">
        <f t="shared" si="28"/>
        <v>9.4879483507603866E-5</v>
      </c>
      <c r="K148" s="52">
        <f t="shared" si="28"/>
        <v>1.361072122206536E-4</v>
      </c>
      <c r="L148" s="52">
        <f t="shared" si="28"/>
        <v>1.4369516355142758E-4</v>
      </c>
      <c r="M148" s="52">
        <f t="shared" si="28"/>
        <v>1.3971521484180927E-4</v>
      </c>
      <c r="N148" s="52">
        <f t="shared" si="28"/>
        <v>1.3907468130442527E-4</v>
      </c>
      <c r="O148" s="52">
        <f t="shared" si="28"/>
        <v>1.3766406594630307E-4</v>
      </c>
      <c r="P148" s="52">
        <f t="shared" si="28"/>
        <v>1.259776085571339E-4</v>
      </c>
      <c r="Q148" s="52">
        <f t="shared" si="28"/>
        <v>1.1208450619454671E-4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3.6907038345431028E-4</v>
      </c>
      <c r="C149" s="52">
        <f t="shared" si="29"/>
        <v>3.4099162707744787E-4</v>
      </c>
      <c r="D149" s="52">
        <f t="shared" si="29"/>
        <v>2.0417405575712494E-4</v>
      </c>
      <c r="E149" s="52">
        <f t="shared" si="29"/>
        <v>4.397745728119547E-4</v>
      </c>
      <c r="F149" s="52">
        <f t="shared" si="29"/>
        <v>3.2842218980834751E-4</v>
      </c>
      <c r="G149" s="52">
        <f t="shared" si="29"/>
        <v>6.7347485067313086E-4</v>
      </c>
      <c r="H149" s="52">
        <f t="shared" si="29"/>
        <v>1.0336349220446447E-3</v>
      </c>
      <c r="I149" s="52">
        <f t="shared" si="29"/>
        <v>1.3044587251219552E-3</v>
      </c>
      <c r="J149" s="52">
        <f t="shared" si="29"/>
        <v>1.344393695123351E-3</v>
      </c>
      <c r="K149" s="52">
        <f t="shared" si="29"/>
        <v>1.6211709757120709E-3</v>
      </c>
      <c r="L149" s="52">
        <f t="shared" si="29"/>
        <v>1.7219105346069372E-3</v>
      </c>
      <c r="M149" s="52">
        <f t="shared" si="29"/>
        <v>2.3761042086914959E-3</v>
      </c>
      <c r="N149" s="52">
        <f t="shared" si="29"/>
        <v>3.1699544008758239E-3</v>
      </c>
      <c r="O149" s="52">
        <f t="shared" si="29"/>
        <v>3.4514852964169806E-3</v>
      </c>
      <c r="P149" s="52">
        <f t="shared" si="29"/>
        <v>3.4667721799621983E-3</v>
      </c>
      <c r="Q149" s="52">
        <f t="shared" si="29"/>
        <v>3.665449811917014E-3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0.29575778719428009</v>
      </c>
      <c r="C151" s="56">
        <f t="shared" si="31"/>
        <v>0.29867930000260062</v>
      </c>
      <c r="D151" s="56">
        <f t="shared" si="31"/>
        <v>0.29509722724441984</v>
      </c>
      <c r="E151" s="56">
        <f t="shared" si="31"/>
        <v>0.30280572326811578</v>
      </c>
      <c r="F151" s="56">
        <f t="shared" si="31"/>
        <v>0.31052453244784417</v>
      </c>
      <c r="G151" s="56">
        <f t="shared" si="31"/>
        <v>0.32939298374039783</v>
      </c>
      <c r="H151" s="56">
        <f t="shared" si="31"/>
        <v>0.29956853456532584</v>
      </c>
      <c r="I151" s="56">
        <f t="shared" si="31"/>
        <v>0.31753827172792665</v>
      </c>
      <c r="J151" s="56">
        <f t="shared" si="31"/>
        <v>0.3205248576614062</v>
      </c>
      <c r="K151" s="56">
        <f t="shared" si="31"/>
        <v>0.31382257393927487</v>
      </c>
      <c r="L151" s="56">
        <f t="shared" si="31"/>
        <v>0.32877588296063753</v>
      </c>
      <c r="M151" s="56">
        <f t="shared" si="31"/>
        <v>0.33680012780228796</v>
      </c>
      <c r="N151" s="56">
        <f t="shared" si="31"/>
        <v>0.32653940489015804</v>
      </c>
      <c r="O151" s="56">
        <f t="shared" si="31"/>
        <v>0.3069235550650769</v>
      </c>
      <c r="P151" s="56">
        <f t="shared" si="31"/>
        <v>0.29634602678320926</v>
      </c>
      <c r="Q151" s="56">
        <f t="shared" si="31"/>
        <v>0.27797904752544084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0.14150242588693734</v>
      </c>
      <c r="C152" s="54">
        <f t="shared" si="32"/>
        <v>0.12985753911374101</v>
      </c>
      <c r="D152" s="54">
        <f t="shared" si="32"/>
        <v>0.1314428251355986</v>
      </c>
      <c r="E152" s="54">
        <f t="shared" si="32"/>
        <v>0.14209331352656818</v>
      </c>
      <c r="F152" s="54">
        <f t="shared" si="32"/>
        <v>0.14795932201445769</v>
      </c>
      <c r="G152" s="54">
        <f t="shared" si="32"/>
        <v>0.16439828659768924</v>
      </c>
      <c r="H152" s="54">
        <f t="shared" si="32"/>
        <v>0.14351573642186513</v>
      </c>
      <c r="I152" s="54">
        <f t="shared" si="32"/>
        <v>0.1535739456336741</v>
      </c>
      <c r="J152" s="54">
        <f t="shared" si="32"/>
        <v>0.15774356721475002</v>
      </c>
      <c r="K152" s="54">
        <f t="shared" si="32"/>
        <v>0.15961095656332469</v>
      </c>
      <c r="L152" s="54">
        <f t="shared" si="32"/>
        <v>0.17442836602105366</v>
      </c>
      <c r="M152" s="54">
        <f t="shared" si="32"/>
        <v>0.1797571245886409</v>
      </c>
      <c r="N152" s="54">
        <f t="shared" si="32"/>
        <v>0.16746462389197156</v>
      </c>
      <c r="O152" s="54">
        <f t="shared" si="32"/>
        <v>0.15048100187707886</v>
      </c>
      <c r="P152" s="54">
        <f t="shared" si="32"/>
        <v>0.14848000848119203</v>
      </c>
      <c r="Q152" s="54">
        <f t="shared" si="32"/>
        <v>0.12203233546552884</v>
      </c>
    </row>
    <row r="153" spans="1:17" ht="11.45" customHeight="1" x14ac:dyDescent="0.25">
      <c r="A153" s="53" t="s">
        <v>59</v>
      </c>
      <c r="B153" s="52">
        <f t="shared" ref="B153:Q153" si="33">IF(B35=0,0,B35/B$17)</f>
        <v>5.9390526660443223E-3</v>
      </c>
      <c r="C153" s="52">
        <f t="shared" si="33"/>
        <v>6.0104598317744342E-3</v>
      </c>
      <c r="D153" s="52">
        <f t="shared" si="33"/>
        <v>6.1579195068790409E-3</v>
      </c>
      <c r="E153" s="52">
        <f t="shared" si="33"/>
        <v>6.3075168435896677E-3</v>
      </c>
      <c r="F153" s="52">
        <f t="shared" si="33"/>
        <v>6.1390365536927449E-3</v>
      </c>
      <c r="G153" s="52">
        <f t="shared" si="33"/>
        <v>6.3059035816097099E-3</v>
      </c>
      <c r="H153" s="52">
        <f t="shared" si="33"/>
        <v>6.2186200485805452E-3</v>
      </c>
      <c r="I153" s="52">
        <f t="shared" si="33"/>
        <v>5.4027484237505283E-3</v>
      </c>
      <c r="J153" s="52">
        <f t="shared" si="33"/>
        <v>5.4711762138385462E-3</v>
      </c>
      <c r="K153" s="52">
        <f t="shared" si="33"/>
        <v>5.3974668992913125E-3</v>
      </c>
      <c r="L153" s="52">
        <f t="shared" si="33"/>
        <v>5.3093214025630416E-3</v>
      </c>
      <c r="M153" s="52">
        <f t="shared" si="33"/>
        <v>5.3893660568354084E-3</v>
      </c>
      <c r="N153" s="52">
        <f t="shared" si="33"/>
        <v>5.1556792687227218E-3</v>
      </c>
      <c r="O153" s="52">
        <f t="shared" si="33"/>
        <v>5.027534937096732E-3</v>
      </c>
      <c r="P153" s="52">
        <f t="shared" si="33"/>
        <v>4.6301759647838026E-3</v>
      </c>
      <c r="Q153" s="52">
        <f t="shared" si="33"/>
        <v>4.3807188297421487E-3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0.13516121887731503</v>
      </c>
      <c r="C154" s="52">
        <f t="shared" si="34"/>
        <v>0.12339561391828342</v>
      </c>
      <c r="D154" s="52">
        <f t="shared" si="34"/>
        <v>0.12476944123641417</v>
      </c>
      <c r="E154" s="52">
        <f t="shared" si="34"/>
        <v>0.13519633592714483</v>
      </c>
      <c r="F154" s="52">
        <f t="shared" si="34"/>
        <v>0.14117851256878378</v>
      </c>
      <c r="G154" s="52">
        <f t="shared" si="34"/>
        <v>0.15735175923822811</v>
      </c>
      <c r="H154" s="52">
        <f t="shared" si="34"/>
        <v>0.13649417691401144</v>
      </c>
      <c r="I154" s="52">
        <f t="shared" si="34"/>
        <v>0.14737618465623506</v>
      </c>
      <c r="J154" s="52">
        <f t="shared" si="34"/>
        <v>0.15117603117013159</v>
      </c>
      <c r="K154" s="52">
        <f t="shared" si="34"/>
        <v>0.15265108569403832</v>
      </c>
      <c r="L154" s="52">
        <f t="shared" si="34"/>
        <v>0.16688198219391695</v>
      </c>
      <c r="M154" s="52">
        <f t="shared" si="34"/>
        <v>0.17193968446505586</v>
      </c>
      <c r="N154" s="52">
        <f t="shared" si="34"/>
        <v>0.15971243119022727</v>
      </c>
      <c r="O154" s="52">
        <f t="shared" si="34"/>
        <v>0.14267647660861627</v>
      </c>
      <c r="P154" s="52">
        <f t="shared" si="34"/>
        <v>0.14101828666197583</v>
      </c>
      <c r="Q154" s="52">
        <f t="shared" si="34"/>
        <v>0.11473856571395503</v>
      </c>
    </row>
    <row r="155" spans="1:17" ht="11.45" customHeight="1" x14ac:dyDescent="0.25">
      <c r="A155" s="53" t="s">
        <v>57</v>
      </c>
      <c r="B155" s="52">
        <f t="shared" ref="B155:Q155" si="35">IF(B37=0,0,B37/B$17)</f>
        <v>1.8042563787152546E-4</v>
      </c>
      <c r="C155" s="52">
        <f t="shared" si="35"/>
        <v>1.9860950118021122E-4</v>
      </c>
      <c r="D155" s="52">
        <f t="shared" si="35"/>
        <v>2.2201276828102574E-4</v>
      </c>
      <c r="E155" s="52">
        <f t="shared" si="35"/>
        <v>2.4850455679680731E-4</v>
      </c>
      <c r="F155" s="52">
        <f t="shared" si="35"/>
        <v>2.6431047074941077E-4</v>
      </c>
      <c r="G155" s="52">
        <f t="shared" si="35"/>
        <v>2.9747530261308938E-4</v>
      </c>
      <c r="H155" s="52">
        <f t="shared" si="35"/>
        <v>3.1151948191016212E-4</v>
      </c>
      <c r="I155" s="52">
        <f t="shared" si="35"/>
        <v>3.0230379697317996E-4</v>
      </c>
      <c r="J155" s="52">
        <f t="shared" si="35"/>
        <v>3.817210481432824E-4</v>
      </c>
      <c r="K155" s="52">
        <f t="shared" si="35"/>
        <v>5.1984784664800901E-4</v>
      </c>
      <c r="L155" s="52">
        <f t="shared" si="35"/>
        <v>6.8046788398491579E-4</v>
      </c>
      <c r="M155" s="52">
        <f t="shared" si="35"/>
        <v>7.5584479408855021E-4</v>
      </c>
      <c r="N155" s="52">
        <f t="shared" si="35"/>
        <v>8.6631125269120263E-4</v>
      </c>
      <c r="O155" s="52">
        <f t="shared" si="35"/>
        <v>9.021686176081189E-4</v>
      </c>
      <c r="P155" s="52">
        <f t="shared" si="35"/>
        <v>9.1561441476918149E-4</v>
      </c>
      <c r="Q155" s="52">
        <f t="shared" si="35"/>
        <v>9.1706422697857405E-4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2.2172870570647969E-4</v>
      </c>
      <c r="C156" s="52">
        <f t="shared" si="36"/>
        <v>2.5285586250294511E-4</v>
      </c>
      <c r="D156" s="52">
        <f t="shared" si="36"/>
        <v>2.9345162402434654E-4</v>
      </c>
      <c r="E156" s="52">
        <f t="shared" si="36"/>
        <v>3.4095619903685753E-4</v>
      </c>
      <c r="F156" s="52">
        <f t="shared" si="36"/>
        <v>3.7746242123176172E-4</v>
      </c>
      <c r="G156" s="52">
        <f t="shared" si="36"/>
        <v>4.4314847523834361E-4</v>
      </c>
      <c r="H156" s="52">
        <f t="shared" si="36"/>
        <v>4.9141997736295857E-4</v>
      </c>
      <c r="I156" s="52">
        <f t="shared" si="36"/>
        <v>4.9270875671532572E-4</v>
      </c>
      <c r="J156" s="52">
        <f t="shared" si="36"/>
        <v>7.1463878263657238E-4</v>
      </c>
      <c r="K156" s="52">
        <f t="shared" si="36"/>
        <v>1.0425561233470835E-3</v>
      </c>
      <c r="L156" s="52">
        <f t="shared" si="36"/>
        <v>1.556594540588757E-3</v>
      </c>
      <c r="M156" s="52">
        <f t="shared" si="36"/>
        <v>1.672229272661118E-3</v>
      </c>
      <c r="N156" s="52">
        <f t="shared" si="36"/>
        <v>1.7302021803303779E-3</v>
      </c>
      <c r="O156" s="52">
        <f t="shared" si="36"/>
        <v>1.8748217137577129E-3</v>
      </c>
      <c r="P156" s="52">
        <f t="shared" si="36"/>
        <v>1.9159314396632165E-3</v>
      </c>
      <c r="Q156" s="52">
        <f t="shared" si="36"/>
        <v>1.9959866948530873E-3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0.15425536130734277</v>
      </c>
      <c r="C158" s="50">
        <f t="shared" si="38"/>
        <v>0.16882176088885958</v>
      </c>
      <c r="D158" s="50">
        <f t="shared" si="38"/>
        <v>0.16365440210882126</v>
      </c>
      <c r="E158" s="50">
        <f t="shared" si="38"/>
        <v>0.16071240974154757</v>
      </c>
      <c r="F158" s="50">
        <f t="shared" si="38"/>
        <v>0.16256521043338643</v>
      </c>
      <c r="G158" s="50">
        <f t="shared" si="38"/>
        <v>0.16499469714270859</v>
      </c>
      <c r="H158" s="50">
        <f t="shared" si="38"/>
        <v>0.15605279814346071</v>
      </c>
      <c r="I158" s="50">
        <f t="shared" si="38"/>
        <v>0.16396432609425254</v>
      </c>
      <c r="J158" s="50">
        <f t="shared" si="38"/>
        <v>0.16278129044665618</v>
      </c>
      <c r="K158" s="50">
        <f t="shared" si="38"/>
        <v>0.15421161737595024</v>
      </c>
      <c r="L158" s="50">
        <f t="shared" si="38"/>
        <v>0.15434751693958387</v>
      </c>
      <c r="M158" s="50">
        <f t="shared" si="38"/>
        <v>0.15704300321364711</v>
      </c>
      <c r="N158" s="50">
        <f t="shared" si="38"/>
        <v>0.1590747809981865</v>
      </c>
      <c r="O158" s="50">
        <f t="shared" si="38"/>
        <v>0.15644255318799802</v>
      </c>
      <c r="P158" s="50">
        <f t="shared" si="38"/>
        <v>0.14786601830201729</v>
      </c>
      <c r="Q158" s="50">
        <f t="shared" si="38"/>
        <v>0.15594671205991201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0.13295629274683091</v>
      </c>
      <c r="C159" s="52">
        <f t="shared" si="39"/>
        <v>0.13655592427909952</v>
      </c>
      <c r="D159" s="52">
        <f t="shared" si="39"/>
        <v>0.13240970162348892</v>
      </c>
      <c r="E159" s="52">
        <f t="shared" si="39"/>
        <v>0.12871026883598241</v>
      </c>
      <c r="F159" s="52">
        <f t="shared" si="39"/>
        <v>0.13706339655990418</v>
      </c>
      <c r="G159" s="52">
        <f t="shared" si="39"/>
        <v>0.14059006422955556</v>
      </c>
      <c r="H159" s="52">
        <f t="shared" si="39"/>
        <v>0.12333374381616512</v>
      </c>
      <c r="I159" s="52">
        <f t="shared" si="39"/>
        <v>0.12849011727114687</v>
      </c>
      <c r="J159" s="52">
        <f t="shared" si="39"/>
        <v>0.12673107678261711</v>
      </c>
      <c r="K159" s="52">
        <f t="shared" si="39"/>
        <v>0.1253898989198835</v>
      </c>
      <c r="L159" s="52">
        <f t="shared" si="39"/>
        <v>0.12622919657042783</v>
      </c>
      <c r="M159" s="52">
        <f t="shared" si="39"/>
        <v>0.11931409312725021</v>
      </c>
      <c r="N159" s="52">
        <f t="shared" si="39"/>
        <v>0.11681734066291481</v>
      </c>
      <c r="O159" s="52">
        <f t="shared" si="39"/>
        <v>0.11613013650789519</v>
      </c>
      <c r="P159" s="52">
        <f t="shared" si="39"/>
        <v>0.10602065936297023</v>
      </c>
      <c r="Q159" s="52">
        <f t="shared" si="39"/>
        <v>0.11026727155720653</v>
      </c>
    </row>
    <row r="160" spans="1:17" ht="11.45" customHeight="1" x14ac:dyDescent="0.25">
      <c r="A160" s="47" t="s">
        <v>22</v>
      </c>
      <c r="B160" s="46">
        <f t="shared" ref="B160:Q160" si="40">IF(B42=0,0,B42/B$17)</f>
        <v>2.1299068560511881E-2</v>
      </c>
      <c r="C160" s="46">
        <f t="shared" si="40"/>
        <v>3.2265836609760082E-2</v>
      </c>
      <c r="D160" s="46">
        <f t="shared" si="40"/>
        <v>3.1244700485332368E-2</v>
      </c>
      <c r="E160" s="46">
        <f t="shared" si="40"/>
        <v>3.200214090556517E-2</v>
      </c>
      <c r="F160" s="46">
        <f t="shared" si="40"/>
        <v>2.5501813873482253E-2</v>
      </c>
      <c r="G160" s="46">
        <f t="shared" si="40"/>
        <v>2.4404632913153038E-2</v>
      </c>
      <c r="H160" s="46">
        <f t="shared" si="40"/>
        <v>3.271905432729557E-2</v>
      </c>
      <c r="I160" s="46">
        <f t="shared" si="40"/>
        <v>3.5474208823105674E-2</v>
      </c>
      <c r="J160" s="46">
        <f t="shared" si="40"/>
        <v>3.6050213664039071E-2</v>
      </c>
      <c r="K160" s="46">
        <f t="shared" si="40"/>
        <v>2.8821718456066712E-2</v>
      </c>
      <c r="L160" s="46">
        <f t="shared" si="40"/>
        <v>2.8118320369156045E-2</v>
      </c>
      <c r="M160" s="46">
        <f t="shared" si="40"/>
        <v>3.7728910086396894E-2</v>
      </c>
      <c r="N160" s="46">
        <f t="shared" si="40"/>
        <v>4.2257440335271693E-2</v>
      </c>
      <c r="O160" s="46">
        <f t="shared" si="40"/>
        <v>4.0312416680102825E-2</v>
      </c>
      <c r="P160" s="46">
        <f t="shared" si="40"/>
        <v>4.1845358939047048E-2</v>
      </c>
      <c r="Q160" s="46">
        <f t="shared" si="40"/>
        <v>4.5679440502705469E-2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45374147.342622146</v>
      </c>
      <c r="C3" s="41">
        <f>TrRoad_act!C57</f>
        <v>46377830.128401205</v>
      </c>
      <c r="D3" s="41">
        <f>TrRoad_act!D57</f>
        <v>47490343.924697571</v>
      </c>
      <c r="E3" s="41">
        <f>TrRoad_act!E57</f>
        <v>48546084.317127101</v>
      </c>
      <c r="F3" s="41">
        <f>TrRoad_act!F57</f>
        <v>48367885.10709855</v>
      </c>
      <c r="G3" s="41">
        <f>TrRoad_act!G57</f>
        <v>49269228.509692684</v>
      </c>
      <c r="H3" s="41">
        <f>TrRoad_act!H57</f>
        <v>49995167.644769281</v>
      </c>
      <c r="I3" s="41">
        <f>TrRoad_act!I57</f>
        <v>50367001.320086926</v>
      </c>
      <c r="J3" s="41">
        <f>TrRoad_act!J57</f>
        <v>50703934.63627293</v>
      </c>
      <c r="K3" s="41">
        <f>TrRoad_act!K57</f>
        <v>50830574.682451196</v>
      </c>
      <c r="L3" s="41">
        <f>TrRoad_act!L57</f>
        <v>52163513.069980204</v>
      </c>
      <c r="M3" s="41">
        <f>TrRoad_act!M57</f>
        <v>52350782.989243932</v>
      </c>
      <c r="N3" s="41">
        <f>TrRoad_act!N57</f>
        <v>51935678.226937622</v>
      </c>
      <c r="O3" s="41">
        <f>TrRoad_act!O57</f>
        <v>52021984.778204866</v>
      </c>
      <c r="P3" s="41">
        <f>TrRoad_act!P57</f>
        <v>52417393.119154483</v>
      </c>
      <c r="Q3" s="41">
        <f>TrRoad_act!Q57</f>
        <v>52989726.700025193</v>
      </c>
    </row>
    <row r="4" spans="1:17" ht="11.45" customHeight="1" x14ac:dyDescent="0.25">
      <c r="A4" s="25" t="s">
        <v>39</v>
      </c>
      <c r="B4" s="40">
        <f>TrRoad_act!B58</f>
        <v>41815984</v>
      </c>
      <c r="C4" s="40">
        <f>TrRoad_act!C58</f>
        <v>42652365</v>
      </c>
      <c r="D4" s="40">
        <f>TrRoad_act!D58</f>
        <v>43538591</v>
      </c>
      <c r="E4" s="40">
        <f>TrRoad_act!E58</f>
        <v>44409470</v>
      </c>
      <c r="F4" s="40">
        <f>TrRoad_act!F58</f>
        <v>44171891</v>
      </c>
      <c r="G4" s="40">
        <f>TrRoad_act!G58</f>
        <v>44911427</v>
      </c>
      <c r="H4" s="40">
        <f>TrRoad_act!H58</f>
        <v>45479444</v>
      </c>
      <c r="I4" s="40">
        <f>TrRoad_act!I58</f>
        <v>45753899</v>
      </c>
      <c r="J4" s="40">
        <f>TrRoad_act!J58</f>
        <v>46004010</v>
      </c>
      <c r="K4" s="40">
        <f>TrRoad_act!K58</f>
        <v>46093707</v>
      </c>
      <c r="L4" s="40">
        <f>TrRoad_act!L58</f>
        <v>47384206</v>
      </c>
      <c r="M4" s="40">
        <f>TrRoad_act!M58</f>
        <v>47526568</v>
      </c>
      <c r="N4" s="40">
        <f>TrRoad_act!N58</f>
        <v>47117142</v>
      </c>
      <c r="O4" s="40">
        <f>TrRoad_act!O58</f>
        <v>47244475</v>
      </c>
      <c r="P4" s="40">
        <f>TrRoad_act!P58</f>
        <v>47637942</v>
      </c>
      <c r="Q4" s="40">
        <f>TrRoad_act!Q58</f>
        <v>48176183</v>
      </c>
    </row>
    <row r="5" spans="1:17" ht="11.45" customHeight="1" x14ac:dyDescent="0.25">
      <c r="A5" s="23" t="s">
        <v>30</v>
      </c>
      <c r="B5" s="39">
        <f>TrRoad_act!B59</f>
        <v>8942816</v>
      </c>
      <c r="C5" s="39">
        <f>TrRoad_act!C59</f>
        <v>9323507</v>
      </c>
      <c r="D5" s="39">
        <f>TrRoad_act!D59</f>
        <v>9740875</v>
      </c>
      <c r="E5" s="39">
        <f>TrRoad_act!E59</f>
        <v>10006769</v>
      </c>
      <c r="F5" s="39">
        <f>TrRoad_act!F59</f>
        <v>10106017</v>
      </c>
      <c r="G5" s="39">
        <f>TrRoad_act!G59</f>
        <v>10149990</v>
      </c>
      <c r="H5" s="39">
        <f>TrRoad_act!H59</f>
        <v>10086345</v>
      </c>
      <c r="I5" s="39">
        <f>TrRoad_act!I59</f>
        <v>9977480</v>
      </c>
      <c r="J5" s="39">
        <f>TrRoad_act!J59</f>
        <v>9801413</v>
      </c>
      <c r="K5" s="39">
        <f>TrRoad_act!K59</f>
        <v>9624183</v>
      </c>
      <c r="L5" s="39">
        <f>TrRoad_act!L59</f>
        <v>9758349</v>
      </c>
      <c r="M5" s="39">
        <f>TrRoad_act!M59</f>
        <v>9684151</v>
      </c>
      <c r="N5" s="39">
        <f>TrRoad_act!N59</f>
        <v>9093076</v>
      </c>
      <c r="O5" s="39">
        <f>TrRoad_act!O59</f>
        <v>9266569</v>
      </c>
      <c r="P5" s="39">
        <f>TrRoad_act!P59</f>
        <v>9423418</v>
      </c>
      <c r="Q5" s="39">
        <f>TrRoad_act!Q59</f>
        <v>9578483</v>
      </c>
    </row>
    <row r="6" spans="1:17" ht="11.45" customHeight="1" x14ac:dyDescent="0.25">
      <c r="A6" s="19" t="s">
        <v>29</v>
      </c>
      <c r="B6" s="38">
        <f>TrRoad_act!B60</f>
        <v>32785000</v>
      </c>
      <c r="C6" s="38">
        <f>TrRoad_act!C60</f>
        <v>33239000</v>
      </c>
      <c r="D6" s="38">
        <f>TrRoad_act!D60</f>
        <v>33706000</v>
      </c>
      <c r="E6" s="38">
        <f>TrRoad_act!E60</f>
        <v>34310000</v>
      </c>
      <c r="F6" s="38">
        <f>TrRoad_act!F60</f>
        <v>33973000</v>
      </c>
      <c r="G6" s="38">
        <f>TrRoad_act!G60</f>
        <v>34667000</v>
      </c>
      <c r="H6" s="38">
        <f>TrRoad_act!H60</f>
        <v>35297000</v>
      </c>
      <c r="I6" s="38">
        <f>TrRoad_act!I60</f>
        <v>35680000</v>
      </c>
      <c r="J6" s="38">
        <f>TrRoad_act!J60</f>
        <v>36105000</v>
      </c>
      <c r="K6" s="38">
        <f>TrRoad_act!K60</f>
        <v>36372000</v>
      </c>
      <c r="L6" s="38">
        <f>TrRoad_act!L60</f>
        <v>37528616</v>
      </c>
      <c r="M6" s="38">
        <f>TrRoad_act!M60</f>
        <v>37743940</v>
      </c>
      <c r="N6" s="38">
        <f>TrRoad_act!N60</f>
        <v>37927910</v>
      </c>
      <c r="O6" s="38">
        <f>TrRoad_act!O60</f>
        <v>37883046</v>
      </c>
      <c r="P6" s="38">
        <f>TrRoad_act!P60</f>
        <v>38120255</v>
      </c>
      <c r="Q6" s="38">
        <f>TrRoad_act!Q60</f>
        <v>38503684</v>
      </c>
    </row>
    <row r="7" spans="1:17" ht="11.45" customHeight="1" x14ac:dyDescent="0.25">
      <c r="A7" s="62" t="s">
        <v>59</v>
      </c>
      <c r="B7" s="42">
        <f>TrRoad_act!B61</f>
        <v>26204297</v>
      </c>
      <c r="C7" s="42">
        <f>TrRoad_act!C61</f>
        <v>25904935</v>
      </c>
      <c r="D7" s="42">
        <f>TrRoad_act!D61</f>
        <v>25606831</v>
      </c>
      <c r="E7" s="42">
        <f>TrRoad_act!E61</f>
        <v>25225936</v>
      </c>
      <c r="F7" s="42">
        <f>TrRoad_act!F61</f>
        <v>23812322</v>
      </c>
      <c r="G7" s="42">
        <f>TrRoad_act!G61</f>
        <v>23242281</v>
      </c>
      <c r="H7" s="42">
        <f>TrRoad_act!H61</f>
        <v>22693022</v>
      </c>
      <c r="I7" s="42">
        <f>TrRoad_act!I61</f>
        <v>21973806</v>
      </c>
      <c r="J7" s="42">
        <f>TrRoad_act!J61</f>
        <v>21517554</v>
      </c>
      <c r="K7" s="42">
        <f>TrRoad_act!K61</f>
        <v>20953087</v>
      </c>
      <c r="L7" s="42">
        <f>TrRoad_act!L61</f>
        <v>20876824</v>
      </c>
      <c r="M7" s="42">
        <f>TrRoad_act!M61</f>
        <v>20511762</v>
      </c>
      <c r="N7" s="42">
        <f>TrRoad_act!N61</f>
        <v>20199568</v>
      </c>
      <c r="O7" s="42">
        <f>TrRoad_act!O61</f>
        <v>19776277</v>
      </c>
      <c r="P7" s="42">
        <f>TrRoad_act!P61</f>
        <v>19515506</v>
      </c>
      <c r="Q7" s="42">
        <f>TrRoad_act!Q61</f>
        <v>19289880</v>
      </c>
    </row>
    <row r="8" spans="1:17" ht="11.45" customHeight="1" x14ac:dyDescent="0.25">
      <c r="A8" s="62" t="s">
        <v>58</v>
      </c>
      <c r="B8" s="42">
        <f>TrRoad_act!B62</f>
        <v>4799703</v>
      </c>
      <c r="C8" s="42">
        <f>TrRoad_act!C62</f>
        <v>5506065</v>
      </c>
      <c r="D8" s="42">
        <f>TrRoad_act!D62</f>
        <v>6366169</v>
      </c>
      <c r="E8" s="42">
        <f>TrRoad_act!E62</f>
        <v>7346775</v>
      </c>
      <c r="F8" s="42">
        <f>TrRoad_act!F62</f>
        <v>8469678</v>
      </c>
      <c r="G8" s="42">
        <f>TrRoad_act!G62</f>
        <v>9693093</v>
      </c>
      <c r="H8" s="42">
        <f>TrRoad_act!H62</f>
        <v>10899720</v>
      </c>
      <c r="I8" s="42">
        <f>TrRoad_act!I62</f>
        <v>11950194</v>
      </c>
      <c r="J8" s="42">
        <f>TrRoad_act!J62</f>
        <v>12722446</v>
      </c>
      <c r="K8" s="42">
        <f>TrRoad_act!K62</f>
        <v>13382913</v>
      </c>
      <c r="L8" s="42">
        <f>TrRoad_act!L62</f>
        <v>14194111</v>
      </c>
      <c r="M8" s="42">
        <f>TrRoad_act!M62</f>
        <v>14731252</v>
      </c>
      <c r="N8" s="42">
        <f>TrRoad_act!N62</f>
        <v>15081965</v>
      </c>
      <c r="O8" s="42">
        <f>TrRoad_act!O62</f>
        <v>15304722</v>
      </c>
      <c r="P8" s="42">
        <f>TrRoad_act!P62</f>
        <v>15668930</v>
      </c>
      <c r="Q8" s="42">
        <f>TrRoad_act!Q62</f>
        <v>16240485</v>
      </c>
    </row>
    <row r="9" spans="1:17" ht="11.45" customHeight="1" x14ac:dyDescent="0.25">
      <c r="A9" s="62" t="s">
        <v>57</v>
      </c>
      <c r="B9" s="42">
        <f>TrRoad_act!B63</f>
        <v>1492000</v>
      </c>
      <c r="C9" s="42">
        <f>TrRoad_act!C63</f>
        <v>1493000</v>
      </c>
      <c r="D9" s="42">
        <f>TrRoad_act!D63</f>
        <v>1398000</v>
      </c>
      <c r="E9" s="42">
        <f>TrRoad_act!E63</f>
        <v>1410000</v>
      </c>
      <c r="F9" s="42">
        <f>TrRoad_act!F63</f>
        <v>1375000</v>
      </c>
      <c r="G9" s="42">
        <f>TrRoad_act!G63</f>
        <v>1376626</v>
      </c>
      <c r="H9" s="42">
        <f>TrRoad_act!H63</f>
        <v>1299258</v>
      </c>
      <c r="I9" s="42">
        <f>TrRoad_act!I63</f>
        <v>1302000</v>
      </c>
      <c r="J9" s="42">
        <f>TrRoad_act!J63</f>
        <v>1329000</v>
      </c>
      <c r="K9" s="42">
        <f>TrRoad_act!K63</f>
        <v>1474000</v>
      </c>
      <c r="L9" s="42">
        <f>TrRoad_act!L63</f>
        <v>1753000</v>
      </c>
      <c r="M9" s="42">
        <f>TrRoad_act!M63</f>
        <v>1776000</v>
      </c>
      <c r="N9" s="42">
        <f>TrRoad_act!N63</f>
        <v>1862000</v>
      </c>
      <c r="O9" s="42">
        <f>TrRoad_act!O63</f>
        <v>1944000</v>
      </c>
      <c r="P9" s="42">
        <f>TrRoad_act!P63</f>
        <v>2042120</v>
      </c>
      <c r="Q9" s="42">
        <f>TrRoad_act!Q63</f>
        <v>2021514</v>
      </c>
    </row>
    <row r="10" spans="1:17" ht="11.45" customHeight="1" x14ac:dyDescent="0.25">
      <c r="A10" s="62" t="s">
        <v>56</v>
      </c>
      <c r="B10" s="42">
        <f>TrRoad_act!B64</f>
        <v>289000</v>
      </c>
      <c r="C10" s="42">
        <f>TrRoad_act!C64</f>
        <v>335000</v>
      </c>
      <c r="D10" s="42">
        <f>TrRoad_act!D64</f>
        <v>335000</v>
      </c>
      <c r="E10" s="42">
        <f>TrRoad_act!E64</f>
        <v>327289</v>
      </c>
      <c r="F10" s="42">
        <f>TrRoad_act!F64</f>
        <v>316000</v>
      </c>
      <c r="G10" s="42">
        <f>TrRoad_act!G64</f>
        <v>355000</v>
      </c>
      <c r="H10" s="42">
        <f>TrRoad_act!H64</f>
        <v>405000</v>
      </c>
      <c r="I10" s="42">
        <f>TrRoad_act!I64</f>
        <v>454000</v>
      </c>
      <c r="J10" s="42">
        <f>TrRoad_act!J64</f>
        <v>536000</v>
      </c>
      <c r="K10" s="42">
        <f>TrRoad_act!K64</f>
        <v>562000</v>
      </c>
      <c r="L10" s="42">
        <f>TrRoad_act!L64</f>
        <v>701000</v>
      </c>
      <c r="M10" s="42">
        <f>TrRoad_act!M64</f>
        <v>716000</v>
      </c>
      <c r="N10" s="42">
        <f>TrRoad_act!N64</f>
        <v>775000</v>
      </c>
      <c r="O10" s="42">
        <f>TrRoad_act!O64</f>
        <v>834000</v>
      </c>
      <c r="P10" s="42">
        <f>TrRoad_act!P64</f>
        <v>848668</v>
      </c>
      <c r="Q10" s="42">
        <f>TrRoad_act!Q64</f>
        <v>905798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141</v>
      </c>
      <c r="O11" s="42">
        <f>TrRoad_act!O65</f>
        <v>14056</v>
      </c>
      <c r="P11" s="42">
        <f>TrRoad_act!P65</f>
        <v>34120</v>
      </c>
      <c r="Q11" s="42">
        <f>TrRoad_act!Q65</f>
        <v>33873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3681</v>
      </c>
      <c r="M12" s="42">
        <f>TrRoad_act!M66</f>
        <v>8926</v>
      </c>
      <c r="N12" s="42">
        <f>TrRoad_act!N66</f>
        <v>9236</v>
      </c>
      <c r="O12" s="42">
        <f>TrRoad_act!O66</f>
        <v>9991</v>
      </c>
      <c r="P12" s="42">
        <f>TrRoad_act!P66</f>
        <v>10911</v>
      </c>
      <c r="Q12" s="42">
        <f>TrRoad_act!Q66</f>
        <v>12134</v>
      </c>
    </row>
    <row r="13" spans="1:17" ht="11.45" customHeight="1" x14ac:dyDescent="0.25">
      <c r="A13" s="19" t="s">
        <v>28</v>
      </c>
      <c r="B13" s="38">
        <f>TrRoad_act!B67</f>
        <v>88168</v>
      </c>
      <c r="C13" s="38">
        <f>TrRoad_act!C67</f>
        <v>89858</v>
      </c>
      <c r="D13" s="38">
        <f>TrRoad_act!D67</f>
        <v>91716</v>
      </c>
      <c r="E13" s="38">
        <f>TrRoad_act!E67</f>
        <v>92701</v>
      </c>
      <c r="F13" s="38">
        <f>TrRoad_act!F67</f>
        <v>92874</v>
      </c>
      <c r="G13" s="38">
        <f>TrRoad_act!G67</f>
        <v>94437</v>
      </c>
      <c r="H13" s="38">
        <f>TrRoad_act!H67</f>
        <v>96099</v>
      </c>
      <c r="I13" s="38">
        <f>TrRoad_act!I67</f>
        <v>96419</v>
      </c>
      <c r="J13" s="38">
        <f>TrRoad_act!J67</f>
        <v>97597</v>
      </c>
      <c r="K13" s="38">
        <f>TrRoad_act!K67</f>
        <v>97524</v>
      </c>
      <c r="L13" s="38">
        <f>TrRoad_act!L67</f>
        <v>97241</v>
      </c>
      <c r="M13" s="38">
        <f>TrRoad_act!M67</f>
        <v>98477</v>
      </c>
      <c r="N13" s="38">
        <f>TrRoad_act!N67</f>
        <v>96156</v>
      </c>
      <c r="O13" s="38">
        <f>TrRoad_act!O67</f>
        <v>94860</v>
      </c>
      <c r="P13" s="38">
        <f>TrRoad_act!P67</f>
        <v>94269</v>
      </c>
      <c r="Q13" s="38">
        <f>TrRoad_act!Q67</f>
        <v>94016</v>
      </c>
    </row>
    <row r="14" spans="1:17" ht="11.45" customHeight="1" x14ac:dyDescent="0.25">
      <c r="A14" s="62" t="s">
        <v>59</v>
      </c>
      <c r="B14" s="37">
        <f>TrRoad_act!B68</f>
        <v>1014</v>
      </c>
      <c r="C14" s="37">
        <f>TrRoad_act!C68</f>
        <v>924</v>
      </c>
      <c r="D14" s="37">
        <f>TrRoad_act!D68</f>
        <v>891</v>
      </c>
      <c r="E14" s="37">
        <f>TrRoad_act!E68</f>
        <v>728</v>
      </c>
      <c r="F14" s="37">
        <f>TrRoad_act!F68</f>
        <v>633</v>
      </c>
      <c r="G14" s="37">
        <f>TrRoad_act!G68</f>
        <v>615</v>
      </c>
      <c r="H14" s="37">
        <f>TrRoad_act!H68</f>
        <v>588</v>
      </c>
      <c r="I14" s="37">
        <f>TrRoad_act!I68</f>
        <v>561</v>
      </c>
      <c r="J14" s="37">
        <f>TrRoad_act!J68</f>
        <v>568</v>
      </c>
      <c r="K14" s="37">
        <f>TrRoad_act!K68</f>
        <v>593</v>
      </c>
      <c r="L14" s="37">
        <f>TrRoad_act!L68</f>
        <v>581</v>
      </c>
      <c r="M14" s="37">
        <f>TrRoad_act!M68</f>
        <v>560</v>
      </c>
      <c r="N14" s="37">
        <f>TrRoad_act!N68</f>
        <v>554</v>
      </c>
      <c r="O14" s="37">
        <f>TrRoad_act!O68</f>
        <v>1026</v>
      </c>
      <c r="P14" s="37">
        <f>TrRoad_act!P68</f>
        <v>611</v>
      </c>
      <c r="Q14" s="37">
        <f>TrRoad_act!Q68</f>
        <v>587</v>
      </c>
    </row>
    <row r="15" spans="1:17" ht="11.45" customHeight="1" x14ac:dyDescent="0.25">
      <c r="A15" s="62" t="s">
        <v>58</v>
      </c>
      <c r="B15" s="37">
        <f>TrRoad_act!B69</f>
        <v>86391</v>
      </c>
      <c r="C15" s="37">
        <f>TrRoad_act!C69</f>
        <v>88156</v>
      </c>
      <c r="D15" s="37">
        <f>TrRoad_act!D69</f>
        <v>90117</v>
      </c>
      <c r="E15" s="37">
        <f>TrRoad_act!E69</f>
        <v>90894</v>
      </c>
      <c r="F15" s="37">
        <f>TrRoad_act!F69</f>
        <v>91139</v>
      </c>
      <c r="G15" s="37">
        <f>TrRoad_act!G69</f>
        <v>92266</v>
      </c>
      <c r="H15" s="37">
        <f>TrRoad_act!H69</f>
        <v>93287</v>
      </c>
      <c r="I15" s="37">
        <f>TrRoad_act!I69</f>
        <v>93146</v>
      </c>
      <c r="J15" s="37">
        <f>TrRoad_act!J69</f>
        <v>93805</v>
      </c>
      <c r="K15" s="37">
        <f>TrRoad_act!K69</f>
        <v>93328</v>
      </c>
      <c r="L15" s="37">
        <f>TrRoad_act!L69</f>
        <v>92826</v>
      </c>
      <c r="M15" s="37">
        <f>TrRoad_act!M69</f>
        <v>93435</v>
      </c>
      <c r="N15" s="37">
        <f>TrRoad_act!N69</f>
        <v>90345</v>
      </c>
      <c r="O15" s="37">
        <f>TrRoad_act!O69</f>
        <v>87745</v>
      </c>
      <c r="P15" s="37">
        <f>TrRoad_act!P69</f>
        <v>87661</v>
      </c>
      <c r="Q15" s="37">
        <f>TrRoad_act!Q69</f>
        <v>87210</v>
      </c>
    </row>
    <row r="16" spans="1:17" ht="11.45" customHeight="1" x14ac:dyDescent="0.25">
      <c r="A16" s="62" t="s">
        <v>57</v>
      </c>
      <c r="B16" s="37">
        <f>TrRoad_act!B70</f>
        <v>72</v>
      </c>
      <c r="C16" s="37">
        <f>TrRoad_act!C70</f>
        <v>81</v>
      </c>
      <c r="D16" s="37">
        <f>TrRoad_act!D70</f>
        <v>77</v>
      </c>
      <c r="E16" s="37">
        <f>TrRoad_act!E70</f>
        <v>90</v>
      </c>
      <c r="F16" s="37">
        <f>TrRoad_act!F70</f>
        <v>140</v>
      </c>
      <c r="G16" s="37">
        <f>TrRoad_act!G70</f>
        <v>204</v>
      </c>
      <c r="H16" s="37">
        <f>TrRoad_act!H70</f>
        <v>229</v>
      </c>
      <c r="I16" s="37">
        <f>TrRoad_act!I70</f>
        <v>275</v>
      </c>
      <c r="J16" s="37">
        <f>TrRoad_act!J70</f>
        <v>332</v>
      </c>
      <c r="K16" s="37">
        <f>TrRoad_act!K70</f>
        <v>453</v>
      </c>
      <c r="L16" s="37">
        <f>TrRoad_act!L70</f>
        <v>456</v>
      </c>
      <c r="M16" s="37">
        <f>TrRoad_act!M70</f>
        <v>439</v>
      </c>
      <c r="N16" s="37">
        <f>TrRoad_act!N70</f>
        <v>420</v>
      </c>
      <c r="O16" s="37">
        <f>TrRoad_act!O70</f>
        <v>401</v>
      </c>
      <c r="P16" s="37">
        <f>TrRoad_act!P70</f>
        <v>380</v>
      </c>
      <c r="Q16" s="37">
        <f>TrRoad_act!Q70</f>
        <v>309</v>
      </c>
    </row>
    <row r="17" spans="1:17" ht="11.45" customHeight="1" x14ac:dyDescent="0.25">
      <c r="A17" s="62" t="s">
        <v>56</v>
      </c>
      <c r="B17" s="37">
        <f>TrRoad_act!B71</f>
        <v>691</v>
      </c>
      <c r="C17" s="37">
        <f>TrRoad_act!C71</f>
        <v>697</v>
      </c>
      <c r="D17" s="37">
        <f>TrRoad_act!D71</f>
        <v>631</v>
      </c>
      <c r="E17" s="37">
        <f>TrRoad_act!E71</f>
        <v>989</v>
      </c>
      <c r="F17" s="37">
        <f>TrRoad_act!F71</f>
        <v>962</v>
      </c>
      <c r="G17" s="37">
        <f>TrRoad_act!G71</f>
        <v>1352</v>
      </c>
      <c r="H17" s="37">
        <f>TrRoad_act!H71</f>
        <v>1995</v>
      </c>
      <c r="I17" s="37">
        <f>TrRoad_act!I71</f>
        <v>2437</v>
      </c>
      <c r="J17" s="37">
        <f>TrRoad_act!J71</f>
        <v>2892</v>
      </c>
      <c r="K17" s="37">
        <f>TrRoad_act!K71</f>
        <v>3150</v>
      </c>
      <c r="L17" s="37">
        <f>TrRoad_act!L71</f>
        <v>3378</v>
      </c>
      <c r="M17" s="37">
        <f>TrRoad_act!M71</f>
        <v>4043</v>
      </c>
      <c r="N17" s="37">
        <f>TrRoad_act!N71</f>
        <v>4837</v>
      </c>
      <c r="O17" s="37">
        <f>TrRoad_act!O71</f>
        <v>5194</v>
      </c>
      <c r="P17" s="37">
        <f>TrRoad_act!P71</f>
        <v>5124</v>
      </c>
      <c r="Q17" s="37">
        <f>TrRoad_act!Q71</f>
        <v>5422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494</v>
      </c>
      <c r="P18" s="37">
        <f>TrRoad_act!P72</f>
        <v>493</v>
      </c>
      <c r="Q18" s="37">
        <f>TrRoad_act!Q72</f>
        <v>488</v>
      </c>
    </row>
    <row r="19" spans="1:17" ht="11.45" customHeight="1" x14ac:dyDescent="0.25">
      <c r="A19" s="25" t="s">
        <v>18</v>
      </c>
      <c r="B19" s="40">
        <f>TrRoad_act!B73</f>
        <v>3558163.3426221497</v>
      </c>
      <c r="C19" s="40">
        <f>TrRoad_act!C73</f>
        <v>3725465.1284012087</v>
      </c>
      <c r="D19" s="40">
        <f>TrRoad_act!D73</f>
        <v>3951752.92469757</v>
      </c>
      <c r="E19" s="40">
        <f>TrRoad_act!E73</f>
        <v>4136614.3171270993</v>
      </c>
      <c r="F19" s="40">
        <f>TrRoad_act!F73</f>
        <v>4195994.1070985468</v>
      </c>
      <c r="G19" s="40">
        <f>TrRoad_act!G73</f>
        <v>4357801.509692681</v>
      </c>
      <c r="H19" s="40">
        <f>TrRoad_act!H73</f>
        <v>4515723.6447692793</v>
      </c>
      <c r="I19" s="40">
        <f>TrRoad_act!I73</f>
        <v>4613102.3200869281</v>
      </c>
      <c r="J19" s="40">
        <f>TrRoad_act!J73</f>
        <v>4699924.6362729277</v>
      </c>
      <c r="K19" s="40">
        <f>TrRoad_act!K73</f>
        <v>4736867.6824511942</v>
      </c>
      <c r="L19" s="40">
        <f>TrRoad_act!L73</f>
        <v>4779307.0699802069</v>
      </c>
      <c r="M19" s="40">
        <f>TrRoad_act!M73</f>
        <v>4824214.989243933</v>
      </c>
      <c r="N19" s="40">
        <f>TrRoad_act!N73</f>
        <v>4818536.226937619</v>
      </c>
      <c r="O19" s="40">
        <f>TrRoad_act!O73</f>
        <v>4777509.7782048685</v>
      </c>
      <c r="P19" s="40">
        <f>TrRoad_act!P73</f>
        <v>4779451.1191544859</v>
      </c>
      <c r="Q19" s="40">
        <f>TrRoad_act!Q73</f>
        <v>4813543.7000251934</v>
      </c>
    </row>
    <row r="20" spans="1:17" ht="11.45" customHeight="1" x14ac:dyDescent="0.25">
      <c r="A20" s="23" t="s">
        <v>27</v>
      </c>
      <c r="B20" s="39">
        <f>TrRoad_act!B74</f>
        <v>2637172</v>
      </c>
      <c r="C20" s="39">
        <f>TrRoad_act!C74</f>
        <v>2804885</v>
      </c>
      <c r="D20" s="39">
        <f>TrRoad_act!D74</f>
        <v>3027282</v>
      </c>
      <c r="E20" s="39">
        <f>TrRoad_act!E74</f>
        <v>3209962</v>
      </c>
      <c r="F20" s="39">
        <f>TrRoad_act!F74</f>
        <v>3272318</v>
      </c>
      <c r="G20" s="39">
        <f>TrRoad_act!G74</f>
        <v>3432827</v>
      </c>
      <c r="H20" s="39">
        <f>TrRoad_act!H74</f>
        <v>3579735</v>
      </c>
      <c r="I20" s="39">
        <f>TrRoad_act!I74</f>
        <v>3673354</v>
      </c>
      <c r="J20" s="39">
        <f>TrRoad_act!J74</f>
        <v>3761540</v>
      </c>
      <c r="K20" s="39">
        <f>TrRoad_act!K74</f>
        <v>3802936</v>
      </c>
      <c r="L20" s="39">
        <f>TrRoad_act!L74</f>
        <v>3855887</v>
      </c>
      <c r="M20" s="39">
        <f>TrRoad_act!M74</f>
        <v>3900300</v>
      </c>
      <c r="N20" s="39">
        <f>TrRoad_act!N74</f>
        <v>3914121</v>
      </c>
      <c r="O20" s="39">
        <f>TrRoad_act!O74</f>
        <v>3894922</v>
      </c>
      <c r="P20" s="39">
        <f>TrRoad_act!P74</f>
        <v>3909637</v>
      </c>
      <c r="Q20" s="39">
        <f>TrRoad_act!Q74</f>
        <v>3944261</v>
      </c>
    </row>
    <row r="21" spans="1:17" ht="11.45" customHeight="1" x14ac:dyDescent="0.25">
      <c r="A21" s="62" t="s">
        <v>59</v>
      </c>
      <c r="B21" s="42">
        <f>TrRoad_act!B75</f>
        <v>252409</v>
      </c>
      <c r="C21" s="42">
        <f>TrRoad_act!C75</f>
        <v>263033</v>
      </c>
      <c r="D21" s="42">
        <f>TrRoad_act!D75</f>
        <v>278148</v>
      </c>
      <c r="E21" s="42">
        <f>TrRoad_act!E75</f>
        <v>288969</v>
      </c>
      <c r="F21" s="42">
        <f>TrRoad_act!F75</f>
        <v>288626</v>
      </c>
      <c r="G21" s="42">
        <f>TrRoad_act!G75</f>
        <v>296661</v>
      </c>
      <c r="H21" s="42">
        <f>TrRoad_act!H75</f>
        <v>303102</v>
      </c>
      <c r="I21" s="42">
        <f>TrRoad_act!I75</f>
        <v>265204</v>
      </c>
      <c r="J21" s="42">
        <f>TrRoad_act!J75</f>
        <v>256570</v>
      </c>
      <c r="K21" s="42">
        <f>TrRoad_act!K75</f>
        <v>243999</v>
      </c>
      <c r="L21" s="42">
        <f>TrRoad_act!L75</f>
        <v>233591</v>
      </c>
      <c r="M21" s="42">
        <f>TrRoad_act!M75</f>
        <v>237169</v>
      </c>
      <c r="N21" s="42">
        <f>TrRoad_act!N75</f>
        <v>218599</v>
      </c>
      <c r="O21" s="42">
        <f>TrRoad_act!O75</f>
        <v>213153</v>
      </c>
      <c r="P21" s="42">
        <f>TrRoad_act!P75</f>
        <v>207425</v>
      </c>
      <c r="Q21" s="42">
        <f>TrRoad_act!Q75</f>
        <v>199341</v>
      </c>
    </row>
    <row r="22" spans="1:17" ht="11.45" customHeight="1" x14ac:dyDescent="0.25">
      <c r="A22" s="62" t="s">
        <v>58</v>
      </c>
      <c r="B22" s="42">
        <f>TrRoad_act!B76</f>
        <v>2370095</v>
      </c>
      <c r="C22" s="42">
        <f>TrRoad_act!C76</f>
        <v>2524678</v>
      </c>
      <c r="D22" s="42">
        <f>TrRoad_act!D76</f>
        <v>2728721</v>
      </c>
      <c r="E22" s="42">
        <f>TrRoad_act!E76</f>
        <v>2897148</v>
      </c>
      <c r="F22" s="42">
        <f>TrRoad_act!F76</f>
        <v>2956902</v>
      </c>
      <c r="G22" s="42">
        <f>TrRoad_act!G76</f>
        <v>3105183</v>
      </c>
      <c r="H22" s="42">
        <f>TrRoad_act!H76</f>
        <v>3240999</v>
      </c>
      <c r="I22" s="42">
        <f>TrRoad_act!I76</f>
        <v>3373071</v>
      </c>
      <c r="J22" s="42">
        <f>TrRoad_act!J76</f>
        <v>3459014</v>
      </c>
      <c r="K22" s="42">
        <f>TrRoad_act!K76</f>
        <v>3494966</v>
      </c>
      <c r="L22" s="42">
        <f>TrRoad_act!L76</f>
        <v>3534015</v>
      </c>
      <c r="M22" s="42">
        <f>TrRoad_act!M76</f>
        <v>3567298</v>
      </c>
      <c r="N22" s="42">
        <f>TrRoad_act!N76</f>
        <v>3593422</v>
      </c>
      <c r="O22" s="42">
        <f>TrRoad_act!O76</f>
        <v>3571446</v>
      </c>
      <c r="P22" s="42">
        <f>TrRoad_act!P76</f>
        <v>3583125</v>
      </c>
      <c r="Q22" s="42">
        <f>TrRoad_act!Q76</f>
        <v>3617886</v>
      </c>
    </row>
    <row r="23" spans="1:17" ht="11.45" customHeight="1" x14ac:dyDescent="0.25">
      <c r="A23" s="62" t="s">
        <v>57</v>
      </c>
      <c r="B23" s="42">
        <f>TrRoad_act!B77</f>
        <v>7466</v>
      </c>
      <c r="C23" s="42">
        <f>TrRoad_act!C77</f>
        <v>8576</v>
      </c>
      <c r="D23" s="42">
        <f>TrRoad_act!D77</f>
        <v>9997</v>
      </c>
      <c r="E23" s="42">
        <f>TrRoad_act!E77</f>
        <v>11449</v>
      </c>
      <c r="F23" s="42">
        <f>TrRoad_act!F77</f>
        <v>12606</v>
      </c>
      <c r="G23" s="42">
        <f>TrRoad_act!G77</f>
        <v>14282</v>
      </c>
      <c r="H23" s="42">
        <f>TrRoad_act!H77</f>
        <v>16086</v>
      </c>
      <c r="I23" s="42">
        <f>TrRoad_act!I77</f>
        <v>15502</v>
      </c>
      <c r="J23" s="42">
        <f>TrRoad_act!J77</f>
        <v>18675</v>
      </c>
      <c r="K23" s="42">
        <f>TrRoad_act!K77</f>
        <v>24802</v>
      </c>
      <c r="L23" s="42">
        <f>TrRoad_act!L77</f>
        <v>30912</v>
      </c>
      <c r="M23" s="42">
        <f>TrRoad_act!M77</f>
        <v>34102</v>
      </c>
      <c r="N23" s="42">
        <f>TrRoad_act!N77</f>
        <v>39001</v>
      </c>
      <c r="O23" s="42">
        <f>TrRoad_act!O77</f>
        <v>41592</v>
      </c>
      <c r="P23" s="42">
        <f>TrRoad_act!P77</f>
        <v>44262</v>
      </c>
      <c r="Q23" s="42">
        <f>TrRoad_act!Q77</f>
        <v>46506</v>
      </c>
    </row>
    <row r="24" spans="1:17" ht="11.45" customHeight="1" x14ac:dyDescent="0.25">
      <c r="A24" s="62" t="s">
        <v>56</v>
      </c>
      <c r="B24" s="42">
        <f>TrRoad_act!B78</f>
        <v>7202</v>
      </c>
      <c r="C24" s="42">
        <f>TrRoad_act!C78</f>
        <v>8598</v>
      </c>
      <c r="D24" s="42">
        <f>TrRoad_act!D78</f>
        <v>10416</v>
      </c>
      <c r="E24" s="42">
        <f>TrRoad_act!E78</f>
        <v>12396</v>
      </c>
      <c r="F24" s="42">
        <f>TrRoad_act!F78</f>
        <v>14184</v>
      </c>
      <c r="G24" s="42">
        <f>TrRoad_act!G78</f>
        <v>16701</v>
      </c>
      <c r="H24" s="42">
        <f>TrRoad_act!H78</f>
        <v>19548</v>
      </c>
      <c r="I24" s="42">
        <f>TrRoad_act!I78</f>
        <v>19577</v>
      </c>
      <c r="J24" s="42">
        <f>TrRoad_act!J78</f>
        <v>27281</v>
      </c>
      <c r="K24" s="42">
        <f>TrRoad_act!K78</f>
        <v>39169</v>
      </c>
      <c r="L24" s="42">
        <f>TrRoad_act!L78</f>
        <v>57369</v>
      </c>
      <c r="M24" s="42">
        <f>TrRoad_act!M78</f>
        <v>61731</v>
      </c>
      <c r="N24" s="42">
        <f>TrRoad_act!N78</f>
        <v>62704</v>
      </c>
      <c r="O24" s="42">
        <f>TrRoad_act!O78</f>
        <v>68169</v>
      </c>
      <c r="P24" s="42">
        <f>TrRoad_act!P78</f>
        <v>73955</v>
      </c>
      <c r="Q24" s="42">
        <f>TrRoad_act!Q78</f>
        <v>79213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395</v>
      </c>
      <c r="O25" s="42">
        <f>TrRoad_act!O79</f>
        <v>562</v>
      </c>
      <c r="P25" s="42">
        <f>TrRoad_act!P79</f>
        <v>870</v>
      </c>
      <c r="Q25" s="42">
        <f>TrRoad_act!Q79</f>
        <v>1315</v>
      </c>
    </row>
    <row r="26" spans="1:17" ht="11.45" customHeight="1" x14ac:dyDescent="0.25">
      <c r="A26" s="19" t="s">
        <v>24</v>
      </c>
      <c r="B26" s="38">
        <f>TrRoad_act!B80</f>
        <v>920991.34262214997</v>
      </c>
      <c r="C26" s="38">
        <f>TrRoad_act!C80</f>
        <v>920580.12840120855</v>
      </c>
      <c r="D26" s="38">
        <f>TrRoad_act!D80</f>
        <v>924470.92469757004</v>
      </c>
      <c r="E26" s="38">
        <f>TrRoad_act!E80</f>
        <v>926652.31712709949</v>
      </c>
      <c r="F26" s="38">
        <f>TrRoad_act!F80</f>
        <v>923676.10709854704</v>
      </c>
      <c r="G26" s="38">
        <f>TrRoad_act!G80</f>
        <v>924974.50969268114</v>
      </c>
      <c r="H26" s="38">
        <f>TrRoad_act!H80</f>
        <v>935988.64476927894</v>
      </c>
      <c r="I26" s="38">
        <f>TrRoad_act!I80</f>
        <v>939748.32008692785</v>
      </c>
      <c r="J26" s="38">
        <f>TrRoad_act!J80</f>
        <v>938384.63627292798</v>
      </c>
      <c r="K26" s="38">
        <f>TrRoad_act!K80</f>
        <v>933931.6824511938</v>
      </c>
      <c r="L26" s="38">
        <f>TrRoad_act!L80</f>
        <v>923420.06998020667</v>
      </c>
      <c r="M26" s="38">
        <f>TrRoad_act!M80</f>
        <v>923914.98924393265</v>
      </c>
      <c r="N26" s="38">
        <f>TrRoad_act!N80</f>
        <v>904415.22693761915</v>
      </c>
      <c r="O26" s="38">
        <f>TrRoad_act!O80</f>
        <v>882587.77820486878</v>
      </c>
      <c r="P26" s="38">
        <f>TrRoad_act!P80</f>
        <v>869814.11915448552</v>
      </c>
      <c r="Q26" s="38">
        <f>TrRoad_act!Q80</f>
        <v>869282.70002519351</v>
      </c>
    </row>
    <row r="27" spans="1:17" ht="11.45" customHeight="1" x14ac:dyDescent="0.25">
      <c r="A27" s="17" t="s">
        <v>23</v>
      </c>
      <c r="B27" s="37">
        <f>TrRoad_act!B81</f>
        <v>900818</v>
      </c>
      <c r="C27" s="37">
        <f>TrRoad_act!C81</f>
        <v>899128</v>
      </c>
      <c r="D27" s="37">
        <f>TrRoad_act!D81</f>
        <v>901986</v>
      </c>
      <c r="E27" s="37">
        <f>TrRoad_act!E81</f>
        <v>903734</v>
      </c>
      <c r="F27" s="37">
        <f>TrRoad_act!F81</f>
        <v>896965</v>
      </c>
      <c r="G27" s="37">
        <f>TrRoad_act!G81</f>
        <v>897429</v>
      </c>
      <c r="H27" s="37">
        <f>TrRoad_act!H81</f>
        <v>906748</v>
      </c>
      <c r="I27" s="37">
        <f>TrRoad_act!I81</f>
        <v>910772</v>
      </c>
      <c r="J27" s="37">
        <f>TrRoad_act!J81</f>
        <v>907938</v>
      </c>
      <c r="K27" s="37">
        <f>TrRoad_act!K81</f>
        <v>907312</v>
      </c>
      <c r="L27" s="37">
        <f>TrRoad_act!L81</f>
        <v>894676</v>
      </c>
      <c r="M27" s="37">
        <f>TrRoad_act!M81</f>
        <v>899032</v>
      </c>
      <c r="N27" s="37">
        <f>TrRoad_act!N81</f>
        <v>881105</v>
      </c>
      <c r="O27" s="37">
        <f>TrRoad_act!O81</f>
        <v>857499</v>
      </c>
      <c r="P27" s="37">
        <f>TrRoad_act!P81</f>
        <v>844072</v>
      </c>
      <c r="Q27" s="37">
        <f>TrRoad_act!Q81</f>
        <v>844057</v>
      </c>
    </row>
    <row r="28" spans="1:17" ht="11.45" customHeight="1" x14ac:dyDescent="0.25">
      <c r="A28" s="15" t="s">
        <v>22</v>
      </c>
      <c r="B28" s="36">
        <f>TrRoad_act!B82</f>
        <v>20173.342622149943</v>
      </c>
      <c r="C28" s="36">
        <f>TrRoad_act!C82</f>
        <v>21452.128401208498</v>
      </c>
      <c r="D28" s="36">
        <f>TrRoad_act!D82</f>
        <v>22484.92469757007</v>
      </c>
      <c r="E28" s="36">
        <f>TrRoad_act!E82</f>
        <v>22918.317127099464</v>
      </c>
      <c r="F28" s="36">
        <f>TrRoad_act!F82</f>
        <v>26711.107098547098</v>
      </c>
      <c r="G28" s="36">
        <f>TrRoad_act!G82</f>
        <v>27545.509692681149</v>
      </c>
      <c r="H28" s="36">
        <f>TrRoad_act!H82</f>
        <v>29240.644769278901</v>
      </c>
      <c r="I28" s="36">
        <f>TrRoad_act!I82</f>
        <v>28976.320086927881</v>
      </c>
      <c r="J28" s="36">
        <f>TrRoad_act!J82</f>
        <v>30446.636272927975</v>
      </c>
      <c r="K28" s="36">
        <f>TrRoad_act!K82</f>
        <v>26619.682451193759</v>
      </c>
      <c r="L28" s="36">
        <f>TrRoad_act!L82</f>
        <v>28744.069980206714</v>
      </c>
      <c r="M28" s="36">
        <f>TrRoad_act!M82</f>
        <v>24882.989243932683</v>
      </c>
      <c r="N28" s="36">
        <f>TrRoad_act!N82</f>
        <v>23310.226937619165</v>
      </c>
      <c r="O28" s="36">
        <f>TrRoad_act!O82</f>
        <v>25088.778204868806</v>
      </c>
      <c r="P28" s="36">
        <f>TrRoad_act!P82</f>
        <v>25742.119154485506</v>
      </c>
      <c r="Q28" s="36">
        <f>TrRoad_act!Q82</f>
        <v>25225.700025193557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4177323</v>
      </c>
      <c r="D30" s="41">
        <f>TrRoad_act!D111</f>
        <v>4028096</v>
      </c>
      <c r="E30" s="41">
        <f>TrRoad_act!E111</f>
        <v>4395690</v>
      </c>
      <c r="F30" s="41">
        <f>TrRoad_act!F111</f>
        <v>4355905</v>
      </c>
      <c r="G30" s="41">
        <f>TrRoad_act!G111</f>
        <v>4215197</v>
      </c>
      <c r="H30" s="41">
        <f>TrRoad_act!H111</f>
        <v>4381843</v>
      </c>
      <c r="I30" s="41">
        <f>TrRoad_act!I111</f>
        <v>4304234</v>
      </c>
      <c r="J30" s="41">
        <f>TrRoad_act!J111</f>
        <v>3907359</v>
      </c>
      <c r="K30" s="41">
        <f>TrRoad_act!K111</f>
        <v>3931784</v>
      </c>
      <c r="L30" s="41">
        <f>TrRoad_act!L111</f>
        <v>3622072</v>
      </c>
      <c r="M30" s="41">
        <f>TrRoad_act!M111</f>
        <v>3243798</v>
      </c>
      <c r="N30" s="41">
        <f>TrRoad_act!N111</f>
        <v>2781931</v>
      </c>
      <c r="O30" s="41">
        <f>TrRoad_act!O111</f>
        <v>2987202</v>
      </c>
      <c r="P30" s="41">
        <f>TrRoad_act!P111</f>
        <v>3064652</v>
      </c>
      <c r="Q30" s="41">
        <f>TrRoad_act!Q111</f>
        <v>3130267</v>
      </c>
    </row>
    <row r="31" spans="1:17" ht="11.45" customHeight="1" x14ac:dyDescent="0.25">
      <c r="A31" s="25" t="s">
        <v>39</v>
      </c>
      <c r="B31" s="40"/>
      <c r="C31" s="40">
        <f>TrRoad_act!C112</f>
        <v>3851450</v>
      </c>
      <c r="D31" s="40">
        <f>TrRoad_act!D112</f>
        <v>3624280</v>
      </c>
      <c r="E31" s="40">
        <f>TrRoad_act!E112</f>
        <v>4010026</v>
      </c>
      <c r="F31" s="40">
        <f>TrRoad_act!F112</f>
        <v>4066513</v>
      </c>
      <c r="G31" s="40">
        <f>TrRoad_act!G112</f>
        <v>3807884</v>
      </c>
      <c r="H31" s="40">
        <f>TrRoad_act!H112</f>
        <v>3966592</v>
      </c>
      <c r="I31" s="40">
        <f>TrRoad_act!I112</f>
        <v>3907776</v>
      </c>
      <c r="J31" s="40">
        <f>TrRoad_act!J112</f>
        <v>3552293</v>
      </c>
      <c r="K31" s="40">
        <f>TrRoad_act!K112</f>
        <v>3588900</v>
      </c>
      <c r="L31" s="40">
        <f>TrRoad_act!L112</f>
        <v>3258896</v>
      </c>
      <c r="M31" s="40">
        <f>TrRoad_act!M112</f>
        <v>2885887</v>
      </c>
      <c r="N31" s="40">
        <f>TrRoad_act!N112</f>
        <v>2440948</v>
      </c>
      <c r="O31" s="40">
        <f>TrRoad_act!O112</f>
        <v>2684423</v>
      </c>
      <c r="P31" s="40">
        <f>TrRoad_act!P112</f>
        <v>2724432</v>
      </c>
      <c r="Q31" s="40">
        <f>TrRoad_act!Q112</f>
        <v>2760128</v>
      </c>
    </row>
    <row r="32" spans="1:17" ht="11.45" customHeight="1" x14ac:dyDescent="0.25">
      <c r="A32" s="23" t="s">
        <v>30</v>
      </c>
      <c r="B32" s="39"/>
      <c r="C32" s="39">
        <f>TrRoad_act!C113</f>
        <v>829787</v>
      </c>
      <c r="D32" s="39">
        <f>TrRoad_act!D113</f>
        <v>757902</v>
      </c>
      <c r="E32" s="39">
        <f>TrRoad_act!E113</f>
        <v>820302</v>
      </c>
      <c r="F32" s="39">
        <f>TrRoad_act!F113</f>
        <v>674382</v>
      </c>
      <c r="G32" s="39">
        <f>TrRoad_act!G113</f>
        <v>672765</v>
      </c>
      <c r="H32" s="39">
        <f>TrRoad_act!H113</f>
        <v>711979</v>
      </c>
      <c r="I32" s="39">
        <f>TrRoad_act!I113</f>
        <v>697534</v>
      </c>
      <c r="J32" s="39">
        <f>TrRoad_act!J113</f>
        <v>653198</v>
      </c>
      <c r="K32" s="39">
        <f>TrRoad_act!K113</f>
        <v>712994</v>
      </c>
      <c r="L32" s="39">
        <f>TrRoad_act!L113</f>
        <v>512702</v>
      </c>
      <c r="M32" s="39">
        <f>TrRoad_act!M113</f>
        <v>410030</v>
      </c>
      <c r="N32" s="39">
        <f>TrRoad_act!N113</f>
        <v>330066</v>
      </c>
      <c r="O32" s="39">
        <f>TrRoad_act!O113</f>
        <v>654931</v>
      </c>
      <c r="P32" s="39">
        <f>TrRoad_act!P113</f>
        <v>664723</v>
      </c>
      <c r="Q32" s="39">
        <f>TrRoad_act!Q113</f>
        <v>475317</v>
      </c>
    </row>
    <row r="33" spans="1:17" ht="11.45" customHeight="1" x14ac:dyDescent="0.25">
      <c r="A33" s="19" t="s">
        <v>29</v>
      </c>
      <c r="B33" s="38"/>
      <c r="C33" s="38">
        <f>TrRoad_act!C114</f>
        <v>3012300</v>
      </c>
      <c r="D33" s="38">
        <f>TrRoad_act!D114</f>
        <v>2856676</v>
      </c>
      <c r="E33" s="38">
        <f>TrRoad_act!E114</f>
        <v>3180639</v>
      </c>
      <c r="F33" s="38">
        <f>TrRoad_act!F114</f>
        <v>3383888</v>
      </c>
      <c r="G33" s="38">
        <f>TrRoad_act!G114</f>
        <v>3125615</v>
      </c>
      <c r="H33" s="38">
        <f>TrRoad_act!H114</f>
        <v>3245133</v>
      </c>
      <c r="I33" s="38">
        <f>TrRoad_act!I114</f>
        <v>3202283</v>
      </c>
      <c r="J33" s="38">
        <f>TrRoad_act!J114</f>
        <v>2890517</v>
      </c>
      <c r="K33" s="38">
        <f>TrRoad_act!K114</f>
        <v>2868854</v>
      </c>
      <c r="L33" s="38">
        <f>TrRoad_act!L114</f>
        <v>2739573</v>
      </c>
      <c r="M33" s="38">
        <f>TrRoad_act!M114</f>
        <v>2467921</v>
      </c>
      <c r="N33" s="38">
        <f>TrRoad_act!N114</f>
        <v>2106702</v>
      </c>
      <c r="O33" s="38">
        <f>TrRoad_act!O114</f>
        <v>2024429</v>
      </c>
      <c r="P33" s="38">
        <f>TrRoad_act!P114</f>
        <v>2053607</v>
      </c>
      <c r="Q33" s="38">
        <f>TrRoad_act!Q114</f>
        <v>2278740</v>
      </c>
    </row>
    <row r="34" spans="1:17" ht="11.45" customHeight="1" x14ac:dyDescent="0.25">
      <c r="A34" s="62" t="s">
        <v>59</v>
      </c>
      <c r="B34" s="42"/>
      <c r="C34" s="42">
        <f>TrRoad_act!C115</f>
        <v>1741451</v>
      </c>
      <c r="D34" s="42">
        <f>TrRoad_act!D115</f>
        <v>1800395</v>
      </c>
      <c r="E34" s="42">
        <f>TrRoad_act!E115</f>
        <v>1800633</v>
      </c>
      <c r="F34" s="42">
        <f>TrRoad_act!F115</f>
        <v>1607297</v>
      </c>
      <c r="G34" s="42">
        <f>TrRoad_act!G115</f>
        <v>1435577</v>
      </c>
      <c r="H34" s="42">
        <f>TrRoad_act!H115</f>
        <v>1466449</v>
      </c>
      <c r="I34" s="42">
        <f>TrRoad_act!I115</f>
        <v>1476218</v>
      </c>
      <c r="J34" s="42">
        <f>TrRoad_act!J115</f>
        <v>1370819</v>
      </c>
      <c r="K34" s="42">
        <f>TrRoad_act!K115</f>
        <v>1225405</v>
      </c>
      <c r="L34" s="42">
        <f>TrRoad_act!L115</f>
        <v>1133337</v>
      </c>
      <c r="M34" s="42">
        <f>TrRoad_act!M115</f>
        <v>1104026</v>
      </c>
      <c r="N34" s="42">
        <f>TrRoad_act!N115</f>
        <v>876808</v>
      </c>
      <c r="O34" s="42">
        <f>TrRoad_act!O115</f>
        <v>816482</v>
      </c>
      <c r="P34" s="42">
        <f>TrRoad_act!P115</f>
        <v>849535</v>
      </c>
      <c r="Q34" s="42">
        <f>TrRoad_act!Q115</f>
        <v>969716</v>
      </c>
    </row>
    <row r="35" spans="1:17" ht="11.45" customHeight="1" x14ac:dyDescent="0.25">
      <c r="A35" s="62" t="s">
        <v>58</v>
      </c>
      <c r="B35" s="42"/>
      <c r="C35" s="42">
        <f>TrRoad_act!C116</f>
        <v>1223849</v>
      </c>
      <c r="D35" s="42">
        <f>TrRoad_act!D116</f>
        <v>1056281</v>
      </c>
      <c r="E35" s="42">
        <f>TrRoad_act!E116</f>
        <v>1368006</v>
      </c>
      <c r="F35" s="42">
        <f>TrRoad_act!F116</f>
        <v>1776591</v>
      </c>
      <c r="G35" s="42">
        <f>TrRoad_act!G116</f>
        <v>1649412</v>
      </c>
      <c r="H35" s="42">
        <f>TrRoad_act!H116</f>
        <v>1728684</v>
      </c>
      <c r="I35" s="42">
        <f>TrRoad_act!I116</f>
        <v>1644781</v>
      </c>
      <c r="J35" s="42">
        <f>TrRoad_act!J116</f>
        <v>1375629</v>
      </c>
      <c r="K35" s="42">
        <f>TrRoad_act!K116</f>
        <v>1181913</v>
      </c>
      <c r="L35" s="42">
        <f>TrRoad_act!L116</f>
        <v>1184555</v>
      </c>
      <c r="M35" s="42">
        <f>TrRoad_act!M116</f>
        <v>1264602</v>
      </c>
      <c r="N35" s="42">
        <f>TrRoad_act!N116</f>
        <v>1042193</v>
      </c>
      <c r="O35" s="42">
        <f>TrRoad_act!O116</f>
        <v>1009340</v>
      </c>
      <c r="P35" s="42">
        <f>TrRoad_act!P116</f>
        <v>987300</v>
      </c>
      <c r="Q35" s="42">
        <f>TrRoad_act!Q116</f>
        <v>1123176</v>
      </c>
    </row>
    <row r="36" spans="1:17" ht="11.45" customHeight="1" x14ac:dyDescent="0.25">
      <c r="A36" s="62" t="s">
        <v>57</v>
      </c>
      <c r="B36" s="42"/>
      <c r="C36" s="42">
        <f>TrRoad_act!C117</f>
        <v>1000</v>
      </c>
      <c r="D36" s="42">
        <f>TrRoad_act!D117</f>
        <v>0</v>
      </c>
      <c r="E36" s="42">
        <f>TrRoad_act!E117</f>
        <v>12000</v>
      </c>
      <c r="F36" s="42">
        <f>TrRoad_act!F117</f>
        <v>0</v>
      </c>
      <c r="G36" s="42">
        <f>TrRoad_act!G117</f>
        <v>1626</v>
      </c>
      <c r="H36" s="42">
        <f>TrRoad_act!H117</f>
        <v>0</v>
      </c>
      <c r="I36" s="42">
        <f>TrRoad_act!I117</f>
        <v>21660</v>
      </c>
      <c r="J36" s="42">
        <f>TrRoad_act!J117</f>
        <v>62069</v>
      </c>
      <c r="K36" s="42">
        <f>TrRoad_act!K117</f>
        <v>333715</v>
      </c>
      <c r="L36" s="42">
        <f>TrRoad_act!L117</f>
        <v>279000</v>
      </c>
      <c r="M36" s="42">
        <f>TrRoad_act!M117</f>
        <v>55553</v>
      </c>
      <c r="N36" s="42">
        <f>TrRoad_act!N117</f>
        <v>127942</v>
      </c>
      <c r="O36" s="42">
        <f>TrRoad_act!O117</f>
        <v>115838</v>
      </c>
      <c r="P36" s="42">
        <f>TrRoad_act!P117</f>
        <v>123846</v>
      </c>
      <c r="Q36" s="42">
        <f>TrRoad_act!Q117</f>
        <v>120555</v>
      </c>
    </row>
    <row r="37" spans="1:17" ht="11.45" customHeight="1" x14ac:dyDescent="0.25">
      <c r="A37" s="62" t="s">
        <v>56</v>
      </c>
      <c r="B37" s="42"/>
      <c r="C37" s="42">
        <f>TrRoad_act!C118</f>
        <v>46000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39000</v>
      </c>
      <c r="H37" s="42">
        <f>TrRoad_act!H118</f>
        <v>50000</v>
      </c>
      <c r="I37" s="42">
        <f>TrRoad_act!I118</f>
        <v>59624</v>
      </c>
      <c r="J37" s="42">
        <f>TrRoad_act!J118</f>
        <v>82000</v>
      </c>
      <c r="K37" s="42">
        <f>TrRoad_act!K118</f>
        <v>127821</v>
      </c>
      <c r="L37" s="42">
        <f>TrRoad_act!L118</f>
        <v>139000</v>
      </c>
      <c r="M37" s="42">
        <f>TrRoad_act!M118</f>
        <v>38303</v>
      </c>
      <c r="N37" s="42">
        <f>TrRoad_act!N118</f>
        <v>59000</v>
      </c>
      <c r="O37" s="42">
        <f>TrRoad_act!O118</f>
        <v>67982</v>
      </c>
      <c r="P37" s="42">
        <f>TrRoad_act!P118</f>
        <v>71045</v>
      </c>
      <c r="Q37" s="42">
        <f>TrRoad_act!Q118</f>
        <v>62903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141</v>
      </c>
      <c r="O38" s="42">
        <f>TrRoad_act!O119</f>
        <v>13922</v>
      </c>
      <c r="P38" s="42">
        <f>TrRoad_act!P119</f>
        <v>20791</v>
      </c>
      <c r="Q38" s="42">
        <f>TrRoad_act!Q119</f>
        <v>932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3681</v>
      </c>
      <c r="M39" s="42">
        <f>TrRoad_act!M120</f>
        <v>5437</v>
      </c>
      <c r="N39" s="42">
        <f>TrRoad_act!N120</f>
        <v>618</v>
      </c>
      <c r="O39" s="42">
        <f>TrRoad_act!O120</f>
        <v>865</v>
      </c>
      <c r="P39" s="42">
        <f>TrRoad_act!P120</f>
        <v>1090</v>
      </c>
      <c r="Q39" s="42">
        <f>TrRoad_act!Q120</f>
        <v>1458</v>
      </c>
    </row>
    <row r="40" spans="1:17" ht="11.45" customHeight="1" x14ac:dyDescent="0.25">
      <c r="A40" s="19" t="s">
        <v>28</v>
      </c>
      <c r="B40" s="38"/>
      <c r="C40" s="38">
        <f>TrRoad_act!C121</f>
        <v>9363</v>
      </c>
      <c r="D40" s="38">
        <f>TrRoad_act!D121</f>
        <v>9702</v>
      </c>
      <c r="E40" s="38">
        <f>TrRoad_act!E121</f>
        <v>9085</v>
      </c>
      <c r="F40" s="38">
        <f>TrRoad_act!F121</f>
        <v>8243</v>
      </c>
      <c r="G40" s="38">
        <f>TrRoad_act!G121</f>
        <v>9504</v>
      </c>
      <c r="H40" s="38">
        <f>TrRoad_act!H121</f>
        <v>9480</v>
      </c>
      <c r="I40" s="38">
        <f>TrRoad_act!I121</f>
        <v>7959</v>
      </c>
      <c r="J40" s="38">
        <f>TrRoad_act!J121</f>
        <v>8578</v>
      </c>
      <c r="K40" s="38">
        <f>TrRoad_act!K121</f>
        <v>7052</v>
      </c>
      <c r="L40" s="38">
        <f>TrRoad_act!L121</f>
        <v>6621</v>
      </c>
      <c r="M40" s="38">
        <f>TrRoad_act!M121</f>
        <v>7936</v>
      </c>
      <c r="N40" s="38">
        <f>TrRoad_act!N121</f>
        <v>4180</v>
      </c>
      <c r="O40" s="38">
        <f>TrRoad_act!O121</f>
        <v>5063</v>
      </c>
      <c r="P40" s="38">
        <f>TrRoad_act!P121</f>
        <v>6102</v>
      </c>
      <c r="Q40" s="38">
        <f>TrRoad_act!Q121</f>
        <v>6071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10</v>
      </c>
      <c r="J41" s="37">
        <f>TrRoad_act!J122</f>
        <v>34</v>
      </c>
      <c r="K41" s="37">
        <f>TrRoad_act!K122</f>
        <v>25</v>
      </c>
      <c r="L41" s="37">
        <f>TrRoad_act!L122</f>
        <v>15</v>
      </c>
      <c r="M41" s="37">
        <f>TrRoad_act!M122</f>
        <v>9</v>
      </c>
      <c r="N41" s="37">
        <f>TrRoad_act!N122</f>
        <v>4</v>
      </c>
      <c r="O41" s="37">
        <f>TrRoad_act!O122</f>
        <v>472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9284</v>
      </c>
      <c r="D42" s="37">
        <f>TrRoad_act!D123</f>
        <v>9702</v>
      </c>
      <c r="E42" s="37">
        <f>TrRoad_act!E123</f>
        <v>8648</v>
      </c>
      <c r="F42" s="37">
        <f>TrRoad_act!F123</f>
        <v>8154</v>
      </c>
      <c r="G42" s="37">
        <f>TrRoad_act!G123</f>
        <v>8982</v>
      </c>
      <c r="H42" s="37">
        <f>TrRoad_act!H123</f>
        <v>8744</v>
      </c>
      <c r="I42" s="37">
        <f>TrRoad_act!I123</f>
        <v>7390</v>
      </c>
      <c r="J42" s="37">
        <f>TrRoad_act!J123</f>
        <v>7954</v>
      </c>
      <c r="K42" s="37">
        <f>TrRoad_act!K123</f>
        <v>6560</v>
      </c>
      <c r="L42" s="37">
        <f>TrRoad_act!L123</f>
        <v>6277</v>
      </c>
      <c r="M42" s="37">
        <f>TrRoad_act!M123</f>
        <v>7150</v>
      </c>
      <c r="N42" s="37">
        <f>TrRoad_act!N123</f>
        <v>3253</v>
      </c>
      <c r="O42" s="37">
        <f>TrRoad_act!O123</f>
        <v>3589</v>
      </c>
      <c r="P42" s="37">
        <f>TrRoad_act!P123</f>
        <v>5997</v>
      </c>
      <c r="Q42" s="37">
        <f>TrRoad_act!Q123</f>
        <v>5571</v>
      </c>
    </row>
    <row r="43" spans="1:17" ht="11.45" customHeight="1" x14ac:dyDescent="0.25">
      <c r="A43" s="62" t="s">
        <v>57</v>
      </c>
      <c r="B43" s="37"/>
      <c r="C43" s="37">
        <f>TrRoad_act!C124</f>
        <v>9</v>
      </c>
      <c r="D43" s="37">
        <f>TrRoad_act!D124</f>
        <v>0</v>
      </c>
      <c r="E43" s="37">
        <f>TrRoad_act!E124</f>
        <v>13</v>
      </c>
      <c r="F43" s="37">
        <f>TrRoad_act!F124</f>
        <v>50</v>
      </c>
      <c r="G43" s="37">
        <f>TrRoad_act!G124</f>
        <v>64</v>
      </c>
      <c r="H43" s="37">
        <f>TrRoad_act!H124</f>
        <v>25</v>
      </c>
      <c r="I43" s="37">
        <f>TrRoad_act!I124</f>
        <v>46</v>
      </c>
      <c r="J43" s="37">
        <f>TrRoad_act!J124</f>
        <v>57</v>
      </c>
      <c r="K43" s="37">
        <f>TrRoad_act!K124</f>
        <v>121</v>
      </c>
      <c r="L43" s="37">
        <f>TrRoad_act!L124</f>
        <v>3</v>
      </c>
      <c r="M43" s="37">
        <f>TrRoad_act!M124</f>
        <v>0</v>
      </c>
      <c r="N43" s="37">
        <f>TrRoad_act!N124</f>
        <v>0</v>
      </c>
      <c r="O43" s="37">
        <f>TrRoad_act!O124</f>
        <v>1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70</v>
      </c>
      <c r="D44" s="37">
        <f>TrRoad_act!D125</f>
        <v>0</v>
      </c>
      <c r="E44" s="37">
        <f>TrRoad_act!E125</f>
        <v>424</v>
      </c>
      <c r="F44" s="37">
        <f>TrRoad_act!F125</f>
        <v>39</v>
      </c>
      <c r="G44" s="37">
        <f>TrRoad_act!G125</f>
        <v>458</v>
      </c>
      <c r="H44" s="37">
        <f>TrRoad_act!H125</f>
        <v>711</v>
      </c>
      <c r="I44" s="37">
        <f>TrRoad_act!I125</f>
        <v>513</v>
      </c>
      <c r="J44" s="37">
        <f>TrRoad_act!J125</f>
        <v>533</v>
      </c>
      <c r="K44" s="37">
        <f>TrRoad_act!K125</f>
        <v>346</v>
      </c>
      <c r="L44" s="37">
        <f>TrRoad_act!L125</f>
        <v>326</v>
      </c>
      <c r="M44" s="37">
        <f>TrRoad_act!M125</f>
        <v>777</v>
      </c>
      <c r="N44" s="37">
        <f>TrRoad_act!N125</f>
        <v>923</v>
      </c>
      <c r="O44" s="37">
        <f>TrRoad_act!O125</f>
        <v>507</v>
      </c>
      <c r="P44" s="37">
        <f>TrRoad_act!P125</f>
        <v>105</v>
      </c>
      <c r="Q44" s="37">
        <f>TrRoad_act!Q125</f>
        <v>500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494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325873</v>
      </c>
      <c r="D46" s="40">
        <f>TrRoad_act!D127</f>
        <v>403816</v>
      </c>
      <c r="E46" s="40">
        <f>TrRoad_act!E127</f>
        <v>385664</v>
      </c>
      <c r="F46" s="40">
        <f>TrRoad_act!F127</f>
        <v>289392</v>
      </c>
      <c r="G46" s="40">
        <f>TrRoad_act!G127</f>
        <v>407313</v>
      </c>
      <c r="H46" s="40">
        <f>TrRoad_act!H127</f>
        <v>415251</v>
      </c>
      <c r="I46" s="40">
        <f>TrRoad_act!I127</f>
        <v>396458</v>
      </c>
      <c r="J46" s="40">
        <f>TrRoad_act!J127</f>
        <v>355066</v>
      </c>
      <c r="K46" s="40">
        <f>TrRoad_act!K127</f>
        <v>342884</v>
      </c>
      <c r="L46" s="40">
        <f>TrRoad_act!L127</f>
        <v>363176</v>
      </c>
      <c r="M46" s="40">
        <f>TrRoad_act!M127</f>
        <v>357911</v>
      </c>
      <c r="N46" s="40">
        <f>TrRoad_act!N127</f>
        <v>340983</v>
      </c>
      <c r="O46" s="40">
        <f>TrRoad_act!O127</f>
        <v>302779</v>
      </c>
      <c r="P46" s="40">
        <f>TrRoad_act!P127</f>
        <v>340220</v>
      </c>
      <c r="Q46" s="40">
        <f>TrRoad_act!Q127</f>
        <v>370139</v>
      </c>
    </row>
    <row r="47" spans="1:17" ht="11.45" customHeight="1" x14ac:dyDescent="0.25">
      <c r="A47" s="23" t="s">
        <v>27</v>
      </c>
      <c r="B47" s="39"/>
      <c r="C47" s="39">
        <f>TrRoad_act!C128</f>
        <v>283279</v>
      </c>
      <c r="D47" s="39">
        <f>TrRoad_act!D128</f>
        <v>355254</v>
      </c>
      <c r="E47" s="39">
        <f>TrRoad_act!E128</f>
        <v>333021</v>
      </c>
      <c r="F47" s="39">
        <f>TrRoad_act!F128</f>
        <v>230112</v>
      </c>
      <c r="G47" s="39">
        <f>TrRoad_act!G128</f>
        <v>344874</v>
      </c>
      <c r="H47" s="39">
        <f>TrRoad_act!H128</f>
        <v>346717</v>
      </c>
      <c r="I47" s="39">
        <f>TrRoad_act!I128</f>
        <v>325776</v>
      </c>
      <c r="J47" s="39">
        <f>TrRoad_act!J128</f>
        <v>281914</v>
      </c>
      <c r="K47" s="39">
        <f>TrRoad_act!K128</f>
        <v>276348</v>
      </c>
      <c r="L47" s="39">
        <f>TrRoad_act!L128</f>
        <v>291308</v>
      </c>
      <c r="M47" s="39">
        <f>TrRoad_act!M128</f>
        <v>287755</v>
      </c>
      <c r="N47" s="39">
        <f>TrRoad_act!N128</f>
        <v>283447</v>
      </c>
      <c r="O47" s="39">
        <f>TrRoad_act!O128</f>
        <v>244698</v>
      </c>
      <c r="P47" s="39">
        <f>TrRoad_act!P128</f>
        <v>276844</v>
      </c>
      <c r="Q47" s="39">
        <f>TrRoad_act!Q128</f>
        <v>299147</v>
      </c>
    </row>
    <row r="48" spans="1:17" ht="11.45" customHeight="1" x14ac:dyDescent="0.25">
      <c r="A48" s="62" t="s">
        <v>59</v>
      </c>
      <c r="B48" s="42"/>
      <c r="C48" s="42">
        <f>TrRoad_act!C129</f>
        <v>21685</v>
      </c>
      <c r="D48" s="42">
        <f>TrRoad_act!D129</f>
        <v>27816</v>
      </c>
      <c r="E48" s="42">
        <f>TrRoad_act!E129</f>
        <v>25147</v>
      </c>
      <c r="F48" s="42">
        <f>TrRoad_act!F129</f>
        <v>15564</v>
      </c>
      <c r="G48" s="42">
        <f>TrRoad_act!G129</f>
        <v>25404</v>
      </c>
      <c r="H48" s="42">
        <f>TrRoad_act!H129</f>
        <v>25117</v>
      </c>
      <c r="I48" s="42">
        <f>TrRoad_act!I129</f>
        <v>0</v>
      </c>
      <c r="J48" s="42">
        <f>TrRoad_act!J129</f>
        <v>9568</v>
      </c>
      <c r="K48" s="42">
        <f>TrRoad_act!K129</f>
        <v>6139</v>
      </c>
      <c r="L48" s="42">
        <f>TrRoad_act!L129</f>
        <v>5125</v>
      </c>
      <c r="M48" s="42">
        <f>TrRoad_act!M129</f>
        <v>16381</v>
      </c>
      <c r="N48" s="42">
        <f>TrRoad_act!N129</f>
        <v>6319</v>
      </c>
      <c r="O48" s="42">
        <f>TrRoad_act!O129</f>
        <v>12142</v>
      </c>
      <c r="P48" s="42">
        <f>TrRoad_act!P129</f>
        <v>14102</v>
      </c>
      <c r="Q48" s="42">
        <f>TrRoad_act!Q129</f>
        <v>11445</v>
      </c>
    </row>
    <row r="49" spans="1:18" ht="11.45" customHeight="1" x14ac:dyDescent="0.25">
      <c r="A49" s="62" t="s">
        <v>58</v>
      </c>
      <c r="B49" s="42"/>
      <c r="C49" s="42">
        <f>TrRoad_act!C130</f>
        <v>258445</v>
      </c>
      <c r="D49" s="42">
        <f>TrRoad_act!D130</f>
        <v>323456</v>
      </c>
      <c r="E49" s="42">
        <f>TrRoad_act!E130</f>
        <v>303587</v>
      </c>
      <c r="F49" s="42">
        <f>TrRoad_act!F130</f>
        <v>210623</v>
      </c>
      <c r="G49" s="42">
        <f>TrRoad_act!G130</f>
        <v>314162</v>
      </c>
      <c r="H49" s="42">
        <f>TrRoad_act!H130</f>
        <v>315687</v>
      </c>
      <c r="I49" s="42">
        <f>TrRoad_act!I130</f>
        <v>324905</v>
      </c>
      <c r="J49" s="42">
        <f>TrRoad_act!J130</f>
        <v>261469</v>
      </c>
      <c r="K49" s="42">
        <f>TrRoad_act!K130</f>
        <v>251841</v>
      </c>
      <c r="L49" s="42">
        <f>TrRoad_act!L130</f>
        <v>261298</v>
      </c>
      <c r="M49" s="42">
        <f>TrRoad_act!M130</f>
        <v>263128</v>
      </c>
      <c r="N49" s="42">
        <f>TrRoad_act!N130</f>
        <v>261529</v>
      </c>
      <c r="O49" s="42">
        <f>TrRoad_act!O130</f>
        <v>221527</v>
      </c>
      <c r="P49" s="42">
        <f>TrRoad_act!P130</f>
        <v>250196</v>
      </c>
      <c r="Q49" s="42">
        <f>TrRoad_act!Q130</f>
        <v>275393</v>
      </c>
    </row>
    <row r="50" spans="1:18" ht="11.45" customHeight="1" x14ac:dyDescent="0.25">
      <c r="A50" s="62" t="s">
        <v>57</v>
      </c>
      <c r="B50" s="42"/>
      <c r="C50" s="42">
        <f>TrRoad_act!C131</f>
        <v>1437</v>
      </c>
      <c r="D50" s="42">
        <f>TrRoad_act!D131</f>
        <v>1799</v>
      </c>
      <c r="E50" s="42">
        <f>TrRoad_act!E131</f>
        <v>1885</v>
      </c>
      <c r="F50" s="42">
        <f>TrRoad_act!F131</f>
        <v>1651</v>
      </c>
      <c r="G50" s="42">
        <f>TrRoad_act!G131</f>
        <v>2233</v>
      </c>
      <c r="H50" s="42">
        <f>TrRoad_act!H131</f>
        <v>2429</v>
      </c>
      <c r="I50" s="42">
        <f>TrRoad_act!I131</f>
        <v>113</v>
      </c>
      <c r="J50" s="42">
        <f>TrRoad_act!J131</f>
        <v>3173</v>
      </c>
      <c r="K50" s="42">
        <f>TrRoad_act!K131</f>
        <v>6127</v>
      </c>
      <c r="L50" s="42">
        <f>TrRoad_act!L131</f>
        <v>6110</v>
      </c>
      <c r="M50" s="42">
        <f>TrRoad_act!M131</f>
        <v>3190</v>
      </c>
      <c r="N50" s="42">
        <f>TrRoad_act!N131</f>
        <v>9619</v>
      </c>
      <c r="O50" s="42">
        <f>TrRoad_act!O131</f>
        <v>3902</v>
      </c>
      <c r="P50" s="42">
        <f>TrRoad_act!P131</f>
        <v>4162</v>
      </c>
      <c r="Q50" s="42">
        <f>TrRoad_act!Q131</f>
        <v>3932</v>
      </c>
    </row>
    <row r="51" spans="1:18" ht="11.45" customHeight="1" x14ac:dyDescent="0.25">
      <c r="A51" s="62" t="s">
        <v>56</v>
      </c>
      <c r="B51" s="42"/>
      <c r="C51" s="42">
        <f>TrRoad_act!C132</f>
        <v>1712</v>
      </c>
      <c r="D51" s="42">
        <f>TrRoad_act!D132</f>
        <v>2183</v>
      </c>
      <c r="E51" s="42">
        <f>TrRoad_act!E132</f>
        <v>2402</v>
      </c>
      <c r="F51" s="42">
        <f>TrRoad_act!F132</f>
        <v>2274</v>
      </c>
      <c r="G51" s="42">
        <f>TrRoad_act!G132</f>
        <v>3075</v>
      </c>
      <c r="H51" s="42">
        <f>TrRoad_act!H132</f>
        <v>3484</v>
      </c>
      <c r="I51" s="42">
        <f>TrRoad_act!I132</f>
        <v>758</v>
      </c>
      <c r="J51" s="42">
        <f>TrRoad_act!J132</f>
        <v>7704</v>
      </c>
      <c r="K51" s="42">
        <f>TrRoad_act!K132</f>
        <v>12241</v>
      </c>
      <c r="L51" s="42">
        <f>TrRoad_act!L132</f>
        <v>18775</v>
      </c>
      <c r="M51" s="42">
        <f>TrRoad_act!M132</f>
        <v>5056</v>
      </c>
      <c r="N51" s="42">
        <f>TrRoad_act!N132</f>
        <v>5585</v>
      </c>
      <c r="O51" s="42">
        <f>TrRoad_act!O132</f>
        <v>6939</v>
      </c>
      <c r="P51" s="42">
        <f>TrRoad_act!P132</f>
        <v>8063</v>
      </c>
      <c r="Q51" s="42">
        <f>TrRoad_act!Q132</f>
        <v>7908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395</v>
      </c>
      <c r="O52" s="42">
        <f>TrRoad_act!O133</f>
        <v>188</v>
      </c>
      <c r="P52" s="42">
        <f>TrRoad_act!P133</f>
        <v>321</v>
      </c>
      <c r="Q52" s="42">
        <f>TrRoad_act!Q133</f>
        <v>469</v>
      </c>
    </row>
    <row r="53" spans="1:18" ht="11.45" customHeight="1" x14ac:dyDescent="0.25">
      <c r="A53" s="19" t="s">
        <v>24</v>
      </c>
      <c r="B53" s="38"/>
      <c r="C53" s="38">
        <f>TrRoad_act!C134</f>
        <v>42594</v>
      </c>
      <c r="D53" s="38">
        <f>TrRoad_act!D134</f>
        <v>48562</v>
      </c>
      <c r="E53" s="38">
        <f>TrRoad_act!E134</f>
        <v>52643</v>
      </c>
      <c r="F53" s="38">
        <f>TrRoad_act!F134</f>
        <v>59280</v>
      </c>
      <c r="G53" s="38">
        <f>TrRoad_act!G134</f>
        <v>62439</v>
      </c>
      <c r="H53" s="38">
        <f>TrRoad_act!H134</f>
        <v>68534</v>
      </c>
      <c r="I53" s="38">
        <f>TrRoad_act!I134</f>
        <v>70682</v>
      </c>
      <c r="J53" s="38">
        <f>TrRoad_act!J134</f>
        <v>73152</v>
      </c>
      <c r="K53" s="38">
        <f>TrRoad_act!K134</f>
        <v>66536</v>
      </c>
      <c r="L53" s="38">
        <f>TrRoad_act!L134</f>
        <v>71868</v>
      </c>
      <c r="M53" s="38">
        <f>TrRoad_act!M134</f>
        <v>70156</v>
      </c>
      <c r="N53" s="38">
        <f>TrRoad_act!N134</f>
        <v>57536</v>
      </c>
      <c r="O53" s="38">
        <f>TrRoad_act!O134</f>
        <v>58081</v>
      </c>
      <c r="P53" s="38">
        <f>TrRoad_act!P134</f>
        <v>63376</v>
      </c>
      <c r="Q53" s="38">
        <f>TrRoad_act!Q134</f>
        <v>70992</v>
      </c>
    </row>
    <row r="54" spans="1:18" ht="11.45" customHeight="1" x14ac:dyDescent="0.25">
      <c r="A54" s="17" t="s">
        <v>23</v>
      </c>
      <c r="B54" s="37"/>
      <c r="C54" s="37">
        <f>TrRoad_act!C135</f>
        <v>35170</v>
      </c>
      <c r="D54" s="37">
        <f>TrRoad_act!D135</f>
        <v>41760</v>
      </c>
      <c r="E54" s="37">
        <f>TrRoad_act!E135</f>
        <v>47024</v>
      </c>
      <c r="F54" s="37">
        <f>TrRoad_act!F135</f>
        <v>50775</v>
      </c>
      <c r="G54" s="37">
        <f>TrRoad_act!G135</f>
        <v>56790</v>
      </c>
      <c r="H54" s="37">
        <f>TrRoad_act!H135</f>
        <v>61635</v>
      </c>
      <c r="I54" s="37">
        <f>TrRoad_act!I135</f>
        <v>65166</v>
      </c>
      <c r="J54" s="37">
        <f>TrRoad_act!J135</f>
        <v>65502</v>
      </c>
      <c r="K54" s="37">
        <f>TrRoad_act!K135</f>
        <v>63891</v>
      </c>
      <c r="L54" s="37">
        <f>TrRoad_act!L135</f>
        <v>63425</v>
      </c>
      <c r="M54" s="37">
        <f>TrRoad_act!M135</f>
        <v>67721</v>
      </c>
      <c r="N54" s="37">
        <f>TrRoad_act!N135</f>
        <v>53146</v>
      </c>
      <c r="O54" s="37">
        <f>TrRoad_act!O135</f>
        <v>50678</v>
      </c>
      <c r="P54" s="37">
        <f>TrRoad_act!P135</f>
        <v>57241</v>
      </c>
      <c r="Q54" s="37">
        <f>TrRoad_act!Q135</f>
        <v>66085</v>
      </c>
    </row>
    <row r="55" spans="1:18" ht="11.45" customHeight="1" x14ac:dyDescent="0.25">
      <c r="A55" s="15" t="s">
        <v>22</v>
      </c>
      <c r="B55" s="36"/>
      <c r="C55" s="36">
        <f>TrRoad_act!C136</f>
        <v>7424</v>
      </c>
      <c r="D55" s="36">
        <f>TrRoad_act!D136</f>
        <v>6802</v>
      </c>
      <c r="E55" s="36">
        <f>TrRoad_act!E136</f>
        <v>5619</v>
      </c>
      <c r="F55" s="36">
        <f>TrRoad_act!F136</f>
        <v>8505</v>
      </c>
      <c r="G55" s="36">
        <f>TrRoad_act!G136</f>
        <v>5649</v>
      </c>
      <c r="H55" s="36">
        <f>TrRoad_act!H136</f>
        <v>6899</v>
      </c>
      <c r="I55" s="36">
        <f>TrRoad_act!I136</f>
        <v>5516</v>
      </c>
      <c r="J55" s="36">
        <f>TrRoad_act!J136</f>
        <v>7650</v>
      </c>
      <c r="K55" s="36">
        <f>TrRoad_act!K136</f>
        <v>2645</v>
      </c>
      <c r="L55" s="36">
        <f>TrRoad_act!L136</f>
        <v>8443</v>
      </c>
      <c r="M55" s="36">
        <f>TrRoad_act!M136</f>
        <v>2435</v>
      </c>
      <c r="N55" s="36">
        <f>TrRoad_act!N136</f>
        <v>4390</v>
      </c>
      <c r="O55" s="36">
        <f>TrRoad_act!O136</f>
        <v>7403</v>
      </c>
      <c r="P55" s="36">
        <f>TrRoad_act!P136</f>
        <v>6135</v>
      </c>
      <c r="Q55" s="36">
        <f>TrRoad_act!Q136</f>
        <v>4907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2558662</v>
      </c>
      <c r="C59" s="41">
        <f t="shared" ref="C59:Q59" si="1">C60+C75</f>
        <v>1978001</v>
      </c>
      <c r="D59" s="41">
        <f t="shared" si="1"/>
        <v>2673791</v>
      </c>
      <c r="E59" s="41">
        <f t="shared" si="1"/>
        <v>3536385</v>
      </c>
      <c r="F59" s="41">
        <f t="shared" si="1"/>
        <v>3696029.7000251934</v>
      </c>
      <c r="G59" s="41">
        <f t="shared" si="1"/>
        <v>3796606</v>
      </c>
      <c r="H59" s="41">
        <f t="shared" si="1"/>
        <v>4102567</v>
      </c>
      <c r="I59" s="41">
        <f t="shared" si="1"/>
        <v>4141326</v>
      </c>
      <c r="J59" s="41">
        <f t="shared" si="1"/>
        <v>3823462</v>
      </c>
      <c r="K59" s="41">
        <f t="shared" si="1"/>
        <v>3893079</v>
      </c>
      <c r="L59" s="41">
        <f t="shared" si="1"/>
        <v>3599012</v>
      </c>
      <c r="M59" s="41">
        <f t="shared" si="1"/>
        <v>3235732</v>
      </c>
      <c r="N59" s="41">
        <f t="shared" si="1"/>
        <v>2778081</v>
      </c>
      <c r="O59" s="41">
        <f t="shared" si="1"/>
        <v>2982707</v>
      </c>
      <c r="P59" s="41">
        <f t="shared" si="1"/>
        <v>3064019</v>
      </c>
      <c r="Q59" s="41">
        <f t="shared" si="1"/>
        <v>3130267</v>
      </c>
    </row>
    <row r="60" spans="1:18" ht="11.45" customHeight="1" x14ac:dyDescent="0.25">
      <c r="A60" s="25" t="s">
        <v>39</v>
      </c>
      <c r="B60" s="40">
        <f t="shared" ref="B60" si="2">B61+B62+B69</f>
        <v>2517381</v>
      </c>
      <c r="C60" s="40">
        <f t="shared" ref="C60:Q60" si="3">C61+C62+C69</f>
        <v>1854800</v>
      </c>
      <c r="D60" s="40">
        <f t="shared" si="3"/>
        <v>2431719</v>
      </c>
      <c r="E60" s="40">
        <f t="shared" si="3"/>
        <v>3223316</v>
      </c>
      <c r="F60" s="40">
        <f t="shared" si="3"/>
        <v>3452402</v>
      </c>
      <c r="G60" s="40">
        <f t="shared" si="3"/>
        <v>3434479</v>
      </c>
      <c r="H60" s="40">
        <f t="shared" si="3"/>
        <v>3722150</v>
      </c>
      <c r="I60" s="40">
        <f t="shared" si="3"/>
        <v>3767729</v>
      </c>
      <c r="J60" s="40">
        <f t="shared" si="3"/>
        <v>3485227</v>
      </c>
      <c r="K60" s="40">
        <f t="shared" si="3"/>
        <v>3558110</v>
      </c>
      <c r="L60" s="40">
        <f t="shared" si="3"/>
        <v>3244188</v>
      </c>
      <c r="M60" s="40">
        <f t="shared" si="3"/>
        <v>2880062</v>
      </c>
      <c r="N60" s="40">
        <f t="shared" si="3"/>
        <v>2438942</v>
      </c>
      <c r="O60" s="40">
        <f t="shared" si="3"/>
        <v>2681331</v>
      </c>
      <c r="P60" s="40">
        <f t="shared" si="3"/>
        <v>2724219</v>
      </c>
      <c r="Q60" s="40">
        <f t="shared" si="3"/>
        <v>2760128</v>
      </c>
    </row>
    <row r="61" spans="1:18" ht="11.45" customHeight="1" x14ac:dyDescent="0.25">
      <c r="A61" s="23" t="s">
        <v>30</v>
      </c>
      <c r="B61" s="39">
        <v>559515</v>
      </c>
      <c r="C61" s="39">
        <v>574931</v>
      </c>
      <c r="D61" s="39">
        <v>559573</v>
      </c>
      <c r="E61" s="39">
        <v>778757</v>
      </c>
      <c r="F61" s="39">
        <v>650959</v>
      </c>
      <c r="G61" s="39">
        <v>657298</v>
      </c>
      <c r="H61" s="39">
        <v>701584</v>
      </c>
      <c r="I61" s="39">
        <v>691381</v>
      </c>
      <c r="J61" s="39">
        <v>649927</v>
      </c>
      <c r="K61" s="39">
        <v>710506</v>
      </c>
      <c r="L61" s="39">
        <v>511386</v>
      </c>
      <c r="M61" s="39">
        <v>409210</v>
      </c>
      <c r="N61" s="39">
        <v>329507</v>
      </c>
      <c r="O61" s="39">
        <v>653911</v>
      </c>
      <c r="P61" s="39">
        <v>664721</v>
      </c>
      <c r="Q61" s="39">
        <v>475317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1957846</v>
      </c>
      <c r="C62" s="38">
        <f t="shared" ref="C62:Q62" si="5">SUM(C63:C68)</f>
        <v>1277334</v>
      </c>
      <c r="D62" s="38">
        <f t="shared" si="5"/>
        <v>1868155</v>
      </c>
      <c r="E62" s="38">
        <f t="shared" si="5"/>
        <v>2438167</v>
      </c>
      <c r="F62" s="38">
        <f t="shared" si="5"/>
        <v>2794950</v>
      </c>
      <c r="G62" s="38">
        <f t="shared" si="5"/>
        <v>2769208</v>
      </c>
      <c r="H62" s="38">
        <f t="shared" si="5"/>
        <v>3012166</v>
      </c>
      <c r="I62" s="38">
        <f t="shared" si="5"/>
        <v>3068982</v>
      </c>
      <c r="J62" s="38">
        <f t="shared" si="5"/>
        <v>2827122</v>
      </c>
      <c r="K62" s="38">
        <f t="shared" si="5"/>
        <v>2840743</v>
      </c>
      <c r="L62" s="38">
        <f t="shared" si="5"/>
        <v>2726278</v>
      </c>
      <c r="M62" s="38">
        <f t="shared" si="5"/>
        <v>2462972</v>
      </c>
      <c r="N62" s="38">
        <f t="shared" si="5"/>
        <v>2105261</v>
      </c>
      <c r="O62" s="38">
        <f t="shared" si="5"/>
        <v>2022364</v>
      </c>
      <c r="P62" s="38">
        <f t="shared" si="5"/>
        <v>2053396</v>
      </c>
      <c r="Q62" s="38">
        <f t="shared" si="5"/>
        <v>2278740</v>
      </c>
      <c r="R62" s="112"/>
    </row>
    <row r="63" spans="1:18" ht="11.45" customHeight="1" x14ac:dyDescent="0.25">
      <c r="A63" s="62" t="s">
        <v>59</v>
      </c>
      <c r="B63" s="42">
        <v>1107749</v>
      </c>
      <c r="C63" s="42">
        <v>1248136</v>
      </c>
      <c r="D63" s="42">
        <v>1432544</v>
      </c>
      <c r="E63" s="42">
        <v>1542688</v>
      </c>
      <c r="F63" s="42">
        <v>1450839</v>
      </c>
      <c r="G63" s="42">
        <v>1344026</v>
      </c>
      <c r="H63" s="42">
        <v>1407843</v>
      </c>
      <c r="I63" s="42">
        <v>1441224</v>
      </c>
      <c r="J63" s="42">
        <v>1352819</v>
      </c>
      <c r="K63" s="42">
        <v>1217221</v>
      </c>
      <c r="L63" s="42">
        <v>1129893</v>
      </c>
      <c r="M63" s="42">
        <v>1102726</v>
      </c>
      <c r="N63" s="42">
        <v>876497</v>
      </c>
      <c r="O63" s="42">
        <v>816427</v>
      </c>
      <c r="P63" s="42">
        <v>849532</v>
      </c>
      <c r="Q63" s="42">
        <v>969716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435611</v>
      </c>
      <c r="E64" s="42">
        <v>883501</v>
      </c>
      <c r="F64" s="42">
        <v>1344111</v>
      </c>
      <c r="G64" s="42">
        <v>1384645</v>
      </c>
      <c r="H64" s="42">
        <v>1554435</v>
      </c>
      <c r="I64" s="42">
        <v>1546642</v>
      </c>
      <c r="J64" s="42">
        <v>1330511</v>
      </c>
      <c r="K64" s="42">
        <v>1162580</v>
      </c>
      <c r="L64" s="42">
        <v>1176071</v>
      </c>
      <c r="M64" s="42">
        <v>1261282</v>
      </c>
      <c r="N64" s="42">
        <v>1041421</v>
      </c>
      <c r="O64" s="42">
        <v>1009207</v>
      </c>
      <c r="P64" s="42">
        <v>987292</v>
      </c>
      <c r="Q64" s="42">
        <v>1123176</v>
      </c>
      <c r="R64" s="112"/>
    </row>
    <row r="65" spans="1:18" ht="11.45" customHeight="1" x14ac:dyDescent="0.25">
      <c r="A65" s="62" t="s">
        <v>57</v>
      </c>
      <c r="B65" s="42">
        <v>767958</v>
      </c>
      <c r="C65" s="42">
        <v>784</v>
      </c>
      <c r="D65" s="42">
        <v>0</v>
      </c>
      <c r="E65" s="42">
        <v>11978</v>
      </c>
      <c r="F65" s="42">
        <v>0</v>
      </c>
      <c r="G65" s="42">
        <v>1624</v>
      </c>
      <c r="H65" s="42">
        <v>0</v>
      </c>
      <c r="I65" s="42">
        <v>21626</v>
      </c>
      <c r="J65" s="42">
        <v>61976</v>
      </c>
      <c r="K65" s="42">
        <v>333390</v>
      </c>
      <c r="L65" s="42">
        <v>278729</v>
      </c>
      <c r="M65" s="42">
        <v>55504</v>
      </c>
      <c r="N65" s="42">
        <v>127847</v>
      </c>
      <c r="O65" s="42">
        <v>115765</v>
      </c>
      <c r="P65" s="42">
        <v>123778</v>
      </c>
      <c r="Q65" s="42">
        <v>120555</v>
      </c>
      <c r="R65" s="112"/>
    </row>
    <row r="66" spans="1:18" ht="11.45" customHeight="1" x14ac:dyDescent="0.25">
      <c r="A66" s="62" t="s">
        <v>56</v>
      </c>
      <c r="B66" s="42">
        <v>82139</v>
      </c>
      <c r="C66" s="42">
        <v>28414</v>
      </c>
      <c r="D66" s="42">
        <v>0</v>
      </c>
      <c r="E66" s="42">
        <v>0</v>
      </c>
      <c r="F66" s="42">
        <v>0</v>
      </c>
      <c r="G66" s="42">
        <v>38913</v>
      </c>
      <c r="H66" s="42">
        <v>49888</v>
      </c>
      <c r="I66" s="42">
        <v>59490</v>
      </c>
      <c r="J66" s="42">
        <v>81816</v>
      </c>
      <c r="K66" s="42">
        <v>127552</v>
      </c>
      <c r="L66" s="42">
        <v>138708</v>
      </c>
      <c r="M66" s="42">
        <v>38228</v>
      </c>
      <c r="N66" s="42">
        <v>58883</v>
      </c>
      <c r="O66" s="42">
        <v>67852</v>
      </c>
      <c r="P66" s="42">
        <v>71012</v>
      </c>
      <c r="Q66" s="42">
        <v>62903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12249</v>
      </c>
      <c r="P67" s="42">
        <v>20692</v>
      </c>
      <c r="Q67" s="42">
        <v>932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2877</v>
      </c>
      <c r="M68" s="42">
        <v>5232</v>
      </c>
      <c r="N68" s="42">
        <v>613</v>
      </c>
      <c r="O68" s="42">
        <v>864</v>
      </c>
      <c r="P68" s="42">
        <v>1090</v>
      </c>
      <c r="Q68" s="42">
        <v>1458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20</v>
      </c>
      <c r="C69" s="38">
        <f t="shared" ref="C69:Q69" si="7">SUM(C70:C74)</f>
        <v>2535</v>
      </c>
      <c r="D69" s="38">
        <f t="shared" si="7"/>
        <v>3991</v>
      </c>
      <c r="E69" s="38">
        <f t="shared" si="7"/>
        <v>6392</v>
      </c>
      <c r="F69" s="38">
        <f t="shared" si="7"/>
        <v>6493</v>
      </c>
      <c r="G69" s="38">
        <f t="shared" si="7"/>
        <v>7973</v>
      </c>
      <c r="H69" s="38">
        <f t="shared" si="7"/>
        <v>8400</v>
      </c>
      <c r="I69" s="38">
        <f t="shared" si="7"/>
        <v>7366</v>
      </c>
      <c r="J69" s="38">
        <f t="shared" si="7"/>
        <v>8178</v>
      </c>
      <c r="K69" s="38">
        <f t="shared" si="7"/>
        <v>6861</v>
      </c>
      <c r="L69" s="38">
        <f t="shared" si="7"/>
        <v>6524</v>
      </c>
      <c r="M69" s="38">
        <f t="shared" si="7"/>
        <v>7880</v>
      </c>
      <c r="N69" s="38">
        <f t="shared" si="7"/>
        <v>4174</v>
      </c>
      <c r="O69" s="38">
        <f t="shared" si="7"/>
        <v>5056</v>
      </c>
      <c r="P69" s="38">
        <f t="shared" si="7"/>
        <v>6102</v>
      </c>
      <c r="Q69" s="38">
        <f t="shared" si="7"/>
        <v>6071</v>
      </c>
      <c r="R69" s="112"/>
    </row>
    <row r="70" spans="1:18" ht="11.45" customHeight="1" x14ac:dyDescent="0.25">
      <c r="A70" s="62" t="s">
        <v>59</v>
      </c>
      <c r="B70" s="37">
        <v>20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9</v>
      </c>
      <c r="J70" s="37">
        <v>33</v>
      </c>
      <c r="K70" s="37">
        <v>25</v>
      </c>
      <c r="L70" s="37">
        <v>15</v>
      </c>
      <c r="M70" s="37">
        <v>9</v>
      </c>
      <c r="N70" s="37">
        <v>4</v>
      </c>
      <c r="O70" s="37">
        <v>472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2535</v>
      </c>
      <c r="D71" s="37">
        <v>3991</v>
      </c>
      <c r="E71" s="37">
        <v>6261</v>
      </c>
      <c r="F71" s="37">
        <v>6448</v>
      </c>
      <c r="G71" s="37">
        <v>7613</v>
      </c>
      <c r="H71" s="37">
        <v>7819</v>
      </c>
      <c r="I71" s="37">
        <v>6870</v>
      </c>
      <c r="J71" s="37">
        <v>7598</v>
      </c>
      <c r="K71" s="37">
        <v>6387</v>
      </c>
      <c r="L71" s="37">
        <v>6186</v>
      </c>
      <c r="M71" s="37">
        <v>7098</v>
      </c>
      <c r="N71" s="37">
        <v>3248</v>
      </c>
      <c r="O71" s="37">
        <v>3588</v>
      </c>
      <c r="P71" s="37">
        <v>5997</v>
      </c>
      <c r="Q71" s="37">
        <v>5571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24</v>
      </c>
      <c r="G72" s="37">
        <v>50</v>
      </c>
      <c r="H72" s="37">
        <v>21</v>
      </c>
      <c r="I72" s="37">
        <v>41</v>
      </c>
      <c r="J72" s="37">
        <v>53</v>
      </c>
      <c r="K72" s="37">
        <v>116</v>
      </c>
      <c r="L72" s="37">
        <v>3</v>
      </c>
      <c r="M72" s="37">
        <v>0</v>
      </c>
      <c r="N72" s="37">
        <v>0</v>
      </c>
      <c r="O72" s="37">
        <v>1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131</v>
      </c>
      <c r="F73" s="37">
        <v>21</v>
      </c>
      <c r="G73" s="37">
        <v>310</v>
      </c>
      <c r="H73" s="37">
        <v>560</v>
      </c>
      <c r="I73" s="37">
        <v>446</v>
      </c>
      <c r="J73" s="37">
        <v>494</v>
      </c>
      <c r="K73" s="37">
        <v>333</v>
      </c>
      <c r="L73" s="37">
        <v>320</v>
      </c>
      <c r="M73" s="37">
        <v>773</v>
      </c>
      <c r="N73" s="37">
        <v>922</v>
      </c>
      <c r="O73" s="37">
        <v>507</v>
      </c>
      <c r="P73" s="37">
        <v>105</v>
      </c>
      <c r="Q73" s="37">
        <v>500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488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41281</v>
      </c>
      <c r="C75" s="40">
        <f t="shared" ref="C75:Q75" si="9">C76+C82</f>
        <v>123201</v>
      </c>
      <c r="D75" s="40">
        <f t="shared" si="9"/>
        <v>242072</v>
      </c>
      <c r="E75" s="40">
        <f t="shared" si="9"/>
        <v>313069</v>
      </c>
      <c r="F75" s="40">
        <f t="shared" si="9"/>
        <v>243627.70002519357</v>
      </c>
      <c r="G75" s="40">
        <f t="shared" si="9"/>
        <v>362127</v>
      </c>
      <c r="H75" s="40">
        <f t="shared" si="9"/>
        <v>380417</v>
      </c>
      <c r="I75" s="40">
        <f t="shared" si="9"/>
        <v>373597</v>
      </c>
      <c r="J75" s="40">
        <f t="shared" si="9"/>
        <v>338235</v>
      </c>
      <c r="K75" s="40">
        <f t="shared" si="9"/>
        <v>334969</v>
      </c>
      <c r="L75" s="40">
        <f t="shared" si="9"/>
        <v>354824</v>
      </c>
      <c r="M75" s="40">
        <f t="shared" si="9"/>
        <v>355670</v>
      </c>
      <c r="N75" s="40">
        <f t="shared" si="9"/>
        <v>339139</v>
      </c>
      <c r="O75" s="40">
        <f t="shared" si="9"/>
        <v>301376</v>
      </c>
      <c r="P75" s="40">
        <f t="shared" si="9"/>
        <v>339800</v>
      </c>
      <c r="Q75" s="40">
        <f t="shared" si="9"/>
        <v>370139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5603</v>
      </c>
      <c r="C76" s="39">
        <f t="shared" ref="C76:Q76" si="11">SUM(C77:C81)</f>
        <v>97951</v>
      </c>
      <c r="D76" s="39">
        <f t="shared" si="11"/>
        <v>209154</v>
      </c>
      <c r="E76" s="39">
        <f t="shared" si="11"/>
        <v>271537</v>
      </c>
      <c r="F76" s="39">
        <f t="shared" si="11"/>
        <v>197166</v>
      </c>
      <c r="G76" s="39">
        <f t="shared" si="11"/>
        <v>308701</v>
      </c>
      <c r="H76" s="39">
        <f t="shared" si="11"/>
        <v>321156</v>
      </c>
      <c r="I76" s="39">
        <f t="shared" si="11"/>
        <v>309740</v>
      </c>
      <c r="J76" s="39">
        <f t="shared" si="11"/>
        <v>272883</v>
      </c>
      <c r="K76" s="39">
        <f t="shared" si="11"/>
        <v>271024</v>
      </c>
      <c r="L76" s="39">
        <f t="shared" si="11"/>
        <v>288801</v>
      </c>
      <c r="M76" s="39">
        <f t="shared" si="11"/>
        <v>286827</v>
      </c>
      <c r="N76" s="39">
        <f t="shared" si="11"/>
        <v>283085</v>
      </c>
      <c r="O76" s="39">
        <f t="shared" si="11"/>
        <v>244645</v>
      </c>
      <c r="P76" s="39">
        <f t="shared" si="11"/>
        <v>276841</v>
      </c>
      <c r="Q76" s="39">
        <f t="shared" si="11"/>
        <v>299147</v>
      </c>
      <c r="R76" s="112"/>
    </row>
    <row r="77" spans="1:18" ht="11.45" customHeight="1" x14ac:dyDescent="0.25">
      <c r="A77" s="62" t="s">
        <v>59</v>
      </c>
      <c r="B77" s="42">
        <v>5603</v>
      </c>
      <c r="C77" s="42">
        <v>12038</v>
      </c>
      <c r="D77" s="42">
        <v>17714</v>
      </c>
      <c r="E77" s="42">
        <v>21678</v>
      </c>
      <c r="F77" s="42">
        <v>13974</v>
      </c>
      <c r="G77" s="42">
        <v>23565</v>
      </c>
      <c r="H77" s="42">
        <v>23893</v>
      </c>
      <c r="I77" s="42">
        <v>0</v>
      </c>
      <c r="J77" s="42">
        <v>9371</v>
      </c>
      <c r="K77" s="42">
        <v>6064</v>
      </c>
      <c r="L77" s="42">
        <v>5088</v>
      </c>
      <c r="M77" s="42">
        <v>16350</v>
      </c>
      <c r="N77" s="42">
        <v>6315</v>
      </c>
      <c r="O77" s="42">
        <v>12141</v>
      </c>
      <c r="P77" s="42">
        <v>14102</v>
      </c>
      <c r="Q77" s="42">
        <v>11445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85705</v>
      </c>
      <c r="D78" s="42">
        <v>190522</v>
      </c>
      <c r="E78" s="42">
        <v>247621</v>
      </c>
      <c r="F78" s="42">
        <v>180705</v>
      </c>
      <c r="G78" s="42">
        <v>281249</v>
      </c>
      <c r="H78" s="42">
        <v>292446</v>
      </c>
      <c r="I78" s="42">
        <v>308977</v>
      </c>
      <c r="J78" s="42">
        <v>253427</v>
      </c>
      <c r="K78" s="42">
        <v>247314</v>
      </c>
      <c r="L78" s="42">
        <v>259303</v>
      </c>
      <c r="M78" s="42">
        <v>262290</v>
      </c>
      <c r="N78" s="42">
        <v>261260</v>
      </c>
      <c r="O78" s="42">
        <v>221481</v>
      </c>
      <c r="P78" s="42">
        <v>250193</v>
      </c>
      <c r="Q78" s="42">
        <v>275393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208</v>
      </c>
      <c r="D79" s="42">
        <v>695</v>
      </c>
      <c r="E79" s="42">
        <v>1057</v>
      </c>
      <c r="F79" s="42">
        <v>1096</v>
      </c>
      <c r="G79" s="42">
        <v>1684</v>
      </c>
      <c r="H79" s="42">
        <v>2017</v>
      </c>
      <c r="I79" s="42">
        <v>101</v>
      </c>
      <c r="J79" s="42">
        <v>2967</v>
      </c>
      <c r="K79" s="42">
        <v>5912</v>
      </c>
      <c r="L79" s="42">
        <v>6007</v>
      </c>
      <c r="M79" s="42">
        <v>3168</v>
      </c>
      <c r="N79" s="42">
        <v>9599</v>
      </c>
      <c r="O79" s="42">
        <v>3901</v>
      </c>
      <c r="P79" s="42">
        <v>4162</v>
      </c>
      <c r="Q79" s="42">
        <v>3932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223</v>
      </c>
      <c r="E80" s="42">
        <v>1181</v>
      </c>
      <c r="F80" s="42">
        <v>1391</v>
      </c>
      <c r="G80" s="42">
        <v>2203</v>
      </c>
      <c r="H80" s="42">
        <v>2800</v>
      </c>
      <c r="I80" s="42">
        <v>662</v>
      </c>
      <c r="J80" s="42">
        <v>7118</v>
      </c>
      <c r="K80" s="42">
        <v>11734</v>
      </c>
      <c r="L80" s="42">
        <v>18403</v>
      </c>
      <c r="M80" s="42">
        <v>5019</v>
      </c>
      <c r="N80" s="42">
        <v>5572</v>
      </c>
      <c r="O80" s="42">
        <v>6936</v>
      </c>
      <c r="P80" s="42">
        <v>8063</v>
      </c>
      <c r="Q80" s="42">
        <v>7908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339</v>
      </c>
      <c r="O81" s="42">
        <v>186</v>
      </c>
      <c r="P81" s="42">
        <v>321</v>
      </c>
      <c r="Q81" s="42">
        <v>469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35678</v>
      </c>
      <c r="C82" s="38">
        <f t="shared" ref="C82:Q82" si="13">SUM(C83:C84)</f>
        <v>25250</v>
      </c>
      <c r="D82" s="38">
        <f t="shared" si="13"/>
        <v>32918</v>
      </c>
      <c r="E82" s="38">
        <f t="shared" si="13"/>
        <v>41532</v>
      </c>
      <c r="F82" s="38">
        <f t="shared" si="13"/>
        <v>46461.700025193553</v>
      </c>
      <c r="G82" s="38">
        <f t="shared" si="13"/>
        <v>53426</v>
      </c>
      <c r="H82" s="38">
        <f t="shared" si="13"/>
        <v>59261</v>
      </c>
      <c r="I82" s="38">
        <f t="shared" si="13"/>
        <v>63857</v>
      </c>
      <c r="J82" s="38">
        <f t="shared" si="13"/>
        <v>65352</v>
      </c>
      <c r="K82" s="38">
        <f t="shared" si="13"/>
        <v>63945</v>
      </c>
      <c r="L82" s="38">
        <f t="shared" si="13"/>
        <v>66023</v>
      </c>
      <c r="M82" s="38">
        <f t="shared" si="13"/>
        <v>68843</v>
      </c>
      <c r="N82" s="38">
        <f t="shared" si="13"/>
        <v>56054</v>
      </c>
      <c r="O82" s="38">
        <f t="shared" si="13"/>
        <v>56731</v>
      </c>
      <c r="P82" s="38">
        <f t="shared" si="13"/>
        <v>62959</v>
      </c>
      <c r="Q82" s="38">
        <f t="shared" si="13"/>
        <v>70992</v>
      </c>
      <c r="R82" s="112"/>
    </row>
    <row r="83" spans="1:18" ht="11.45" customHeight="1" x14ac:dyDescent="0.25">
      <c r="A83" s="17" t="s">
        <v>23</v>
      </c>
      <c r="B83" s="37">
        <v>35678</v>
      </c>
      <c r="C83" s="37">
        <v>25250</v>
      </c>
      <c r="D83" s="37">
        <v>32918</v>
      </c>
      <c r="E83" s="37">
        <v>41532</v>
      </c>
      <c r="F83" s="37">
        <v>46458</v>
      </c>
      <c r="G83" s="37">
        <v>53409</v>
      </c>
      <c r="H83" s="37">
        <v>59174</v>
      </c>
      <c r="I83" s="37">
        <v>63638</v>
      </c>
      <c r="J83" s="37">
        <v>64609</v>
      </c>
      <c r="K83" s="37">
        <v>63428</v>
      </c>
      <c r="L83" s="37">
        <v>63209</v>
      </c>
      <c r="M83" s="37">
        <v>67630</v>
      </c>
      <c r="N83" s="37">
        <v>53124</v>
      </c>
      <c r="O83" s="37">
        <v>50674</v>
      </c>
      <c r="P83" s="37">
        <v>57241</v>
      </c>
      <c r="Q83" s="37">
        <v>66085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3.7000251935569395</v>
      </c>
      <c r="G84" s="36">
        <v>17</v>
      </c>
      <c r="H84" s="36">
        <v>87</v>
      </c>
      <c r="I84" s="36">
        <v>219</v>
      </c>
      <c r="J84" s="36">
        <v>743</v>
      </c>
      <c r="K84" s="36">
        <v>517</v>
      </c>
      <c r="L84" s="36">
        <v>2814</v>
      </c>
      <c r="M84" s="36">
        <v>1213</v>
      </c>
      <c r="N84" s="36">
        <v>2930</v>
      </c>
      <c r="O84" s="36">
        <v>6057</v>
      </c>
      <c r="P84" s="36">
        <v>5718</v>
      </c>
      <c r="Q84" s="36">
        <v>4907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3.7372974731773136</v>
      </c>
      <c r="C90" s="22">
        <v>3.6982699060972331</v>
      </c>
      <c r="D90" s="22">
        <v>3.6669516248240437</v>
      </c>
      <c r="E90" s="22">
        <v>3.6277569225584374</v>
      </c>
      <c r="F90" s="22">
        <v>3.5956732572374261</v>
      </c>
      <c r="G90" s="22">
        <v>3.5623912433881575</v>
      </c>
      <c r="H90" s="22">
        <v>3.5194803523385652</v>
      </c>
      <c r="I90" s="22">
        <v>3.4677607930077112</v>
      </c>
      <c r="J90" s="22">
        <v>3.4116397078715615</v>
      </c>
      <c r="K90" s="22">
        <v>3.3351973417854532</v>
      </c>
      <c r="L90" s="22">
        <v>3.2905896115348532</v>
      </c>
      <c r="M90" s="22">
        <v>3.2427030811577127</v>
      </c>
      <c r="N90" s="22">
        <v>3.1650714253164547</v>
      </c>
      <c r="O90" s="22">
        <v>3.0906861485073418</v>
      </c>
      <c r="P90" s="22">
        <v>3.0400844919092589</v>
      </c>
      <c r="Q90" s="22">
        <v>2.994089269803049</v>
      </c>
    </row>
    <row r="91" spans="1:18" ht="11.45" customHeight="1" x14ac:dyDescent="0.25">
      <c r="A91" s="19" t="s">
        <v>29</v>
      </c>
      <c r="B91" s="21">
        <v>6.1895792652421742</v>
      </c>
      <c r="C91" s="21">
        <v>6.0353526947644651</v>
      </c>
      <c r="D91" s="21">
        <v>5.9596753752381257</v>
      </c>
      <c r="E91" s="21">
        <v>5.8728626516600775</v>
      </c>
      <c r="F91" s="21">
        <v>5.7635715195202151</v>
      </c>
      <c r="G91" s="21">
        <v>5.6778055394714313</v>
      </c>
      <c r="H91" s="21">
        <v>5.5896225449646444</v>
      </c>
      <c r="I91" s="21">
        <v>5.4996384114221764</v>
      </c>
      <c r="J91" s="21">
        <v>5.421626709030364</v>
      </c>
      <c r="K91" s="21">
        <v>5.332440848537261</v>
      </c>
      <c r="L91" s="21">
        <v>5.2641674253614701</v>
      </c>
      <c r="M91" s="21">
        <v>5.188149129231336</v>
      </c>
      <c r="N91" s="21">
        <v>5.1249231114149794</v>
      </c>
      <c r="O91" s="21">
        <v>5.0578921492162117</v>
      </c>
      <c r="P91" s="21">
        <v>4.9844096017021018</v>
      </c>
      <c r="Q91" s="21">
        <v>4.8975271397137883</v>
      </c>
    </row>
    <row r="92" spans="1:18" ht="11.45" customHeight="1" x14ac:dyDescent="0.25">
      <c r="A92" s="62" t="s">
        <v>59</v>
      </c>
      <c r="B92" s="70">
        <v>6.2288291219621899</v>
      </c>
      <c r="C92" s="70">
        <v>6.1251381949713837</v>
      </c>
      <c r="D92" s="70">
        <v>6.0776155510826149</v>
      </c>
      <c r="E92" s="70">
        <v>6.0233305394229442</v>
      </c>
      <c r="F92" s="70">
        <v>5.9593997594931691</v>
      </c>
      <c r="G92" s="70">
        <v>5.9075967592483085</v>
      </c>
      <c r="H92" s="70">
        <v>5.8481684842913602</v>
      </c>
      <c r="I92" s="70">
        <v>5.774142505370655</v>
      </c>
      <c r="J92" s="70">
        <v>5.7017217051553439</v>
      </c>
      <c r="K92" s="70">
        <v>5.6214141105220508</v>
      </c>
      <c r="L92" s="70">
        <v>5.5567248206514588</v>
      </c>
      <c r="M92" s="70">
        <v>5.47780868938632</v>
      </c>
      <c r="N92" s="70">
        <v>5.4125873405106315</v>
      </c>
      <c r="O92" s="70">
        <v>5.3439177549880919</v>
      </c>
      <c r="P92" s="70">
        <v>5.2707818024210153</v>
      </c>
      <c r="Q92" s="70">
        <v>5.1813152870506185</v>
      </c>
    </row>
    <row r="93" spans="1:18" ht="11.45" customHeight="1" x14ac:dyDescent="0.25">
      <c r="A93" s="62" t="s">
        <v>58</v>
      </c>
      <c r="B93" s="70">
        <v>5.9051456964074456</v>
      </c>
      <c r="C93" s="70">
        <v>5.5800672208278028</v>
      </c>
      <c r="D93" s="70">
        <v>5.502569595412683</v>
      </c>
      <c r="E93" s="70">
        <v>5.4015642490192484</v>
      </c>
      <c r="F93" s="70">
        <v>5.2633356150301482</v>
      </c>
      <c r="G93" s="70">
        <v>5.1832982334710662</v>
      </c>
      <c r="H93" s="70">
        <v>5.1122399277176083</v>
      </c>
      <c r="I93" s="70">
        <v>5.0541371479871993</v>
      </c>
      <c r="J93" s="70">
        <v>5.0090999487729233</v>
      </c>
      <c r="K93" s="70">
        <v>4.9747179625975724</v>
      </c>
      <c r="L93" s="70">
        <v>4.9433618629382936</v>
      </c>
      <c r="M93" s="70">
        <v>4.8954928261509956</v>
      </c>
      <c r="N93" s="70">
        <v>4.8576273737513782</v>
      </c>
      <c r="O93" s="70">
        <v>4.8131468922586018</v>
      </c>
      <c r="P93" s="70">
        <v>4.7632442071739653</v>
      </c>
      <c r="Q93" s="70">
        <v>4.7002723175590244</v>
      </c>
    </row>
    <row r="94" spans="1:18" ht="11.45" customHeight="1" x14ac:dyDescent="0.25">
      <c r="A94" s="62" t="s">
        <v>57</v>
      </c>
      <c r="B94" s="70">
        <v>6.2448467464061181</v>
      </c>
      <c r="C94" s="70">
        <v>6.2598823935282137</v>
      </c>
      <c r="D94" s="70">
        <v>6.2754940623909778</v>
      </c>
      <c r="E94" s="70">
        <v>6.2825870920898472</v>
      </c>
      <c r="F94" s="70">
        <v>6.2980640319628387</v>
      </c>
      <c r="G94" s="70">
        <v>6.312382507057932</v>
      </c>
      <c r="H94" s="70">
        <v>6.3275253854657603</v>
      </c>
      <c r="I94" s="70">
        <v>6.3223475396128972</v>
      </c>
      <c r="J94" s="70">
        <v>6.2782468804254608</v>
      </c>
      <c r="K94" s="70">
        <v>5.9607730834191974</v>
      </c>
      <c r="L94" s="70">
        <v>5.7708739892470522</v>
      </c>
      <c r="M94" s="70">
        <v>5.7408086275058707</v>
      </c>
      <c r="N94" s="70">
        <v>5.6566047342669021</v>
      </c>
      <c r="O94" s="70">
        <v>5.5887509335512009</v>
      </c>
      <c r="P94" s="70">
        <v>5.525978893768591</v>
      </c>
      <c r="Q94" s="70">
        <v>5.4126032220576041</v>
      </c>
    </row>
    <row r="95" spans="1:18" ht="11.45" customHeight="1" x14ac:dyDescent="0.25">
      <c r="A95" s="62" t="s">
        <v>56</v>
      </c>
      <c r="B95" s="70">
        <v>7.0692424799184419</v>
      </c>
      <c r="C95" s="70">
        <v>6.9531327359178148</v>
      </c>
      <c r="D95" s="70">
        <v>6.9705155677576087</v>
      </c>
      <c r="E95" s="70">
        <v>6.9850014968982252</v>
      </c>
      <c r="F95" s="70">
        <v>6.9981522587469343</v>
      </c>
      <c r="G95" s="70">
        <v>6.9061114018719723</v>
      </c>
      <c r="H95" s="70">
        <v>6.8000643239938343</v>
      </c>
      <c r="I95" s="70">
        <v>6.6673245727377299</v>
      </c>
      <c r="J95" s="70">
        <v>6.5246485937545371</v>
      </c>
      <c r="K95" s="70">
        <v>6.152092904744471</v>
      </c>
      <c r="L95" s="70">
        <v>5.9633264827736552</v>
      </c>
      <c r="M95" s="70">
        <v>5.8802086356632772</v>
      </c>
      <c r="N95" s="70">
        <v>5.8083528090495191</v>
      </c>
      <c r="O95" s="70">
        <v>5.6779563566629472</v>
      </c>
      <c r="P95" s="70">
        <v>5.4620613605469721</v>
      </c>
      <c r="Q95" s="70">
        <v>5.3757913094639083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>
        <v>3.732465901418017</v>
      </c>
      <c r="O96" s="70">
        <v>4.0513067233401987</v>
      </c>
      <c r="P96" s="70">
        <v>4.0234799869526894</v>
      </c>
      <c r="Q96" s="70">
        <v>3.999984643257009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2.139195026593367</v>
      </c>
      <c r="M97" s="70">
        <v>2.1282551985655358</v>
      </c>
      <c r="N97" s="70">
        <v>2.1306372273815239</v>
      </c>
      <c r="O97" s="70">
        <v>2.1306027015895919</v>
      </c>
      <c r="P97" s="70">
        <v>2.1275973607929197</v>
      </c>
      <c r="Q97" s="70">
        <v>2.1206624018587452</v>
      </c>
    </row>
    <row r="98" spans="1:17" ht="11.45" customHeight="1" x14ac:dyDescent="0.25">
      <c r="A98" s="19" t="s">
        <v>28</v>
      </c>
      <c r="B98" s="21">
        <v>49.17795737918879</v>
      </c>
      <c r="C98" s="21">
        <v>48.811507934875401</v>
      </c>
      <c r="D98" s="21">
        <v>48.61003299188058</v>
      </c>
      <c r="E98" s="21">
        <v>48.410780122561178</v>
      </c>
      <c r="F98" s="21">
        <v>48.22815313228174</v>
      </c>
      <c r="G98" s="21">
        <v>47.9527315187688</v>
      </c>
      <c r="H98" s="21">
        <v>47.651149975805083</v>
      </c>
      <c r="I98" s="21">
        <v>47.363308007737004</v>
      </c>
      <c r="J98" s="21">
        <v>47.041066842103028</v>
      </c>
      <c r="K98" s="21">
        <v>46.709418439937707</v>
      </c>
      <c r="L98" s="21">
        <v>46.387035459763133</v>
      </c>
      <c r="M98" s="21">
        <v>45.997317459712974</v>
      </c>
      <c r="N98" s="21">
        <v>45.850305957822705</v>
      </c>
      <c r="O98" s="21">
        <v>45.341753521441355</v>
      </c>
      <c r="P98" s="21">
        <v>45.311043645513706</v>
      </c>
      <c r="Q98" s="21">
        <v>45.123203732391104</v>
      </c>
    </row>
    <row r="99" spans="1:17" ht="11.45" customHeight="1" x14ac:dyDescent="0.25">
      <c r="A99" s="62" t="s">
        <v>59</v>
      </c>
      <c r="B99" s="20">
        <v>15.387102364188721</v>
      </c>
      <c r="C99" s="20">
        <v>15.42557012009919</v>
      </c>
      <c r="D99" s="20">
        <v>15.464134045399438</v>
      </c>
      <c r="E99" s="20">
        <v>15.502794380512933</v>
      </c>
      <c r="F99" s="20">
        <v>15.541551366464219</v>
      </c>
      <c r="G99" s="20">
        <v>15.580405244880382</v>
      </c>
      <c r="H99" s="20">
        <v>15.61935625799258</v>
      </c>
      <c r="I99" s="20">
        <v>15.604533665660075</v>
      </c>
      <c r="J99" s="20">
        <v>15.448563328587023</v>
      </c>
      <c r="K99" s="20">
        <v>15.329418020878091</v>
      </c>
      <c r="L99" s="20">
        <v>15.244202887594541</v>
      </c>
      <c r="M99" s="20">
        <v>15.184528794772797</v>
      </c>
      <c r="N99" s="20">
        <v>15.178594992436185</v>
      </c>
      <c r="O99" s="20">
        <v>13.016906103705759</v>
      </c>
      <c r="P99" s="20">
        <v>11.100349786531803</v>
      </c>
      <c r="Q99" s="20">
        <v>10.929958539890201</v>
      </c>
    </row>
    <row r="100" spans="1:17" ht="11.45" customHeight="1" x14ac:dyDescent="0.25">
      <c r="A100" s="62" t="s">
        <v>58</v>
      </c>
      <c r="B100" s="20">
        <v>49.643778301185705</v>
      </c>
      <c r="C100" s="20">
        <v>49.228883815295639</v>
      </c>
      <c r="D100" s="20">
        <v>48.995614886363512</v>
      </c>
      <c r="E100" s="20">
        <v>48.771739153777943</v>
      </c>
      <c r="F100" s="20">
        <v>48.553688956849427</v>
      </c>
      <c r="G100" s="20">
        <v>48.30989066720111</v>
      </c>
      <c r="H100" s="20">
        <v>48.054858902345153</v>
      </c>
      <c r="I100" s="20">
        <v>47.798912665695596</v>
      </c>
      <c r="J100" s="20">
        <v>47.515858123051181</v>
      </c>
      <c r="K100" s="20">
        <v>47.221069125852054</v>
      </c>
      <c r="L100" s="20">
        <v>46.907539556446707</v>
      </c>
      <c r="M100" s="20">
        <v>46.553443337635699</v>
      </c>
      <c r="N100" s="20">
        <v>46.495315294064689</v>
      </c>
      <c r="O100" s="20">
        <v>46.335765322679642</v>
      </c>
      <c r="P100" s="20">
        <v>46.155282571805145</v>
      </c>
      <c r="Q100" s="20">
        <v>45.976130987341882</v>
      </c>
    </row>
    <row r="101" spans="1:17" ht="11.45" customHeight="1" x14ac:dyDescent="0.25">
      <c r="A101" s="62" t="s">
        <v>57</v>
      </c>
      <c r="B101" s="20">
        <v>41.342035639968337</v>
      </c>
      <c r="C101" s="20">
        <v>41.143362054870586</v>
      </c>
      <c r="D101" s="20">
        <v>41.230491434247597</v>
      </c>
      <c r="E101" s="20">
        <v>40.935316384633673</v>
      </c>
      <c r="F101" s="20">
        <v>40.158650659005566</v>
      </c>
      <c r="G101" s="20">
        <v>39.731171565963997</v>
      </c>
      <c r="H101" s="20">
        <v>39.676947952660612</v>
      </c>
      <c r="I101" s="20">
        <v>39.49770434102463</v>
      </c>
      <c r="J101" s="20">
        <v>39.314365467411683</v>
      </c>
      <c r="K101" s="20">
        <v>38.877375039296659</v>
      </c>
      <c r="L101" s="20">
        <v>38.961966057755795</v>
      </c>
      <c r="M101" s="20">
        <v>38.932744252149895</v>
      </c>
      <c r="N101" s="20">
        <v>38.875254747714443</v>
      </c>
      <c r="O101" s="20">
        <v>38.78656809021323</v>
      </c>
      <c r="P101" s="20">
        <v>38.778748913632803</v>
      </c>
      <c r="Q101" s="20">
        <v>38.671568359021805</v>
      </c>
    </row>
    <row r="102" spans="1:17" ht="11.45" customHeight="1" x14ac:dyDescent="0.25">
      <c r="A102" s="62" t="s">
        <v>56</v>
      </c>
      <c r="B102" s="20">
        <v>41.342035639968337</v>
      </c>
      <c r="C102" s="20">
        <v>41.172394940338648</v>
      </c>
      <c r="D102" s="20">
        <v>41.246700307465581</v>
      </c>
      <c r="E102" s="20">
        <v>40.140603351284263</v>
      </c>
      <c r="F102" s="20">
        <v>40.069462642413541</v>
      </c>
      <c r="G102" s="20">
        <v>39.544841651577713</v>
      </c>
      <c r="H102" s="20">
        <v>39.129842877675074</v>
      </c>
      <c r="I102" s="20">
        <v>38.912295264215864</v>
      </c>
      <c r="J102" s="20">
        <v>38.73263348896775</v>
      </c>
      <c r="K102" s="20">
        <v>38.583996438026446</v>
      </c>
      <c r="L102" s="20">
        <v>38.442542888121856</v>
      </c>
      <c r="M102" s="20">
        <v>38.180074790105508</v>
      </c>
      <c r="N102" s="20">
        <v>37.92148249292471</v>
      </c>
      <c r="O102" s="20">
        <v>37.812585728508516</v>
      </c>
      <c r="P102" s="20">
        <v>37.823162478682384</v>
      </c>
      <c r="Q102" s="20">
        <v>37.68945667869621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 t="s">
        <v>183</v>
      </c>
      <c r="O103" s="20">
        <v>20.40421268208836</v>
      </c>
      <c r="P103" s="20">
        <v>20.45522321379358</v>
      </c>
      <c r="Q103" s="20">
        <v>20.506361271828062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7.7691707861512507</v>
      </c>
      <c r="C105" s="102">
        <v>7.6812595128062213</v>
      </c>
      <c r="D105" s="102">
        <v>7.5815739462393354</v>
      </c>
      <c r="E105" s="102">
        <v>7.4944633845800901</v>
      </c>
      <c r="F105" s="102">
        <v>7.4335648032036019</v>
      </c>
      <c r="G105" s="102">
        <v>7.3471089199854047</v>
      </c>
      <c r="H105" s="102">
        <v>7.2653353001718601</v>
      </c>
      <c r="I105" s="102">
        <v>7.186653056636608</v>
      </c>
      <c r="J105" s="102">
        <v>7.1212424747871648</v>
      </c>
      <c r="K105" s="102">
        <v>7.0360091963936409</v>
      </c>
      <c r="L105" s="102">
        <v>6.9436968451231627</v>
      </c>
      <c r="M105" s="102">
        <v>6.8411774704665902</v>
      </c>
      <c r="N105" s="102">
        <v>6.7307551700335049</v>
      </c>
      <c r="O105" s="102">
        <v>6.6291145275673937</v>
      </c>
      <c r="P105" s="102">
        <v>6.5077852928037245</v>
      </c>
      <c r="Q105" s="102">
        <v>6.4029853946253201</v>
      </c>
    </row>
    <row r="106" spans="1:17" ht="11.45" customHeight="1" x14ac:dyDescent="0.25">
      <c r="A106" s="62" t="s">
        <v>59</v>
      </c>
      <c r="B106" s="70">
        <v>7.6884343819996177</v>
      </c>
      <c r="C106" s="70">
        <v>7.6202976773893631</v>
      </c>
      <c r="D106" s="70">
        <v>7.5363851775209678</v>
      </c>
      <c r="E106" s="70">
        <v>7.4654549768892862</v>
      </c>
      <c r="F106" s="70">
        <v>7.4239914168055066</v>
      </c>
      <c r="G106" s="70">
        <v>7.3551251524008352</v>
      </c>
      <c r="H106" s="70">
        <v>7.2867038672020783</v>
      </c>
      <c r="I106" s="70">
        <v>7.2329978714610439</v>
      </c>
      <c r="J106" s="70">
        <v>7.1810942523853232</v>
      </c>
      <c r="K106" s="70">
        <v>7.1305577182543249</v>
      </c>
      <c r="L106" s="70">
        <v>7.0856918920731875</v>
      </c>
      <c r="M106" s="70">
        <v>7.0338116902695687</v>
      </c>
      <c r="N106" s="70">
        <v>6.929748119008174</v>
      </c>
      <c r="O106" s="70">
        <v>6.8218401534230706</v>
      </c>
      <c r="P106" s="70">
        <v>6.6793838376563732</v>
      </c>
      <c r="Q106" s="70">
        <v>6.5330546025064686</v>
      </c>
    </row>
    <row r="107" spans="1:17" ht="11.45" customHeight="1" x14ac:dyDescent="0.25">
      <c r="A107" s="62" t="s">
        <v>58</v>
      </c>
      <c r="B107" s="70">
        <v>7.7696941544704661</v>
      </c>
      <c r="C107" s="70">
        <v>7.6795007105295916</v>
      </c>
      <c r="D107" s="70">
        <v>7.5778855545387298</v>
      </c>
      <c r="E107" s="70">
        <v>7.488803617929479</v>
      </c>
      <c r="F107" s="70">
        <v>7.4255455977847271</v>
      </c>
      <c r="G107" s="70">
        <v>7.3367704512780243</v>
      </c>
      <c r="H107" s="70">
        <v>7.2530752784237</v>
      </c>
      <c r="I107" s="70">
        <v>7.1727661353227754</v>
      </c>
      <c r="J107" s="70">
        <v>7.1048597747085305</v>
      </c>
      <c r="K107" s="70">
        <v>7.0161520508474373</v>
      </c>
      <c r="L107" s="70">
        <v>6.9199599656338622</v>
      </c>
      <c r="M107" s="70">
        <v>6.8120221305466062</v>
      </c>
      <c r="N107" s="70">
        <v>6.7050074401771926</v>
      </c>
      <c r="O107" s="70">
        <v>6.6018832541716463</v>
      </c>
      <c r="P107" s="70">
        <v>6.4817077554407154</v>
      </c>
      <c r="Q107" s="70">
        <v>6.3791800594521035</v>
      </c>
    </row>
    <row r="108" spans="1:17" ht="11.45" customHeight="1" x14ac:dyDescent="0.25">
      <c r="A108" s="62" t="s">
        <v>57</v>
      </c>
      <c r="B108" s="70">
        <v>8.7096067845618936</v>
      </c>
      <c r="C108" s="70">
        <v>8.5302469893450148</v>
      </c>
      <c r="D108" s="70">
        <v>8.3606564236721912</v>
      </c>
      <c r="E108" s="70">
        <v>8.2195798902730708</v>
      </c>
      <c r="F108" s="70">
        <v>8.1117211404711504</v>
      </c>
      <c r="G108" s="70">
        <v>7.996049428533623</v>
      </c>
      <c r="H108" s="70">
        <v>7.8963140182949356</v>
      </c>
      <c r="I108" s="70">
        <v>7.8780378176909833</v>
      </c>
      <c r="J108" s="70">
        <v>7.7922243752260814</v>
      </c>
      <c r="K108" s="70">
        <v>7.6143123895566971</v>
      </c>
      <c r="L108" s="70">
        <v>7.4966871311008401</v>
      </c>
      <c r="M108" s="70">
        <v>7.4615466983485801</v>
      </c>
      <c r="N108" s="70">
        <v>7.2086097384857393</v>
      </c>
      <c r="O108" s="70">
        <v>7.1120006486424296</v>
      </c>
      <c r="P108" s="70">
        <v>7.0284274620376417</v>
      </c>
      <c r="Q108" s="70">
        <v>6.9422731154562163</v>
      </c>
    </row>
    <row r="109" spans="1:17" ht="11.45" customHeight="1" x14ac:dyDescent="0.25">
      <c r="A109" s="62" t="s">
        <v>56</v>
      </c>
      <c r="B109" s="70">
        <v>9.4516016713006703</v>
      </c>
      <c r="C109" s="70">
        <v>9.2158567761886427</v>
      </c>
      <c r="D109" s="70">
        <v>9.0068110818240292</v>
      </c>
      <c r="E109" s="70">
        <v>8.8237513259009379</v>
      </c>
      <c r="F109" s="70">
        <v>8.6974039160364587</v>
      </c>
      <c r="G109" s="70">
        <v>8.571979610872468</v>
      </c>
      <c r="H109" s="70">
        <v>8.447448005412447</v>
      </c>
      <c r="I109" s="70">
        <v>8.4040456462268054</v>
      </c>
      <c r="J109" s="70">
        <v>8.1762342771675058</v>
      </c>
      <c r="K109" s="70">
        <v>7.8526557270357005</v>
      </c>
      <c r="L109" s="70">
        <v>7.5297919040597607</v>
      </c>
      <c r="M109" s="70">
        <v>7.4431941087876528</v>
      </c>
      <c r="N109" s="70">
        <v>7.2379379843878739</v>
      </c>
      <c r="O109" s="70">
        <v>7.1873133714034658</v>
      </c>
      <c r="P109" s="70">
        <v>7.0181648033873163</v>
      </c>
      <c r="Q109" s="70">
        <v>6.9011036283602971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>
        <v>3.1449375683462382</v>
      </c>
      <c r="O110" s="70">
        <v>3.139649372612987</v>
      </c>
      <c r="P110" s="70">
        <v>3.1232651754789678</v>
      </c>
      <c r="Q110" s="70">
        <v>3.1020793006655527</v>
      </c>
    </row>
    <row r="111" spans="1:17" ht="11.45" customHeight="1" x14ac:dyDescent="0.25">
      <c r="A111" s="19" t="s">
        <v>24</v>
      </c>
      <c r="B111" s="21">
        <v>44.417821747931605</v>
      </c>
      <c r="C111" s="21">
        <v>44.381918350401826</v>
      </c>
      <c r="D111" s="21">
        <v>44.332024977939803</v>
      </c>
      <c r="E111" s="21">
        <v>44.263912961457109</v>
      </c>
      <c r="F111" s="21">
        <v>44.163781048560494</v>
      </c>
      <c r="G111" s="21">
        <v>44.042204454438242</v>
      </c>
      <c r="H111" s="21">
        <v>43.903329596620878</v>
      </c>
      <c r="I111" s="21">
        <v>43.732788997454357</v>
      </c>
      <c r="J111" s="21">
        <v>43.519806070566688</v>
      </c>
      <c r="K111" s="21">
        <v>43.311826782054411</v>
      </c>
      <c r="L111" s="21">
        <v>43.036426466752815</v>
      </c>
      <c r="M111" s="21">
        <v>42.772869943517009</v>
      </c>
      <c r="N111" s="21">
        <v>42.496176146892701</v>
      </c>
      <c r="O111" s="21">
        <v>42.172008259827621</v>
      </c>
      <c r="P111" s="21">
        <v>41.812452104700597</v>
      </c>
      <c r="Q111" s="21">
        <v>41.425715958720076</v>
      </c>
    </row>
    <row r="112" spans="1:17" ht="11.45" customHeight="1" x14ac:dyDescent="0.25">
      <c r="A112" s="17" t="s">
        <v>23</v>
      </c>
      <c r="B112" s="20">
        <v>44.38400579872102</v>
      </c>
      <c r="C112" s="20">
        <v>44.38633444840935</v>
      </c>
      <c r="D112" s="20">
        <v>44.360820895360099</v>
      </c>
      <c r="E112" s="20">
        <v>44.30869221276393</v>
      </c>
      <c r="F112" s="20">
        <v>44.227860313970602</v>
      </c>
      <c r="G112" s="20">
        <v>44.110308384673957</v>
      </c>
      <c r="H112" s="20">
        <v>43.974608407848002</v>
      </c>
      <c r="I112" s="20">
        <v>43.800443532502086</v>
      </c>
      <c r="J112" s="20">
        <v>43.589053771687354</v>
      </c>
      <c r="K112" s="20">
        <v>43.367896423508867</v>
      </c>
      <c r="L112" s="20">
        <v>43.097079307072974</v>
      </c>
      <c r="M112" s="20">
        <v>42.8202322322729</v>
      </c>
      <c r="N112" s="20">
        <v>42.539230030177855</v>
      </c>
      <c r="O112" s="20">
        <v>42.219661433763022</v>
      </c>
      <c r="P112" s="20">
        <v>41.859103291068998</v>
      </c>
      <c r="Q112" s="20">
        <v>41.466384084775079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44.196825417194887</v>
      </c>
      <c r="D113" s="69">
        <v>43.176872593859372</v>
      </c>
      <c r="E113" s="69">
        <v>42.498140558706545</v>
      </c>
      <c r="F113" s="69">
        <v>42.011984865552002</v>
      </c>
      <c r="G113" s="69">
        <v>41.823387569603234</v>
      </c>
      <c r="H113" s="69">
        <v>41.69298437227485</v>
      </c>
      <c r="I113" s="69">
        <v>41.606298952837236</v>
      </c>
      <c r="J113" s="69">
        <v>41.454795712887162</v>
      </c>
      <c r="K113" s="69">
        <v>41.400734919084208</v>
      </c>
      <c r="L113" s="69">
        <v>41.148571315980988</v>
      </c>
      <c r="M113" s="69">
        <v>41.061652180756631</v>
      </c>
      <c r="N113" s="69">
        <v>40.868779213628905</v>
      </c>
      <c r="O113" s="69">
        <v>40.543290086995313</v>
      </c>
      <c r="P113" s="69">
        <v>40.282781608498141</v>
      </c>
      <c r="Q113" s="69">
        <v>40.064952275677463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1.0725000000065619</v>
      </c>
      <c r="C117" s="111">
        <f>IF(TrRoad_act!C86=0,"",TrRoad_ene!C62/TrRoad_tech!C90)</f>
        <v>1.0728032955605673</v>
      </c>
      <c r="D117" s="111">
        <f>IF(TrRoad_act!D86=0,"",TrRoad_ene!D62/TrRoad_tech!D90)</f>
        <v>1.0734174805614793</v>
      </c>
      <c r="E117" s="111">
        <f>IF(TrRoad_act!E86=0,"",TrRoad_ene!E62/TrRoad_tech!E90)</f>
        <v>1.0745265945862057</v>
      </c>
      <c r="F117" s="111">
        <f>IF(TrRoad_act!F86=0,"",TrRoad_ene!F62/TrRoad_tech!F90)</f>
        <v>1.0759112745244004</v>
      </c>
      <c r="G117" s="111">
        <f>IF(TrRoad_act!G86=0,"",TrRoad_ene!G62/TrRoad_tech!G90)</f>
        <v>1.0778602564608926</v>
      </c>
      <c r="H117" s="111">
        <f>IF(TrRoad_act!H86=0,"",TrRoad_ene!H62/TrRoad_tech!H90)</f>
        <v>1.0806665458256575</v>
      </c>
      <c r="I117" s="111">
        <f>IF(TrRoad_act!I86=0,"",TrRoad_ene!I62/TrRoad_tech!I90)</f>
        <v>1.084233602644654</v>
      </c>
      <c r="J117" s="111">
        <f>IF(TrRoad_act!J86=0,"",TrRoad_ene!J62/TrRoad_tech!J90)</f>
        <v>1.0886013250449884</v>
      </c>
      <c r="K117" s="111">
        <f>IF(TrRoad_act!K86=0,"",TrRoad_ene!K62/TrRoad_tech!K90)</f>
        <v>1.094425767418737</v>
      </c>
      <c r="L117" s="111">
        <f>IF(TrRoad_act!L86=0,"",TrRoad_ene!L62/TrRoad_tech!L90)</f>
        <v>1.0986880394507592</v>
      </c>
      <c r="M117" s="111">
        <f>IF(TrRoad_act!M86=0,"",TrRoad_ene!M62/TrRoad_tech!M90)</f>
        <v>1.1032530144050261</v>
      </c>
      <c r="N117" s="111">
        <f>IF(TrRoad_act!N86=0,"",TrRoad_ene!N62/TrRoad_tech!N90)</f>
        <v>1.1099662482825365</v>
      </c>
      <c r="O117" s="111">
        <f>IF(TrRoad_act!O86=0,"",TrRoad_ene!O62/TrRoad_tech!O90)</f>
        <v>1.11888541847514</v>
      </c>
      <c r="P117" s="111">
        <f>IF(TrRoad_act!P86=0,"",TrRoad_ene!P62/TrRoad_tech!P90)</f>
        <v>1.1285563738925439</v>
      </c>
      <c r="Q117" s="111">
        <f>IF(TrRoad_act!Q86=0,"",TrRoad_ene!Q62/TrRoad_tech!Q90)</f>
        <v>1.1362810345208378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1.0510905824403443</v>
      </c>
      <c r="C118" s="107">
        <f>IF(TrRoad_act!C87=0,"",TrRoad_ene!C63/TrRoad_tech!C91)</f>
        <v>1.0478753122221625</v>
      </c>
      <c r="D118" s="107">
        <f>IF(TrRoad_act!D87=0,"",TrRoad_ene!D63/TrRoad_tech!D91)</f>
        <v>1.0807635555683797</v>
      </c>
      <c r="E118" s="107">
        <f>IF(TrRoad_act!E87=0,"",TrRoad_ene!E63/TrRoad_tech!E91)</f>
        <v>1.0793581811370119</v>
      </c>
      <c r="F118" s="107">
        <f>IF(TrRoad_act!F87=0,"",TrRoad_ene!F63/TrRoad_tech!F91)</f>
        <v>1.1040459722643146</v>
      </c>
      <c r="G118" s="107">
        <f>IF(TrRoad_act!G87=0,"",TrRoad_ene!G63/TrRoad_tech!G91)</f>
        <v>1.1468401809061097</v>
      </c>
      <c r="H118" s="107">
        <f>IF(TrRoad_act!H87=0,"",TrRoad_ene!H63/TrRoad_tech!H91)</f>
        <v>1.2331411097201075</v>
      </c>
      <c r="I118" s="107">
        <f>IF(TrRoad_act!I87=0,"",TrRoad_ene!I63/TrRoad_tech!I91)</f>
        <v>1.2265602795851067</v>
      </c>
      <c r="J118" s="107">
        <f>IF(TrRoad_act!J87=0,"",TrRoad_ene!J63/TrRoad_tech!J91)</f>
        <v>1.1729348988320012</v>
      </c>
      <c r="K118" s="107">
        <f>IF(TrRoad_act!K87=0,"",TrRoad_ene!K63/TrRoad_tech!K91)</f>
        <v>1.0922953578457346</v>
      </c>
      <c r="L118" s="107">
        <f>IF(TrRoad_act!L87=0,"",TrRoad_ene!L63/TrRoad_tech!L91)</f>
        <v>1.0879783523222124</v>
      </c>
      <c r="M118" s="107">
        <f>IF(TrRoad_act!M87=0,"",TrRoad_ene!M63/TrRoad_tech!M91)</f>
        <v>1.1012758585013529</v>
      </c>
      <c r="N118" s="107">
        <f>IF(TrRoad_act!N87=0,"",TrRoad_ene!N63/TrRoad_tech!N91)</f>
        <v>1.1148046159887965</v>
      </c>
      <c r="O118" s="107">
        <f>IF(TrRoad_act!O87=0,"",TrRoad_ene!O63/TrRoad_tech!O91)</f>
        <v>1.1264293555472897</v>
      </c>
      <c r="P118" s="107">
        <f>IF(TrRoad_act!P87=0,"",TrRoad_ene!P63/TrRoad_tech!P91)</f>
        <v>1.1323423582441268</v>
      </c>
      <c r="Q118" s="107">
        <f>IF(TrRoad_act!Q87=0,"",TrRoad_ene!Q63/TrRoad_tech!Q91)</f>
        <v>1.1534003284577135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1.04983424343063</v>
      </c>
      <c r="C119" s="108">
        <f>IF(TrRoad_act!C88=0,"",TrRoad_ene!C64/TrRoad_tech!C92)</f>
        <v>1.0398945978786804</v>
      </c>
      <c r="D119" s="108">
        <f>IF(TrRoad_act!D88=0,"",TrRoad_ene!D64/TrRoad_tech!D92)</f>
        <v>1.0805371870469909</v>
      </c>
      <c r="E119" s="108">
        <f>IF(TrRoad_act!E88=0,"",TrRoad_ene!E64/TrRoad_tech!E92)</f>
        <v>1.0773506182852908</v>
      </c>
      <c r="F119" s="108">
        <f>IF(TrRoad_act!F88=0,"",TrRoad_ene!F64/TrRoad_tech!F92)</f>
        <v>1.1242837300538118</v>
      </c>
      <c r="G119" s="108">
        <f>IF(TrRoad_act!G88=0,"",TrRoad_ene!G64/TrRoad_tech!G92)</f>
        <v>1.1786243160942851</v>
      </c>
      <c r="H119" s="108">
        <f>IF(TrRoad_act!H88=0,"",TrRoad_ene!H64/TrRoad_tech!H92)</f>
        <v>1.2988858660875038</v>
      </c>
      <c r="I119" s="108">
        <f>IF(TrRoad_act!I88=0,"",TrRoad_ene!I64/TrRoad_tech!I92)</f>
        <v>1.2852022046343421</v>
      </c>
      <c r="J119" s="108">
        <f>IF(TrRoad_act!J88=0,"",TrRoad_ene!J64/TrRoad_tech!J92)</f>
        <v>1.1995417258502006</v>
      </c>
      <c r="K119" s="108">
        <f>IF(TrRoad_act!K88=0,"",TrRoad_ene!K64/TrRoad_tech!K92)</f>
        <v>1.0829181055968955</v>
      </c>
      <c r="L119" s="108">
        <f>IF(TrRoad_act!L88=0,"",TrRoad_ene!L64/TrRoad_tech!L92)</f>
        <v>1.0705275857484811</v>
      </c>
      <c r="M119" s="108">
        <f>IF(TrRoad_act!M88=0,"",TrRoad_ene!M64/TrRoad_tech!M92)</f>
        <v>1.0660909925705715</v>
      </c>
      <c r="N119" s="108">
        <f>IF(TrRoad_act!N88=0,"",TrRoad_ene!N64/TrRoad_tech!N92)</f>
        <v>1.0754272217948284</v>
      </c>
      <c r="O119" s="108">
        <f>IF(TrRoad_act!O88=0,"",TrRoad_ene!O64/TrRoad_tech!O92)</f>
        <v>1.0884506392157445</v>
      </c>
      <c r="P119" s="108">
        <f>IF(TrRoad_act!P88=0,"",TrRoad_ene!P64/TrRoad_tech!P92)</f>
        <v>1.091054082739094</v>
      </c>
      <c r="Q119" s="108">
        <f>IF(TrRoad_act!Q88=0,"",TrRoad_ene!Q64/TrRoad_tech!Q92)</f>
        <v>1.1056446377802231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1.0578625469603085</v>
      </c>
      <c r="C120" s="108">
        <f>IF(TrRoad_act!C89=0,"",TrRoad_ene!C65/TrRoad_tech!C93)</f>
        <v>1.0790388486281144</v>
      </c>
      <c r="D120" s="108">
        <f>IF(TrRoad_act!D89=0,"",TrRoad_ene!D65/TrRoad_tech!D93)</f>
        <v>1.1000901911662389</v>
      </c>
      <c r="E120" s="108">
        <f>IF(TrRoad_act!E89=0,"",TrRoad_ene!E65/TrRoad_tech!E93)</f>
        <v>1.1006005256717997</v>
      </c>
      <c r="F120" s="108">
        <f>IF(TrRoad_act!F89=0,"",TrRoad_ene!F65/TrRoad_tech!F93)</f>
        <v>1.1165228885618133</v>
      </c>
      <c r="G120" s="108">
        <f>IF(TrRoad_act!G89=0,"",TrRoad_ene!G65/TrRoad_tech!G93)</f>
        <v>1.147141244474476</v>
      </c>
      <c r="H120" s="108">
        <f>IF(TrRoad_act!H89=0,"",TrRoad_ene!H65/TrRoad_tech!H93)</f>
        <v>1.2288771268229706</v>
      </c>
      <c r="I120" s="108">
        <f>IF(TrRoad_act!I89=0,"",TrRoad_ene!I65/TrRoad_tech!I93)</f>
        <v>1.2282981736678102</v>
      </c>
      <c r="J120" s="108">
        <f>IF(TrRoad_act!J89=0,"",TrRoad_ene!J65/TrRoad_tech!J93)</f>
        <v>1.1792722228800845</v>
      </c>
      <c r="K120" s="108">
        <f>IF(TrRoad_act!K89=0,"",TrRoad_ene!K65/TrRoad_tech!K93)</f>
        <v>1.1096926065828863</v>
      </c>
      <c r="L120" s="108">
        <f>IF(TrRoad_act!L89=0,"",TrRoad_ene!L65/TrRoad_tech!L93)</f>
        <v>1.1013747893998151</v>
      </c>
      <c r="M120" s="108">
        <f>IF(TrRoad_act!M89=0,"",TrRoad_ene!M65/TrRoad_tech!M93)</f>
        <v>1.1185252858261303</v>
      </c>
      <c r="N120" s="108">
        <f>IF(TrRoad_act!N89=0,"",TrRoad_ene!N65/TrRoad_tech!N93)</f>
        <v>1.1323333346140614</v>
      </c>
      <c r="O120" s="108">
        <f>IF(TrRoad_act!O89=0,"",TrRoad_ene!O65/TrRoad_tech!O93)</f>
        <v>1.13779932541316</v>
      </c>
      <c r="P120" s="108">
        <f>IF(TrRoad_act!P89=0,"",TrRoad_ene!P65/TrRoad_tech!P93)</f>
        <v>1.1452280915855222</v>
      </c>
      <c r="Q120" s="108">
        <f>IF(TrRoad_act!Q89=0,"",TrRoad_ene!Q65/TrRoad_tech!Q93)</f>
        <v>1.1617374587045097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1.1000000000067303</v>
      </c>
      <c r="C121" s="108">
        <f>IF(TrRoad_act!C90=0,"",TrRoad_ene!C66/TrRoad_tech!C94)</f>
        <v>1.1000023037557041</v>
      </c>
      <c r="D121" s="108">
        <f>IF(TrRoad_act!D90=0,"",TrRoad_ene!D66/TrRoad_tech!D94)</f>
        <v>1.1000024553994558</v>
      </c>
      <c r="E121" s="108">
        <f>IF(TrRoad_act!E90=0,"",TrRoad_ene!E66/TrRoad_tech!E94)</f>
        <v>1.0879810736469622</v>
      </c>
      <c r="F121" s="108">
        <f>IF(TrRoad_act!F90=0,"",TrRoad_ene!F66/TrRoad_tech!F94)</f>
        <v>1.0007117024589394</v>
      </c>
      <c r="G121" s="108">
        <f>IF(TrRoad_act!G90=0,"",TrRoad_ene!G66/TrRoad_tech!G94)</f>
        <v>1.0162523842238209</v>
      </c>
      <c r="H121" s="108">
        <f>IF(TrRoad_act!H90=0,"",TrRoad_ene!H66/TrRoad_tech!H94)</f>
        <v>1.0463153888458814</v>
      </c>
      <c r="I121" s="108">
        <f>IF(TrRoad_act!I90=0,"",TrRoad_ene!I66/TrRoad_tech!I94)</f>
        <v>1.0037871877288882</v>
      </c>
      <c r="J121" s="108">
        <f>IF(TrRoad_act!J90=0,"",TrRoad_ene!J66/TrRoad_tech!J94)</f>
        <v>1.0668218100619327</v>
      </c>
      <c r="K121" s="108">
        <f>IF(TrRoad_act!K90=0,"",TrRoad_ene!K66/TrRoad_tech!K94)</f>
        <v>1.0406477917046213</v>
      </c>
      <c r="L121" s="108">
        <f>IF(TrRoad_act!L90=0,"",TrRoad_ene!L66/TrRoad_tech!L94)</f>
        <v>1.063923870205904</v>
      </c>
      <c r="M121" s="108">
        <f>IF(TrRoad_act!M90=0,"",TrRoad_ene!M66/TrRoad_tech!M94)</f>
        <v>1.1265877552880723</v>
      </c>
      <c r="N121" s="108">
        <f>IF(TrRoad_act!N90=0,"",TrRoad_ene!N66/TrRoad_tech!N94)</f>
        <v>1.1386765153403862</v>
      </c>
      <c r="O121" s="108">
        <f>IF(TrRoad_act!O90=0,"",TrRoad_ene!O66/TrRoad_tech!O94)</f>
        <v>1.1490224186999225</v>
      </c>
      <c r="P121" s="108">
        <f>IF(TrRoad_act!P90=0,"",TrRoad_ene!P66/TrRoad_tech!P94)</f>
        <v>1.1523066054597517</v>
      </c>
      <c r="Q121" s="108">
        <f>IF(TrRoad_act!Q90=0,"",TrRoad_ene!Q66/TrRoad_tech!Q94)</f>
        <v>1.2038619939882771</v>
      </c>
    </row>
    <row r="122" spans="1:17" ht="11.45" customHeight="1" x14ac:dyDescent="0.25">
      <c r="A122" s="62" t="s">
        <v>56</v>
      </c>
      <c r="B122" s="108">
        <f>IF(TrRoad_act!B91=0,"",TrRoad_ene!B67/TrRoad_tech!B95)</f>
        <v>1.1000000000067303</v>
      </c>
      <c r="C122" s="108">
        <f>IF(TrRoad_act!C91=0,"",TrRoad_ene!C67/TrRoad_tech!C95)</f>
        <v>1.1004828591086115</v>
      </c>
      <c r="D122" s="108">
        <f>IF(TrRoad_act!D91=0,"",TrRoad_ene!D67/TrRoad_tech!D95)</f>
        <v>1.1004828591086113</v>
      </c>
      <c r="E122" s="108">
        <f>IF(TrRoad_act!E91=0,"",TrRoad_ene!E67/TrRoad_tech!E95)</f>
        <v>1.1004936265175542</v>
      </c>
      <c r="F122" s="108">
        <f>IF(TrRoad_act!F91=0,"",TrRoad_ene!F67/TrRoad_tech!F95)</f>
        <v>1.1005093928030112</v>
      </c>
      <c r="G122" s="108">
        <f>IF(TrRoad_act!G91=0,"",TrRoad_ene!G67/TrRoad_tech!G95)</f>
        <v>1.1036519843312838</v>
      </c>
      <c r="H122" s="108">
        <f>IF(TrRoad_act!H91=0,"",TrRoad_ene!H67/TrRoad_tech!H95)</f>
        <v>1.1079918797132176</v>
      </c>
      <c r="I122" s="108">
        <f>IF(TrRoad_act!I91=0,"",TrRoad_ene!I67/TrRoad_tech!I95)</f>
        <v>1.1136118409908695</v>
      </c>
      <c r="J122" s="108">
        <f>IF(TrRoad_act!J91=0,"",TrRoad_ene!J67/TrRoad_tech!J95)</f>
        <v>1.1209837589939939</v>
      </c>
      <c r="K122" s="108">
        <f>IF(TrRoad_act!K91=0,"",TrRoad_ene!K67/TrRoad_tech!K95)</f>
        <v>1.137756082545295</v>
      </c>
      <c r="L122" s="108">
        <f>IF(TrRoad_act!L91=0,"",TrRoad_ene!L67/TrRoad_tech!L95)</f>
        <v>1.1483899956935342</v>
      </c>
      <c r="M122" s="108">
        <f>IF(TrRoad_act!M91=0,"",TrRoad_ene!M67/TrRoad_tech!M95)</f>
        <v>1.1533054284810245</v>
      </c>
      <c r="N122" s="108">
        <f>IF(TrRoad_act!N91=0,"",TrRoad_ene!N67/TrRoad_tech!N95)</f>
        <v>1.1584623829776279</v>
      </c>
      <c r="O122" s="108">
        <f>IF(TrRoad_act!O91=0,"",TrRoad_ene!O67/TrRoad_tech!O95)</f>
        <v>1.1651539036947667</v>
      </c>
      <c r="P122" s="108">
        <f>IF(TrRoad_act!P91=0,"",TrRoad_ene!P67/TrRoad_tech!P95)</f>
        <v>1.1778076824878028</v>
      </c>
      <c r="Q122" s="108">
        <f>IF(TrRoad_act!Q91=0,"",TrRoad_ene!Q67/TrRoad_tech!Q95)</f>
        <v>1.1850706316716799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1.1992848642459935</v>
      </c>
      <c r="O123" s="108">
        <f>IF(TrRoad_act!O92=0,"",TrRoad_ene!O68/TrRoad_tech!O96)</f>
        <v>1.2249862526404305</v>
      </c>
      <c r="P123" s="108">
        <f>IF(TrRoad_act!P92=0,"",TrRoad_ene!P68/TrRoad_tech!P96)</f>
        <v>1.2358909189387806</v>
      </c>
      <c r="Q123" s="108">
        <f>IF(TrRoad_act!Q92=0,"",TrRoad_ene!Q68/TrRoad_tech!Q96)</f>
        <v>1.2426468058972973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1.2000000000070938</v>
      </c>
      <c r="M124" s="108">
        <f>IF(TrRoad_act!M93=0,"",TrRoad_ene!M69/TrRoad_tech!M97)</f>
        <v>1.2105062180876236</v>
      </c>
      <c r="N124" s="108">
        <f>IF(TrRoad_act!N93=0,"",TrRoad_ene!N69/TrRoad_tech!N97)</f>
        <v>1.2124874779332691</v>
      </c>
      <c r="O124" s="108">
        <f>IF(TrRoad_act!O93=0,"",TrRoad_ene!O69/TrRoad_tech!O97)</f>
        <v>1.2162494114070188</v>
      </c>
      <c r="P124" s="108">
        <f>IF(TrRoad_act!P93=0,"",TrRoad_ene!P69/TrRoad_tech!P97)</f>
        <v>1.2223034530618795</v>
      </c>
      <c r="Q124" s="108">
        <f>IF(TrRoad_act!Q93=0,"",TrRoad_ene!Q69/TrRoad_tech!Q97)</f>
        <v>1.2315477755087303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1.1063433893614747</v>
      </c>
      <c r="C125" s="107">
        <f>IF(TrRoad_act!C94=0,"",TrRoad_ene!C70/TrRoad_tech!C98)</f>
        <v>1.1057728378032632</v>
      </c>
      <c r="D125" s="107">
        <f>IF(TrRoad_act!D94=0,"",TrRoad_ene!D70/TrRoad_tech!D98)</f>
        <v>1.1035552960792618</v>
      </c>
      <c r="E125" s="107">
        <f>IF(TrRoad_act!E94=0,"",TrRoad_ene!E70/TrRoad_tech!E98)</f>
        <v>1.1047699969622535</v>
      </c>
      <c r="F125" s="107">
        <f>IF(TrRoad_act!F94=0,"",TrRoad_ene!F70/TrRoad_tech!F98)</f>
        <v>1.1018443375538105</v>
      </c>
      <c r="G125" s="107">
        <f>IF(TrRoad_act!G94=0,"",TrRoad_ene!G70/TrRoad_tech!G98)</f>
        <v>1.1043207991898405</v>
      </c>
      <c r="H125" s="107">
        <f>IF(TrRoad_act!H94=0,"",TrRoad_ene!H70/TrRoad_tech!H98)</f>
        <v>1.1042282248750881</v>
      </c>
      <c r="I125" s="107">
        <f>IF(TrRoad_act!I94=0,"",TrRoad_ene!I70/TrRoad_tech!I98)</f>
        <v>1.1084240713474793</v>
      </c>
      <c r="J125" s="107">
        <f>IF(TrRoad_act!J94=0,"",TrRoad_ene!J70/TrRoad_tech!J98)</f>
        <v>1.1078761102927015</v>
      </c>
      <c r="K125" s="107">
        <f>IF(TrRoad_act!K94=0,"",TrRoad_ene!K70/TrRoad_tech!K98)</f>
        <v>1.1103577842667012</v>
      </c>
      <c r="L125" s="107">
        <f>IF(TrRoad_act!L94=0,"",TrRoad_ene!L70/TrRoad_tech!L98)</f>
        <v>1.1126777928958094</v>
      </c>
      <c r="M125" s="107">
        <f>IF(TrRoad_act!M94=0,"",TrRoad_ene!M70/TrRoad_tech!M98)</f>
        <v>1.1166046832739305</v>
      </c>
      <c r="N125" s="107">
        <f>IF(TrRoad_act!N94=0,"",TrRoad_ene!N70/TrRoad_tech!N98)</f>
        <v>1.1219966755053647</v>
      </c>
      <c r="O125" s="107">
        <f>IF(TrRoad_act!O94=0,"",TrRoad_ene!O70/TrRoad_tech!O98)</f>
        <v>1.1271343743489524</v>
      </c>
      <c r="P125" s="107">
        <f>IF(TrRoad_act!P94=0,"",TrRoad_ene!P70/TrRoad_tech!P98)</f>
        <v>1.1333620379250693</v>
      </c>
      <c r="Q125" s="107">
        <f>IF(TrRoad_act!Q94=0,"",TrRoad_ene!Q70/TrRoad_tech!Q98)</f>
        <v>1.1433556343995104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1.1000000000133243</v>
      </c>
      <c r="D126" s="106">
        <f>IF(TrRoad_act!D95=0,"",TrRoad_ene!D71/TrRoad_tech!D99)</f>
        <v>1.1000000000133245</v>
      </c>
      <c r="E126" s="106">
        <f>IF(TrRoad_act!E95=0,"",TrRoad_ene!E71/TrRoad_tech!E99)</f>
        <v>1.1000000000133243</v>
      </c>
      <c r="F126" s="106">
        <f>IF(TrRoad_act!F95=0,"",TrRoad_ene!F71/TrRoad_tech!F99)</f>
        <v>1.1000000000133239</v>
      </c>
      <c r="G126" s="106">
        <f>IF(TrRoad_act!G95=0,"",TrRoad_ene!G71/TrRoad_tech!G99)</f>
        <v>1.1000000000133239</v>
      </c>
      <c r="H126" s="106">
        <f>IF(TrRoad_act!H95=0,"",TrRoad_ene!H71/TrRoad_tech!H99)</f>
        <v>1.1000000000133243</v>
      </c>
      <c r="I126" s="106">
        <f>IF(TrRoad_act!I95=0,"",TrRoad_ene!I71/TrRoad_tech!I99)</f>
        <v>1.1004041683876387</v>
      </c>
      <c r="J126" s="106">
        <f>IF(TrRoad_act!J95=0,"",TrRoad_ene!J71/TrRoad_tech!J99)</f>
        <v>1.1020737546009329</v>
      </c>
      <c r="K126" s="106">
        <f>IF(TrRoad_act!K95=0,"",TrRoad_ene!K71/TrRoad_tech!K99)</f>
        <v>1.1033633978725061</v>
      </c>
      <c r="L126" s="106">
        <f>IF(TrRoad_act!L95=0,"",TrRoad_ene!L71/TrRoad_tech!L99)</f>
        <v>1.1044190748015061</v>
      </c>
      <c r="M126" s="106">
        <f>IF(TrRoad_act!M95=0,"",TrRoad_ene!M71/TrRoad_tech!M99)</f>
        <v>1.1052958187276518</v>
      </c>
      <c r="N126" s="106">
        <f>IF(TrRoad_act!N95=0,"",TrRoad_ene!N71/TrRoad_tech!N99)</f>
        <v>1.1057155578918256</v>
      </c>
      <c r="O126" s="106">
        <f>IF(TrRoad_act!O95=0,"",TrRoad_ene!O71/TrRoad_tech!O99)</f>
        <v>1.132373682373041</v>
      </c>
      <c r="P126" s="106">
        <f>IF(TrRoad_act!P95=0,"",TrRoad_ene!P71/TrRoad_tech!P99)</f>
        <v>1.1637902061982741</v>
      </c>
      <c r="Q126" s="106">
        <f>IF(TrRoad_act!Q95=0,"",TrRoad_ene!Q71/TrRoad_tech!Q99)</f>
        <v>1.1676020157515232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1.1000000000133243</v>
      </c>
      <c r="D127" s="106">
        <f>IF(TrRoad_act!D96=0,"",TrRoad_ene!D72/TrRoad_tech!D100)</f>
        <v>1.1000000000133239</v>
      </c>
      <c r="E127" s="106">
        <f>IF(TrRoad_act!E96=0,"",TrRoad_ene!E72/TrRoad_tech!E100)</f>
        <v>1.1003880327562094</v>
      </c>
      <c r="F127" s="106">
        <f>IF(TrRoad_act!F96=0,"",TrRoad_ene!F72/TrRoad_tech!F100)</f>
        <v>1.1007562216698377</v>
      </c>
      <c r="G127" s="106">
        <f>IF(TrRoad_act!G96=0,"",TrRoad_ene!G72/TrRoad_tech!G100)</f>
        <v>1.101153363456953</v>
      </c>
      <c r="H127" s="106">
        <f>IF(TrRoad_act!H96=0,"",TrRoad_ene!H72/TrRoad_tech!H100)</f>
        <v>1.1019298616054181</v>
      </c>
      <c r="I127" s="106">
        <f>IF(TrRoad_act!I96=0,"",TrRoad_ene!I72/TrRoad_tech!I100)</f>
        <v>1.1032956604256774</v>
      </c>
      <c r="J127" s="106">
        <f>IF(TrRoad_act!J96=0,"",TrRoad_ene!J72/TrRoad_tech!J100)</f>
        <v>1.1051204629349392</v>
      </c>
      <c r="K127" s="106">
        <f>IF(TrRoad_act!K96=0,"",TrRoad_ene!K72/TrRoad_tech!K100)</f>
        <v>1.1077777377893383</v>
      </c>
      <c r="L127" s="106">
        <f>IF(TrRoad_act!L96=0,"",TrRoad_ene!L72/TrRoad_tech!L100)</f>
        <v>1.1110576543931978</v>
      </c>
      <c r="M127" s="106">
        <f>IF(TrRoad_act!M96=0,"",TrRoad_ene!M72/TrRoad_tech!M100)</f>
        <v>1.1153234631536357</v>
      </c>
      <c r="N127" s="106">
        <f>IF(TrRoad_act!N96=0,"",TrRoad_ene!N72/TrRoad_tech!N100)</f>
        <v>1.118090355366155</v>
      </c>
      <c r="O127" s="106">
        <f>IF(TrRoad_act!O96=0,"",TrRoad_ene!O72/TrRoad_tech!O100)</f>
        <v>1.1214571563334426</v>
      </c>
      <c r="P127" s="106">
        <f>IF(TrRoad_act!P96=0,"",TrRoad_ene!P72/TrRoad_tech!P100)</f>
        <v>1.1264798595138368</v>
      </c>
      <c r="Q127" s="106">
        <f>IF(TrRoad_act!Q96=0,"",TrRoad_ene!Q72/TrRoad_tech!Q100)</f>
        <v>1.1314773825472331</v>
      </c>
    </row>
    <row r="128" spans="1:17" ht="11.45" customHeight="1" x14ac:dyDescent="0.25">
      <c r="A128" s="62" t="s">
        <v>57</v>
      </c>
      <c r="B128" s="106">
        <f>IF(TrRoad_act!B97=0,"",TrRoad_ene!B73/TrRoad_tech!B101)</f>
        <v>1.1000000000133241</v>
      </c>
      <c r="C128" s="106">
        <f>IF(TrRoad_act!C97=0,"",TrRoad_ene!C73/TrRoad_tech!C101)</f>
        <v>1.1000000000133239</v>
      </c>
      <c r="D128" s="106">
        <f>IF(TrRoad_act!D97=0,"",TrRoad_ene!D73/TrRoad_tech!D101)</f>
        <v>1.1000000000133239</v>
      </c>
      <c r="E128" s="106">
        <f>IF(TrRoad_act!E97=0,"",TrRoad_ene!E73/TrRoad_tech!E101)</f>
        <v>1.1005848945928205</v>
      </c>
      <c r="F128" s="106">
        <f>IF(TrRoad_act!F97=0,"",TrRoad_ene!F73/TrRoad_tech!F101)</f>
        <v>1.1018583704580431</v>
      </c>
      <c r="G128" s="106">
        <f>IF(TrRoad_act!G97=0,"",TrRoad_ene!G73/TrRoad_tech!G101)</f>
        <v>1.10260115728238</v>
      </c>
      <c r="H128" s="106">
        <f>IF(TrRoad_act!H97=0,"",TrRoad_ene!H73/TrRoad_tech!H101)</f>
        <v>1.1032437241395754</v>
      </c>
      <c r="I128" s="106">
        <f>IF(TrRoad_act!I97=0,"",TrRoad_ene!I73/TrRoad_tech!I101)</f>
        <v>1.1055877423823575</v>
      </c>
      <c r="J128" s="106">
        <f>IF(TrRoad_act!J97=0,"",TrRoad_ene!J73/TrRoad_tech!J101)</f>
        <v>1.1083782266510476</v>
      </c>
      <c r="K128" s="106">
        <f>IF(TrRoad_act!K97=0,"",TrRoad_ene!K73/TrRoad_tech!K101)</f>
        <v>1.1161891691490573</v>
      </c>
      <c r="L128" s="106">
        <f>IF(TrRoad_act!L97=0,"",TrRoad_ene!L73/TrRoad_tech!L101)</f>
        <v>1.1163977042749431</v>
      </c>
      <c r="M128" s="106">
        <f>IF(TrRoad_act!M97=0,"",TrRoad_ene!M73/TrRoad_tech!M101)</f>
        <v>1.1170880930532607</v>
      </c>
      <c r="N128" s="106">
        <f>IF(TrRoad_act!N97=0,"",TrRoad_ene!N73/TrRoad_tech!N101)</f>
        <v>1.1179322580718472</v>
      </c>
      <c r="O128" s="106">
        <f>IF(TrRoad_act!O97=0,"",TrRoad_ene!O73/TrRoad_tech!O101)</f>
        <v>1.1190431068372095</v>
      </c>
      <c r="P128" s="106">
        <f>IF(TrRoad_act!P97=0,"",TrRoad_ene!P73/TrRoad_tech!P101)</f>
        <v>1.1198409880340003</v>
      </c>
      <c r="Q128" s="106">
        <f>IF(TrRoad_act!Q97=0,"",TrRoad_ene!Q73/TrRoad_tech!Q101)</f>
        <v>1.1228457297682557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1.1000000000133241</v>
      </c>
      <c r="C129" s="106">
        <f>IF(TrRoad_act!C98=0,"",TrRoad_ene!C74/TrRoad_tech!C102)</f>
        <v>1.1000000000133241</v>
      </c>
      <c r="D129" s="106">
        <f>IF(TrRoad_act!D98=0,"",TrRoad_ene!D74/TrRoad_tech!D102)</f>
        <v>0.79045490055740253</v>
      </c>
      <c r="E129" s="106">
        <f>IF(TrRoad_act!E98=0,"",TrRoad_ene!E74/TrRoad_tech!E102)</f>
        <v>1.1017703558779206</v>
      </c>
      <c r="F129" s="106">
        <f>IF(TrRoad_act!F98=0,"",TrRoad_ene!F74/TrRoad_tech!F102)</f>
        <v>0.83252291532217726</v>
      </c>
      <c r="G129" s="106">
        <f>IF(TrRoad_act!G98=0,"",TrRoad_ene!G74/TrRoad_tech!G102)</f>
        <v>1.1028622901059524</v>
      </c>
      <c r="H129" s="106">
        <f>IF(TrRoad_act!H98=0,"",TrRoad_ene!H74/TrRoad_tech!H102)</f>
        <v>1.1050025522805786</v>
      </c>
      <c r="I129" s="106">
        <f>IF(TrRoad_act!I98=0,"",TrRoad_ene!I74/TrRoad_tech!I102)</f>
        <v>1.215965194405656</v>
      </c>
      <c r="J129" s="106">
        <f>IF(TrRoad_act!J98=0,"",TrRoad_ene!J74/TrRoad_tech!J102)</f>
        <v>1.1106576503525232</v>
      </c>
      <c r="K129" s="106">
        <f>IF(TrRoad_act!K98=0,"",TrRoad_ene!K74/TrRoad_tech!K102)</f>
        <v>1.1139660203501915</v>
      </c>
      <c r="L129" s="106">
        <f>IF(TrRoad_act!L98=0,"",TrRoad_ene!L74/TrRoad_tech!L102)</f>
        <v>1.0882100901634364</v>
      </c>
      <c r="M129" s="106">
        <f>IF(TrRoad_act!M98=0,"",TrRoad_ene!M74/TrRoad_tech!M102)</f>
        <v>1.1255935663834562</v>
      </c>
      <c r="N129" s="106">
        <f>IF(TrRoad_act!N98=0,"",TrRoad_ene!N74/TrRoad_tech!N102)</f>
        <v>1.1898342267957118</v>
      </c>
      <c r="O129" s="106">
        <f>IF(TrRoad_act!O98=0,"",TrRoad_ene!O74/TrRoad_tech!O102)</f>
        <v>1.1655304243217817</v>
      </c>
      <c r="P129" s="106">
        <f>IF(TrRoad_act!P98=0,"",TrRoad_ene!P74/TrRoad_tech!P102)</f>
        <v>1.2291416606312162</v>
      </c>
      <c r="Q129" s="106">
        <f>IF(TrRoad_act!Q98=0,"",TrRoad_ene!Q74/TrRoad_tech!Q102)</f>
        <v>1.3042007116853032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>
        <f>IF(TrRoad_act!O99=0,"",TrRoad_ene!O75/TrRoad_tech!O103)</f>
        <v>1.178000000013526</v>
      </c>
      <c r="P130" s="106">
        <f>IF(TrRoad_act!P99=0,"",TrRoad_ene!P75/TrRoad_tech!P103)</f>
        <v>1.1780000000135262</v>
      </c>
      <c r="Q130" s="106">
        <f>IF(TrRoad_act!Q99=0,"",TrRoad_ene!Q75/TrRoad_tech!Q103)</f>
        <v>1.178000000013526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1.1001350159164882</v>
      </c>
      <c r="C132" s="109">
        <f>IF(TrRoad_act!C101=0,"",TrRoad_ene!C77/TrRoad_tech!C105)</f>
        <v>1.1001297573809781</v>
      </c>
      <c r="D132" s="109">
        <f>IF(TrRoad_act!D101=0,"",TrRoad_ene!D77/TrRoad_tech!D105)</f>
        <v>1.1003821776628198</v>
      </c>
      <c r="E132" s="109">
        <f>IF(TrRoad_act!E101=0,"",TrRoad_ene!E77/TrRoad_tech!E105)</f>
        <v>1.1007762898146818</v>
      </c>
      <c r="F132" s="109">
        <f>IF(TrRoad_act!F101=0,"",TrRoad_ene!F77/TrRoad_tech!F105)</f>
        <v>1.1011233545138879</v>
      </c>
      <c r="G132" s="109">
        <f>IF(TrRoad_act!G101=0,"",TrRoad_ene!G77/TrRoad_tech!G105)</f>
        <v>1.1019718079745722</v>
      </c>
      <c r="H132" s="109">
        <f>IF(TrRoad_act!H101=0,"",TrRoad_ene!H77/TrRoad_tech!H105)</f>
        <v>1.1035318546254858</v>
      </c>
      <c r="I132" s="109">
        <f>IF(TrRoad_act!I101=0,"",TrRoad_ene!I77/TrRoad_tech!I105)</f>
        <v>1.1055266079916888</v>
      </c>
      <c r="J132" s="109">
        <f>IF(TrRoad_act!J101=0,"",TrRoad_ene!J77/TrRoad_tech!J105)</f>
        <v>1.107821477228085</v>
      </c>
      <c r="K132" s="109">
        <f>IF(TrRoad_act!K101=0,"",TrRoad_ene!K77/TrRoad_tech!K105)</f>
        <v>1.1107019178624373</v>
      </c>
      <c r="L132" s="109">
        <f>IF(TrRoad_act!L101=0,"",TrRoad_ene!L77/TrRoad_tech!L105)</f>
        <v>1.1143047494867964</v>
      </c>
      <c r="M132" s="109">
        <f>IF(TrRoad_act!M101=0,"",TrRoad_ene!M77/TrRoad_tech!M105)</f>
        <v>1.1184894067297138</v>
      </c>
      <c r="N132" s="109">
        <f>IF(TrRoad_act!N101=0,"",TrRoad_ene!N77/TrRoad_tech!N105)</f>
        <v>1.1246311993299127</v>
      </c>
      <c r="O132" s="109">
        <f>IF(TrRoad_act!O101=0,"",TrRoad_ene!O77/TrRoad_tech!O105)</f>
        <v>1.1309272962629595</v>
      </c>
      <c r="P132" s="109">
        <f>IF(TrRoad_act!P101=0,"",TrRoad_ene!P77/TrRoad_tech!P105)</f>
        <v>1.1385620559439227</v>
      </c>
      <c r="Q132" s="109">
        <f>IF(TrRoad_act!Q101=0,"",TrRoad_ene!Q77/TrRoad_tech!Q105)</f>
        <v>1.1483876758707288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1.1000668635350612</v>
      </c>
      <c r="D133" s="108">
        <f>IF(TrRoad_act!D102=0,"",TrRoad_ene!D78/TrRoad_tech!D106)</f>
        <v>1.1002553179716783</v>
      </c>
      <c r="E133" s="108">
        <f>IF(TrRoad_act!E102=0,"",TrRoad_ene!E78/TrRoad_tech!E106)</f>
        <v>1.1005316880750582</v>
      </c>
      <c r="F133" s="108">
        <f>IF(TrRoad_act!F102=0,"",TrRoad_ene!F78/TrRoad_tech!F106)</f>
        <v>1.1007994136090595</v>
      </c>
      <c r="G133" s="108">
        <f>IF(TrRoad_act!G102=0,"",TrRoad_ene!G78/TrRoad_tech!G106)</f>
        <v>1.1013735590568305</v>
      </c>
      <c r="H133" s="108">
        <f>IF(TrRoad_act!H102=0,"",TrRoad_ene!H78/TrRoad_tech!H106)</f>
        <v>1.1023359043310017</v>
      </c>
      <c r="I133" s="108">
        <f>IF(TrRoad_act!I102=0,"",TrRoad_ene!I78/TrRoad_tech!I106)</f>
        <v>1.1026925261266629</v>
      </c>
      <c r="J133" s="108">
        <f>IF(TrRoad_act!J102=0,"",TrRoad_ene!J78/TrRoad_tech!J106)</f>
        <v>1.1037376114283979</v>
      </c>
      <c r="K133" s="108">
        <f>IF(TrRoad_act!K102=0,"",TrRoad_ene!K78/TrRoad_tech!K106)</f>
        <v>1.1047857625889468</v>
      </c>
      <c r="L133" s="108">
        <f>IF(TrRoad_act!L102=0,"",TrRoad_ene!L78/TrRoad_tech!L106)</f>
        <v>1.1059533658349816</v>
      </c>
      <c r="M133" s="108">
        <f>IF(TrRoad_act!M102=0,"",TrRoad_ene!M78/TrRoad_tech!M106)</f>
        <v>1.1094518108814659</v>
      </c>
      <c r="N133" s="108">
        <f>IF(TrRoad_act!N102=0,"",TrRoad_ene!N78/TrRoad_tech!N106)</f>
        <v>1.1126395245227412</v>
      </c>
      <c r="O133" s="108">
        <f>IF(TrRoad_act!O102=0,"",TrRoad_ene!O78/TrRoad_tech!O106)</f>
        <v>1.1173657936772081</v>
      </c>
      <c r="P133" s="108">
        <f>IF(TrRoad_act!P102=0,"",TrRoad_ene!P78/TrRoad_tech!P106)</f>
        <v>1.1237955711968912</v>
      </c>
      <c r="Q133" s="108">
        <f>IF(TrRoad_act!Q102=0,"",TrRoad_ene!Q78/TrRoad_tech!Q106)</f>
        <v>1.131011843316974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1.100139224544765</v>
      </c>
      <c r="D134" s="108">
        <f>IF(TrRoad_act!D103=0,"",TrRoad_ene!D79/TrRoad_tech!D107)</f>
        <v>1.1005118134501926</v>
      </c>
      <c r="E134" s="108">
        <f>IF(TrRoad_act!E103=0,"",TrRoad_ene!E79/TrRoad_tech!E107)</f>
        <v>1.1010592094184339</v>
      </c>
      <c r="F134" s="108">
        <f>IF(TrRoad_act!F103=0,"",TrRoad_ene!F79/TrRoad_tech!F107)</f>
        <v>1.1016118338675314</v>
      </c>
      <c r="G134" s="108">
        <f>IF(TrRoad_act!G103=0,"",TrRoad_ene!G79/TrRoad_tech!G107)</f>
        <v>1.1026845757948203</v>
      </c>
      <c r="H134" s="108">
        <f>IF(TrRoad_act!H103=0,"",TrRoad_ene!H79/TrRoad_tech!H107)</f>
        <v>1.1042706018318267</v>
      </c>
      <c r="I134" s="108">
        <f>IF(TrRoad_act!I103=0,"",TrRoad_ene!I79/TrRoad_tech!I107)</f>
        <v>1.1065098618720328</v>
      </c>
      <c r="J134" s="108">
        <f>IF(TrRoad_act!J103=0,"",TrRoad_ene!J79/TrRoad_tech!J107)</f>
        <v>1.1088999538256594</v>
      </c>
      <c r="K134" s="108">
        <f>IF(TrRoad_act!K103=0,"",TrRoad_ene!K79/TrRoad_tech!K107)</f>
        <v>1.1119041402573651</v>
      </c>
      <c r="L134" s="108">
        <f>IF(TrRoad_act!L103=0,"",TrRoad_ene!L79/TrRoad_tech!L107)</f>
        <v>1.1157373919032976</v>
      </c>
      <c r="M134" s="108">
        <f>IF(TrRoad_act!M103=0,"",TrRoad_ene!M79/TrRoad_tech!M107)</f>
        <v>1.1204480309067624</v>
      </c>
      <c r="N134" s="108">
        <f>IF(TrRoad_act!N103=0,"",TrRoad_ene!N79/TrRoad_tech!N107)</f>
        <v>1.1260268853184512</v>
      </c>
      <c r="O134" s="108">
        <f>IF(TrRoad_act!O103=0,"",TrRoad_ene!O79/TrRoad_tech!O107)</f>
        <v>1.1320370417382775</v>
      </c>
      <c r="P134" s="108">
        <f>IF(TrRoad_act!P103=0,"",TrRoad_ene!P79/TrRoad_tech!P107)</f>
        <v>1.1396595601130788</v>
      </c>
      <c r="Q134" s="108">
        <f>IF(TrRoad_act!Q103=0,"",TrRoad_ene!Q79/TrRoad_tech!Q107)</f>
        <v>1.1486561561745834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1.1000000000067303</v>
      </c>
      <c r="C135" s="108">
        <f>IF(TrRoad_act!C104=0,"",TrRoad_ene!C80/TrRoad_tech!C108)</f>
        <v>1.1001803799495062</v>
      </c>
      <c r="D135" s="108">
        <f>IF(TrRoad_act!D104=0,"",TrRoad_ene!D80/TrRoad_tech!D108)</f>
        <v>1.1006191289435416</v>
      </c>
      <c r="E135" s="108">
        <f>IF(TrRoad_act!E104=0,"",TrRoad_ene!E80/TrRoad_tech!E108)</f>
        <v>1.1012692364943992</v>
      </c>
      <c r="F135" s="108">
        <f>IF(TrRoad_act!F104=0,"",TrRoad_ene!F80/TrRoad_tech!F108)</f>
        <v>1.102005026625748</v>
      </c>
      <c r="G135" s="108">
        <f>IF(TrRoad_act!G104=0,"",TrRoad_ene!G80/TrRoad_tech!G108)</f>
        <v>1.1032066775779767</v>
      </c>
      <c r="H135" s="108">
        <f>IF(TrRoad_act!H104=0,"",TrRoad_ene!H80/TrRoad_tech!H108)</f>
        <v>1.1050986380277088</v>
      </c>
      <c r="I135" s="108">
        <f>IF(TrRoad_act!I104=0,"",TrRoad_ene!I80/TrRoad_tech!I108)</f>
        <v>1.1054553711636601</v>
      </c>
      <c r="J135" s="108">
        <f>IF(TrRoad_act!J104=0,"",TrRoad_ene!J80/TrRoad_tech!J108)</f>
        <v>1.109636624777792</v>
      </c>
      <c r="K135" s="108">
        <f>IF(TrRoad_act!K104=0,"",TrRoad_ene!K80/TrRoad_tech!K108)</f>
        <v>1.1169380259010937</v>
      </c>
      <c r="L135" s="108">
        <f>IF(TrRoad_act!L104=0,"",TrRoad_ene!L80/TrRoad_tech!L108)</f>
        <v>1.1234410949052269</v>
      </c>
      <c r="M135" s="108">
        <f>IF(TrRoad_act!M104=0,"",TrRoad_ene!M80/TrRoad_tech!M108)</f>
        <v>1.1270768090037655</v>
      </c>
      <c r="N135" s="108">
        <f>IF(TrRoad_act!N104=0,"",TrRoad_ene!N80/TrRoad_tech!N108)</f>
        <v>1.1411816078222285</v>
      </c>
      <c r="O135" s="108">
        <f>IF(TrRoad_act!O104=0,"",TrRoad_ene!O80/TrRoad_tech!O108)</f>
        <v>1.1472566078969975</v>
      </c>
      <c r="P135" s="108">
        <f>IF(TrRoad_act!P104=0,"",TrRoad_ene!P80/TrRoad_tech!P108)</f>
        <v>1.1538221504367216</v>
      </c>
      <c r="Q135" s="108">
        <f>IF(TrRoad_act!Q104=0,"",TrRoad_ene!Q80/TrRoad_tech!Q108)</f>
        <v>1.1619079538876851</v>
      </c>
    </row>
    <row r="136" spans="1:17" ht="11.45" customHeight="1" x14ac:dyDescent="0.25">
      <c r="A136" s="62" t="s">
        <v>56</v>
      </c>
      <c r="B136" s="108">
        <f>IF(TrRoad_act!B105=0,"",TrRoad_ene!B81/TrRoad_tech!B109)</f>
        <v>1.1000000000067303</v>
      </c>
      <c r="C136" s="108">
        <f>IF(TrRoad_act!C105=0,"",TrRoad_ene!C81/TrRoad_tech!C109)</f>
        <v>1.100706303009334</v>
      </c>
      <c r="D136" s="108">
        <f>IF(TrRoad_act!D105=0,"",TrRoad_ene!D81/TrRoad_tech!D109)</f>
        <v>1.1023715720844627</v>
      </c>
      <c r="E136" s="108">
        <f>IF(TrRoad_act!E105=0,"",TrRoad_ene!E81/TrRoad_tech!E109)</f>
        <v>1.1048604773595001</v>
      </c>
      <c r="F136" s="108">
        <f>IF(TrRoad_act!F105=0,"",TrRoad_ene!F81/TrRoad_tech!F109)</f>
        <v>1.1078609095815317</v>
      </c>
      <c r="G136" s="108">
        <f>IF(TrRoad_act!G105=0,"",TrRoad_ene!G81/TrRoad_tech!G109)</f>
        <v>1.1125242491577396</v>
      </c>
      <c r="H136" s="108">
        <f>IF(TrRoad_act!H105=0,"",TrRoad_ene!H81/TrRoad_tech!H109)</f>
        <v>1.1181979894923373</v>
      </c>
      <c r="I136" s="108">
        <f>IF(TrRoad_act!I105=0,"",TrRoad_ene!I81/TrRoad_tech!I109)</f>
        <v>1.1202273313669384</v>
      </c>
      <c r="J136" s="108">
        <f>IF(TrRoad_act!J105=0,"",TrRoad_ene!J81/TrRoad_tech!J109)</f>
        <v>1.1330221929108837</v>
      </c>
      <c r="K136" s="108">
        <f>IF(TrRoad_act!K105=0,"",TrRoad_ene!K81/TrRoad_tech!K109)</f>
        <v>1.1478143921810837</v>
      </c>
      <c r="L136" s="108">
        <f>IF(TrRoad_act!L105=0,"",TrRoad_ene!L81/TrRoad_tech!L109)</f>
        <v>1.1639466580328839</v>
      </c>
      <c r="M136" s="108">
        <f>IF(TrRoad_act!M105=0,"",TrRoad_ene!M81/TrRoad_tech!M109)</f>
        <v>1.1685890344281513</v>
      </c>
      <c r="N136" s="108">
        <f>IF(TrRoad_act!N105=0,"",TrRoad_ene!N81/TrRoad_tech!N109)</f>
        <v>1.1796810899648087</v>
      </c>
      <c r="O136" s="108">
        <f>IF(TrRoad_act!O105=0,"",TrRoad_ene!O81/TrRoad_tech!O109)</f>
        <v>1.1883367841460002</v>
      </c>
      <c r="P136" s="108">
        <f>IF(TrRoad_act!P105=0,"",TrRoad_ene!P81/TrRoad_tech!P109)</f>
        <v>1.1983301314416133</v>
      </c>
      <c r="Q136" s="108">
        <f>IF(TrRoad_act!Q105=0,"",TrRoad_ene!Q81/TrRoad_tech!Q109)</f>
        <v>1.2095833336742581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>
        <f>IF(TrRoad_act!N106=0,"",TrRoad_ene!N82/TrRoad_tech!N110)</f>
        <v>1.2360000000066975</v>
      </c>
      <c r="O137" s="108">
        <f>IF(TrRoad_act!O106=0,"",TrRoad_ene!O82/TrRoad_tech!O110)</f>
        <v>1.2426346436689264</v>
      </c>
      <c r="P137" s="108">
        <f>IF(TrRoad_act!P106=0,"",TrRoad_ene!P82/TrRoad_tech!P110)</f>
        <v>1.2553698872854073</v>
      </c>
      <c r="Q137" s="108">
        <f>IF(TrRoad_act!Q106=0,"",TrRoad_ene!Q82/TrRoad_tech!Q110)</f>
        <v>1.2713580531665756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1.0607280188194628</v>
      </c>
      <c r="C138" s="107">
        <f>IF(TrRoad_act!C107=0,"",TrRoad_ene!C83/TrRoad_tech!C111)</f>
        <v>1.2111643658463049</v>
      </c>
      <c r="D138" s="107">
        <f>IF(TrRoad_act!D107=0,"",TrRoad_ene!D83/TrRoad_tech!D111)</f>
        <v>1.1925395803163343</v>
      </c>
      <c r="E138" s="107">
        <f>IF(TrRoad_act!E107=0,"",TrRoad_ene!E83/TrRoad_tech!E111)</f>
        <v>1.2038121249681355</v>
      </c>
      <c r="F138" s="107">
        <f>IF(TrRoad_act!F107=0,"",TrRoad_ene!F83/TrRoad_tech!F111)</f>
        <v>1.0661920846538793</v>
      </c>
      <c r="G138" s="107">
        <f>IF(TrRoad_act!G107=0,"",TrRoad_ene!G83/TrRoad_tech!G111)</f>
        <v>1.0398263654514874</v>
      </c>
      <c r="H138" s="107">
        <f>IF(TrRoad_act!H107=0,"",TrRoad_ene!H83/TrRoad_tech!H111)</f>
        <v>1.1287297241575518</v>
      </c>
      <c r="I138" s="107">
        <f>IF(TrRoad_act!I107=0,"",TrRoad_ene!I83/TrRoad_tech!I111)</f>
        <v>1.1742276293688443</v>
      </c>
      <c r="J138" s="107">
        <f>IF(TrRoad_act!J107=0,"",TrRoad_ene!J83/TrRoad_tech!J111)</f>
        <v>1.144821757977172</v>
      </c>
      <c r="K138" s="107">
        <f>IF(TrRoad_act!K107=0,"",TrRoad_ene!K83/TrRoad_tech!K111)</f>
        <v>1.0954174220033936</v>
      </c>
      <c r="L138" s="107">
        <f>IF(TrRoad_act!L107=0,"",TrRoad_ene!L83/TrRoad_tech!L111)</f>
        <v>1.0539729520234831</v>
      </c>
      <c r="M138" s="107">
        <f>IF(TrRoad_act!M107=0,"",TrRoad_ene!M83/TrRoad_tech!M111)</f>
        <v>1.2623954396516268</v>
      </c>
      <c r="N138" s="107">
        <f>IF(TrRoad_act!N107=0,"",TrRoad_ene!N83/TrRoad_tech!N111)</f>
        <v>1.3477577157056109</v>
      </c>
      <c r="O138" s="107">
        <f>IF(TrRoad_act!O107=0,"",TrRoad_ene!O83/TrRoad_tech!O111)</f>
        <v>1.267971003725004</v>
      </c>
      <c r="P138" s="107">
        <f>IF(TrRoad_act!P107=0,"",TrRoad_ene!P83/TrRoad_tech!P111)</f>
        <v>1.3187268571559729</v>
      </c>
      <c r="Q138" s="107">
        <f>IF(TrRoad_act!Q107=0,"",TrRoad_ene!Q83/TrRoad_tech!Q111)</f>
        <v>1.390247689136779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1.073663770166994</v>
      </c>
      <c r="C139" s="106">
        <f>IF(TrRoad_act!C108=0,"",TrRoad_ene!C84/TrRoad_tech!C112)</f>
        <v>1.1670931024003737</v>
      </c>
      <c r="D139" s="106">
        <f>IF(TrRoad_act!D108=0,"",TrRoad_ene!D84/TrRoad_tech!D112)</f>
        <v>1.1582003082474432</v>
      </c>
      <c r="E139" s="106">
        <f>IF(TrRoad_act!E108=0,"",TrRoad_ene!E84/TrRoad_tech!E112)</f>
        <v>1.1666658994897445</v>
      </c>
      <c r="F139" s="106">
        <f>IF(TrRoad_act!F108=0,"",TrRoad_ene!F84/TrRoad_tech!F112)</f>
        <v>1.0843529719282206</v>
      </c>
      <c r="G139" s="106">
        <f>IF(TrRoad_act!G108=0,"",TrRoad_ene!G84/TrRoad_tech!G112)</f>
        <v>1.0688211466877042</v>
      </c>
      <c r="H139" s="106">
        <f>IF(TrRoad_act!H108=0,"",TrRoad_ene!H84/TrRoad_tech!H112)</f>
        <v>1.1238597052063255</v>
      </c>
      <c r="I139" s="106">
        <f>IF(TrRoad_act!I108=0,"",TrRoad_ene!I84/TrRoad_tech!I112)</f>
        <v>1.1515181283320373</v>
      </c>
      <c r="J139" s="106">
        <f>IF(TrRoad_act!J108=0,"",TrRoad_ene!J84/TrRoad_tech!J112)</f>
        <v>1.1344990889646613</v>
      </c>
      <c r="K139" s="106">
        <f>IF(TrRoad_act!K108=0,"",TrRoad_ene!K84/TrRoad_tech!K112)</f>
        <v>1.1049386576021434</v>
      </c>
      <c r="L139" s="106">
        <f>IF(TrRoad_act!L108=0,"",TrRoad_ene!L84/TrRoad_tech!L112)</f>
        <v>1.0809182349671811</v>
      </c>
      <c r="M139" s="106">
        <f>IF(TrRoad_act!M108=0,"",TrRoad_ene!M84/TrRoad_tech!M112)</f>
        <v>1.2077816142895992</v>
      </c>
      <c r="N139" s="106">
        <f>IF(TrRoad_act!N108=0,"",TrRoad_ene!N84/TrRoad_tech!N112)</f>
        <v>1.2604046722534001</v>
      </c>
      <c r="O139" s="106">
        <f>IF(TrRoad_act!O108=0,"",TrRoad_ene!O84/TrRoad_tech!O112)</f>
        <v>1.2136671154911638</v>
      </c>
      <c r="P139" s="106">
        <f>IF(TrRoad_act!P108=0,"",TrRoad_ene!P84/TrRoad_tech!P112)</f>
        <v>1.2459528574205465</v>
      </c>
      <c r="Q139" s="106">
        <f>IF(TrRoad_act!Q108=0,"",TrRoad_ene!Q84/TrRoad_tech!Q112)</f>
        <v>1.2910834630471562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0.95828425100420978</v>
      </c>
      <c r="C140" s="105">
        <f>IF(TrRoad_act!C109=0,"",TrRoad_ene!C85/TrRoad_tech!C113)</f>
        <v>1.4468295013226606</v>
      </c>
      <c r="D140" s="105">
        <f>IF(TrRoad_act!D109=0,"",TrRoad_ene!D85/TrRoad_tech!D113)</f>
        <v>1.3958783842085776</v>
      </c>
      <c r="E140" s="105">
        <f>IF(TrRoad_act!E109=0,"",TrRoad_ene!E85/TrRoad_tech!E113)</f>
        <v>1.4310881858888129</v>
      </c>
      <c r="F140" s="105">
        <f>IF(TrRoad_act!F109=0,"",TrRoad_ene!F85/TrRoad_tech!F113)</f>
        <v>1.0210709266814109</v>
      </c>
      <c r="G140" s="105">
        <f>IF(TrRoad_act!G109=0,"",TrRoad_ene!G85/TrRoad_tech!G113)</f>
        <v>0.93996250960686023</v>
      </c>
      <c r="H140" s="105">
        <f>IF(TrRoad_act!H109=0,"",TrRoad_ene!H85/TrRoad_tech!H113)</f>
        <v>1.2008147923156072</v>
      </c>
      <c r="I140" s="105">
        <f>IF(TrRoad_act!I109=0,"",TrRoad_ene!I85/TrRoad_tech!I113)</f>
        <v>1.3210725108870438</v>
      </c>
      <c r="J140" s="105">
        <f>IF(TrRoad_act!J109=0,"",TrRoad_ene!J85/TrRoad_tech!J113)</f>
        <v>1.2343760338329979</v>
      </c>
      <c r="K140" s="105">
        <f>IF(TrRoad_act!K109=0,"",TrRoad_ene!K85/TrRoad_tech!K113)</f>
        <v>1.0986688908372158</v>
      </c>
      <c r="L140" s="105">
        <f>IF(TrRoad_act!L109=0,"",TrRoad_ene!L85/TrRoad_tech!L113)</f>
        <v>0.98592210680977754</v>
      </c>
      <c r="M140" s="105">
        <f>IF(TrRoad_act!M109=0,"",TrRoad_ene!M85/TrRoad_tech!M113)</f>
        <v>1.5279074667265551</v>
      </c>
      <c r="N140" s="105">
        <f>IF(TrRoad_act!N109=0,"",TrRoad_ene!N85/TrRoad_tech!N113)</f>
        <v>1.7271652990824209</v>
      </c>
      <c r="O140" s="105">
        <f>IF(TrRoad_act!O109=0,"",TrRoad_ene!O85/TrRoad_tech!O113)</f>
        <v>1.5081829326380936</v>
      </c>
      <c r="P140" s="105">
        <f>IF(TrRoad_act!P109=0,"",TrRoad_ene!P85/TrRoad_tech!P113)</f>
        <v>1.6009328384680652</v>
      </c>
      <c r="Q140" s="105">
        <f>IF(TrRoad_act!Q109=0,"",TrRoad_ene!Q85/TrRoad_tech!Q113)</f>
        <v>1.759138277541521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3.2315636566585044</v>
      </c>
      <c r="C144" s="22">
        <v>3.2315636566585044</v>
      </c>
      <c r="D144" s="22">
        <v>3.2315636566585044</v>
      </c>
      <c r="E144" s="22">
        <v>3.1818472927099117</v>
      </c>
      <c r="F144" s="22">
        <v>3.1818472927099117</v>
      </c>
      <c r="G144" s="22">
        <v>3.1818472927099117</v>
      </c>
      <c r="H144" s="22">
        <v>3.132130928761319</v>
      </c>
      <c r="I144" s="22">
        <v>3.0326982008641346</v>
      </c>
      <c r="J144" s="22">
        <v>2.9829818369155423</v>
      </c>
      <c r="K144" s="22">
        <v>2.8187899758401795</v>
      </c>
      <c r="L144" s="22">
        <v>2.7162690435772374</v>
      </c>
      <c r="M144" s="22">
        <v>2.6341159632776394</v>
      </c>
      <c r="N144" s="22">
        <v>2.5738991094848496</v>
      </c>
      <c r="O144" s="22">
        <v>2.5044313639972584</v>
      </c>
      <c r="P144" s="22">
        <v>2.4517694340971437</v>
      </c>
      <c r="Q144" s="22">
        <v>2.4214270286170678</v>
      </c>
    </row>
    <row r="145" spans="1:17" ht="11.45" customHeight="1" x14ac:dyDescent="0.25">
      <c r="A145" s="19" t="s">
        <v>29</v>
      </c>
      <c r="B145" s="21">
        <v>5.283329384308483</v>
      </c>
      <c r="C145" s="21">
        <v>5.283329384308483</v>
      </c>
      <c r="D145" s="21">
        <v>5.282450475190287</v>
      </c>
      <c r="E145" s="21">
        <v>5.1698654986086243</v>
      </c>
      <c r="F145" s="21">
        <v>5.0487447998823205</v>
      </c>
      <c r="G145" s="21">
        <v>5.060831794256563</v>
      </c>
      <c r="H145" s="21">
        <v>5.0117590115633508</v>
      </c>
      <c r="I145" s="21">
        <v>4.9435407997893321</v>
      </c>
      <c r="J145" s="21">
        <v>4.909778523574003</v>
      </c>
      <c r="K145" s="21">
        <v>4.7098327335995389</v>
      </c>
      <c r="L145" s="21">
        <v>4.5217386648700817</v>
      </c>
      <c r="M145" s="21">
        <v>4.3325034048111624</v>
      </c>
      <c r="N145" s="21">
        <v>4.268734848673418</v>
      </c>
      <c r="O145" s="21">
        <v>4.117784096660265</v>
      </c>
      <c r="P145" s="21">
        <v>4.0200852166382557</v>
      </c>
      <c r="Q145" s="21">
        <v>3.9016900596050381</v>
      </c>
    </row>
    <row r="146" spans="1:17" ht="11.45" customHeight="1" x14ac:dyDescent="0.25">
      <c r="A146" s="62" t="s">
        <v>59</v>
      </c>
      <c r="B146" s="70">
        <v>5.3859394277641739</v>
      </c>
      <c r="C146" s="70">
        <v>5.3859394277641739</v>
      </c>
      <c r="D146" s="70">
        <v>5.3859394277641739</v>
      </c>
      <c r="E146" s="70">
        <v>5.3030788211831865</v>
      </c>
      <c r="F146" s="70">
        <v>5.3030788211831865</v>
      </c>
      <c r="G146" s="70">
        <v>5.3030788211831865</v>
      </c>
      <c r="H146" s="70">
        <v>5.2202182146021983</v>
      </c>
      <c r="I146" s="70">
        <v>5.0544970014402244</v>
      </c>
      <c r="J146" s="70">
        <v>4.971636394859237</v>
      </c>
      <c r="K146" s="70">
        <v>4.697983293066966</v>
      </c>
      <c r="L146" s="70">
        <v>4.5271150726287637</v>
      </c>
      <c r="M146" s="70">
        <v>4.3901844739612814</v>
      </c>
      <c r="N146" s="70">
        <v>4.29030964794811</v>
      </c>
      <c r="O146" s="70">
        <v>4.2140818630694055</v>
      </c>
      <c r="P146" s="70">
        <v>4.1453297952197667</v>
      </c>
      <c r="Q146" s="70">
        <v>4.0397886817482167</v>
      </c>
    </row>
    <row r="147" spans="1:17" ht="11.45" customHeight="1" x14ac:dyDescent="0.25">
      <c r="A147" s="62" t="s">
        <v>58</v>
      </c>
      <c r="B147" s="70">
        <v>5.1060570791439108</v>
      </c>
      <c r="C147" s="70">
        <v>5.1060570791439108</v>
      </c>
      <c r="D147" s="70">
        <v>5.1060570791439108</v>
      </c>
      <c r="E147" s="70">
        <v>4.9935507367220957</v>
      </c>
      <c r="F147" s="70">
        <v>4.8186466459263357</v>
      </c>
      <c r="G147" s="70">
        <v>4.8273009799587827</v>
      </c>
      <c r="H147" s="70">
        <v>4.8085210751083718</v>
      </c>
      <c r="I147" s="70">
        <v>4.8132809588262182</v>
      </c>
      <c r="J147" s="70">
        <v>4.7970973541855422</v>
      </c>
      <c r="K147" s="70">
        <v>4.6085814939551693</v>
      </c>
      <c r="L147" s="70">
        <v>4.4315594413693278</v>
      </c>
      <c r="M147" s="70">
        <v>4.2607784146643572</v>
      </c>
      <c r="N147" s="70">
        <v>4.175014803782874</v>
      </c>
      <c r="O147" s="70">
        <v>3.9904359369780447</v>
      </c>
      <c r="P147" s="70">
        <v>3.8653358380329248</v>
      </c>
      <c r="Q147" s="70">
        <v>3.722925088926647</v>
      </c>
    </row>
    <row r="148" spans="1:17" ht="11.45" customHeight="1" x14ac:dyDescent="0.25">
      <c r="A148" s="62" t="s">
        <v>57</v>
      </c>
      <c r="B148" s="70">
        <v>0</v>
      </c>
      <c r="C148" s="70">
        <v>5.3997895356002505</v>
      </c>
      <c r="D148" s="70">
        <v>0</v>
      </c>
      <c r="E148" s="70">
        <v>5.280811122103974</v>
      </c>
      <c r="F148" s="70">
        <v>0</v>
      </c>
      <c r="G148" s="70">
        <v>5.1049976356990907</v>
      </c>
      <c r="H148" s="70">
        <v>0</v>
      </c>
      <c r="I148" s="70">
        <v>5.0901710949403238</v>
      </c>
      <c r="J148" s="70">
        <v>5.0730565077681664</v>
      </c>
      <c r="K148" s="70">
        <v>4.8736960318493745</v>
      </c>
      <c r="L148" s="70">
        <v>4.6864905595431834</v>
      </c>
      <c r="M148" s="70">
        <v>4.7258238934052716</v>
      </c>
      <c r="N148" s="70">
        <v>4.5418505520322938</v>
      </c>
      <c r="O148" s="70">
        <v>4.5196555253502551</v>
      </c>
      <c r="P148" s="70">
        <v>4.5155521923970312</v>
      </c>
      <c r="Q148" s="70">
        <v>4.503984400440058</v>
      </c>
    </row>
    <row r="149" spans="1:17" ht="11.45" customHeight="1" x14ac:dyDescent="0.25">
      <c r="A149" s="62" t="s">
        <v>56</v>
      </c>
      <c r="B149" s="70">
        <v>0</v>
      </c>
      <c r="C149" s="70">
        <v>6.1126274379195022</v>
      </c>
      <c r="D149" s="70">
        <v>0</v>
      </c>
      <c r="E149" s="70">
        <v>0</v>
      </c>
      <c r="F149" s="70">
        <v>0</v>
      </c>
      <c r="G149" s="70">
        <v>6.0185870157976638</v>
      </c>
      <c r="H149" s="70">
        <v>5.9245465936758244</v>
      </c>
      <c r="I149" s="70">
        <v>5.7364657494321474</v>
      </c>
      <c r="J149" s="70">
        <v>5.6424253273103089</v>
      </c>
      <c r="K149" s="70">
        <v>5.3318500820960111</v>
      </c>
      <c r="L149" s="70">
        <v>5.1379277800487291</v>
      </c>
      <c r="M149" s="70">
        <v>4.8575212539240971</v>
      </c>
      <c r="N149" s="70">
        <v>4.7579401766209202</v>
      </c>
      <c r="O149" s="70">
        <v>4.2221933629156823</v>
      </c>
      <c r="P149" s="70">
        <v>4.1160291187790392</v>
      </c>
      <c r="Q149" s="70">
        <v>4.1909919529272202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3.732465901418017</v>
      </c>
      <c r="O150" s="70">
        <v>4.0542857704642188</v>
      </c>
      <c r="P150" s="70">
        <v>3.9977599745146342</v>
      </c>
      <c r="Q150" s="70">
        <v>2.8470652248529058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2.139195026593367</v>
      </c>
      <c r="M151" s="70">
        <v>2.1178030763274331</v>
      </c>
      <c r="N151" s="70">
        <v>2.0966250455641586</v>
      </c>
      <c r="O151" s="70">
        <v>2.075658795108517</v>
      </c>
      <c r="P151" s="70">
        <v>2.0549022071574319</v>
      </c>
      <c r="Q151" s="70">
        <v>2.0343531850858576</v>
      </c>
    </row>
    <row r="152" spans="1:17" ht="11.45" customHeight="1" x14ac:dyDescent="0.25">
      <c r="A152" s="19" t="s">
        <v>28</v>
      </c>
      <c r="B152" s="21">
        <v>46.407207415692909</v>
      </c>
      <c r="C152" s="21">
        <v>46.407207415692909</v>
      </c>
      <c r="D152" s="21">
        <v>46.472559193547056</v>
      </c>
      <c r="E152" s="21">
        <v>45.92061696299637</v>
      </c>
      <c r="F152" s="21">
        <v>46.208429835094414</v>
      </c>
      <c r="G152" s="21">
        <v>45.867975728819466</v>
      </c>
      <c r="H152" s="21">
        <v>45.512135525694923</v>
      </c>
      <c r="I152" s="21">
        <v>45.156954702397869</v>
      </c>
      <c r="J152" s="21">
        <v>44.890777942121112</v>
      </c>
      <c r="K152" s="21">
        <v>44.277457585372574</v>
      </c>
      <c r="L152" s="21">
        <v>44.027396986982794</v>
      </c>
      <c r="M152" s="21">
        <v>43.369085469985485</v>
      </c>
      <c r="N152" s="21">
        <v>42.223917978114564</v>
      </c>
      <c r="O152" s="21">
        <v>37.490527038897156</v>
      </c>
      <c r="P152" s="21">
        <v>43.211050657637841</v>
      </c>
      <c r="Q152" s="21">
        <v>42.607016965813067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12.636242503600561</v>
      </c>
      <c r="J153" s="20">
        <v>12.429090987148093</v>
      </c>
      <c r="K153" s="20">
        <v>11.744958232667416</v>
      </c>
      <c r="L153" s="20">
        <v>11.317787681571824</v>
      </c>
      <c r="M153" s="20">
        <v>10.975483180323499</v>
      </c>
      <c r="N153" s="20">
        <v>10.72457962285354</v>
      </c>
      <c r="O153" s="20">
        <v>10.43513068332191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46.472559193547056</v>
      </c>
      <c r="C154" s="20">
        <v>46.472559193547056</v>
      </c>
      <c r="D154" s="20">
        <v>46.472559193547056</v>
      </c>
      <c r="E154" s="20">
        <v>46.291732114972945</v>
      </c>
      <c r="F154" s="20">
        <v>46.291732114972945</v>
      </c>
      <c r="G154" s="20">
        <v>46.291732114972945</v>
      </c>
      <c r="H154" s="20">
        <v>46.108760841791231</v>
      </c>
      <c r="I154" s="20">
        <v>45.733892867467731</v>
      </c>
      <c r="J154" s="20">
        <v>45.54412567714629</v>
      </c>
      <c r="K154" s="20">
        <v>44.890419513548004</v>
      </c>
      <c r="L154" s="20">
        <v>44.470800921299947</v>
      </c>
      <c r="M154" s="20">
        <v>44.126743564114385</v>
      </c>
      <c r="N154" s="20">
        <v>43.870155926746143</v>
      </c>
      <c r="O154" s="20">
        <v>43.568034140680417</v>
      </c>
      <c r="P154" s="20">
        <v>43.335332584913488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38.727132661289211</v>
      </c>
      <c r="D155" s="20">
        <v>0</v>
      </c>
      <c r="E155" s="20">
        <v>38.576443429144121</v>
      </c>
      <c r="F155" s="20">
        <v>38.576443429144121</v>
      </c>
      <c r="G155" s="20">
        <v>38.576443429144121</v>
      </c>
      <c r="H155" s="20">
        <v>38.42396736815936</v>
      </c>
      <c r="I155" s="20">
        <v>38.111577389556437</v>
      </c>
      <c r="J155" s="20">
        <v>37.953438064288576</v>
      </c>
      <c r="K155" s="20">
        <v>37.408682927956669</v>
      </c>
      <c r="L155" s="20">
        <v>37.059000767749957</v>
      </c>
      <c r="M155" s="20">
        <v>0</v>
      </c>
      <c r="N155" s="20">
        <v>0</v>
      </c>
      <c r="O155" s="20">
        <v>36.30669511723368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38.727132661289211</v>
      </c>
      <c r="D156" s="20">
        <v>0</v>
      </c>
      <c r="E156" s="20">
        <v>38.576443429144121</v>
      </c>
      <c r="F156" s="20">
        <v>38.576443429144121</v>
      </c>
      <c r="G156" s="20">
        <v>38.576443429144121</v>
      </c>
      <c r="H156" s="20">
        <v>38.42396736815936</v>
      </c>
      <c r="I156" s="20">
        <v>38.111577389556437</v>
      </c>
      <c r="J156" s="20">
        <v>37.953438064288576</v>
      </c>
      <c r="K156" s="20">
        <v>37.408682927956669</v>
      </c>
      <c r="L156" s="20">
        <v>37.059000767749957</v>
      </c>
      <c r="M156" s="20">
        <v>36.77228630342865</v>
      </c>
      <c r="N156" s="20">
        <v>36.558463272288456</v>
      </c>
      <c r="O156" s="20">
        <v>36.30669511723368</v>
      </c>
      <c r="P156" s="20">
        <v>36.112777154094573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20.40421268208836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6.7258266752006115</v>
      </c>
      <c r="D159" s="22">
        <v>6.7258441218768956</v>
      </c>
      <c r="E159" s="22">
        <v>6.6726413789025685</v>
      </c>
      <c r="F159" s="22">
        <v>6.5954393155427598</v>
      </c>
      <c r="G159" s="22">
        <v>6.5978085542951321</v>
      </c>
      <c r="H159" s="22">
        <v>6.5880669847067148</v>
      </c>
      <c r="I159" s="22">
        <v>6.5714247462299458</v>
      </c>
      <c r="J159" s="22">
        <v>6.5075882455899823</v>
      </c>
      <c r="K159" s="22">
        <v>6.2927898408296707</v>
      </c>
      <c r="L159" s="22">
        <v>6.2152594061026534</v>
      </c>
      <c r="M159" s="22">
        <v>6.0735041463697161</v>
      </c>
      <c r="N159" s="22">
        <v>6.0513825743510985</v>
      </c>
      <c r="O159" s="22">
        <v>5.9764092437604672</v>
      </c>
      <c r="P159" s="22">
        <v>5.7073031776595817</v>
      </c>
      <c r="Q159" s="22">
        <v>5.5384842130747352</v>
      </c>
    </row>
    <row r="160" spans="1:17" ht="11.45" customHeight="1" x14ac:dyDescent="0.25">
      <c r="A160" s="62" t="s">
        <v>59</v>
      </c>
      <c r="B160" s="70">
        <v>0</v>
      </c>
      <c r="C160" s="70">
        <v>6.6480298407583742</v>
      </c>
      <c r="D160" s="70">
        <v>6.6480298407583742</v>
      </c>
      <c r="E160" s="70">
        <v>6.5457524585928608</v>
      </c>
      <c r="F160" s="70">
        <v>6.5457524585928608</v>
      </c>
      <c r="G160" s="70">
        <v>6.5457524585928608</v>
      </c>
      <c r="H160" s="70">
        <v>6.4434750764273465</v>
      </c>
      <c r="I160" s="70">
        <v>0</v>
      </c>
      <c r="J160" s="70">
        <v>6.1366429299308072</v>
      </c>
      <c r="K160" s="70">
        <v>5.7988645328413471</v>
      </c>
      <c r="L160" s="70">
        <v>5.5879566599352763</v>
      </c>
      <c r="M160" s="70">
        <v>5.4189498918907688</v>
      </c>
      <c r="N160" s="70">
        <v>5.2950707165243509</v>
      </c>
      <c r="O160" s="70">
        <v>5.1437115055530116</v>
      </c>
      <c r="P160" s="70">
        <v>5.2967440576801454</v>
      </c>
      <c r="Q160" s="70">
        <v>5.159183944411633</v>
      </c>
    </row>
    <row r="161" spans="1:17" ht="11.45" customHeight="1" x14ac:dyDescent="0.25">
      <c r="A161" s="62" t="s">
        <v>58</v>
      </c>
      <c r="B161" s="70">
        <v>0</v>
      </c>
      <c r="C161" s="70">
        <v>6.7182934816244781</v>
      </c>
      <c r="D161" s="70">
        <v>6.7182934816244781</v>
      </c>
      <c r="E161" s="70">
        <v>6.5702632862666501</v>
      </c>
      <c r="F161" s="70">
        <v>6.3401332671757515</v>
      </c>
      <c r="G161" s="70">
        <v>6.351520205280198</v>
      </c>
      <c r="H161" s="70">
        <v>6.3268105495935458</v>
      </c>
      <c r="I161" s="70">
        <v>6.3330733655509928</v>
      </c>
      <c r="J161" s="70">
        <v>6.3117797912956748</v>
      </c>
      <c r="K161" s="70">
        <v>6.0637400895575801</v>
      </c>
      <c r="L161" s="70">
        <v>5.8308233627060577</v>
      </c>
      <c r="M161" s="70">
        <v>5.6061182642879803</v>
      </c>
      <c r="N161" s="70">
        <v>5.4932748120870398</v>
      </c>
      <c r="O161" s="70">
        <v>5.3351808775762635</v>
      </c>
      <c r="P161" s="70">
        <v>5.1531330533398645</v>
      </c>
      <c r="Q161" s="70">
        <v>5.0832992879372698</v>
      </c>
    </row>
    <row r="162" spans="1:17" ht="11.45" customHeight="1" x14ac:dyDescent="0.25">
      <c r="A162" s="62" t="s">
        <v>57</v>
      </c>
      <c r="B162" s="70">
        <v>0</v>
      </c>
      <c r="C162" s="70">
        <v>7.5310164499290302</v>
      </c>
      <c r="D162" s="70">
        <v>7.5310164499290302</v>
      </c>
      <c r="E162" s="70">
        <v>7.3650787993373728</v>
      </c>
      <c r="F162" s="70">
        <v>7.1071095748406528</v>
      </c>
      <c r="G162" s="70">
        <v>7.1198740095015483</v>
      </c>
      <c r="H162" s="70">
        <v>7.0921751862874016</v>
      </c>
      <c r="I162" s="70">
        <v>7.0991956253508945</v>
      </c>
      <c r="J162" s="70">
        <v>7.0753261325350163</v>
      </c>
      <c r="K162" s="70">
        <v>6.7972806617418291</v>
      </c>
      <c r="L162" s="70">
        <v>6.5361876168815281</v>
      </c>
      <c r="M162" s="70">
        <v>6.5910453076105808</v>
      </c>
      <c r="N162" s="70">
        <v>6.3344600738539887</v>
      </c>
      <c r="O162" s="70">
        <v>5.2711194046113832</v>
      </c>
      <c r="P162" s="70">
        <v>5.0976248297420135</v>
      </c>
      <c r="Q162" s="70">
        <v>5.4814442578495886</v>
      </c>
    </row>
    <row r="163" spans="1:17" ht="11.45" customHeight="1" x14ac:dyDescent="0.25">
      <c r="A163" s="62" t="s">
        <v>56</v>
      </c>
      <c r="B163" s="70">
        <v>0</v>
      </c>
      <c r="C163" s="70">
        <v>8.1726040480853399</v>
      </c>
      <c r="D163" s="70">
        <v>8.1726040480853399</v>
      </c>
      <c r="E163" s="70">
        <v>8.0468716781147958</v>
      </c>
      <c r="F163" s="70">
        <v>8.0468716781147958</v>
      </c>
      <c r="G163" s="70">
        <v>8.0468716781147958</v>
      </c>
      <c r="H163" s="70">
        <v>7.9211393081442507</v>
      </c>
      <c r="I163" s="70">
        <v>7.6696745682031633</v>
      </c>
      <c r="J163" s="70">
        <v>7.5439421982326191</v>
      </c>
      <c r="K163" s="70">
        <v>7.1287020200847149</v>
      </c>
      <c r="L163" s="70">
        <v>6.8694272308354849</v>
      </c>
      <c r="M163" s="70">
        <v>6.494522734562814</v>
      </c>
      <c r="N163" s="70">
        <v>6.3613824894316009</v>
      </c>
      <c r="O163" s="70">
        <v>6.7742629712302236</v>
      </c>
      <c r="P163" s="70">
        <v>5.7424093514000027</v>
      </c>
      <c r="Q163" s="70">
        <v>6.0196685904876821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3.1449375683462382</v>
      </c>
      <c r="O164" s="70">
        <v>3.1134881926627758</v>
      </c>
      <c r="P164" s="70">
        <v>3.0823533107361483</v>
      </c>
      <c r="Q164" s="70">
        <v>3.0515297776287871</v>
      </c>
    </row>
    <row r="165" spans="1:17" ht="11.45" customHeight="1" x14ac:dyDescent="0.25">
      <c r="A165" s="19" t="s">
        <v>24</v>
      </c>
      <c r="B165" s="21">
        <v>41.7883638320898</v>
      </c>
      <c r="C165" s="21">
        <v>41.7238479573031</v>
      </c>
      <c r="D165" s="21">
        <v>41.651091568374952</v>
      </c>
      <c r="E165" s="21">
        <v>41.560824032813528</v>
      </c>
      <c r="F165" s="21">
        <v>41.455664193020773</v>
      </c>
      <c r="G165" s="21">
        <v>41.330352449434265</v>
      </c>
      <c r="H165" s="21">
        <v>41.190480871173691</v>
      </c>
      <c r="I165" s="21">
        <v>41.033088809933801</v>
      </c>
      <c r="J165" s="21">
        <v>40.861367571859809</v>
      </c>
      <c r="K165" s="21">
        <v>40.670946392785893</v>
      </c>
      <c r="L165" s="21">
        <v>40.470214925189971</v>
      </c>
      <c r="M165" s="21">
        <v>40.24940380327574</v>
      </c>
      <c r="N165" s="21">
        <v>40.018615700166464</v>
      </c>
      <c r="O165" s="21">
        <v>39.77449805645918</v>
      </c>
      <c r="P165" s="21">
        <v>39.514581391177856</v>
      </c>
      <c r="Q165" s="21">
        <v>39.242262124202171</v>
      </c>
    </row>
    <row r="166" spans="1:17" ht="11.45" customHeight="1" x14ac:dyDescent="0.25">
      <c r="A166" s="17" t="s">
        <v>23</v>
      </c>
      <c r="B166" s="20">
        <v>0</v>
      </c>
      <c r="C166" s="20">
        <v>41.717783505071573</v>
      </c>
      <c r="D166" s="20">
        <v>41.646226415003092</v>
      </c>
      <c r="E166" s="20">
        <v>41.557124518534962</v>
      </c>
      <c r="F166" s="20">
        <v>41.45070422526431</v>
      </c>
      <c r="G166" s="20">
        <v>41.327234042464823</v>
      </c>
      <c r="H166" s="20">
        <v>41.187022900682869</v>
      </c>
      <c r="I166" s="20">
        <v>41.03041825086256</v>
      </c>
      <c r="J166" s="20">
        <v>40.857803954483323</v>
      </c>
      <c r="K166" s="20">
        <v>40.66959798986592</v>
      </c>
      <c r="L166" s="20">
        <v>40.466249999910303</v>
      </c>
      <c r="M166" s="20">
        <v>40.24823870692201</v>
      </c>
      <c r="N166" s="20">
        <v>40.016069221178</v>
      </c>
      <c r="O166" s="20">
        <v>39.770270270194239</v>
      </c>
      <c r="P166" s="20">
        <v>39.511391375023614</v>
      </c>
      <c r="Q166" s="20">
        <v>39.239999999916726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108.43590723064253</v>
      </c>
      <c r="C171" s="78">
        <v>107.30354094893592</v>
      </c>
      <c r="D171" s="78">
        <v>106.39485592529621</v>
      </c>
      <c r="E171" s="78">
        <v>105.25764029573793</v>
      </c>
      <c r="F171" s="78">
        <v>104.32674801827348</v>
      </c>
      <c r="G171" s="78">
        <v>103.36108622867555</v>
      </c>
      <c r="H171" s="78">
        <v>102.11604715045576</v>
      </c>
      <c r="I171" s="78">
        <v>100.61542875498128</v>
      </c>
      <c r="J171" s="78">
        <v>98.987102183392409</v>
      </c>
      <c r="K171" s="78">
        <v>96.769163317970239</v>
      </c>
      <c r="L171" s="78">
        <v>95.474891258028677</v>
      </c>
      <c r="M171" s="78">
        <v>94.085486373124411</v>
      </c>
      <c r="N171" s="78">
        <v>91.833040831558478</v>
      </c>
      <c r="O171" s="78">
        <v>89.674787432333844</v>
      </c>
      <c r="P171" s="78">
        <v>88.206604452529007</v>
      </c>
      <c r="Q171" s="78">
        <v>86.872074976843052</v>
      </c>
    </row>
    <row r="172" spans="1:17" ht="11.45" customHeight="1" x14ac:dyDescent="0.25">
      <c r="A172" s="19" t="s">
        <v>29</v>
      </c>
      <c r="B172" s="76">
        <v>183.86206858941648</v>
      </c>
      <c r="C172" s="76">
        <v>179.2807529515799</v>
      </c>
      <c r="D172" s="76">
        <v>177.19784398557758</v>
      </c>
      <c r="E172" s="76">
        <v>175.24273594841512</v>
      </c>
      <c r="F172" s="76">
        <v>173.03129586813861</v>
      </c>
      <c r="G172" s="76">
        <v>170.00900971588729</v>
      </c>
      <c r="H172" s="76">
        <v>167.35888589865965</v>
      </c>
      <c r="I172" s="76">
        <v>164.34052738172466</v>
      </c>
      <c r="J172" s="76">
        <v>161.083165695145</v>
      </c>
      <c r="K172" s="76">
        <v>155.88566191027977</v>
      </c>
      <c r="L172" s="76">
        <v>154.4906446529304</v>
      </c>
      <c r="M172" s="76">
        <v>155.16934377286756</v>
      </c>
      <c r="N172" s="76">
        <v>151.51756494612042</v>
      </c>
      <c r="O172" s="76">
        <v>148.82430820177075</v>
      </c>
      <c r="P172" s="76">
        <v>146.4503342256921</v>
      </c>
      <c r="Q172" s="76">
        <v>144.67562504877827</v>
      </c>
    </row>
    <row r="173" spans="1:17" ht="11.45" customHeight="1" x14ac:dyDescent="0.25">
      <c r="A173" s="62" t="s">
        <v>59</v>
      </c>
      <c r="B173" s="77">
        <v>180.7265120510709</v>
      </c>
      <c r="C173" s="77">
        <v>177.7179691613139</v>
      </c>
      <c r="D173" s="77">
        <v>176.33912226965975</v>
      </c>
      <c r="E173" s="77">
        <v>174.76406849601992</v>
      </c>
      <c r="F173" s="77">
        <v>172.90914734740875</v>
      </c>
      <c r="G173" s="77">
        <v>171.40610795353223</v>
      </c>
      <c r="H173" s="77">
        <v>169.68182484351527</v>
      </c>
      <c r="I173" s="77">
        <v>167.53399630149701</v>
      </c>
      <c r="J173" s="77">
        <v>165.43274125555067</v>
      </c>
      <c r="K173" s="77">
        <v>163.10265462368068</v>
      </c>
      <c r="L173" s="77">
        <v>161.22572567018744</v>
      </c>
      <c r="M173" s="77">
        <v>158.93601168560795</v>
      </c>
      <c r="N173" s="77">
        <v>157.04364529334191</v>
      </c>
      <c r="O173" s="77">
        <v>155.05122995612814</v>
      </c>
      <c r="P173" s="77">
        <v>152.9292251051078</v>
      </c>
      <c r="Q173" s="77">
        <v>150.33339674769707</v>
      </c>
    </row>
    <row r="174" spans="1:17" ht="11.45" customHeight="1" x14ac:dyDescent="0.25">
      <c r="A174" s="62" t="s">
        <v>58</v>
      </c>
      <c r="B174" s="77">
        <v>183.20235025273553</v>
      </c>
      <c r="C174" s="77">
        <v>173.11705451159929</v>
      </c>
      <c r="D174" s="77">
        <v>170.71275361116702</v>
      </c>
      <c r="E174" s="77">
        <v>167.57914475565195</v>
      </c>
      <c r="F174" s="77">
        <v>163.29071362779095</v>
      </c>
      <c r="G174" s="77">
        <v>160.80761885527426</v>
      </c>
      <c r="H174" s="77">
        <v>158.6030926186175</v>
      </c>
      <c r="I174" s="77">
        <v>156.80050105693871</v>
      </c>
      <c r="J174" s="77">
        <v>155.40325852152156</v>
      </c>
      <c r="K174" s="77">
        <v>154.33658531860405</v>
      </c>
      <c r="L174" s="77">
        <v>153.36378778782785</v>
      </c>
      <c r="M174" s="77">
        <v>151.87868979115981</v>
      </c>
      <c r="N174" s="77">
        <v>150.70394487720901</v>
      </c>
      <c r="O174" s="77">
        <v>149.3239740570466</v>
      </c>
      <c r="P174" s="77">
        <v>147.77578377327603</v>
      </c>
      <c r="Q174" s="77">
        <v>145.82213203114688</v>
      </c>
    </row>
    <row r="175" spans="1:17" ht="11.45" customHeight="1" x14ac:dyDescent="0.25">
      <c r="A175" s="62" t="s">
        <v>57</v>
      </c>
      <c r="B175" s="77">
        <v>164.98078269805328</v>
      </c>
      <c r="C175" s="77">
        <v>165.37800506896295</v>
      </c>
      <c r="D175" s="77">
        <v>165.79044519004103</v>
      </c>
      <c r="E175" s="77">
        <v>165.97783387049083</v>
      </c>
      <c r="F175" s="77">
        <v>166.3867146257289</v>
      </c>
      <c r="G175" s="77">
        <v>166.76499023827145</v>
      </c>
      <c r="H175" s="77">
        <v>167.16504552120739</v>
      </c>
      <c r="I175" s="77">
        <v>167.02825352355157</v>
      </c>
      <c r="J175" s="77">
        <v>165.86317108587119</v>
      </c>
      <c r="K175" s="77">
        <v>157.47592354511144</v>
      </c>
      <c r="L175" s="77">
        <v>152.45903482671304</v>
      </c>
      <c r="M175" s="77">
        <v>151.66474681395837</v>
      </c>
      <c r="N175" s="77">
        <v>149.44018874601491</v>
      </c>
      <c r="O175" s="77">
        <v>147.6475789982166</v>
      </c>
      <c r="P175" s="77">
        <v>145.98922280863545</v>
      </c>
      <c r="Q175" s="77">
        <v>142.99398404339902</v>
      </c>
    </row>
    <row r="176" spans="1:17" ht="11.45" customHeight="1" x14ac:dyDescent="0.25">
      <c r="A176" s="62" t="s">
        <v>56</v>
      </c>
      <c r="B176" s="77">
        <v>166.04199976771542</v>
      </c>
      <c r="C176" s="77">
        <v>163.31482013833539</v>
      </c>
      <c r="D176" s="77">
        <v>163.72310718868121</v>
      </c>
      <c r="E176" s="77">
        <v>164.0633519390677</v>
      </c>
      <c r="F176" s="77">
        <v>164.37223634953057</v>
      </c>
      <c r="G176" s="77">
        <v>162.21038548937599</v>
      </c>
      <c r="H176" s="77">
        <v>159.71955723862234</v>
      </c>
      <c r="I176" s="77">
        <v>156.60177286358604</v>
      </c>
      <c r="J176" s="77">
        <v>153.25060688837971</v>
      </c>
      <c r="K176" s="77">
        <v>144.50003823780708</v>
      </c>
      <c r="L176" s="77">
        <v>140.06630233441052</v>
      </c>
      <c r="M176" s="77">
        <v>138.11403466361003</v>
      </c>
      <c r="N176" s="77">
        <v>136.42628874460905</v>
      </c>
      <c r="O176" s="77">
        <v>133.36354365156879</v>
      </c>
      <c r="P176" s="77">
        <v>128.29261320933654</v>
      </c>
      <c r="Q176" s="77">
        <v>126.2663067355402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>
        <v>72.745722474883181</v>
      </c>
      <c r="O177" s="77">
        <v>78.757432876714986</v>
      </c>
      <c r="P177" s="77">
        <v>78.113999119846525</v>
      </c>
      <c r="Q177" s="77">
        <v>77.641701675310372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1523.2122492032788</v>
      </c>
      <c r="C179" s="76">
        <v>1511.8620363835796</v>
      </c>
      <c r="D179" s="76">
        <v>1508.086802226306</v>
      </c>
      <c r="E179" s="76">
        <v>1487.3333091315558</v>
      </c>
      <c r="F179" s="76">
        <v>1493.6789189635906</v>
      </c>
      <c r="G179" s="76">
        <v>1471.7970983247424</v>
      </c>
      <c r="H179" s="76">
        <v>1455.1110001444767</v>
      </c>
      <c r="I179" s="76">
        <v>1448.8934319636203</v>
      </c>
      <c r="J179" s="76">
        <v>1439.4662841875636</v>
      </c>
      <c r="K179" s="76">
        <v>1431.3231031072373</v>
      </c>
      <c r="L179" s="76">
        <v>1424.4960863090487</v>
      </c>
      <c r="M179" s="76">
        <v>1398.2257989922216</v>
      </c>
      <c r="N179" s="76">
        <v>1356.3841062769723</v>
      </c>
      <c r="O179" s="76">
        <v>1296.4500794855119</v>
      </c>
      <c r="P179" s="76">
        <v>1400.8276530418511</v>
      </c>
      <c r="Q179" s="76">
        <v>1376.2468846810025</v>
      </c>
    </row>
    <row r="180" spans="1:17" ht="11.45" customHeight="1" x14ac:dyDescent="0.25">
      <c r="A180" s="62" t="s">
        <v>59</v>
      </c>
      <c r="B180" s="75">
        <v>446.44945083621047</v>
      </c>
      <c r="C180" s="75">
        <v>447.56557446330089</v>
      </c>
      <c r="D180" s="75">
        <v>448.68448839945916</v>
      </c>
      <c r="E180" s="75">
        <v>449.80619962045768</v>
      </c>
      <c r="F180" s="75">
        <v>450.93071511950893</v>
      </c>
      <c r="G180" s="75">
        <v>452.05804190730777</v>
      </c>
      <c r="H180" s="75">
        <v>453.1881870120759</v>
      </c>
      <c r="I180" s="75">
        <v>452.75811655110226</v>
      </c>
      <c r="J180" s="75">
        <v>448.23271146280814</v>
      </c>
      <c r="K180" s="75">
        <v>444.77576707279985</v>
      </c>
      <c r="L180" s="75">
        <v>442.30329054298119</v>
      </c>
      <c r="M180" s="75">
        <v>440.5718751446264</v>
      </c>
      <c r="N180" s="75">
        <v>440.39970869431954</v>
      </c>
      <c r="O180" s="75">
        <v>377.67933455171726</v>
      </c>
      <c r="P180" s="75">
        <v>322.07136528972183</v>
      </c>
      <c r="Q180" s="75">
        <v>317.12754437464923</v>
      </c>
    </row>
    <row r="181" spans="1:17" ht="11.45" customHeight="1" x14ac:dyDescent="0.25">
      <c r="A181" s="62" t="s">
        <v>58</v>
      </c>
      <c r="B181" s="75">
        <v>1540.1579110463063</v>
      </c>
      <c r="C181" s="75">
        <v>1527.2861465158894</v>
      </c>
      <c r="D181" s="75">
        <v>1520.0491674101406</v>
      </c>
      <c r="E181" s="75">
        <v>1513.1036045937678</v>
      </c>
      <c r="F181" s="75">
        <v>1506.3387742908205</v>
      </c>
      <c r="G181" s="75">
        <v>1498.7751303186928</v>
      </c>
      <c r="H181" s="75">
        <v>1490.8629768998298</v>
      </c>
      <c r="I181" s="75">
        <v>1482.9224527361216</v>
      </c>
      <c r="J181" s="75">
        <v>1474.1409153908669</v>
      </c>
      <c r="K181" s="75">
        <v>1464.9953261214298</v>
      </c>
      <c r="L181" s="75">
        <v>1455.2683258166392</v>
      </c>
      <c r="M181" s="75">
        <v>1444.2827781541573</v>
      </c>
      <c r="N181" s="75">
        <v>1442.4794028023382</v>
      </c>
      <c r="O181" s="75">
        <v>1437.5294944946941</v>
      </c>
      <c r="P181" s="75">
        <v>1431.9301637008064</v>
      </c>
      <c r="Q181" s="75">
        <v>1426.3721312639204</v>
      </c>
    </row>
    <row r="182" spans="1:17" ht="11.45" customHeight="1" x14ac:dyDescent="0.25">
      <c r="A182" s="62" t="s">
        <v>57</v>
      </c>
      <c r="B182" s="75">
        <v>1092.2031676979168</v>
      </c>
      <c r="C182" s="75">
        <v>1086.9544682659061</v>
      </c>
      <c r="D182" s="75">
        <v>1089.2563138978887</v>
      </c>
      <c r="E182" s="75">
        <v>1081.4581704532529</v>
      </c>
      <c r="F182" s="75">
        <v>1060.9396654342759</v>
      </c>
      <c r="G182" s="75">
        <v>1049.6462200991059</v>
      </c>
      <c r="H182" s="75">
        <v>1048.2137022925385</v>
      </c>
      <c r="I182" s="75">
        <v>1043.4783176558624</v>
      </c>
      <c r="J182" s="75">
        <v>1038.634741488833</v>
      </c>
      <c r="K182" s="75">
        <v>1027.090018969667</v>
      </c>
      <c r="L182" s="75">
        <v>1029.3248043857618</v>
      </c>
      <c r="M182" s="75">
        <v>1028.5528020362267</v>
      </c>
      <c r="N182" s="75">
        <v>1027.0340036054818</v>
      </c>
      <c r="O182" s="75">
        <v>1024.691016697461</v>
      </c>
      <c r="P182" s="75">
        <v>1024.4844441545824</v>
      </c>
      <c r="Q182" s="75">
        <v>1021.6528723790365</v>
      </c>
    </row>
    <row r="183" spans="1:17" ht="11.45" customHeight="1" x14ac:dyDescent="0.25">
      <c r="A183" s="62" t="s">
        <v>56</v>
      </c>
      <c r="B183" s="75">
        <v>971.03958332572302</v>
      </c>
      <c r="C183" s="75">
        <v>967.05507139413726</v>
      </c>
      <c r="D183" s="75">
        <v>968.80035199333554</v>
      </c>
      <c r="E183" s="75">
        <v>942.82040420359056</v>
      </c>
      <c r="F183" s="75">
        <v>941.14945493295193</v>
      </c>
      <c r="G183" s="75">
        <v>928.82718438049153</v>
      </c>
      <c r="H183" s="75">
        <v>919.07971475900263</v>
      </c>
      <c r="I183" s="75">
        <v>913.9699677265487</v>
      </c>
      <c r="J183" s="75">
        <v>909.75008129193316</v>
      </c>
      <c r="K183" s="75">
        <v>906.25890196855062</v>
      </c>
      <c r="L183" s="75">
        <v>902.93644834397605</v>
      </c>
      <c r="M183" s="75">
        <v>896.77161130610909</v>
      </c>
      <c r="N183" s="75">
        <v>890.69780887672607</v>
      </c>
      <c r="O183" s="75">
        <v>888.14004733675029</v>
      </c>
      <c r="P183" s="75">
        <v>888.38847349484308</v>
      </c>
      <c r="Q183" s="75">
        <v>885.24799861746942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 t="s">
        <v>183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239.48586539278</v>
      </c>
      <c r="C186" s="78">
        <v>236.51078855638815</v>
      </c>
      <c r="D186" s="78">
        <v>233.40837626517228</v>
      </c>
      <c r="E186" s="78">
        <v>227.58304089936547</v>
      </c>
      <c r="F186" s="78">
        <v>221.01865229912363</v>
      </c>
      <c r="G186" s="78">
        <v>218.70022674170809</v>
      </c>
      <c r="H186" s="78">
        <v>215.53496943817265</v>
      </c>
      <c r="I186" s="78">
        <v>214.82816820057153</v>
      </c>
      <c r="J186" s="78">
        <v>212.95671285147731</v>
      </c>
      <c r="K186" s="78">
        <v>208.6112350854585</v>
      </c>
      <c r="L186" s="78">
        <v>200.12896169086341</v>
      </c>
      <c r="M186" s="78">
        <v>194.4175996301897</v>
      </c>
      <c r="N186" s="78">
        <v>187.0230089202181</v>
      </c>
      <c r="O186" s="78">
        <v>181.75715595107206</v>
      </c>
      <c r="P186" s="78">
        <v>179.77450064493917</v>
      </c>
      <c r="Q186" s="78">
        <v>180.38289589993806</v>
      </c>
    </row>
    <row r="187" spans="1:17" ht="11.45" customHeight="1" x14ac:dyDescent="0.25">
      <c r="A187" s="62" t="s">
        <v>59</v>
      </c>
      <c r="B187" s="77">
        <v>223.0762638989531</v>
      </c>
      <c r="C187" s="77">
        <v>221.09930984775795</v>
      </c>
      <c r="D187" s="77">
        <v>218.66462860642639</v>
      </c>
      <c r="E187" s="77">
        <v>216.60662259787364</v>
      </c>
      <c r="F187" s="77">
        <v>215.40357713869739</v>
      </c>
      <c r="G187" s="77">
        <v>213.40545525733771</v>
      </c>
      <c r="H187" s="77">
        <v>211.42024423582751</v>
      </c>
      <c r="I187" s="77">
        <v>209.86199033345542</v>
      </c>
      <c r="J187" s="77">
        <v>208.35603153209604</v>
      </c>
      <c r="K187" s="77">
        <v>206.88973804967537</v>
      </c>
      <c r="L187" s="77">
        <v>205.58797745916294</v>
      </c>
      <c r="M187" s="77">
        <v>204.08269809880699</v>
      </c>
      <c r="N187" s="77">
        <v>201.06334311291755</v>
      </c>
      <c r="O187" s="77">
        <v>197.93244485565737</v>
      </c>
      <c r="P187" s="77">
        <v>193.79914266289299</v>
      </c>
      <c r="Q187" s="77">
        <v>189.55346955773442</v>
      </c>
    </row>
    <row r="188" spans="1:17" ht="11.45" customHeight="1" x14ac:dyDescent="0.25">
      <c r="A188" s="62" t="s">
        <v>58</v>
      </c>
      <c r="B188" s="77">
        <v>241.0484521507928</v>
      </c>
      <c r="C188" s="77">
        <v>238.25027378960365</v>
      </c>
      <c r="D188" s="77">
        <v>235.09774608649383</v>
      </c>
      <c r="E188" s="77">
        <v>232.33405133772433</v>
      </c>
      <c r="F188" s="77">
        <v>230.37152262824574</v>
      </c>
      <c r="G188" s="77">
        <v>227.61734579329425</v>
      </c>
      <c r="H188" s="77">
        <v>225.02077101596922</v>
      </c>
      <c r="I188" s="77">
        <v>222.52924506228723</v>
      </c>
      <c r="J188" s="77">
        <v>220.42250536419508</v>
      </c>
      <c r="K188" s="77">
        <v>217.67042026207648</v>
      </c>
      <c r="L188" s="77">
        <v>214.68613892629847</v>
      </c>
      <c r="M188" s="77">
        <v>211.33745523823848</v>
      </c>
      <c r="N188" s="77">
        <v>208.01741136545598</v>
      </c>
      <c r="O188" s="77">
        <v>204.81806723147298</v>
      </c>
      <c r="P188" s="77">
        <v>201.0897199658508</v>
      </c>
      <c r="Q188" s="77">
        <v>197.90888145029325</v>
      </c>
    </row>
    <row r="189" spans="1:17" ht="11.45" customHeight="1" x14ac:dyDescent="0.25">
      <c r="A189" s="62" t="s">
        <v>57</v>
      </c>
      <c r="B189" s="77">
        <v>230.09655843615963</v>
      </c>
      <c r="C189" s="77">
        <v>225.35810437938511</v>
      </c>
      <c r="D189" s="77">
        <v>220.87774074531995</v>
      </c>
      <c r="E189" s="77">
        <v>217.15068100379631</v>
      </c>
      <c r="F189" s="77">
        <v>214.30119218753435</v>
      </c>
      <c r="G189" s="77">
        <v>211.24529500599667</v>
      </c>
      <c r="H189" s="77">
        <v>208.61041432564059</v>
      </c>
      <c r="I189" s="77">
        <v>208.12758071853534</v>
      </c>
      <c r="J189" s="77">
        <v>205.86050043958031</v>
      </c>
      <c r="K189" s="77">
        <v>201.16029564048068</v>
      </c>
      <c r="L189" s="77">
        <v>198.05278828391084</v>
      </c>
      <c r="M189" s="77">
        <v>197.12442345203527</v>
      </c>
      <c r="N189" s="77">
        <v>190.44215576701114</v>
      </c>
      <c r="O189" s="77">
        <v>187.88986843229497</v>
      </c>
      <c r="P189" s="77">
        <v>185.68197281875356</v>
      </c>
      <c r="Q189" s="77">
        <v>183.40588629348809</v>
      </c>
    </row>
    <row r="190" spans="1:17" ht="11.45" customHeight="1" x14ac:dyDescent="0.25">
      <c r="A190" s="62" t="s">
        <v>56</v>
      </c>
      <c r="B190" s="77">
        <v>221.99872857222326</v>
      </c>
      <c r="C190" s="77">
        <v>216.46156473456651</v>
      </c>
      <c r="D190" s="77">
        <v>211.55151033570658</v>
      </c>
      <c r="E190" s="77">
        <v>207.25181230769232</v>
      </c>
      <c r="F190" s="77">
        <v>204.28417091486074</v>
      </c>
      <c r="G190" s="77">
        <v>201.33821135723278</v>
      </c>
      <c r="H190" s="77">
        <v>198.41321948383131</v>
      </c>
      <c r="I190" s="77">
        <v>197.39378712820164</v>
      </c>
      <c r="J190" s="77">
        <v>192.04296553792798</v>
      </c>
      <c r="K190" s="77">
        <v>184.44276937851677</v>
      </c>
      <c r="L190" s="77">
        <v>176.85936069337666</v>
      </c>
      <c r="M190" s="77">
        <v>174.82535618111075</v>
      </c>
      <c r="N190" s="77">
        <v>170.00431100452721</v>
      </c>
      <c r="O190" s="77">
        <v>168.8152427272293</v>
      </c>
      <c r="P190" s="77">
        <v>164.84228995739153</v>
      </c>
      <c r="Q190" s="77">
        <v>162.092763165538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1378.0268524583189</v>
      </c>
      <c r="C192" s="76">
        <v>1376.9129787035158</v>
      </c>
      <c r="D192" s="76">
        <v>1375.3650773363006</v>
      </c>
      <c r="E192" s="76">
        <v>1373.2519573318823</v>
      </c>
      <c r="F192" s="76">
        <v>1370.1454460413779</v>
      </c>
      <c r="G192" s="76">
        <v>1366.3736309289297</v>
      </c>
      <c r="H192" s="76">
        <v>1362.0651512315303</v>
      </c>
      <c r="I192" s="76">
        <v>1356.7742676213552</v>
      </c>
      <c r="J192" s="76">
        <v>1350.1666452568022</v>
      </c>
      <c r="K192" s="76">
        <v>1343.7142567098913</v>
      </c>
      <c r="L192" s="76">
        <v>1335.1701855527151</v>
      </c>
      <c r="M192" s="76">
        <v>1326.9935584272209</v>
      </c>
      <c r="N192" s="76">
        <v>1318.4093580623151</v>
      </c>
      <c r="O192" s="76">
        <v>1308.3523125904451</v>
      </c>
      <c r="P192" s="76">
        <v>1297.1973748372272</v>
      </c>
      <c r="Q192" s="76">
        <v>1285.199199937932</v>
      </c>
    </row>
    <row r="193" spans="1:17" ht="11.45" customHeight="1" x14ac:dyDescent="0.25">
      <c r="A193" s="17" t="s">
        <v>23</v>
      </c>
      <c r="B193" s="75">
        <v>1376.9777400926109</v>
      </c>
      <c r="C193" s="75">
        <v>1377.0499845583279</v>
      </c>
      <c r="D193" s="75">
        <v>1376.2584472919802</v>
      </c>
      <c r="E193" s="75">
        <v>1374.6411972429241</v>
      </c>
      <c r="F193" s="75">
        <v>1372.133453218363</v>
      </c>
      <c r="G193" s="75">
        <v>1368.4865000641014</v>
      </c>
      <c r="H193" s="75">
        <v>1364.2765184714572</v>
      </c>
      <c r="I193" s="75">
        <v>1358.8731946357289</v>
      </c>
      <c r="J193" s="75">
        <v>1352.3149989549377</v>
      </c>
      <c r="K193" s="75">
        <v>1345.4537718074669</v>
      </c>
      <c r="L193" s="75">
        <v>1337.0518906735417</v>
      </c>
      <c r="M193" s="75">
        <v>1328.4629349776942</v>
      </c>
      <c r="N193" s="75">
        <v>1319.7450698314835</v>
      </c>
      <c r="O193" s="75">
        <v>1309.8307136174137</v>
      </c>
      <c r="P193" s="75">
        <v>1298.6446900135431</v>
      </c>
      <c r="Q193" s="75">
        <v>1286.4608955262702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1371.1706207462328</v>
      </c>
      <c r="D194" s="74">
        <v>1339.5274126039408</v>
      </c>
      <c r="E194" s="74">
        <v>1318.4703023437369</v>
      </c>
      <c r="F194" s="74">
        <v>1303.3877167220398</v>
      </c>
      <c r="G194" s="74">
        <v>1297.536638756234</v>
      </c>
      <c r="H194" s="74">
        <v>1293.490985446517</v>
      </c>
      <c r="I194" s="74">
        <v>1290.8016406970257</v>
      </c>
      <c r="J194" s="74">
        <v>1286.1013756982056</v>
      </c>
      <c r="K194" s="74">
        <v>1284.4241834678332</v>
      </c>
      <c r="L194" s="74">
        <v>1276.6010124384018</v>
      </c>
      <c r="M194" s="74">
        <v>1273.9044168464038</v>
      </c>
      <c r="N194" s="74">
        <v>1267.9206896541152</v>
      </c>
      <c r="O194" s="74">
        <v>1257.822653797479</v>
      </c>
      <c r="P194" s="74">
        <v>1249.7405897849887</v>
      </c>
      <c r="Q194" s="74">
        <v>1242.9826116116456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1.0725000000065619</v>
      </c>
      <c r="C198" s="111">
        <f>IF(TrRoad_act!C86=0,"",TrRoad_emi!C56/TrRoad_tech!C171)</f>
        <v>1.0728032955605673</v>
      </c>
      <c r="D198" s="111">
        <f>IF(TrRoad_act!D86=0,"",TrRoad_emi!D56/TrRoad_tech!D171)</f>
        <v>1.0734174805614793</v>
      </c>
      <c r="E198" s="111">
        <f>IF(TrRoad_act!E86=0,"",TrRoad_emi!E56/TrRoad_tech!E171)</f>
        <v>1.0745265945862055</v>
      </c>
      <c r="F198" s="111">
        <f>IF(TrRoad_act!F86=0,"",TrRoad_emi!F56/TrRoad_tech!F171)</f>
        <v>1.0759112745244004</v>
      </c>
      <c r="G198" s="111">
        <f>IF(TrRoad_act!G86=0,"",TrRoad_emi!G56/TrRoad_tech!G171)</f>
        <v>1.0778602564608926</v>
      </c>
      <c r="H198" s="111">
        <f>IF(TrRoad_act!H86=0,"",TrRoad_emi!H56/TrRoad_tech!H171)</f>
        <v>1.0806665458256572</v>
      </c>
      <c r="I198" s="111">
        <f>IF(TrRoad_act!I86=0,"",TrRoad_emi!I56/TrRoad_tech!I171)</f>
        <v>1.0842336026446535</v>
      </c>
      <c r="J198" s="111">
        <f>IF(TrRoad_act!J86=0,"",TrRoad_emi!J56/TrRoad_tech!J171)</f>
        <v>1.0819371281272041</v>
      </c>
      <c r="K198" s="111">
        <f>IF(TrRoad_act!K86=0,"",TrRoad_emi!K56/TrRoad_tech!K171)</f>
        <v>1.0852246132341656</v>
      </c>
      <c r="L198" s="111">
        <f>IF(TrRoad_act!L86=0,"",TrRoad_emi!L56/TrRoad_tech!L171)</f>
        <v>1.085789228211415</v>
      </c>
      <c r="M198" s="111">
        <f>IF(TrRoad_act!M86=0,"",TrRoad_emi!M56/TrRoad_tech!M171)</f>
        <v>1.0906748927469798</v>
      </c>
      <c r="N198" s="111">
        <f>IF(TrRoad_act!N86=0,"",TrRoad_emi!N56/TrRoad_tech!N171)</f>
        <v>1.0968227823644483</v>
      </c>
      <c r="O198" s="111">
        <f>IF(TrRoad_act!O86=0,"",TrRoad_emi!O56/TrRoad_tech!O171)</f>
        <v>1.1090704427202116</v>
      </c>
      <c r="P198" s="111">
        <f>IF(TrRoad_act!P86=0,"",TrRoad_emi!P56/TrRoad_tech!P171)</f>
        <v>1.1272294175858613</v>
      </c>
      <c r="Q198" s="111">
        <f>IF(TrRoad_act!Q86=0,"",TrRoad_emi!Q56/TrRoad_tech!Q171)</f>
        <v>1.1328498534651394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1.0337834359650693</v>
      </c>
      <c r="C199" s="107">
        <f>IF(TrRoad_act!C87=0,"",TrRoad_emi!C57/TrRoad_tech!C172)</f>
        <v>1.0324436925996607</v>
      </c>
      <c r="D199" s="107">
        <f>IF(TrRoad_act!D87=0,"",TrRoad_emi!D57/TrRoad_tech!D172)</f>
        <v>1.0672517827145083</v>
      </c>
      <c r="E199" s="107">
        <f>IF(TrRoad_act!E87=0,"",TrRoad_emi!E57/TrRoad_tech!E172)</f>
        <v>1.0642874070703698</v>
      </c>
      <c r="F199" s="107">
        <f>IF(TrRoad_act!F87=0,"",TrRoad_emi!F57/TrRoad_tech!F172)</f>
        <v>1.0818693213172714</v>
      </c>
      <c r="G199" s="107">
        <f>IF(TrRoad_act!G87=0,"",TrRoad_emi!G57/TrRoad_tech!G172)</f>
        <v>1.1296966953430991</v>
      </c>
      <c r="H199" s="107">
        <f>IF(TrRoad_act!H87=0,"",TrRoad_emi!H57/TrRoad_tech!H172)</f>
        <v>1.2207451188998926</v>
      </c>
      <c r="I199" s="107">
        <f>IF(TrRoad_act!I87=0,"",TrRoad_emi!I57/TrRoad_tech!I172)</f>
        <v>1.2184004103805994</v>
      </c>
      <c r="J199" s="107">
        <f>IF(TrRoad_act!J87=0,"",TrRoad_emi!J57/TrRoad_tech!J172)</f>
        <v>1.1550322891010774</v>
      </c>
      <c r="K199" s="107">
        <f>IF(TrRoad_act!K87=0,"",TrRoad_emi!K57/TrRoad_tech!K172)</f>
        <v>1.0812031202385897</v>
      </c>
      <c r="L199" s="107">
        <f>IF(TrRoad_act!L87=0,"",TrRoad_emi!L57/TrRoad_tech!L172)</f>
        <v>1.0635512881535454</v>
      </c>
      <c r="M199" s="107">
        <f>IF(TrRoad_act!M87=0,"",TrRoad_emi!M57/TrRoad_tech!M172)</f>
        <v>1.0567615253438283</v>
      </c>
      <c r="N199" s="107">
        <f>IF(TrRoad_act!N87=0,"",TrRoad_emi!N57/TrRoad_tech!N172)</f>
        <v>1.0806720691171403</v>
      </c>
      <c r="O199" s="107">
        <f>IF(TrRoad_act!O87=0,"",TrRoad_emi!O57/TrRoad_tech!O172)</f>
        <v>1.098812617113184</v>
      </c>
      <c r="P199" s="107">
        <f>IF(TrRoad_act!P87=0,"",TrRoad_emi!P57/TrRoad_tech!P172)</f>
        <v>1.1153339201165553</v>
      </c>
      <c r="Q199" s="107">
        <f>IF(TrRoad_act!Q87=0,"",TrRoad_emi!Q57/TrRoad_tech!Q172)</f>
        <v>1.1254747689107916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1.0498342434306296</v>
      </c>
      <c r="C200" s="108">
        <f>IF(TrRoad_act!C88=0,"",TrRoad_emi!C58/TrRoad_tech!C173)</f>
        <v>1.0398945978786804</v>
      </c>
      <c r="D200" s="108">
        <f>IF(TrRoad_act!D88=0,"",TrRoad_emi!D58/TrRoad_tech!D173)</f>
        <v>1.0805371870469911</v>
      </c>
      <c r="E200" s="108">
        <f>IF(TrRoad_act!E88=0,"",TrRoad_emi!E58/TrRoad_tech!E173)</f>
        <v>1.077350618285291</v>
      </c>
      <c r="F200" s="108">
        <f>IF(TrRoad_act!F88=0,"",TrRoad_emi!F58/TrRoad_tech!F173)</f>
        <v>1.124283730053812</v>
      </c>
      <c r="G200" s="108">
        <f>IF(TrRoad_act!G88=0,"",TrRoad_emi!G58/TrRoad_tech!G173)</f>
        <v>1.1786243160942855</v>
      </c>
      <c r="H200" s="108">
        <f>IF(TrRoad_act!H88=0,"",TrRoad_emi!H58/TrRoad_tech!H173)</f>
        <v>1.298885866087504</v>
      </c>
      <c r="I200" s="108">
        <f>IF(TrRoad_act!I88=0,"",TrRoad_emi!I58/TrRoad_tech!I173)</f>
        <v>1.2852022046343419</v>
      </c>
      <c r="J200" s="108">
        <f>IF(TrRoad_act!J88=0,"",TrRoad_emi!J58/TrRoad_tech!J173)</f>
        <v>1.1921983742592639</v>
      </c>
      <c r="K200" s="108">
        <f>IF(TrRoad_act!K88=0,"",TrRoad_emi!K58/TrRoad_tech!K173)</f>
        <v>1.0738136996559045</v>
      </c>
      <c r="L200" s="108">
        <f>IF(TrRoad_act!L88=0,"",TrRoad_emi!L58/TrRoad_tech!L173)</f>
        <v>1.0579593837118197</v>
      </c>
      <c r="M200" s="108">
        <f>IF(TrRoad_act!M88=0,"",TrRoad_emi!M58/TrRoad_tech!M173)</f>
        <v>1.0539365529016878</v>
      </c>
      <c r="N200" s="108">
        <f>IF(TrRoad_act!N88=0,"",TrRoad_emi!N58/TrRoad_tech!N173)</f>
        <v>1.0626927435537865</v>
      </c>
      <c r="O200" s="108">
        <f>IF(TrRoad_act!O88=0,"",TrRoad_emi!O58/TrRoad_tech!O173)</f>
        <v>1.0789026404144928</v>
      </c>
      <c r="P200" s="108">
        <f>IF(TrRoad_act!P88=0,"",TrRoad_emi!P58/TrRoad_tech!P173)</f>
        <v>1.0897712216171203</v>
      </c>
      <c r="Q200" s="108">
        <f>IF(TrRoad_act!Q88=0,"",TrRoad_emi!Q58/TrRoad_tech!Q173)</f>
        <v>1.1023059681903664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1.0578625469603085</v>
      </c>
      <c r="C201" s="108">
        <f>IF(TrRoad_act!C89=0,"",TrRoad_emi!C59/TrRoad_tech!C174)</f>
        <v>1.0790388486281142</v>
      </c>
      <c r="D201" s="108">
        <f>IF(TrRoad_act!D89=0,"",TrRoad_emi!D59/TrRoad_tech!D174)</f>
        <v>1.1000901911662389</v>
      </c>
      <c r="E201" s="108">
        <f>IF(TrRoad_act!E89=0,"",TrRoad_emi!E59/TrRoad_tech!E174)</f>
        <v>1.1006005256718001</v>
      </c>
      <c r="F201" s="108">
        <f>IF(TrRoad_act!F89=0,"",TrRoad_emi!F59/TrRoad_tech!F174)</f>
        <v>1.1039507539146427</v>
      </c>
      <c r="G201" s="108">
        <f>IF(TrRoad_act!G89=0,"",TrRoad_emi!G59/TrRoad_tech!G174)</f>
        <v>1.1383631588167682</v>
      </c>
      <c r="H201" s="108">
        <f>IF(TrRoad_act!H89=0,"",TrRoad_emi!H59/TrRoad_tech!H174)</f>
        <v>1.2208141355679647</v>
      </c>
      <c r="I201" s="108">
        <f>IF(TrRoad_act!I89=0,"",TrRoad_emi!I59/TrRoad_tech!I174)</f>
        <v>1.2215005495575748</v>
      </c>
      <c r="J201" s="108">
        <f>IF(TrRoad_act!J89=0,"",TrRoad_emi!J59/TrRoad_tech!J174)</f>
        <v>1.1473724721509113</v>
      </c>
      <c r="K201" s="108">
        <f>IF(TrRoad_act!K89=0,"",TrRoad_emi!K59/TrRoad_tech!K174)</f>
        <v>1.059885346616434</v>
      </c>
      <c r="L201" s="108">
        <f>IF(TrRoad_act!L89=0,"",TrRoad_emi!L59/TrRoad_tech!L174)</f>
        <v>1.040085578318855</v>
      </c>
      <c r="M201" s="108">
        <f>IF(TrRoad_act!M89=0,"",TrRoad_emi!M59/TrRoad_tech!M174)</f>
        <v>1.0573719525634389</v>
      </c>
      <c r="N201" s="108">
        <f>IF(TrRoad_act!N89=0,"",TrRoad_emi!N59/TrRoad_tech!N174)</f>
        <v>1.0686655130457134</v>
      </c>
      <c r="O201" s="108">
        <f>IF(TrRoad_act!O89=0,"",TrRoad_emi!O59/TrRoad_tech!O174)</f>
        <v>1.0765267419113085</v>
      </c>
      <c r="P201" s="108">
        <f>IF(TrRoad_act!P89=0,"",TrRoad_emi!P59/TrRoad_tech!P174)</f>
        <v>1.0931000952532379</v>
      </c>
      <c r="Q201" s="108">
        <f>IF(TrRoad_act!Q89=0,"",TrRoad_emi!Q59/TrRoad_tech!Q174)</f>
        <v>1.1032200422521354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1.1000000000067305</v>
      </c>
      <c r="C202" s="108">
        <f>IF(TrRoad_act!C90=0,"",TrRoad_emi!C60/TrRoad_tech!C175)</f>
        <v>1.1000023037557045</v>
      </c>
      <c r="D202" s="108">
        <f>IF(TrRoad_act!D90=0,"",TrRoad_emi!D60/TrRoad_tech!D175)</f>
        <v>1.1000024553994558</v>
      </c>
      <c r="E202" s="108">
        <f>IF(TrRoad_act!E90=0,"",TrRoad_emi!E60/TrRoad_tech!E175)</f>
        <v>1.0879810736469622</v>
      </c>
      <c r="F202" s="108">
        <f>IF(TrRoad_act!F90=0,"",TrRoad_emi!F60/TrRoad_tech!F175)</f>
        <v>1.0007117024589394</v>
      </c>
      <c r="G202" s="108">
        <f>IF(TrRoad_act!G90=0,"",TrRoad_emi!G60/TrRoad_tech!G175)</f>
        <v>1.0162523842238209</v>
      </c>
      <c r="H202" s="108">
        <f>IF(TrRoad_act!H90=0,"",TrRoad_emi!H60/TrRoad_tech!H175)</f>
        <v>1.0463153888458814</v>
      </c>
      <c r="I202" s="108">
        <f>IF(TrRoad_act!I90=0,"",TrRoad_emi!I60/TrRoad_tech!I175)</f>
        <v>1.0037871877288882</v>
      </c>
      <c r="J202" s="108">
        <f>IF(TrRoad_act!J90=0,"",TrRoad_emi!J60/TrRoad_tech!J175)</f>
        <v>1.0668218100619327</v>
      </c>
      <c r="K202" s="108">
        <f>IF(TrRoad_act!K90=0,"",TrRoad_emi!K60/TrRoad_tech!K175)</f>
        <v>1.0406477917046215</v>
      </c>
      <c r="L202" s="108">
        <f>IF(TrRoad_act!L90=0,"",TrRoad_emi!L60/TrRoad_tech!L175)</f>
        <v>1.063923870205904</v>
      </c>
      <c r="M202" s="108">
        <f>IF(TrRoad_act!M90=0,"",TrRoad_emi!M60/TrRoad_tech!M175)</f>
        <v>1.1265877552880723</v>
      </c>
      <c r="N202" s="108">
        <f>IF(TrRoad_act!N90=0,"",TrRoad_emi!N60/TrRoad_tech!N175)</f>
        <v>1.1386765153403862</v>
      </c>
      <c r="O202" s="108">
        <f>IF(TrRoad_act!O90=0,"",TrRoad_emi!O60/TrRoad_tech!O175)</f>
        <v>1.1490224186999223</v>
      </c>
      <c r="P202" s="108">
        <f>IF(TrRoad_act!P90=0,"",TrRoad_emi!P60/TrRoad_tech!P175)</f>
        <v>1.1523066054597519</v>
      </c>
      <c r="Q202" s="108">
        <f>IF(TrRoad_act!Q90=0,"",TrRoad_emi!Q60/TrRoad_tech!Q175)</f>
        <v>1.2038619939882769</v>
      </c>
    </row>
    <row r="203" spans="1:17" ht="11.45" customHeight="1" x14ac:dyDescent="0.25">
      <c r="A203" s="62" t="s">
        <v>56</v>
      </c>
      <c r="B203" s="108">
        <f>IF(TrRoad_act!B91=0,"",TrRoad_emi!B61/TrRoad_tech!B176)</f>
        <v>1.1000000000067305</v>
      </c>
      <c r="C203" s="108">
        <f>IF(TrRoad_act!C91=0,"",TrRoad_emi!C61/TrRoad_tech!C176)</f>
        <v>1.1004828591086113</v>
      </c>
      <c r="D203" s="108">
        <f>IF(TrRoad_act!D91=0,"",TrRoad_emi!D61/TrRoad_tech!D176)</f>
        <v>1.1004828591086113</v>
      </c>
      <c r="E203" s="108">
        <f>IF(TrRoad_act!E91=0,"",TrRoad_emi!E61/TrRoad_tech!E176)</f>
        <v>1.100493626517554</v>
      </c>
      <c r="F203" s="108">
        <f>IF(TrRoad_act!F91=0,"",TrRoad_emi!F61/TrRoad_tech!F176)</f>
        <v>1.1005093928030114</v>
      </c>
      <c r="G203" s="108">
        <f>IF(TrRoad_act!G91=0,"",TrRoad_emi!G61/TrRoad_tech!G176)</f>
        <v>1.103651984331284</v>
      </c>
      <c r="H203" s="108">
        <f>IF(TrRoad_act!H91=0,"",TrRoad_emi!H61/TrRoad_tech!H176)</f>
        <v>1.1079918797132173</v>
      </c>
      <c r="I203" s="108">
        <f>IF(TrRoad_act!I91=0,"",TrRoad_emi!I61/TrRoad_tech!I176)</f>
        <v>1.1136118409908697</v>
      </c>
      <c r="J203" s="108">
        <f>IF(TrRoad_act!J91=0,"",TrRoad_emi!J61/TrRoad_tech!J176)</f>
        <v>1.1209837589939942</v>
      </c>
      <c r="K203" s="108">
        <f>IF(TrRoad_act!K91=0,"",TrRoad_emi!K61/TrRoad_tech!K176)</f>
        <v>1.1377560825452953</v>
      </c>
      <c r="L203" s="108">
        <f>IF(TrRoad_act!L91=0,"",TrRoad_emi!L61/TrRoad_tech!L176)</f>
        <v>1.1483505469616753</v>
      </c>
      <c r="M203" s="108">
        <f>IF(TrRoad_act!M91=0,"",TrRoad_emi!M61/TrRoad_tech!M176)</f>
        <v>1.1532672977239371</v>
      </c>
      <c r="N203" s="108">
        <f>IF(TrRoad_act!N91=0,"",TrRoad_emi!N61/TrRoad_tech!N176)</f>
        <v>1.1584258222760757</v>
      </c>
      <c r="O203" s="108">
        <f>IF(TrRoad_act!O91=0,"",TrRoad_emi!O61/TrRoad_tech!O176)</f>
        <v>1.1651196164331459</v>
      </c>
      <c r="P203" s="108">
        <f>IF(TrRoad_act!P91=0,"",TrRoad_emi!P61/TrRoad_tech!P176)</f>
        <v>1.1777750634609092</v>
      </c>
      <c r="Q203" s="108">
        <f>IF(TrRoad_act!Q91=0,"",TrRoad_emi!Q61/TrRoad_tech!Q176)</f>
        <v>1.1850392142198669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1.1673539429640325</v>
      </c>
      <c r="O204" s="108">
        <f>IF(TrRoad_act!O92=0,"",TrRoad_emi!O62/TrRoad_tech!O177)</f>
        <v>1.1991857427711792</v>
      </c>
      <c r="P204" s="108">
        <f>IF(TrRoad_act!P92=0,"",TrRoad_emi!P62/TrRoad_tech!P177)</f>
        <v>1.2181361807705033</v>
      </c>
      <c r="Q204" s="108">
        <f>IF(TrRoad_act!Q92=0,"",TrRoad_emi!Q62/TrRoad_tech!Q177)</f>
        <v>1.2254413587922199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1.1057851741249172</v>
      </c>
      <c r="C206" s="107">
        <f>IF(TrRoad_act!C94=0,"",TrRoad_emi!C64/TrRoad_tech!C179)</f>
        <v>1.1053747272611636</v>
      </c>
      <c r="D206" s="107">
        <f>IF(TrRoad_act!D94=0,"",TrRoad_emi!D64/TrRoad_tech!D179)</f>
        <v>1.1021801245617335</v>
      </c>
      <c r="E206" s="107">
        <f>IF(TrRoad_act!E94=0,"",TrRoad_emi!E64/TrRoad_tech!E179)</f>
        <v>1.1127579502892251</v>
      </c>
      <c r="F206" s="107">
        <f>IF(TrRoad_act!F94=0,"",TrRoad_emi!F64/TrRoad_tech!F179)</f>
        <v>1.0892353594447506</v>
      </c>
      <c r="G206" s="107">
        <f>IF(TrRoad_act!G94=0,"",TrRoad_emi!G64/TrRoad_tech!G179)</f>
        <v>1.1035056220616588</v>
      </c>
      <c r="H206" s="107">
        <f>IF(TrRoad_act!H94=0,"",TrRoad_emi!H64/TrRoad_tech!H179)</f>
        <v>1.1081120029173572</v>
      </c>
      <c r="I206" s="107">
        <f>IF(TrRoad_act!I94=0,"",TrRoad_emi!I64/TrRoad_tech!I179)</f>
        <v>1.1097474620468386</v>
      </c>
      <c r="J206" s="107">
        <f>IF(TrRoad_act!J94=0,"",TrRoad_emi!J64/TrRoad_tech!J179)</f>
        <v>1.0855912429132533</v>
      </c>
      <c r="K206" s="107">
        <f>IF(TrRoad_act!K94=0,"",TrRoad_emi!K64/TrRoad_tech!K179)</f>
        <v>1.0660391233123474</v>
      </c>
      <c r="L206" s="107">
        <f>IF(TrRoad_act!L94=0,"",TrRoad_emi!L64/TrRoad_tech!L179)</f>
        <v>1.0541409621220363</v>
      </c>
      <c r="M206" s="107">
        <f>IF(TrRoad_act!M94=0,"",TrRoad_emi!M64/TrRoad_tech!M179)</f>
        <v>1.0671725254292683</v>
      </c>
      <c r="N206" s="107">
        <f>IF(TrRoad_act!N94=0,"",TrRoad_emi!N64/TrRoad_tech!N179)</f>
        <v>1.0970196710231881</v>
      </c>
      <c r="O206" s="107">
        <f>IF(TrRoad_act!O94=0,"",TrRoad_emi!O64/TrRoad_tech!O179)</f>
        <v>1.139040333099359</v>
      </c>
      <c r="P206" s="107">
        <f>IF(TrRoad_act!P94=0,"",TrRoad_emi!P64/TrRoad_tech!P179)</f>
        <v>1.0675277706457071</v>
      </c>
      <c r="Q206" s="107">
        <f>IF(TrRoad_act!Q94=0,"",TrRoad_emi!Q64/TrRoad_tech!Q179)</f>
        <v>1.0862540642302556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1.1000000000133243</v>
      </c>
      <c r="D207" s="106">
        <f>IF(TrRoad_act!D95=0,"",TrRoad_emi!D65/TrRoad_tech!D180)</f>
        <v>1.1000000000133243</v>
      </c>
      <c r="E207" s="106">
        <f>IF(TrRoad_act!E95=0,"",TrRoad_emi!E65/TrRoad_tech!E180)</f>
        <v>1.1000000000133243</v>
      </c>
      <c r="F207" s="106">
        <f>IF(TrRoad_act!F95=0,"",TrRoad_emi!F65/TrRoad_tech!F180)</f>
        <v>1.1000000000133239</v>
      </c>
      <c r="G207" s="106">
        <f>IF(TrRoad_act!G95=0,"",TrRoad_emi!G65/TrRoad_tech!G180)</f>
        <v>1.1000000000133239</v>
      </c>
      <c r="H207" s="106">
        <f>IF(TrRoad_act!H95=0,"",TrRoad_emi!H65/TrRoad_tech!H180)</f>
        <v>1.1000000000133241</v>
      </c>
      <c r="I207" s="106">
        <f>IF(TrRoad_act!I95=0,"",TrRoad_emi!I65/TrRoad_tech!I180)</f>
        <v>1.1004041683876387</v>
      </c>
      <c r="J207" s="106">
        <f>IF(TrRoad_act!J95=0,"",TrRoad_emi!J65/TrRoad_tech!J180)</f>
        <v>1.095327082196984</v>
      </c>
      <c r="K207" s="106">
        <f>IF(TrRoad_act!K95=0,"",TrRoad_emi!K65/TrRoad_tech!K180)</f>
        <v>1.0940871024419061</v>
      </c>
      <c r="L207" s="106">
        <f>IF(TrRoad_act!L95=0,"",TrRoad_emi!L65/TrRoad_tech!L180)</f>
        <v>1.0914529800926593</v>
      </c>
      <c r="M207" s="106">
        <f>IF(TrRoad_act!M95=0,"",TrRoad_emi!M65/TrRoad_tech!M180)</f>
        <v>1.0926944071796547</v>
      </c>
      <c r="N207" s="106">
        <f>IF(TrRoad_act!N95=0,"",TrRoad_emi!N65/TrRoad_tech!N180)</f>
        <v>1.0926224257603414</v>
      </c>
      <c r="O207" s="106">
        <f>IF(TrRoad_act!O95=0,"",TrRoad_emi!O65/TrRoad_tech!O180)</f>
        <v>1.1224403862066139</v>
      </c>
      <c r="P207" s="106">
        <f>IF(TrRoad_act!P95=0,"",TrRoad_emi!P65/TrRoad_tech!P180)</f>
        <v>1.1624218219602378</v>
      </c>
      <c r="Q207" s="106">
        <f>IF(TrRoad_act!Q95=0,"",TrRoad_emi!Q65/TrRoad_tech!Q180)</f>
        <v>1.1640762560183855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1.1000000000133241</v>
      </c>
      <c r="D208" s="106">
        <f>IF(TrRoad_act!D96=0,"",TrRoad_emi!D66/TrRoad_tech!D181)</f>
        <v>1.1000000000133237</v>
      </c>
      <c r="E208" s="106">
        <f>IF(TrRoad_act!E96=0,"",TrRoad_emi!E66/TrRoad_tech!E181)</f>
        <v>1.1003880327562097</v>
      </c>
      <c r="F208" s="106">
        <f>IF(TrRoad_act!F96=0,"",TrRoad_emi!F66/TrRoad_tech!F181)</f>
        <v>1.0883722970531247</v>
      </c>
      <c r="G208" s="106">
        <f>IF(TrRoad_act!G96=0,"",TrRoad_emi!G66/TrRoad_tech!G181)</f>
        <v>1.0927271835133259</v>
      </c>
      <c r="H208" s="106">
        <f>IF(TrRoad_act!H96=0,"",TrRoad_emi!H66/TrRoad_tech!H181)</f>
        <v>1.0946998052850399</v>
      </c>
      <c r="I208" s="106">
        <f>IF(TrRoad_act!I96=0,"",TrRoad_emi!I66/TrRoad_tech!I181)</f>
        <v>1.0971898228181582</v>
      </c>
      <c r="J208" s="106">
        <f>IF(TrRoad_act!J96=0,"",TrRoad_emi!J66/TrRoad_tech!J181)</f>
        <v>1.07522767755083</v>
      </c>
      <c r="K208" s="106">
        <f>IF(TrRoad_act!K96=0,"",TrRoad_emi!K66/TrRoad_tech!K181)</f>
        <v>1.0580586580868607</v>
      </c>
      <c r="L208" s="106">
        <f>IF(TrRoad_act!L96=0,"",TrRoad_emi!L66/TrRoad_tech!L181)</f>
        <v>1.0492339791840408</v>
      </c>
      <c r="M208" s="106">
        <f>IF(TrRoad_act!M96=0,"",TrRoad_emi!M66/TrRoad_tech!M181)</f>
        <v>1.0543487032180103</v>
      </c>
      <c r="N208" s="106">
        <f>IF(TrRoad_act!N96=0,"",TrRoad_emi!N66/TrRoad_tech!N181)</f>
        <v>1.0552270072473393</v>
      </c>
      <c r="O208" s="106">
        <f>IF(TrRoad_act!O96=0,"",TrRoad_emi!O66/TrRoad_tech!O181)</f>
        <v>1.0610664203776936</v>
      </c>
      <c r="P208" s="106">
        <f>IF(TrRoad_act!P96=0,"",TrRoad_emi!P66/TrRoad_tech!P181)</f>
        <v>1.0752052656487399</v>
      </c>
      <c r="Q208" s="106">
        <f>IF(TrRoad_act!Q96=0,"",TrRoad_emi!Q66/TrRoad_tech!Q181)</f>
        <v>1.074484348280496</v>
      </c>
    </row>
    <row r="209" spans="1:17" ht="11.45" customHeight="1" x14ac:dyDescent="0.25">
      <c r="A209" s="62" t="s">
        <v>57</v>
      </c>
      <c r="B209" s="106">
        <f>IF(TrRoad_act!B97=0,"",TrRoad_emi!B67/TrRoad_tech!B182)</f>
        <v>1.1000000000133239</v>
      </c>
      <c r="C209" s="106">
        <f>IF(TrRoad_act!C97=0,"",TrRoad_emi!C67/TrRoad_tech!C182)</f>
        <v>1.1000000000133239</v>
      </c>
      <c r="D209" s="106">
        <f>IF(TrRoad_act!D97=0,"",TrRoad_emi!D67/TrRoad_tech!D182)</f>
        <v>1.1000000000133237</v>
      </c>
      <c r="E209" s="106">
        <f>IF(TrRoad_act!E97=0,"",TrRoad_emi!E67/TrRoad_tech!E182)</f>
        <v>1.1005848945928205</v>
      </c>
      <c r="F209" s="106">
        <f>IF(TrRoad_act!F97=0,"",TrRoad_emi!F67/TrRoad_tech!F182)</f>
        <v>1.1018583704580431</v>
      </c>
      <c r="G209" s="106">
        <f>IF(TrRoad_act!G97=0,"",TrRoad_emi!G67/TrRoad_tech!G182)</f>
        <v>1.1026011572823797</v>
      </c>
      <c r="H209" s="106">
        <f>IF(TrRoad_act!H97=0,"",TrRoad_emi!H67/TrRoad_tech!H182)</f>
        <v>1.1032437241395756</v>
      </c>
      <c r="I209" s="106">
        <f>IF(TrRoad_act!I97=0,"",TrRoad_emi!I67/TrRoad_tech!I182)</f>
        <v>1.1055877423823575</v>
      </c>
      <c r="J209" s="106">
        <f>IF(TrRoad_act!J97=0,"",TrRoad_emi!J67/TrRoad_tech!J182)</f>
        <v>1.1083782266510473</v>
      </c>
      <c r="K209" s="106">
        <f>IF(TrRoad_act!K97=0,"",TrRoad_emi!K67/TrRoad_tech!K182)</f>
        <v>1.1161891691490577</v>
      </c>
      <c r="L209" s="106">
        <f>IF(TrRoad_act!L97=0,"",TrRoad_emi!L67/TrRoad_tech!L182)</f>
        <v>1.1163977042749429</v>
      </c>
      <c r="M209" s="106">
        <f>IF(TrRoad_act!M97=0,"",TrRoad_emi!M67/TrRoad_tech!M182)</f>
        <v>1.1170880930532605</v>
      </c>
      <c r="N209" s="106">
        <f>IF(TrRoad_act!N97=0,"",TrRoad_emi!N67/TrRoad_tech!N182)</f>
        <v>1.1179322580718469</v>
      </c>
      <c r="O209" s="106">
        <f>IF(TrRoad_act!O97=0,"",TrRoad_emi!O67/TrRoad_tech!O182)</f>
        <v>1.1190431068372095</v>
      </c>
      <c r="P209" s="106">
        <f>IF(TrRoad_act!P97=0,"",TrRoad_emi!P67/TrRoad_tech!P182)</f>
        <v>1.1198409880340001</v>
      </c>
      <c r="Q209" s="106">
        <f>IF(TrRoad_act!Q97=0,"",TrRoad_emi!Q67/TrRoad_tech!Q182)</f>
        <v>1.1228457297682557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1.1000000000133241</v>
      </c>
      <c r="C210" s="106">
        <f>IF(TrRoad_act!C98=0,"",TrRoad_emi!C68/TrRoad_tech!C183)</f>
        <v>1.1000000000133243</v>
      </c>
      <c r="D210" s="106">
        <f>IF(TrRoad_act!D98=0,"",TrRoad_emi!D68/TrRoad_tech!D183)</f>
        <v>0.79045490055740275</v>
      </c>
      <c r="E210" s="106">
        <f>IF(TrRoad_act!E98=0,"",TrRoad_emi!E68/TrRoad_tech!E183)</f>
        <v>1.1017703558779204</v>
      </c>
      <c r="F210" s="106">
        <f>IF(TrRoad_act!F98=0,"",TrRoad_emi!F68/TrRoad_tech!F183)</f>
        <v>0.83252291532217715</v>
      </c>
      <c r="G210" s="106">
        <f>IF(TrRoad_act!G98=0,"",TrRoad_emi!G68/TrRoad_tech!G183)</f>
        <v>1.1028622901059524</v>
      </c>
      <c r="H210" s="106">
        <f>IF(TrRoad_act!H98=0,"",TrRoad_emi!H68/TrRoad_tech!H183)</f>
        <v>1.1050025522805784</v>
      </c>
      <c r="I210" s="106">
        <f>IF(TrRoad_act!I98=0,"",TrRoad_emi!I68/TrRoad_tech!I183)</f>
        <v>1.2159651944056558</v>
      </c>
      <c r="J210" s="106">
        <f>IF(TrRoad_act!J98=0,"",TrRoad_emi!J68/TrRoad_tech!J183)</f>
        <v>1.110657650352523</v>
      </c>
      <c r="K210" s="106">
        <f>IF(TrRoad_act!K98=0,"",TrRoad_emi!K68/TrRoad_tech!K183)</f>
        <v>1.1139660203501915</v>
      </c>
      <c r="L210" s="106">
        <f>IF(TrRoad_act!L98=0,"",TrRoad_emi!L68/TrRoad_tech!L183)</f>
        <v>1.0881727086917983</v>
      </c>
      <c r="M210" s="106">
        <f>IF(TrRoad_act!M98=0,"",TrRoad_emi!M68/TrRoad_tech!M183)</f>
        <v>1.1255563518401108</v>
      </c>
      <c r="N210" s="106">
        <f>IF(TrRoad_act!N98=0,"",TrRoad_emi!N68/TrRoad_tech!N183)</f>
        <v>1.189796676008823</v>
      </c>
      <c r="O210" s="106">
        <f>IF(TrRoad_act!O98=0,"",TrRoad_emi!O68/TrRoad_tech!O183)</f>
        <v>1.1654961259801984</v>
      </c>
      <c r="P210" s="106">
        <f>IF(TrRoad_act!P98=0,"",TrRoad_emi!P68/TrRoad_tech!P183)</f>
        <v>1.2291076199253519</v>
      </c>
      <c r="Q210" s="106">
        <f>IF(TrRoad_act!Q98=0,"",TrRoad_emi!Q68/TrRoad_tech!Q183)</f>
        <v>1.304166135971486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1.1032314310935911</v>
      </c>
      <c r="C213" s="109">
        <f>IF(TrRoad_act!C101=0,"",TrRoad_emi!C71/TrRoad_tech!C186)</f>
        <v>1.1039515896058181</v>
      </c>
      <c r="D213" s="109">
        <f>IF(TrRoad_act!D101=0,"",TrRoad_emi!D71/TrRoad_tech!D186)</f>
        <v>1.1041869365914081</v>
      </c>
      <c r="E213" s="109">
        <f>IF(TrRoad_act!E101=0,"",TrRoad_emi!E71/TrRoad_tech!E186)</f>
        <v>1.119958164626665</v>
      </c>
      <c r="F213" s="109">
        <f>IF(TrRoad_act!F101=0,"",TrRoad_emi!F71/TrRoad_tech!F186)</f>
        <v>1.1321348196620944</v>
      </c>
      <c r="G213" s="109">
        <f>IF(TrRoad_act!G101=0,"",TrRoad_emi!G71/TrRoad_tech!G186)</f>
        <v>1.1357780371657384</v>
      </c>
      <c r="H213" s="109">
        <f>IF(TrRoad_act!H101=0,"",TrRoad_emi!H71/TrRoad_tech!H186)</f>
        <v>1.1417611611422656</v>
      </c>
      <c r="I213" s="109">
        <f>IF(TrRoad_act!I101=0,"",TrRoad_emi!I71/TrRoad_tech!I186)</f>
        <v>1.1369712905829195</v>
      </c>
      <c r="J213" s="109">
        <f>IF(TrRoad_act!J101=0,"",TrRoad_emi!J71/TrRoad_tech!J186)</f>
        <v>1.1145861009733189</v>
      </c>
      <c r="K213" s="109">
        <f>IF(TrRoad_act!K101=0,"",TrRoad_emi!K71/TrRoad_tech!K186)</f>
        <v>1.1066081637056082</v>
      </c>
      <c r="L213" s="109">
        <f>IF(TrRoad_act!L101=0,"",TrRoad_emi!L71/TrRoad_tech!L186)</f>
        <v>1.1290027707089465</v>
      </c>
      <c r="M213" s="109">
        <f>IF(TrRoad_act!M101=0,"",TrRoad_emi!M71/TrRoad_tech!M186)</f>
        <v>1.150316647811066</v>
      </c>
      <c r="N213" s="109">
        <f>IF(TrRoad_act!N101=0,"",TrRoad_emi!N71/TrRoad_tech!N186)</f>
        <v>1.1806253797736286</v>
      </c>
      <c r="O213" s="109">
        <f>IF(TrRoad_act!O101=0,"",TrRoad_emi!O71/TrRoad_tech!O186)</f>
        <v>1.2053462811889453</v>
      </c>
      <c r="P213" s="109">
        <f>IF(TrRoad_act!P101=0,"",TrRoad_emi!P71/TrRoad_tech!P186)</f>
        <v>1.2146062628092393</v>
      </c>
      <c r="Q213" s="109">
        <f>IF(TrRoad_act!Q101=0,"",TrRoad_emi!Q71/TrRoad_tech!Q186)</f>
        <v>1.1940695765229878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1.1000668635350612</v>
      </c>
      <c r="D214" s="108">
        <f>IF(TrRoad_act!D102=0,"",TrRoad_emi!D72/TrRoad_tech!D187)</f>
        <v>1.1002553179716783</v>
      </c>
      <c r="E214" s="108">
        <f>IF(TrRoad_act!E102=0,"",TrRoad_emi!E72/TrRoad_tech!E187)</f>
        <v>1.1005316880750584</v>
      </c>
      <c r="F214" s="108">
        <f>IF(TrRoad_act!F102=0,"",TrRoad_emi!F72/TrRoad_tech!F187)</f>
        <v>1.1007994136090595</v>
      </c>
      <c r="G214" s="108">
        <f>IF(TrRoad_act!G102=0,"",TrRoad_emi!G72/TrRoad_tech!G187)</f>
        <v>1.1013735590568305</v>
      </c>
      <c r="H214" s="108">
        <f>IF(TrRoad_act!H102=0,"",TrRoad_emi!H72/TrRoad_tech!H187)</f>
        <v>1.1023359043310017</v>
      </c>
      <c r="I214" s="108">
        <f>IF(TrRoad_act!I102=0,"",TrRoad_emi!I72/TrRoad_tech!I187)</f>
        <v>1.1026925261266625</v>
      </c>
      <c r="J214" s="108">
        <f>IF(TrRoad_act!J102=0,"",TrRoad_emi!J72/TrRoad_tech!J187)</f>
        <v>1.0969807532298095</v>
      </c>
      <c r="K214" s="108">
        <f>IF(TrRoad_act!K102=0,"",TrRoad_emi!K72/TrRoad_tech!K187)</f>
        <v>1.0954975089265029</v>
      </c>
      <c r="L214" s="108">
        <f>IF(TrRoad_act!L102=0,"",TrRoad_emi!L72/TrRoad_tech!L187)</f>
        <v>1.0929692582510362</v>
      </c>
      <c r="M214" s="108">
        <f>IF(TrRoad_act!M102=0,"",TrRoad_emi!M72/TrRoad_tech!M187)</f>
        <v>1.0968030171153935</v>
      </c>
      <c r="N214" s="108">
        <f>IF(TrRoad_act!N102=0,"",TrRoad_emi!N72/TrRoad_tech!N187)</f>
        <v>1.0994644034843217</v>
      </c>
      <c r="O214" s="108">
        <f>IF(TrRoad_act!O102=0,"",TrRoad_emi!O72/TrRoad_tech!O187)</f>
        <v>1.1075641482242951</v>
      </c>
      <c r="P214" s="108">
        <f>IF(TrRoad_act!P102=0,"",TrRoad_emi!P72/TrRoad_tech!P187)</f>
        <v>1.1224742126408462</v>
      </c>
      <c r="Q214" s="108">
        <f>IF(TrRoad_act!Q102=0,"",TrRoad_emi!Q72/TrRoad_tech!Q187)</f>
        <v>1.1275965734210052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</v>
      </c>
      <c r="C215" s="108">
        <f>IF(TrRoad_act!C103=0,"",TrRoad_emi!C73/TrRoad_tech!C188)</f>
        <v>1.1001392245447648</v>
      </c>
      <c r="D215" s="108">
        <f>IF(TrRoad_act!D103=0,"",TrRoad_emi!D73/TrRoad_tech!D188)</f>
        <v>1.1005118134501926</v>
      </c>
      <c r="E215" s="108">
        <f>IF(TrRoad_act!E103=0,"",TrRoad_emi!E73/TrRoad_tech!E188)</f>
        <v>1.1010592094184337</v>
      </c>
      <c r="F215" s="108">
        <f>IF(TrRoad_act!F103=0,"",TrRoad_emi!F73/TrRoad_tech!F188)</f>
        <v>1.0892182832893673</v>
      </c>
      <c r="G215" s="108">
        <f>IF(TrRoad_act!G103=0,"",TrRoad_emi!G73/TrRoad_tech!G188)</f>
        <v>1.0942466787996734</v>
      </c>
      <c r="H215" s="108">
        <f>IF(TrRoad_act!H103=0,"",TrRoad_emi!H73/TrRoad_tech!H188)</f>
        <v>1.097025187289244</v>
      </c>
      <c r="I215" s="108">
        <f>IF(TrRoad_act!I103=0,"",TrRoad_emi!I73/TrRoad_tech!I188)</f>
        <v>1.100386236292737</v>
      </c>
      <c r="J215" s="108">
        <f>IF(TrRoad_act!J103=0,"",TrRoad_emi!J73/TrRoad_tech!J188)</f>
        <v>1.0789071956224046</v>
      </c>
      <c r="K215" s="108">
        <f>IF(TrRoad_act!K103=0,"",TrRoad_emi!K73/TrRoad_tech!K188)</f>
        <v>1.0620040866397089</v>
      </c>
      <c r="L215" s="108">
        <f>IF(TrRoad_act!L103=0,"",TrRoad_emi!L73/TrRoad_tech!L188)</f>
        <v>1.0536605384642592</v>
      </c>
      <c r="M215" s="108">
        <f>IF(TrRoad_act!M103=0,"",TrRoad_emi!M73/TrRoad_tech!M188)</f>
        <v>1.0591985994943949</v>
      </c>
      <c r="N215" s="108">
        <f>IF(TrRoad_act!N103=0,"",TrRoad_emi!N73/TrRoad_tech!N188)</f>
        <v>1.0627238433029436</v>
      </c>
      <c r="O215" s="108">
        <f>IF(TrRoad_act!O103=0,"",TrRoad_emi!O73/TrRoad_tech!O188)</f>
        <v>1.0710804100470683</v>
      </c>
      <c r="P215" s="108">
        <f>IF(TrRoad_act!P103=0,"",TrRoad_emi!P73/TrRoad_tech!P188)</f>
        <v>1.0877851249583408</v>
      </c>
      <c r="Q215" s="108">
        <f>IF(TrRoad_act!Q103=0,"",TrRoad_emi!Q73/TrRoad_tech!Q188)</f>
        <v>1.0907983045101866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1.1000000000067303</v>
      </c>
      <c r="C216" s="108">
        <f>IF(TrRoad_act!C104=0,"",TrRoad_emi!C74/TrRoad_tech!C189)</f>
        <v>1.1001803799495062</v>
      </c>
      <c r="D216" s="108">
        <f>IF(TrRoad_act!D104=0,"",TrRoad_emi!D74/TrRoad_tech!D189)</f>
        <v>1.1006191289435416</v>
      </c>
      <c r="E216" s="108">
        <f>IF(TrRoad_act!E104=0,"",TrRoad_emi!E74/TrRoad_tech!E189)</f>
        <v>1.1012692364943992</v>
      </c>
      <c r="F216" s="108">
        <f>IF(TrRoad_act!F104=0,"",TrRoad_emi!F74/TrRoad_tech!F189)</f>
        <v>1.102005026625748</v>
      </c>
      <c r="G216" s="108">
        <f>IF(TrRoad_act!G104=0,"",TrRoad_emi!G74/TrRoad_tech!G189)</f>
        <v>1.1032066775779767</v>
      </c>
      <c r="H216" s="108">
        <f>IF(TrRoad_act!H104=0,"",TrRoad_emi!H74/TrRoad_tech!H189)</f>
        <v>1.1050986380277088</v>
      </c>
      <c r="I216" s="108">
        <f>IF(TrRoad_act!I104=0,"",TrRoad_emi!I74/TrRoad_tech!I189)</f>
        <v>1.1054553711636601</v>
      </c>
      <c r="J216" s="108">
        <f>IF(TrRoad_act!J104=0,"",TrRoad_emi!J74/TrRoad_tech!J189)</f>
        <v>1.109636624777792</v>
      </c>
      <c r="K216" s="108">
        <f>IF(TrRoad_act!K104=0,"",TrRoad_emi!K74/TrRoad_tech!K189)</f>
        <v>1.1169380259010935</v>
      </c>
      <c r="L216" s="108">
        <f>IF(TrRoad_act!L104=0,"",TrRoad_emi!L74/TrRoad_tech!L189)</f>
        <v>1.1234410949052269</v>
      </c>
      <c r="M216" s="108">
        <f>IF(TrRoad_act!M104=0,"",TrRoad_emi!M74/TrRoad_tech!M189)</f>
        <v>1.1270768090037653</v>
      </c>
      <c r="N216" s="108">
        <f>IF(TrRoad_act!N104=0,"",TrRoad_emi!N74/TrRoad_tech!N189)</f>
        <v>1.1411816078222288</v>
      </c>
      <c r="O216" s="108">
        <f>IF(TrRoad_act!O104=0,"",TrRoad_emi!O74/TrRoad_tech!O189)</f>
        <v>1.147256607896997</v>
      </c>
      <c r="P216" s="108">
        <f>IF(TrRoad_act!P104=0,"",TrRoad_emi!P74/TrRoad_tech!P189)</f>
        <v>1.1538221504367216</v>
      </c>
      <c r="Q216" s="108">
        <f>IF(TrRoad_act!Q104=0,"",TrRoad_emi!Q74/TrRoad_tech!Q189)</f>
        <v>1.1619079538876851</v>
      </c>
    </row>
    <row r="217" spans="1:17" ht="11.45" customHeight="1" x14ac:dyDescent="0.25">
      <c r="A217" s="62" t="s">
        <v>56</v>
      </c>
      <c r="B217" s="108">
        <f>IF(TrRoad_act!B105=0,"",TrRoad_emi!B75/TrRoad_tech!B190)</f>
        <v>1.1000000000067303</v>
      </c>
      <c r="C217" s="108">
        <f>IF(TrRoad_act!C105=0,"",TrRoad_emi!C75/TrRoad_tech!C190)</f>
        <v>1.100706303009334</v>
      </c>
      <c r="D217" s="108">
        <f>IF(TrRoad_act!D105=0,"",TrRoad_emi!D75/TrRoad_tech!D190)</f>
        <v>1.1023715720844627</v>
      </c>
      <c r="E217" s="108">
        <f>IF(TrRoad_act!E105=0,"",TrRoad_emi!E75/TrRoad_tech!E190)</f>
        <v>1.1048604773595001</v>
      </c>
      <c r="F217" s="108">
        <f>IF(TrRoad_act!F105=0,"",TrRoad_emi!F75/TrRoad_tech!F190)</f>
        <v>1.1078609095815317</v>
      </c>
      <c r="G217" s="108">
        <f>IF(TrRoad_act!G105=0,"",TrRoad_emi!G75/TrRoad_tech!G190)</f>
        <v>1.1125242491577396</v>
      </c>
      <c r="H217" s="108">
        <f>IF(TrRoad_act!H105=0,"",TrRoad_emi!H75/TrRoad_tech!H190)</f>
        <v>1.1181979894923373</v>
      </c>
      <c r="I217" s="108">
        <f>IF(TrRoad_act!I105=0,"",TrRoad_emi!I75/TrRoad_tech!I190)</f>
        <v>1.1202273313669384</v>
      </c>
      <c r="J217" s="108">
        <f>IF(TrRoad_act!J105=0,"",TrRoad_emi!J75/TrRoad_tech!J190)</f>
        <v>1.1330221929108837</v>
      </c>
      <c r="K217" s="108">
        <f>IF(TrRoad_act!K105=0,"",TrRoad_emi!K75/TrRoad_tech!K190)</f>
        <v>1.1478143921810837</v>
      </c>
      <c r="L217" s="108">
        <f>IF(TrRoad_act!L105=0,"",TrRoad_emi!L75/TrRoad_tech!L190)</f>
        <v>1.1639066749088727</v>
      </c>
      <c r="M217" s="108">
        <f>IF(TrRoad_act!M105=0,"",TrRoad_emi!M75/TrRoad_tech!M190)</f>
        <v>1.1685503983621914</v>
      </c>
      <c r="N217" s="108">
        <f>IF(TrRoad_act!N105=0,"",TrRoad_emi!N75/TrRoad_tech!N190)</f>
        <v>1.1796438596076646</v>
      </c>
      <c r="O217" s="108">
        <f>IF(TrRoad_act!O105=0,"",TrRoad_emi!O75/TrRoad_tech!O190)</f>
        <v>1.188301814676231</v>
      </c>
      <c r="P217" s="108">
        <f>IF(TrRoad_act!P105=0,"",TrRoad_emi!P75/TrRoad_tech!P190)</f>
        <v>1.1982969440517137</v>
      </c>
      <c r="Q217" s="108">
        <f>IF(TrRoad_act!Q105=0,"",TrRoad_emi!Q75/TrRoad_tech!Q190)</f>
        <v>1.2095512663652856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1.060728018819463</v>
      </c>
      <c r="C219" s="107">
        <f>IF(TrRoad_act!C107=0,"",TrRoad_emi!C77/TrRoad_tech!C192)</f>
        <v>1.2111643658463049</v>
      </c>
      <c r="D219" s="107">
        <f>IF(TrRoad_act!D107=0,"",TrRoad_emi!D77/TrRoad_tech!D192)</f>
        <v>1.1925395803163341</v>
      </c>
      <c r="E219" s="107">
        <f>IF(TrRoad_act!E107=0,"",TrRoad_emi!E77/TrRoad_tech!E192)</f>
        <v>1.2038121249681353</v>
      </c>
      <c r="F219" s="107">
        <f>IF(TrRoad_act!F107=0,"",TrRoad_emi!F77/TrRoad_tech!F192)</f>
        <v>1.0542115378757997</v>
      </c>
      <c r="G219" s="107">
        <f>IF(TrRoad_act!G107=0,"",TrRoad_emi!G77/TrRoad_tech!G192)</f>
        <v>1.0318694682960217</v>
      </c>
      <c r="H219" s="107">
        <f>IF(TrRoad_act!H107=0,"",TrRoad_emi!H77/TrRoad_tech!H192)</f>
        <v>1.1213238267765206</v>
      </c>
      <c r="I219" s="107">
        <f>IF(TrRoad_act!I107=0,"",TrRoad_emi!I77/TrRoad_tech!I192)</f>
        <v>1.1677292414241101</v>
      </c>
      <c r="J219" s="107">
        <f>IF(TrRoad_act!J107=0,"",TrRoad_emi!J77/TrRoad_tech!J192)</f>
        <v>1.1138549975099348</v>
      </c>
      <c r="K219" s="107">
        <f>IF(TrRoad_act!K107=0,"",TrRoad_emi!K77/TrRoad_tech!K192)</f>
        <v>1.0462531119247922</v>
      </c>
      <c r="L219" s="107">
        <f>IF(TrRoad_act!L107=0,"",TrRoad_emi!L77/TrRoad_tech!L192)</f>
        <v>0.99532579309372915</v>
      </c>
      <c r="M219" s="107">
        <f>IF(TrRoad_act!M107=0,"",TrRoad_emi!M77/TrRoad_tech!M192)</f>
        <v>1.193380532827742</v>
      </c>
      <c r="N219" s="107">
        <f>IF(TrRoad_act!N107=0,"",TrRoad_emi!N77/TrRoad_tech!N192)</f>
        <v>1.2719819224861304</v>
      </c>
      <c r="O219" s="107">
        <f>IF(TrRoad_act!O107=0,"",TrRoad_emi!O77/TrRoad_tech!O192)</f>
        <v>1.1996906097214728</v>
      </c>
      <c r="P219" s="107">
        <f>IF(TrRoad_act!P107=0,"",TrRoad_emi!P77/TrRoad_tech!P192)</f>
        <v>1.2587016555612962</v>
      </c>
      <c r="Q219" s="107">
        <f>IF(TrRoad_act!Q107=0,"",TrRoad_emi!Q77/TrRoad_tech!Q192)</f>
        <v>1.3202202965436267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1.0736637701669942</v>
      </c>
      <c r="C220" s="106">
        <f>IF(TrRoad_act!C108=0,"",TrRoad_emi!C78/TrRoad_tech!C193)</f>
        <v>1.1670931024003739</v>
      </c>
      <c r="D220" s="106">
        <f>IF(TrRoad_act!D108=0,"",TrRoad_emi!D78/TrRoad_tech!D193)</f>
        <v>1.1582003082474432</v>
      </c>
      <c r="E220" s="106">
        <f>IF(TrRoad_act!E108=0,"",TrRoad_emi!E78/TrRoad_tech!E193)</f>
        <v>1.1666658994897448</v>
      </c>
      <c r="F220" s="106">
        <f>IF(TrRoad_act!F108=0,"",TrRoad_emi!F78/TrRoad_tech!F193)</f>
        <v>1.0721683555808266</v>
      </c>
      <c r="G220" s="106">
        <f>IF(TrRoad_act!G108=0,"",TrRoad_emi!G78/TrRoad_tech!G193)</f>
        <v>1.0606423774004989</v>
      </c>
      <c r="H220" s="106">
        <f>IF(TrRoad_act!H108=0,"",TrRoad_emi!H78/TrRoad_tech!H193)</f>
        <v>1.1164857613211796</v>
      </c>
      <c r="I220" s="106">
        <f>IF(TrRoad_act!I108=0,"",TrRoad_emi!I78/TrRoad_tech!I193)</f>
        <v>1.1451454188708248</v>
      </c>
      <c r="J220" s="106">
        <f>IF(TrRoad_act!J108=0,"",TrRoad_emi!J78/TrRoad_tech!J193)</f>
        <v>1.1038115506701909</v>
      </c>
      <c r="K220" s="106">
        <f>IF(TrRoad_act!K108=0,"",TrRoad_emi!K78/TrRoad_tech!K193)</f>
        <v>1.0553470172931609</v>
      </c>
      <c r="L220" s="106">
        <f>IF(TrRoad_act!L108=0,"",TrRoad_emi!L78/TrRoad_tech!L193)</f>
        <v>1.0207717355769603</v>
      </c>
      <c r="M220" s="106">
        <f>IF(TrRoad_act!M108=0,"",TrRoad_emi!M78/TrRoad_tech!M193)</f>
        <v>1.1417524344021932</v>
      </c>
      <c r="N220" s="106">
        <f>IF(TrRoad_act!N108=0,"",TrRoad_emi!N78/TrRoad_tech!N193)</f>
        <v>1.1895401817707487</v>
      </c>
      <c r="O220" s="106">
        <f>IF(TrRoad_act!O108=0,"",TrRoad_emi!O78/TrRoad_tech!O193)</f>
        <v>1.1483109925266686</v>
      </c>
      <c r="P220" s="106">
        <f>IF(TrRoad_act!P108=0,"",TrRoad_emi!P78/TrRoad_tech!P193)</f>
        <v>1.1892401492215006</v>
      </c>
      <c r="Q220" s="106">
        <f>IF(TrRoad_act!Q108=0,"",TrRoad_emi!Q78/TrRoad_tech!Q193)</f>
        <v>1.226051016495515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0.95828425100420978</v>
      </c>
      <c r="C221" s="105">
        <f>IF(TrRoad_act!C109=0,"",TrRoad_emi!C79/TrRoad_tech!C194)</f>
        <v>1.4468295013226606</v>
      </c>
      <c r="D221" s="105">
        <f>IF(TrRoad_act!D109=0,"",TrRoad_emi!D79/TrRoad_tech!D194)</f>
        <v>1.3958783842085776</v>
      </c>
      <c r="E221" s="105">
        <f>IF(TrRoad_act!E109=0,"",TrRoad_emi!E79/TrRoad_tech!E194)</f>
        <v>1.4310881858888131</v>
      </c>
      <c r="F221" s="105">
        <f>IF(TrRoad_act!F109=0,"",TrRoad_emi!F79/TrRoad_tech!F194)</f>
        <v>1.0095973956198716</v>
      </c>
      <c r="G221" s="105">
        <f>IF(TrRoad_act!G109=0,"",TrRoad_emi!G79/TrRoad_tech!G194)</f>
        <v>0.93276978467947502</v>
      </c>
      <c r="H221" s="105">
        <f>IF(TrRoad_act!H109=0,"",TrRoad_emi!H79/TrRoad_tech!H194)</f>
        <v>1.1929359255371572</v>
      </c>
      <c r="I221" s="105">
        <f>IF(TrRoad_act!I109=0,"",TrRoad_emi!I79/TrRoad_tech!I194)</f>
        <v>1.3137614568255045</v>
      </c>
      <c r="J221" s="105">
        <f>IF(TrRoad_act!J109=0,"",TrRoad_emi!J79/TrRoad_tech!J194)</f>
        <v>1.2009868824652379</v>
      </c>
      <c r="K221" s="105">
        <f>IF(TrRoad_act!K109=0,"",TrRoad_emi!K79/TrRoad_tech!K194)</f>
        <v>1.0493586489715663</v>
      </c>
      <c r="L221" s="105">
        <f>IF(TrRoad_act!L109=0,"",TrRoad_emi!L79/TrRoad_tech!L194)</f>
        <v>0.93106156187888367</v>
      </c>
      <c r="M221" s="105">
        <f>IF(TrRoad_act!M109=0,"",TrRoad_emi!M79/TrRoad_tech!M194)</f>
        <v>1.4443770703550731</v>
      </c>
      <c r="N221" s="105">
        <f>IF(TrRoad_act!N109=0,"",TrRoad_emi!N79/TrRoad_tech!N194)</f>
        <v>1.6300578449502729</v>
      </c>
      <c r="O221" s="105">
        <f>IF(TrRoad_act!O109=0,"",TrRoad_emi!O79/TrRoad_tech!O194)</f>
        <v>1.426967096812668</v>
      </c>
      <c r="P221" s="105">
        <f>IF(TrRoad_act!P109=0,"",TrRoad_emi!P79/TrRoad_tech!P194)</f>
        <v>1.5280623150180237</v>
      </c>
      <c r="Q221" s="105">
        <f>IF(TrRoad_act!Q109=0,"",TrRoad_emi!Q79/TrRoad_tech!Q194)</f>
        <v>1.6705297024296066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93.762281273645939</v>
      </c>
      <c r="C225" s="78">
        <v>93.762281273645939</v>
      </c>
      <c r="D225" s="78">
        <v>93.762281273645939</v>
      </c>
      <c r="E225" s="78">
        <v>92.319784638666761</v>
      </c>
      <c r="F225" s="78">
        <v>92.319784638666761</v>
      </c>
      <c r="G225" s="78">
        <v>92.319784638666761</v>
      </c>
      <c r="H225" s="78">
        <v>90.877288003687582</v>
      </c>
      <c r="I225" s="78">
        <v>87.992294733729253</v>
      </c>
      <c r="J225" s="78">
        <v>86.549798098750088</v>
      </c>
      <c r="K225" s="78">
        <v>81.785849404974314</v>
      </c>
      <c r="L225" s="78">
        <v>78.811253355328802</v>
      </c>
      <c r="M225" s="78">
        <v>76.427620835302193</v>
      </c>
      <c r="N225" s="78">
        <v>74.680457485726791</v>
      </c>
      <c r="O225" s="78">
        <v>72.664883917051199</v>
      </c>
      <c r="P225" s="78">
        <v>71.136923088077992</v>
      </c>
      <c r="Q225" s="78">
        <v>70.256552636058615</v>
      </c>
    </row>
    <row r="226" spans="1:17" ht="11.45" customHeight="1" x14ac:dyDescent="0.25">
      <c r="A226" s="19" t="s">
        <v>29</v>
      </c>
      <c r="B226" s="76">
        <v>156.94182560891699</v>
      </c>
      <c r="C226" s="76">
        <v>156.94182560891699</v>
      </c>
      <c r="D226" s="76">
        <v>157.06205056964333</v>
      </c>
      <c r="E226" s="76">
        <v>154.26571813413679</v>
      </c>
      <c r="F226" s="76">
        <v>151.57109654533889</v>
      </c>
      <c r="G226" s="76">
        <v>151.53513020108329</v>
      </c>
      <c r="H226" s="76">
        <v>150.0570741263023</v>
      </c>
      <c r="I226" s="76">
        <v>147.7231849430558</v>
      </c>
      <c r="J226" s="76">
        <v>145.87552959373363</v>
      </c>
      <c r="K226" s="76">
        <v>137.68467649580458</v>
      </c>
      <c r="L226" s="76">
        <v>132.70214733717211</v>
      </c>
      <c r="M226" s="76">
        <v>129.57833197787525</v>
      </c>
      <c r="N226" s="76">
        <v>126.20449041099182</v>
      </c>
      <c r="O226" s="76">
        <v>121.16240351322696</v>
      </c>
      <c r="P226" s="76">
        <v>118.11686250491722</v>
      </c>
      <c r="Q226" s="76">
        <v>115.25805411931869</v>
      </c>
    </row>
    <row r="227" spans="1:17" ht="11.45" customHeight="1" x14ac:dyDescent="0.25">
      <c r="A227" s="62" t="s">
        <v>59</v>
      </c>
      <c r="B227" s="77">
        <v>156.2704687894099</v>
      </c>
      <c r="C227" s="77">
        <v>156.2704687894099</v>
      </c>
      <c r="D227" s="77">
        <v>156.2704687894099</v>
      </c>
      <c r="E227" s="77">
        <v>153.86630773111125</v>
      </c>
      <c r="F227" s="77">
        <v>153.86630773111125</v>
      </c>
      <c r="G227" s="77">
        <v>153.86630773111125</v>
      </c>
      <c r="H227" s="77">
        <v>151.46214667281262</v>
      </c>
      <c r="I227" s="77">
        <v>146.65382455621543</v>
      </c>
      <c r="J227" s="77">
        <v>144.24966349791683</v>
      </c>
      <c r="K227" s="77">
        <v>136.30974900829051</v>
      </c>
      <c r="L227" s="77">
        <v>131.352088925549</v>
      </c>
      <c r="M227" s="77">
        <v>127.379112784177</v>
      </c>
      <c r="N227" s="77">
        <v>124.481292247822</v>
      </c>
      <c r="O227" s="77">
        <v>122.269579353992</v>
      </c>
      <c r="P227" s="77">
        <v>120.274770831319</v>
      </c>
      <c r="Q227" s="77">
        <v>117.212545661512</v>
      </c>
    </row>
    <row r="228" spans="1:17" ht="11.45" customHeight="1" x14ac:dyDescent="0.25">
      <c r="A228" s="62" t="s">
        <v>58</v>
      </c>
      <c r="B228" s="77">
        <v>158.41127476209158</v>
      </c>
      <c r="C228" s="77">
        <v>158.41127476209158</v>
      </c>
      <c r="D228" s="77">
        <v>158.41127476209158</v>
      </c>
      <c r="E228" s="77">
        <v>154.92085684360478</v>
      </c>
      <c r="F228" s="77">
        <v>149.49459944878808</v>
      </c>
      <c r="G228" s="77">
        <v>149.76309313482551</v>
      </c>
      <c r="H228" s="77">
        <v>149.18046183612424</v>
      </c>
      <c r="I228" s="77">
        <v>149.32813336344486</v>
      </c>
      <c r="J228" s="77">
        <v>148.82605017055485</v>
      </c>
      <c r="K228" s="77">
        <v>142.97749868178605</v>
      </c>
      <c r="L228" s="77">
        <v>137.485533242217</v>
      </c>
      <c r="M228" s="77">
        <v>132.18719056288899</v>
      </c>
      <c r="N228" s="77">
        <v>129.52644417534299</v>
      </c>
      <c r="O228" s="77">
        <v>123.800034710763</v>
      </c>
      <c r="P228" s="77">
        <v>119.91890572227101</v>
      </c>
      <c r="Q228" s="77">
        <v>115.50072786877701</v>
      </c>
    </row>
    <row r="229" spans="1:17" ht="11.45" customHeight="1" x14ac:dyDescent="0.25">
      <c r="A229" s="62" t="s">
        <v>57</v>
      </c>
      <c r="B229" s="77">
        <v>0</v>
      </c>
      <c r="C229" s="77">
        <v>142.65546300247863</v>
      </c>
      <c r="D229" s="77">
        <v>0</v>
      </c>
      <c r="E229" s="77">
        <v>139.51220703801727</v>
      </c>
      <c r="F229" s="77">
        <v>0</v>
      </c>
      <c r="G229" s="77">
        <v>134.86744187822467</v>
      </c>
      <c r="H229" s="77">
        <v>0</v>
      </c>
      <c r="I229" s="77">
        <v>134.4757438272687</v>
      </c>
      <c r="J229" s="77">
        <v>134.02359854622694</v>
      </c>
      <c r="K229" s="77">
        <v>128.75675234618734</v>
      </c>
      <c r="L229" s="77">
        <v>123.811025637328</v>
      </c>
      <c r="M229" s="77">
        <v>124.850161499297</v>
      </c>
      <c r="N229" s="77">
        <v>119.98982351378</v>
      </c>
      <c r="O229" s="77">
        <v>119.403459584815</v>
      </c>
      <c r="P229" s="77">
        <v>119.29505482969699</v>
      </c>
      <c r="Q229" s="77">
        <v>118.98944871178099</v>
      </c>
    </row>
    <row r="230" spans="1:17" ht="11.45" customHeight="1" x14ac:dyDescent="0.25">
      <c r="A230" s="62" t="s">
        <v>56</v>
      </c>
      <c r="B230" s="77">
        <v>0</v>
      </c>
      <c r="C230" s="77">
        <v>143.57307540522652</v>
      </c>
      <c r="D230" s="77">
        <v>0</v>
      </c>
      <c r="E230" s="77">
        <v>0</v>
      </c>
      <c r="F230" s="77">
        <v>0</v>
      </c>
      <c r="G230" s="77">
        <v>141.36425886053073</v>
      </c>
      <c r="H230" s="77">
        <v>139.1554423158349</v>
      </c>
      <c r="I230" s="77">
        <v>134.73780922644332</v>
      </c>
      <c r="J230" s="77">
        <v>132.52899268174752</v>
      </c>
      <c r="K230" s="77">
        <v>125.23421747206685</v>
      </c>
      <c r="L230" s="77">
        <v>120.67938052554</v>
      </c>
      <c r="M230" s="77">
        <v>114.093206621064</v>
      </c>
      <c r="N230" s="77">
        <v>111.754251455583</v>
      </c>
      <c r="O230" s="77">
        <v>99.170658154108693</v>
      </c>
      <c r="P230" s="77">
        <v>96.677077908367906</v>
      </c>
      <c r="Q230" s="77">
        <v>98.437801058773005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77.879432624113505</v>
      </c>
      <c r="O231" s="77">
        <v>87.521045826749003</v>
      </c>
      <c r="P231" s="77">
        <v>86.182098023183102</v>
      </c>
      <c r="Q231" s="77">
        <v>53.093347639485003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1437.3924935893037</v>
      </c>
      <c r="C233" s="76">
        <v>1437.3924935893037</v>
      </c>
      <c r="D233" s="76">
        <v>1441.7734132617325</v>
      </c>
      <c r="E233" s="76">
        <v>1410.82756799257</v>
      </c>
      <c r="F233" s="76">
        <v>1431.1258681993675</v>
      </c>
      <c r="G233" s="76">
        <v>1407.8103883880585</v>
      </c>
      <c r="H233" s="76">
        <v>1389.7924620314689</v>
      </c>
      <c r="I233" s="76">
        <v>1381.3987626264429</v>
      </c>
      <c r="J233" s="76">
        <v>1373.6670032491393</v>
      </c>
      <c r="K233" s="76">
        <v>1356.8001937400932</v>
      </c>
      <c r="L233" s="76">
        <v>1352.0341206700612</v>
      </c>
      <c r="M233" s="76">
        <v>1318.3328405171478</v>
      </c>
      <c r="N233" s="76">
        <v>1249.1051052732555</v>
      </c>
      <c r="O233" s="76">
        <v>1071.9611171753129</v>
      </c>
      <c r="P233" s="76">
        <v>1335.904667122021</v>
      </c>
      <c r="Q233" s="76">
        <v>1299.5037921622238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366.63456139053858</v>
      </c>
      <c r="J234" s="75">
        <v>360.62415874479211</v>
      </c>
      <c r="K234" s="75">
        <v>340.77437252072633</v>
      </c>
      <c r="L234" s="75">
        <v>328.38022231387009</v>
      </c>
      <c r="M234" s="75">
        <v>318.44842014709252</v>
      </c>
      <c r="N234" s="75">
        <v>311.16857285719499</v>
      </c>
      <c r="O234" s="75">
        <v>302.77034965437997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1441.7734132617325</v>
      </c>
      <c r="C235" s="75">
        <v>1441.7734132617325</v>
      </c>
      <c r="D235" s="75">
        <v>1441.7734132617325</v>
      </c>
      <c r="E235" s="75">
        <v>1436.1633999805583</v>
      </c>
      <c r="F235" s="75">
        <v>1436.1633999805583</v>
      </c>
      <c r="G235" s="75">
        <v>1436.1633999805583</v>
      </c>
      <c r="H235" s="75">
        <v>1430.4868648027696</v>
      </c>
      <c r="I235" s="75">
        <v>1418.8568902921782</v>
      </c>
      <c r="J235" s="75">
        <v>1412.9695173034138</v>
      </c>
      <c r="K235" s="75">
        <v>1392.6888143871818</v>
      </c>
      <c r="L235" s="75">
        <v>1379.6704882929828</v>
      </c>
      <c r="M235" s="75">
        <v>1368.9963881608746</v>
      </c>
      <c r="N235" s="75">
        <v>1361.0359650606867</v>
      </c>
      <c r="O235" s="75">
        <v>1351.6628819708878</v>
      </c>
      <c r="P235" s="75">
        <v>1344.4435051568819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1023.1208094558629</v>
      </c>
      <c r="D236" s="75">
        <v>0</v>
      </c>
      <c r="E236" s="75">
        <v>1019.1397946330774</v>
      </c>
      <c r="F236" s="75">
        <v>1019.1397946330774</v>
      </c>
      <c r="G236" s="75">
        <v>1019.1397946330774</v>
      </c>
      <c r="H236" s="75">
        <v>1015.1115741009306</v>
      </c>
      <c r="I236" s="75">
        <v>1006.8586344740939</v>
      </c>
      <c r="J236" s="75">
        <v>1002.6807978165253</v>
      </c>
      <c r="K236" s="75">
        <v>988.2890709382724</v>
      </c>
      <c r="L236" s="75">
        <v>979.05092005496215</v>
      </c>
      <c r="M236" s="75">
        <v>0</v>
      </c>
      <c r="N236" s="75">
        <v>0</v>
      </c>
      <c r="O236" s="75">
        <v>959.17597674722242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909.62087813746257</v>
      </c>
      <c r="D237" s="75">
        <v>0</v>
      </c>
      <c r="E237" s="75">
        <v>906.08149728867886</v>
      </c>
      <c r="F237" s="75">
        <v>906.08149728867886</v>
      </c>
      <c r="G237" s="75">
        <v>906.08149728867886</v>
      </c>
      <c r="H237" s="75">
        <v>902.50014749702405</v>
      </c>
      <c r="I237" s="75">
        <v>895.16274792387753</v>
      </c>
      <c r="J237" s="75">
        <v>891.44837967523085</v>
      </c>
      <c r="K237" s="75">
        <v>878.65319936033416</v>
      </c>
      <c r="L237" s="75">
        <v>870.43988296487123</v>
      </c>
      <c r="M237" s="75">
        <v>863.70554853604438</v>
      </c>
      <c r="N237" s="75">
        <v>858.68328429942119</v>
      </c>
      <c r="O237" s="75">
        <v>852.76976696543875</v>
      </c>
      <c r="P237" s="75">
        <v>848.21503193096146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207.09241342428487</v>
      </c>
      <c r="D240" s="78">
        <v>207.06364755284577</v>
      </c>
      <c r="E240" s="78">
        <v>202.62691775452134</v>
      </c>
      <c r="F240" s="78">
        <v>196.09906517713975</v>
      </c>
      <c r="G240" s="78">
        <v>196.39592151651308</v>
      </c>
      <c r="H240" s="78">
        <v>195.44298474040244</v>
      </c>
      <c r="I240" s="78">
        <v>196.43735819371537</v>
      </c>
      <c r="J240" s="78">
        <v>194.60573155293014</v>
      </c>
      <c r="K240" s="78">
        <v>186.57546120058535</v>
      </c>
      <c r="L240" s="78">
        <v>179.13417583261926</v>
      </c>
      <c r="M240" s="78">
        <v>172.60129598723455</v>
      </c>
      <c r="N240" s="78">
        <v>168.14573529895372</v>
      </c>
      <c r="O240" s="78">
        <v>163.86127324069778</v>
      </c>
      <c r="P240" s="78">
        <v>157.66155959810197</v>
      </c>
      <c r="Q240" s="78">
        <v>156.02843981014126</v>
      </c>
    </row>
    <row r="241" spans="1:17" ht="11.45" customHeight="1" x14ac:dyDescent="0.25">
      <c r="A241" s="62" t="s">
        <v>59</v>
      </c>
      <c r="B241" s="77">
        <v>0</v>
      </c>
      <c r="C241" s="77">
        <v>192.88942136740005</v>
      </c>
      <c r="D241" s="77">
        <v>192.88942136740005</v>
      </c>
      <c r="E241" s="77">
        <v>189.92189180790157</v>
      </c>
      <c r="F241" s="77">
        <v>189.92189180790157</v>
      </c>
      <c r="G241" s="77">
        <v>189.92189180790157</v>
      </c>
      <c r="H241" s="77">
        <v>186.95436224840307</v>
      </c>
      <c r="I241" s="77">
        <v>0</v>
      </c>
      <c r="J241" s="77">
        <v>178.05177356990774</v>
      </c>
      <c r="K241" s="77">
        <v>168.25129416087407</v>
      </c>
      <c r="L241" s="77">
        <v>162.13190262065194</v>
      </c>
      <c r="M241" s="77">
        <v>157.22825169306213</v>
      </c>
      <c r="N241" s="77">
        <v>153.63395638629299</v>
      </c>
      <c r="O241" s="77">
        <v>149.242340926944</v>
      </c>
      <c r="P241" s="77">
        <v>153.68250758341799</v>
      </c>
      <c r="Q241" s="77">
        <v>149.69126637554601</v>
      </c>
    </row>
    <row r="242" spans="1:17" ht="11.45" customHeight="1" x14ac:dyDescent="0.25">
      <c r="A242" s="62" t="s">
        <v>58</v>
      </c>
      <c r="B242" s="77">
        <v>0</v>
      </c>
      <c r="C242" s="77">
        <v>208.42960001309237</v>
      </c>
      <c r="D242" s="77">
        <v>208.42960001309237</v>
      </c>
      <c r="E242" s="77">
        <v>203.83708340263439</v>
      </c>
      <c r="F242" s="77">
        <v>196.69748642591475</v>
      </c>
      <c r="G242" s="77">
        <v>197.05075693441145</v>
      </c>
      <c r="H242" s="77">
        <v>196.28415993097349</v>
      </c>
      <c r="I242" s="77">
        <v>196.47845871064675</v>
      </c>
      <c r="J242" s="77">
        <v>195.81784285975777</v>
      </c>
      <c r="K242" s="77">
        <v>188.12261252157123</v>
      </c>
      <c r="L242" s="77">
        <v>180.89656019938491</v>
      </c>
      <c r="M242" s="77">
        <v>173.925266981504</v>
      </c>
      <c r="N242" s="77">
        <v>170.42439050585301</v>
      </c>
      <c r="O242" s="77">
        <v>165.51965455993101</v>
      </c>
      <c r="P242" s="77">
        <v>159.87176863582999</v>
      </c>
      <c r="Q242" s="77">
        <v>157.705232769232</v>
      </c>
    </row>
    <row r="243" spans="1:17" ht="11.45" customHeight="1" x14ac:dyDescent="0.25">
      <c r="A243" s="62" t="s">
        <v>57</v>
      </c>
      <c r="B243" s="77">
        <v>0</v>
      </c>
      <c r="C243" s="77">
        <v>198.95972453387171</v>
      </c>
      <c r="D243" s="77">
        <v>198.95972453387171</v>
      </c>
      <c r="E243" s="77">
        <v>194.57586619668467</v>
      </c>
      <c r="F243" s="77">
        <v>187.7606525817194</v>
      </c>
      <c r="G243" s="77">
        <v>188.09787245381065</v>
      </c>
      <c r="H243" s="77">
        <v>187.36610533137249</v>
      </c>
      <c r="I243" s="77">
        <v>187.55157626102269</v>
      </c>
      <c r="J243" s="77">
        <v>186.9209751002119</v>
      </c>
      <c r="K243" s="77">
        <v>179.57537299660419</v>
      </c>
      <c r="L243" s="77">
        <v>172.67763208360898</v>
      </c>
      <c r="M243" s="77">
        <v>174.12690139653415</v>
      </c>
      <c r="N243" s="77">
        <v>167.348251028807</v>
      </c>
      <c r="O243" s="77">
        <v>139.25616438356201</v>
      </c>
      <c r="P243" s="77">
        <v>134.67266187050399</v>
      </c>
      <c r="Q243" s="77">
        <v>144.81267526640499</v>
      </c>
    </row>
    <row r="244" spans="1:17" ht="11.45" customHeight="1" x14ac:dyDescent="0.25">
      <c r="A244" s="62" t="s">
        <v>56</v>
      </c>
      <c r="B244" s="77">
        <v>0</v>
      </c>
      <c r="C244" s="77">
        <v>191.95769890601798</v>
      </c>
      <c r="D244" s="77">
        <v>191.95769890601798</v>
      </c>
      <c r="E244" s="77">
        <v>189.00450353823308</v>
      </c>
      <c r="F244" s="77">
        <v>189.00450353823308</v>
      </c>
      <c r="G244" s="77">
        <v>189.00450353823308</v>
      </c>
      <c r="H244" s="77">
        <v>186.05130817044815</v>
      </c>
      <c r="I244" s="77">
        <v>180.14491743487838</v>
      </c>
      <c r="J244" s="77">
        <v>177.19172206709348</v>
      </c>
      <c r="K244" s="77">
        <v>167.43858235524479</v>
      </c>
      <c r="L244" s="77">
        <v>161.34874958764789</v>
      </c>
      <c r="M244" s="77">
        <v>152.5430122742292</v>
      </c>
      <c r="N244" s="77">
        <v>149.41582111988001</v>
      </c>
      <c r="O244" s="77">
        <v>159.11353640658101</v>
      </c>
      <c r="P244" s="77">
        <v>134.87741224039701</v>
      </c>
      <c r="Q244" s="77">
        <v>141.38966283060799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1296.4500557391545</v>
      </c>
      <c r="C246" s="76">
        <v>1294.4485031107872</v>
      </c>
      <c r="D246" s="76">
        <v>1292.1912952224795</v>
      </c>
      <c r="E246" s="76">
        <v>1289.3908182289251</v>
      </c>
      <c r="F246" s="76">
        <v>1286.1283195891449</v>
      </c>
      <c r="G246" s="76">
        <v>1282.2406244975093</v>
      </c>
      <c r="H246" s="76">
        <v>1277.9012223576965</v>
      </c>
      <c r="I246" s="76">
        <v>1273.0182614600824</v>
      </c>
      <c r="J246" s="76">
        <v>1267.6907494864822</v>
      </c>
      <c r="K246" s="76">
        <v>1261.7830870277116</v>
      </c>
      <c r="L246" s="76">
        <v>1255.5555562394998</v>
      </c>
      <c r="M246" s="76">
        <v>1248.7050704807416</v>
      </c>
      <c r="N246" s="76">
        <v>1241.5450569817162</v>
      </c>
      <c r="O246" s="76">
        <v>1233.9715053092243</v>
      </c>
      <c r="P246" s="76">
        <v>1225.9078018212035</v>
      </c>
      <c r="Q246" s="76">
        <v>1217.4593176865276</v>
      </c>
    </row>
    <row r="247" spans="1:17" ht="11.45" customHeight="1" x14ac:dyDescent="0.25">
      <c r="A247" s="17" t="s">
        <v>23</v>
      </c>
      <c r="B247" s="75">
        <v>0</v>
      </c>
      <c r="C247" s="75">
        <v>1294.2603584046394</v>
      </c>
      <c r="D247" s="75">
        <v>1292.040357789622</v>
      </c>
      <c r="E247" s="75">
        <v>1289.2760438024382</v>
      </c>
      <c r="F247" s="75">
        <v>1285.9744406169943</v>
      </c>
      <c r="G247" s="75">
        <v>1282.1438784534289</v>
      </c>
      <c r="H247" s="75">
        <v>1277.7939416310908</v>
      </c>
      <c r="I247" s="75">
        <v>1272.9354095333913</v>
      </c>
      <c r="J247" s="75">
        <v>1267.5801911510341</v>
      </c>
      <c r="K247" s="75">
        <v>1261.7412539220225</v>
      </c>
      <c r="L247" s="75">
        <v>1255.4325476522172</v>
      </c>
      <c r="M247" s="75">
        <v>1248.6689243124254</v>
      </c>
      <c r="N247" s="75">
        <v>1241.4660545388399</v>
      </c>
      <c r="O247" s="75">
        <v>1233.840341673317</v>
      </c>
      <c r="P247" s="75">
        <v>1225.8088341603111</v>
      </c>
      <c r="Q247" s="75">
        <v>1217.3891371174166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55180.7</v>
      </c>
      <c r="C4" s="40">
        <f t="shared" ref="C4:Q4" si="1">SUM(C5,C6,C9)</f>
        <v>55665</v>
      </c>
      <c r="D4" s="40">
        <f t="shared" si="1"/>
        <v>55189</v>
      </c>
      <c r="E4" s="40">
        <f t="shared" si="1"/>
        <v>54682</v>
      </c>
      <c r="F4" s="40">
        <f t="shared" si="1"/>
        <v>55259</v>
      </c>
      <c r="G4" s="40">
        <f t="shared" si="1"/>
        <v>56123</v>
      </c>
      <c r="H4" s="40">
        <f t="shared" si="1"/>
        <v>56464</v>
      </c>
      <c r="I4" s="40">
        <f t="shared" si="1"/>
        <v>56505</v>
      </c>
      <c r="J4" s="40">
        <f t="shared" si="1"/>
        <v>56408</v>
      </c>
      <c r="K4" s="40">
        <f t="shared" si="1"/>
        <v>55072</v>
      </c>
      <c r="L4" s="40">
        <f t="shared" si="1"/>
        <v>54255</v>
      </c>
      <c r="M4" s="40">
        <f t="shared" si="1"/>
        <v>53940</v>
      </c>
      <c r="N4" s="40">
        <f t="shared" si="1"/>
        <v>53297</v>
      </c>
      <c r="O4" s="40">
        <f t="shared" si="1"/>
        <v>55310</v>
      </c>
      <c r="P4" s="40">
        <f t="shared" si="1"/>
        <v>56577</v>
      </c>
      <c r="Q4" s="40">
        <f t="shared" si="1"/>
        <v>58932</v>
      </c>
    </row>
    <row r="5" spans="1:17" ht="11.45" customHeight="1" x14ac:dyDescent="0.25">
      <c r="A5" s="91" t="s">
        <v>21</v>
      </c>
      <c r="B5" s="121">
        <v>5608.7</v>
      </c>
      <c r="C5" s="121">
        <v>5589</v>
      </c>
      <c r="D5" s="121">
        <v>5885</v>
      </c>
      <c r="E5" s="121">
        <v>5984.9999999999991</v>
      </c>
      <c r="F5" s="121">
        <v>6005</v>
      </c>
      <c r="G5" s="121">
        <v>6035</v>
      </c>
      <c r="H5" s="121">
        <v>6279</v>
      </c>
      <c r="I5" s="121">
        <v>6725</v>
      </c>
      <c r="J5" s="121">
        <v>6884</v>
      </c>
      <c r="K5" s="121">
        <v>6948</v>
      </c>
      <c r="L5" s="121">
        <v>7083</v>
      </c>
      <c r="M5" s="121">
        <v>7095.0000000000009</v>
      </c>
      <c r="N5" s="121">
        <v>6538</v>
      </c>
      <c r="O5" s="121">
        <v>6571</v>
      </c>
      <c r="P5" s="121">
        <v>6620</v>
      </c>
      <c r="Q5" s="121">
        <v>6725.0000000000009</v>
      </c>
    </row>
    <row r="6" spans="1:17" ht="11.45" customHeight="1" x14ac:dyDescent="0.25">
      <c r="A6" s="19" t="s">
        <v>20</v>
      </c>
      <c r="B6" s="38">
        <f t="shared" ref="B6" si="2">SUM(B7:B8)</f>
        <v>44486</v>
      </c>
      <c r="C6" s="38">
        <f t="shared" ref="C6:Q6" si="3">SUM(C7:C8)</f>
        <v>43313</v>
      </c>
      <c r="D6" s="38">
        <f t="shared" si="3"/>
        <v>42226</v>
      </c>
      <c r="E6" s="38">
        <f t="shared" si="3"/>
        <v>41266</v>
      </c>
      <c r="F6" s="38">
        <f t="shared" si="3"/>
        <v>41329</v>
      </c>
      <c r="G6" s="38">
        <f t="shared" si="3"/>
        <v>41538</v>
      </c>
      <c r="H6" s="38">
        <f t="shared" si="3"/>
        <v>41273</v>
      </c>
      <c r="I6" s="38">
        <f t="shared" si="3"/>
        <v>40962</v>
      </c>
      <c r="J6" s="38">
        <f t="shared" si="3"/>
        <v>40646</v>
      </c>
      <c r="K6" s="38">
        <f t="shared" si="3"/>
        <v>37378</v>
      </c>
      <c r="L6" s="38">
        <f t="shared" si="3"/>
        <v>35565.800000000003</v>
      </c>
      <c r="M6" s="38">
        <f t="shared" si="3"/>
        <v>34562</v>
      </c>
      <c r="N6" s="38">
        <f t="shared" si="3"/>
        <v>33965</v>
      </c>
      <c r="O6" s="38">
        <f t="shared" si="3"/>
        <v>35945</v>
      </c>
      <c r="P6" s="38">
        <f t="shared" si="3"/>
        <v>37163</v>
      </c>
      <c r="Q6" s="38">
        <f t="shared" si="3"/>
        <v>39413</v>
      </c>
    </row>
    <row r="7" spans="1:17" ht="11.45" customHeight="1" x14ac:dyDescent="0.25">
      <c r="A7" s="62" t="s">
        <v>116</v>
      </c>
      <c r="B7" s="42">
        <v>4852.4500043346898</v>
      </c>
      <c r="C7" s="42">
        <v>3820.639907904304</v>
      </c>
      <c r="D7" s="42">
        <v>4165.4580030369161</v>
      </c>
      <c r="E7" s="42">
        <v>4102.6482025394453</v>
      </c>
      <c r="F7" s="42">
        <v>3746.2661142703691</v>
      </c>
      <c r="G7" s="42">
        <v>3265.5348336288148</v>
      </c>
      <c r="H7" s="42">
        <v>3871.4905852985903</v>
      </c>
      <c r="I7" s="42">
        <v>3742.3182702771196</v>
      </c>
      <c r="J7" s="42">
        <v>2517.7505101719471</v>
      </c>
      <c r="K7" s="42">
        <v>2036.4295956596902</v>
      </c>
      <c r="L7" s="42">
        <v>2154.5365522115162</v>
      </c>
      <c r="M7" s="42">
        <v>1675.9982723079079</v>
      </c>
      <c r="N7" s="42">
        <v>2182.7292587945462</v>
      </c>
      <c r="O7" s="42">
        <v>1576.2561029596754</v>
      </c>
      <c r="P7" s="42">
        <v>745.1386017516993</v>
      </c>
      <c r="Q7" s="42">
        <v>926.2869684510672</v>
      </c>
    </row>
    <row r="8" spans="1:17" ht="11.45" customHeight="1" x14ac:dyDescent="0.25">
      <c r="A8" s="62" t="s">
        <v>16</v>
      </c>
      <c r="B8" s="42">
        <v>39633.549995665308</v>
      </c>
      <c r="C8" s="42">
        <v>39492.360092095696</v>
      </c>
      <c r="D8" s="42">
        <v>38060.541996963082</v>
      </c>
      <c r="E8" s="42">
        <v>37163.351797460557</v>
      </c>
      <c r="F8" s="42">
        <v>37582.733885729627</v>
      </c>
      <c r="G8" s="42">
        <v>38272.465166371185</v>
      </c>
      <c r="H8" s="42">
        <v>37401.50941470141</v>
      </c>
      <c r="I8" s="42">
        <v>37219.681729722877</v>
      </c>
      <c r="J8" s="42">
        <v>38128.249489828057</v>
      </c>
      <c r="K8" s="42">
        <v>35341.570404340309</v>
      </c>
      <c r="L8" s="42">
        <v>33411.263447788486</v>
      </c>
      <c r="M8" s="42">
        <v>32886.001727692092</v>
      </c>
      <c r="N8" s="42">
        <v>31782.270741205455</v>
      </c>
      <c r="O8" s="42">
        <v>34368.743897040324</v>
      </c>
      <c r="P8" s="42">
        <v>36417.8613982483</v>
      </c>
      <c r="Q8" s="42">
        <v>38486.713031548934</v>
      </c>
    </row>
    <row r="9" spans="1:17" ht="11.45" customHeight="1" x14ac:dyDescent="0.25">
      <c r="A9" s="118" t="s">
        <v>19</v>
      </c>
      <c r="B9" s="120">
        <v>5086</v>
      </c>
      <c r="C9" s="120">
        <v>6763</v>
      </c>
      <c r="D9" s="120">
        <v>7078</v>
      </c>
      <c r="E9" s="120">
        <v>7431</v>
      </c>
      <c r="F9" s="120">
        <v>7925</v>
      </c>
      <c r="G9" s="120">
        <v>8550</v>
      </c>
      <c r="H9" s="120">
        <v>8912</v>
      </c>
      <c r="I9" s="120">
        <v>8818</v>
      </c>
      <c r="J9" s="120">
        <v>8878</v>
      </c>
      <c r="K9" s="120">
        <v>10746</v>
      </c>
      <c r="L9" s="120">
        <v>11606.199999999999</v>
      </c>
      <c r="M9" s="120">
        <v>12283</v>
      </c>
      <c r="N9" s="120">
        <v>12794</v>
      </c>
      <c r="O9" s="120">
        <v>12794</v>
      </c>
      <c r="P9" s="120">
        <v>12794</v>
      </c>
      <c r="Q9" s="120">
        <v>12794</v>
      </c>
    </row>
    <row r="10" spans="1:17" ht="11.45" customHeight="1" x14ac:dyDescent="0.25">
      <c r="A10" s="25" t="s">
        <v>51</v>
      </c>
      <c r="B10" s="40">
        <f t="shared" ref="B10" si="4">SUM(B11:B12)</f>
        <v>22817</v>
      </c>
      <c r="C10" s="40">
        <f t="shared" ref="C10:Q10" si="5">SUM(C11:C12)</f>
        <v>21762</v>
      </c>
      <c r="D10" s="40">
        <f t="shared" si="5"/>
        <v>20679</v>
      </c>
      <c r="E10" s="40">
        <f t="shared" si="5"/>
        <v>20299</v>
      </c>
      <c r="F10" s="40">
        <f t="shared" si="5"/>
        <v>22183</v>
      </c>
      <c r="G10" s="40">
        <f t="shared" si="5"/>
        <v>22761</v>
      </c>
      <c r="H10" s="40">
        <f t="shared" si="5"/>
        <v>24151</v>
      </c>
      <c r="I10" s="40">
        <f t="shared" si="5"/>
        <v>25285</v>
      </c>
      <c r="J10" s="40">
        <f t="shared" si="5"/>
        <v>23831</v>
      </c>
      <c r="K10" s="40">
        <f t="shared" si="5"/>
        <v>17791</v>
      </c>
      <c r="L10" s="40">
        <f t="shared" si="5"/>
        <v>18616</v>
      </c>
      <c r="M10" s="40">
        <f t="shared" si="5"/>
        <v>19787</v>
      </c>
      <c r="N10" s="40">
        <f t="shared" si="5"/>
        <v>20244</v>
      </c>
      <c r="O10" s="40">
        <f t="shared" si="5"/>
        <v>19037</v>
      </c>
      <c r="P10" s="40">
        <f t="shared" si="5"/>
        <v>20157</v>
      </c>
      <c r="Q10" s="40">
        <f t="shared" si="5"/>
        <v>20781</v>
      </c>
    </row>
    <row r="11" spans="1:17" ht="11.45" customHeight="1" x14ac:dyDescent="0.25">
      <c r="A11" s="116" t="s">
        <v>116</v>
      </c>
      <c r="B11" s="42">
        <v>651.12232486435903</v>
      </c>
      <c r="C11" s="42">
        <v>992.09725526206387</v>
      </c>
      <c r="D11" s="42">
        <v>904.59158009879445</v>
      </c>
      <c r="E11" s="42">
        <v>889.52227126601883</v>
      </c>
      <c r="F11" s="42">
        <v>851.59129914431469</v>
      </c>
      <c r="G11" s="42">
        <v>604.1080254708412</v>
      </c>
      <c r="H11" s="42">
        <v>587.62444157389814</v>
      </c>
      <c r="I11" s="42">
        <v>537.62160279343823</v>
      </c>
      <c r="J11" s="42">
        <v>490.01831288106246</v>
      </c>
      <c r="K11" s="42">
        <v>457.13945344201875</v>
      </c>
      <c r="L11" s="42">
        <v>446.30157867050588</v>
      </c>
      <c r="M11" s="42">
        <v>432.74295947081617</v>
      </c>
      <c r="N11" s="42">
        <v>470.36156722831032</v>
      </c>
      <c r="O11" s="42">
        <v>474.77097732301763</v>
      </c>
      <c r="P11" s="42">
        <v>335.25105316486952</v>
      </c>
      <c r="Q11" s="42">
        <v>403.76986289453862</v>
      </c>
    </row>
    <row r="12" spans="1:17" ht="11.45" customHeight="1" x14ac:dyDescent="0.25">
      <c r="A12" s="93" t="s">
        <v>16</v>
      </c>
      <c r="B12" s="36">
        <v>22165.877675135642</v>
      </c>
      <c r="C12" s="36">
        <v>20769.902744737938</v>
      </c>
      <c r="D12" s="36">
        <v>19774.408419901207</v>
      </c>
      <c r="E12" s="36">
        <v>19409.477728733982</v>
      </c>
      <c r="F12" s="36">
        <v>21331.408700855685</v>
      </c>
      <c r="G12" s="36">
        <v>22156.891974529161</v>
      </c>
      <c r="H12" s="36">
        <v>23563.375558426102</v>
      </c>
      <c r="I12" s="36">
        <v>24747.378397206561</v>
      </c>
      <c r="J12" s="36">
        <v>23340.981687118936</v>
      </c>
      <c r="K12" s="36">
        <v>17333.860546557982</v>
      </c>
      <c r="L12" s="36">
        <v>18169.698421329493</v>
      </c>
      <c r="M12" s="36">
        <v>19354.257040529184</v>
      </c>
      <c r="N12" s="36">
        <v>19773.638432771691</v>
      </c>
      <c r="O12" s="36">
        <v>18562.229022676984</v>
      </c>
      <c r="P12" s="36">
        <v>19821.74894683513</v>
      </c>
      <c r="Q12" s="36">
        <v>20377.23013710546</v>
      </c>
    </row>
    <row r="14" spans="1:17" ht="11.45" customHeight="1" x14ac:dyDescent="0.25">
      <c r="A14" s="27" t="s">
        <v>115</v>
      </c>
      <c r="B14" s="68">
        <f t="shared" ref="B14" si="6">B15+B21</f>
        <v>354.8094260114317</v>
      </c>
      <c r="C14" s="68">
        <f t="shared" ref="C14:Q14" si="7">C15+C21</f>
        <v>353.51732931241861</v>
      </c>
      <c r="D14" s="68">
        <f t="shared" si="7"/>
        <v>373.71083945746858</v>
      </c>
      <c r="E14" s="68">
        <f t="shared" si="7"/>
        <v>397.62153193952634</v>
      </c>
      <c r="F14" s="68">
        <f t="shared" si="7"/>
        <v>400.27368581995529</v>
      </c>
      <c r="G14" s="68">
        <f t="shared" si="7"/>
        <v>412.52625687400456</v>
      </c>
      <c r="H14" s="68">
        <f t="shared" si="7"/>
        <v>432.86043485052801</v>
      </c>
      <c r="I14" s="68">
        <f t="shared" si="7"/>
        <v>450.52745988074872</v>
      </c>
      <c r="J14" s="68">
        <f t="shared" si="7"/>
        <v>462.78655976051255</v>
      </c>
      <c r="K14" s="68">
        <f t="shared" si="7"/>
        <v>458.44236877827808</v>
      </c>
      <c r="L14" s="68">
        <f t="shared" si="7"/>
        <v>468.24286940381648</v>
      </c>
      <c r="M14" s="68">
        <f t="shared" si="7"/>
        <v>470.14852552432285</v>
      </c>
      <c r="N14" s="68">
        <f t="shared" si="7"/>
        <v>468.06140015350496</v>
      </c>
      <c r="O14" s="68">
        <f t="shared" si="7"/>
        <v>477.75428340979329</v>
      </c>
      <c r="P14" s="68">
        <f t="shared" si="7"/>
        <v>470.03939861750825</v>
      </c>
      <c r="Q14" s="68">
        <f t="shared" si="7"/>
        <v>491.89795398099727</v>
      </c>
    </row>
    <row r="15" spans="1:17" ht="11.45" customHeight="1" x14ac:dyDescent="0.25">
      <c r="A15" s="25" t="s">
        <v>39</v>
      </c>
      <c r="B15" s="79">
        <f t="shared" ref="B15" si="8">SUM(B16,B17,B20)</f>
        <v>295.65207614793405</v>
      </c>
      <c r="C15" s="79">
        <f t="shared" ref="C15:Q15" si="9">SUM(C16,C17,C20)</f>
        <v>292.12193557958568</v>
      </c>
      <c r="D15" s="79">
        <f t="shared" si="9"/>
        <v>315.37082718831812</v>
      </c>
      <c r="E15" s="79">
        <f t="shared" si="9"/>
        <v>337.8410129897913</v>
      </c>
      <c r="F15" s="79">
        <f t="shared" si="9"/>
        <v>336.97068581995529</v>
      </c>
      <c r="G15" s="79">
        <f t="shared" si="9"/>
        <v>351.81625687400458</v>
      </c>
      <c r="H15" s="79">
        <f t="shared" si="9"/>
        <v>368.96743485052798</v>
      </c>
      <c r="I15" s="79">
        <f t="shared" si="9"/>
        <v>388.01345988074871</v>
      </c>
      <c r="J15" s="79">
        <f t="shared" si="9"/>
        <v>404.49255976051256</v>
      </c>
      <c r="K15" s="79">
        <f t="shared" si="9"/>
        <v>415.72936877827806</v>
      </c>
      <c r="L15" s="79">
        <f t="shared" si="9"/>
        <v>427.37486940381649</v>
      </c>
      <c r="M15" s="79">
        <f t="shared" si="9"/>
        <v>428.54652552432287</v>
      </c>
      <c r="N15" s="79">
        <f t="shared" si="9"/>
        <v>426.18340015350498</v>
      </c>
      <c r="O15" s="79">
        <f t="shared" si="9"/>
        <v>437.03228340979331</v>
      </c>
      <c r="P15" s="79">
        <f t="shared" si="9"/>
        <v>428.71239861750826</v>
      </c>
      <c r="Q15" s="79">
        <f t="shared" si="9"/>
        <v>446.62216450731307</v>
      </c>
    </row>
    <row r="16" spans="1:17" ht="11.45" customHeight="1" x14ac:dyDescent="0.25">
      <c r="A16" s="91" t="s">
        <v>21</v>
      </c>
      <c r="B16" s="123">
        <v>75.70408518655789</v>
      </c>
      <c r="C16" s="123">
        <v>75.884160541797257</v>
      </c>
      <c r="D16" s="123">
        <v>79.705956938027484</v>
      </c>
      <c r="E16" s="123">
        <v>82.004398590376184</v>
      </c>
      <c r="F16" s="123">
        <v>82.610581990357559</v>
      </c>
      <c r="G16" s="123">
        <v>82.895704830889187</v>
      </c>
      <c r="H16" s="123">
        <v>85.986425962427973</v>
      </c>
      <c r="I16" s="123">
        <v>92.74834255681192</v>
      </c>
      <c r="J16" s="123">
        <v>94.909297683900832</v>
      </c>
      <c r="K16" s="123">
        <v>96.231624261219238</v>
      </c>
      <c r="L16" s="123">
        <v>98.125480558117147</v>
      </c>
      <c r="M16" s="123">
        <v>96.127469588788927</v>
      </c>
      <c r="N16" s="123">
        <v>87.128953031354129</v>
      </c>
      <c r="O16" s="123">
        <v>87.693509920686225</v>
      </c>
      <c r="P16" s="123">
        <v>87.766360860408071</v>
      </c>
      <c r="Q16" s="123">
        <v>88.599842946637224</v>
      </c>
    </row>
    <row r="17" spans="1:17" ht="11.45" customHeight="1" x14ac:dyDescent="0.25">
      <c r="A17" s="19" t="s">
        <v>20</v>
      </c>
      <c r="B17" s="76">
        <f t="shared" ref="B17" si="10">SUM(B18:B19)</f>
        <v>201.46559999999999</v>
      </c>
      <c r="C17" s="76">
        <f t="shared" ref="C17:Q17" si="11">SUM(C18:C19)</f>
        <v>191.51591723875171</v>
      </c>
      <c r="D17" s="76">
        <f t="shared" si="11"/>
        <v>209.85537190082647</v>
      </c>
      <c r="E17" s="76">
        <f t="shared" si="11"/>
        <v>228.42434782608694</v>
      </c>
      <c r="F17" s="76">
        <f t="shared" si="11"/>
        <v>225.00750000000002</v>
      </c>
      <c r="G17" s="76">
        <f t="shared" si="11"/>
        <v>237.30173913043478</v>
      </c>
      <c r="H17" s="76">
        <f t="shared" si="11"/>
        <v>250.12314814814812</v>
      </c>
      <c r="I17" s="76">
        <f t="shared" si="11"/>
        <v>262.52285714285716</v>
      </c>
      <c r="J17" s="76">
        <f t="shared" si="11"/>
        <v>276.62929292929294</v>
      </c>
      <c r="K17" s="76">
        <f t="shared" si="11"/>
        <v>279.42680412371135</v>
      </c>
      <c r="L17" s="76">
        <f t="shared" si="11"/>
        <v>285.96021505376342</v>
      </c>
      <c r="M17" s="76">
        <f t="shared" si="11"/>
        <v>287.61428571428576</v>
      </c>
      <c r="N17" s="76">
        <f t="shared" si="11"/>
        <v>293.1506493506493</v>
      </c>
      <c r="O17" s="76">
        <f t="shared" si="11"/>
        <v>303.36956518761446</v>
      </c>
      <c r="P17" s="76">
        <f t="shared" si="11"/>
        <v>295.27917890318179</v>
      </c>
      <c r="Q17" s="76">
        <f t="shared" si="11"/>
        <v>312.64156814566331</v>
      </c>
    </row>
    <row r="18" spans="1:17" ht="11.45" customHeight="1" x14ac:dyDescent="0.25">
      <c r="A18" s="62" t="s">
        <v>17</v>
      </c>
      <c r="B18" s="77">
        <v>37.396499999999996</v>
      </c>
      <c r="C18" s="77">
        <v>31.29668619455158</v>
      </c>
      <c r="D18" s="77">
        <v>34.133737499999995</v>
      </c>
      <c r="E18" s="77">
        <v>38.408006023607911</v>
      </c>
      <c r="F18" s="77">
        <v>33.773542832160537</v>
      </c>
      <c r="G18" s="77">
        <v>29.581836211998333</v>
      </c>
      <c r="H18" s="77">
        <v>34.913174905379833</v>
      </c>
      <c r="I18" s="77">
        <v>34.710143935583254</v>
      </c>
      <c r="J18" s="77">
        <v>23.38802348072775</v>
      </c>
      <c r="K18" s="77">
        <v>20.361259263028046</v>
      </c>
      <c r="L18" s="77">
        <v>22.209634069719776</v>
      </c>
      <c r="M18" s="77">
        <v>16.017824999999998</v>
      </c>
      <c r="N18" s="77">
        <v>19.832624999999997</v>
      </c>
      <c r="O18" s="77">
        <v>14.252298875466398</v>
      </c>
      <c r="P18" s="77">
        <v>6.5419086881854192</v>
      </c>
      <c r="Q18" s="77">
        <v>7.8070147042520315</v>
      </c>
    </row>
    <row r="19" spans="1:17" ht="11.45" customHeight="1" x14ac:dyDescent="0.25">
      <c r="A19" s="62" t="s">
        <v>16</v>
      </c>
      <c r="B19" s="77">
        <v>164.06909999999999</v>
      </c>
      <c r="C19" s="77">
        <v>160.21923104420014</v>
      </c>
      <c r="D19" s="77">
        <v>175.72163440082647</v>
      </c>
      <c r="E19" s="77">
        <v>190.01634180247902</v>
      </c>
      <c r="F19" s="77">
        <v>191.23395716783949</v>
      </c>
      <c r="G19" s="77">
        <v>207.71990291843645</v>
      </c>
      <c r="H19" s="77">
        <v>215.20997324276829</v>
      </c>
      <c r="I19" s="77">
        <v>227.8127132072739</v>
      </c>
      <c r="J19" s="77">
        <v>253.24126944856519</v>
      </c>
      <c r="K19" s="77">
        <v>259.0655448606833</v>
      </c>
      <c r="L19" s="77">
        <v>263.75058098404367</v>
      </c>
      <c r="M19" s="77">
        <v>271.59646071428574</v>
      </c>
      <c r="N19" s="77">
        <v>273.3180243506493</v>
      </c>
      <c r="O19" s="77">
        <v>289.11726631214805</v>
      </c>
      <c r="P19" s="77">
        <v>288.73727021499639</v>
      </c>
      <c r="Q19" s="77">
        <v>304.83455344141129</v>
      </c>
    </row>
    <row r="20" spans="1:17" ht="11.45" customHeight="1" x14ac:dyDescent="0.25">
      <c r="A20" s="118" t="s">
        <v>19</v>
      </c>
      <c r="B20" s="122">
        <v>18.482390961376165</v>
      </c>
      <c r="C20" s="122">
        <v>24.721857799036723</v>
      </c>
      <c r="D20" s="122">
        <v>25.809498349464143</v>
      </c>
      <c r="E20" s="122">
        <v>27.412266573328171</v>
      </c>
      <c r="F20" s="122">
        <v>29.352603829597673</v>
      </c>
      <c r="G20" s="122">
        <v>31.618812912680625</v>
      </c>
      <c r="H20" s="122">
        <v>32.857860739951889</v>
      </c>
      <c r="I20" s="122">
        <v>32.742260181079622</v>
      </c>
      <c r="J20" s="122">
        <v>32.953969147318759</v>
      </c>
      <c r="K20" s="122">
        <v>40.07094039334747</v>
      </c>
      <c r="L20" s="122">
        <v>43.289173791935909</v>
      </c>
      <c r="M20" s="122">
        <v>44.804770221248212</v>
      </c>
      <c r="N20" s="122">
        <v>45.903797771501587</v>
      </c>
      <c r="O20" s="122">
        <v>45.969208301492664</v>
      </c>
      <c r="P20" s="122">
        <v>45.666858853918342</v>
      </c>
      <c r="Q20" s="122">
        <v>45.380753415012499</v>
      </c>
    </row>
    <row r="21" spans="1:17" ht="11.45" customHeight="1" x14ac:dyDescent="0.25">
      <c r="A21" s="25" t="s">
        <v>18</v>
      </c>
      <c r="B21" s="79">
        <f t="shared" ref="B21" si="12">SUM(B22:B23)</f>
        <v>59.157349863497664</v>
      </c>
      <c r="C21" s="79">
        <f t="shared" ref="C21:Q21" si="13">SUM(C22:C23)</f>
        <v>61.395393732832957</v>
      </c>
      <c r="D21" s="79">
        <f t="shared" si="13"/>
        <v>58.340012269150478</v>
      </c>
      <c r="E21" s="79">
        <f t="shared" si="13"/>
        <v>59.780518949735026</v>
      </c>
      <c r="F21" s="79">
        <f t="shared" si="13"/>
        <v>63.303000000000004</v>
      </c>
      <c r="G21" s="79">
        <f t="shared" si="13"/>
        <v>60.71</v>
      </c>
      <c r="H21" s="79">
        <f t="shared" si="13"/>
        <v>63.893000000000008</v>
      </c>
      <c r="I21" s="79">
        <f t="shared" si="13"/>
        <v>62.514000000000003</v>
      </c>
      <c r="J21" s="79">
        <f t="shared" si="13"/>
        <v>58.294000000000004</v>
      </c>
      <c r="K21" s="79">
        <f t="shared" si="13"/>
        <v>42.713000000000001</v>
      </c>
      <c r="L21" s="79">
        <f t="shared" si="13"/>
        <v>40.868000000000002</v>
      </c>
      <c r="M21" s="79">
        <f t="shared" si="13"/>
        <v>41.602000000000004</v>
      </c>
      <c r="N21" s="79">
        <f t="shared" si="13"/>
        <v>41.878</v>
      </c>
      <c r="O21" s="79">
        <f t="shared" si="13"/>
        <v>40.722000000000001</v>
      </c>
      <c r="P21" s="79">
        <f t="shared" si="13"/>
        <v>41.326999999999998</v>
      </c>
      <c r="Q21" s="79">
        <f t="shared" si="13"/>
        <v>45.275789473684213</v>
      </c>
    </row>
    <row r="22" spans="1:17" ht="11.45" customHeight="1" x14ac:dyDescent="0.25">
      <c r="A22" s="116" t="s">
        <v>17</v>
      </c>
      <c r="B22" s="77">
        <v>1.5413523141159466</v>
      </c>
      <c r="C22" s="77">
        <v>2.5536801377619089</v>
      </c>
      <c r="D22" s="77">
        <v>2.3283144119404473</v>
      </c>
      <c r="E22" s="77">
        <v>2.3910174401798621</v>
      </c>
      <c r="F22" s="77">
        <v>2.2173840308334678</v>
      </c>
      <c r="G22" s="77">
        <v>1.4682159958153977</v>
      </c>
      <c r="H22" s="77">
        <v>1.4237682151160242</v>
      </c>
      <c r="I22" s="77">
        <v>1.2190765936368835</v>
      </c>
      <c r="J22" s="77">
        <v>1.0999664063392893</v>
      </c>
      <c r="K22" s="77">
        <v>1.00507295602358</v>
      </c>
      <c r="L22" s="77">
        <v>0.89681068212862036</v>
      </c>
      <c r="M22" s="77">
        <v>0.83199098583252351</v>
      </c>
      <c r="N22" s="77">
        <v>0.88925877025738809</v>
      </c>
      <c r="O22" s="77">
        <v>0.9267577821280264</v>
      </c>
      <c r="P22" s="77">
        <v>0.62604715009649936</v>
      </c>
      <c r="Q22" s="77">
        <v>0.80149488576753225</v>
      </c>
    </row>
    <row r="23" spans="1:17" ht="11.45" customHeight="1" x14ac:dyDescent="0.25">
      <c r="A23" s="93" t="s">
        <v>16</v>
      </c>
      <c r="B23" s="74">
        <v>57.615997549381717</v>
      </c>
      <c r="C23" s="74">
        <v>58.841713595071049</v>
      </c>
      <c r="D23" s="74">
        <v>56.011697857210031</v>
      </c>
      <c r="E23" s="74">
        <v>57.38950150955516</v>
      </c>
      <c r="F23" s="74">
        <v>61.08561596916654</v>
      </c>
      <c r="G23" s="74">
        <v>59.241784004184602</v>
      </c>
      <c r="H23" s="74">
        <v>62.469231784883981</v>
      </c>
      <c r="I23" s="74">
        <v>61.294923406363118</v>
      </c>
      <c r="J23" s="74">
        <v>57.194033593660713</v>
      </c>
      <c r="K23" s="74">
        <v>41.707927043976419</v>
      </c>
      <c r="L23" s="74">
        <v>39.971189317871385</v>
      </c>
      <c r="M23" s="74">
        <v>40.770009014167478</v>
      </c>
      <c r="N23" s="74">
        <v>40.988741229742615</v>
      </c>
      <c r="O23" s="74">
        <v>39.795242217871973</v>
      </c>
      <c r="P23" s="74">
        <v>40.700952849903501</v>
      </c>
      <c r="Q23" s="74">
        <v>44.474294587916681</v>
      </c>
    </row>
    <row r="25" spans="1:17" ht="11.45" customHeight="1" x14ac:dyDescent="0.25">
      <c r="A25" s="27" t="s">
        <v>114</v>
      </c>
      <c r="B25" s="68">
        <f t="shared" ref="B25:Q25" si="14">B26+B32</f>
        <v>1802.5</v>
      </c>
      <c r="C25" s="68">
        <f t="shared" si="14"/>
        <v>1835.5</v>
      </c>
      <c r="D25" s="68">
        <f t="shared" si="14"/>
        <v>1911</v>
      </c>
      <c r="E25" s="68">
        <f t="shared" si="14"/>
        <v>1989.5</v>
      </c>
      <c r="F25" s="68">
        <f t="shared" si="14"/>
        <v>2015</v>
      </c>
      <c r="G25" s="68">
        <f t="shared" si="14"/>
        <v>2079.5</v>
      </c>
      <c r="H25" s="68">
        <f t="shared" si="14"/>
        <v>2140.5</v>
      </c>
      <c r="I25" s="68">
        <f t="shared" si="14"/>
        <v>2248.5</v>
      </c>
      <c r="J25" s="68">
        <f t="shared" si="14"/>
        <v>2324</v>
      </c>
      <c r="K25" s="68">
        <f t="shared" si="14"/>
        <v>2285.5</v>
      </c>
      <c r="L25" s="68">
        <f t="shared" si="14"/>
        <v>2327</v>
      </c>
      <c r="M25" s="68">
        <f t="shared" si="14"/>
        <v>2349.5</v>
      </c>
      <c r="N25" s="68">
        <f t="shared" si="14"/>
        <v>2287</v>
      </c>
      <c r="O25" s="68">
        <f t="shared" si="14"/>
        <v>2334</v>
      </c>
      <c r="P25" s="68">
        <f t="shared" si="14"/>
        <v>2328.5</v>
      </c>
      <c r="Q25" s="68">
        <f t="shared" si="14"/>
        <v>2367</v>
      </c>
    </row>
    <row r="26" spans="1:17" ht="11.45" customHeight="1" x14ac:dyDescent="0.25">
      <c r="A26" s="25" t="s">
        <v>39</v>
      </c>
      <c r="B26" s="79">
        <f t="shared" ref="B26:Q26" si="15">SUM(B27,B28,B31)</f>
        <v>1444</v>
      </c>
      <c r="C26" s="79">
        <f t="shared" si="15"/>
        <v>1460.5</v>
      </c>
      <c r="D26" s="79">
        <f t="shared" si="15"/>
        <v>1536.5</v>
      </c>
      <c r="E26" s="79">
        <f t="shared" si="15"/>
        <v>1615</v>
      </c>
      <c r="F26" s="79">
        <f t="shared" si="15"/>
        <v>1629</v>
      </c>
      <c r="G26" s="79">
        <f t="shared" si="15"/>
        <v>1697.5</v>
      </c>
      <c r="H26" s="79">
        <f t="shared" si="15"/>
        <v>1754.5</v>
      </c>
      <c r="I26" s="79">
        <f t="shared" si="15"/>
        <v>1864.5</v>
      </c>
      <c r="J26" s="79">
        <f t="shared" si="15"/>
        <v>1956</v>
      </c>
      <c r="K26" s="79">
        <f t="shared" si="15"/>
        <v>2002</v>
      </c>
      <c r="L26" s="79">
        <f t="shared" si="15"/>
        <v>2042</v>
      </c>
      <c r="M26" s="79">
        <f t="shared" si="15"/>
        <v>2064.5</v>
      </c>
      <c r="N26" s="79">
        <f t="shared" si="15"/>
        <v>2002</v>
      </c>
      <c r="O26" s="79">
        <f t="shared" si="15"/>
        <v>2044.5</v>
      </c>
      <c r="P26" s="79">
        <f t="shared" si="15"/>
        <v>2040</v>
      </c>
      <c r="Q26" s="79">
        <f t="shared" si="15"/>
        <v>2078.5</v>
      </c>
    </row>
    <row r="27" spans="1:17" ht="11.45" customHeight="1" x14ac:dyDescent="0.25">
      <c r="A27" s="91" t="s">
        <v>21</v>
      </c>
      <c r="B27" s="123">
        <v>665.5</v>
      </c>
      <c r="C27" s="123">
        <v>667.5</v>
      </c>
      <c r="D27" s="123">
        <v>701</v>
      </c>
      <c r="E27" s="123">
        <v>721</v>
      </c>
      <c r="F27" s="123">
        <v>726.5</v>
      </c>
      <c r="G27" s="123">
        <v>729</v>
      </c>
      <c r="H27" s="123">
        <v>756</v>
      </c>
      <c r="I27" s="123">
        <v>815.5</v>
      </c>
      <c r="J27" s="123">
        <v>834.5</v>
      </c>
      <c r="K27" s="123">
        <v>846</v>
      </c>
      <c r="L27" s="123">
        <v>863</v>
      </c>
      <c r="M27" s="123">
        <v>858</v>
      </c>
      <c r="N27" s="123">
        <v>787</v>
      </c>
      <c r="O27" s="123">
        <v>787</v>
      </c>
      <c r="P27" s="123">
        <v>787</v>
      </c>
      <c r="Q27" s="123">
        <v>787</v>
      </c>
    </row>
    <row r="28" spans="1:17" ht="11.45" customHeight="1" x14ac:dyDescent="0.25">
      <c r="A28" s="19" t="s">
        <v>20</v>
      </c>
      <c r="B28" s="76">
        <f t="shared" ref="B28:Q28" si="16">SUM(B29:B30)</f>
        <v>747</v>
      </c>
      <c r="C28" s="76">
        <f t="shared" si="16"/>
        <v>750.5</v>
      </c>
      <c r="D28" s="76">
        <f t="shared" si="16"/>
        <v>791.5</v>
      </c>
      <c r="E28" s="76">
        <f t="shared" si="16"/>
        <v>847</v>
      </c>
      <c r="F28" s="76">
        <f t="shared" si="16"/>
        <v>852.5</v>
      </c>
      <c r="G28" s="76">
        <f t="shared" si="16"/>
        <v>914.5</v>
      </c>
      <c r="H28" s="76">
        <f t="shared" si="16"/>
        <v>942.5</v>
      </c>
      <c r="I28" s="76">
        <f t="shared" si="16"/>
        <v>992.5</v>
      </c>
      <c r="J28" s="76">
        <f t="shared" si="16"/>
        <v>1065</v>
      </c>
      <c r="K28" s="76">
        <f t="shared" si="16"/>
        <v>1087.5</v>
      </c>
      <c r="L28" s="76">
        <f t="shared" si="16"/>
        <v>1105</v>
      </c>
      <c r="M28" s="76">
        <f t="shared" si="16"/>
        <v>1130</v>
      </c>
      <c r="N28" s="76">
        <f t="shared" si="16"/>
        <v>1136.5</v>
      </c>
      <c r="O28" s="76">
        <f t="shared" si="16"/>
        <v>1178.5</v>
      </c>
      <c r="P28" s="76">
        <f t="shared" si="16"/>
        <v>1173.5</v>
      </c>
      <c r="Q28" s="76">
        <f t="shared" si="16"/>
        <v>1212</v>
      </c>
    </row>
    <row r="29" spans="1:17" ht="11.45" customHeight="1" x14ac:dyDescent="0.25">
      <c r="A29" s="62" t="s">
        <v>17</v>
      </c>
      <c r="B29" s="77">
        <v>138</v>
      </c>
      <c r="C29" s="77">
        <v>139</v>
      </c>
      <c r="D29" s="77">
        <v>139</v>
      </c>
      <c r="E29" s="77">
        <v>141.5</v>
      </c>
      <c r="F29" s="77">
        <v>142.5</v>
      </c>
      <c r="G29" s="77">
        <v>143.5</v>
      </c>
      <c r="H29" s="77">
        <v>143.5</v>
      </c>
      <c r="I29" s="77">
        <v>147</v>
      </c>
      <c r="J29" s="77">
        <v>125</v>
      </c>
      <c r="K29" s="77">
        <v>126</v>
      </c>
      <c r="L29" s="77">
        <v>126</v>
      </c>
      <c r="M29" s="77">
        <v>122</v>
      </c>
      <c r="N29" s="77">
        <v>122</v>
      </c>
      <c r="O29" s="77">
        <v>105.5</v>
      </c>
      <c r="P29" s="77">
        <v>80.5</v>
      </c>
      <c r="Q29" s="77">
        <v>80.5</v>
      </c>
    </row>
    <row r="30" spans="1:17" ht="11.45" customHeight="1" x14ac:dyDescent="0.25">
      <c r="A30" s="62" t="s">
        <v>16</v>
      </c>
      <c r="B30" s="77">
        <v>609</v>
      </c>
      <c r="C30" s="77">
        <v>611.5</v>
      </c>
      <c r="D30" s="77">
        <v>652.5</v>
      </c>
      <c r="E30" s="77">
        <v>705.5</v>
      </c>
      <c r="F30" s="77">
        <v>710</v>
      </c>
      <c r="G30" s="77">
        <v>771</v>
      </c>
      <c r="H30" s="77">
        <v>799</v>
      </c>
      <c r="I30" s="77">
        <v>845.5</v>
      </c>
      <c r="J30" s="77">
        <v>940</v>
      </c>
      <c r="K30" s="77">
        <v>961.5</v>
      </c>
      <c r="L30" s="77">
        <v>979</v>
      </c>
      <c r="M30" s="77">
        <v>1008</v>
      </c>
      <c r="N30" s="77">
        <v>1014.5</v>
      </c>
      <c r="O30" s="77">
        <v>1073</v>
      </c>
      <c r="P30" s="77">
        <v>1093</v>
      </c>
      <c r="Q30" s="77">
        <v>1131.5</v>
      </c>
    </row>
    <row r="31" spans="1:17" ht="11.45" customHeight="1" x14ac:dyDescent="0.25">
      <c r="A31" s="118" t="s">
        <v>19</v>
      </c>
      <c r="B31" s="122">
        <v>31.5</v>
      </c>
      <c r="C31" s="122">
        <v>42.5</v>
      </c>
      <c r="D31" s="122">
        <v>44</v>
      </c>
      <c r="E31" s="122">
        <v>47</v>
      </c>
      <c r="F31" s="122">
        <v>50</v>
      </c>
      <c r="G31" s="122">
        <v>54</v>
      </c>
      <c r="H31" s="122">
        <v>56</v>
      </c>
      <c r="I31" s="122">
        <v>56.5</v>
      </c>
      <c r="J31" s="122">
        <v>56.5</v>
      </c>
      <c r="K31" s="122">
        <v>68.5</v>
      </c>
      <c r="L31" s="122">
        <v>74</v>
      </c>
      <c r="M31" s="122">
        <v>76.5</v>
      </c>
      <c r="N31" s="122">
        <v>78.5</v>
      </c>
      <c r="O31" s="122">
        <v>79</v>
      </c>
      <c r="P31" s="122">
        <v>79.5</v>
      </c>
      <c r="Q31" s="122">
        <v>79.5</v>
      </c>
    </row>
    <row r="32" spans="1:17" ht="11.45" customHeight="1" x14ac:dyDescent="0.25">
      <c r="A32" s="25" t="s">
        <v>18</v>
      </c>
      <c r="B32" s="79">
        <f t="shared" ref="B32:Q32" si="17">SUM(B33:B34)</f>
        <v>358.5</v>
      </c>
      <c r="C32" s="79">
        <f t="shared" si="17"/>
        <v>375</v>
      </c>
      <c r="D32" s="79">
        <f t="shared" si="17"/>
        <v>374.5</v>
      </c>
      <c r="E32" s="79">
        <f t="shared" si="17"/>
        <v>374.5</v>
      </c>
      <c r="F32" s="79">
        <f t="shared" si="17"/>
        <v>386</v>
      </c>
      <c r="G32" s="79">
        <f t="shared" si="17"/>
        <v>382</v>
      </c>
      <c r="H32" s="79">
        <f t="shared" si="17"/>
        <v>386</v>
      </c>
      <c r="I32" s="79">
        <f t="shared" si="17"/>
        <v>384</v>
      </c>
      <c r="J32" s="79">
        <f t="shared" si="17"/>
        <v>368</v>
      </c>
      <c r="K32" s="79">
        <f t="shared" si="17"/>
        <v>283.5</v>
      </c>
      <c r="L32" s="79">
        <f t="shared" si="17"/>
        <v>285</v>
      </c>
      <c r="M32" s="79">
        <f t="shared" si="17"/>
        <v>285</v>
      </c>
      <c r="N32" s="79">
        <f t="shared" si="17"/>
        <v>285</v>
      </c>
      <c r="O32" s="79">
        <f t="shared" si="17"/>
        <v>289.5</v>
      </c>
      <c r="P32" s="79">
        <f t="shared" si="17"/>
        <v>288.5</v>
      </c>
      <c r="Q32" s="79">
        <f t="shared" si="17"/>
        <v>288.5</v>
      </c>
    </row>
    <row r="33" spans="1:17" ht="11.45" customHeight="1" x14ac:dyDescent="0.25">
      <c r="A33" s="116" t="s">
        <v>17</v>
      </c>
      <c r="B33" s="77">
        <v>17.5</v>
      </c>
      <c r="C33" s="77">
        <v>26.5</v>
      </c>
      <c r="D33" s="77">
        <v>25.5</v>
      </c>
      <c r="E33" s="77">
        <v>25.5</v>
      </c>
      <c r="F33" s="77">
        <v>24</v>
      </c>
      <c r="G33" s="77">
        <v>16.5</v>
      </c>
      <c r="H33" s="77">
        <v>16</v>
      </c>
      <c r="I33" s="77">
        <v>13.5</v>
      </c>
      <c r="J33" s="77">
        <v>12.5</v>
      </c>
      <c r="K33" s="77">
        <v>11.5</v>
      </c>
      <c r="L33" s="77">
        <v>11.5</v>
      </c>
      <c r="M33" s="77">
        <v>11.5</v>
      </c>
      <c r="N33" s="77">
        <v>11.5</v>
      </c>
      <c r="O33" s="77">
        <v>11.5</v>
      </c>
      <c r="P33" s="77">
        <v>10.5</v>
      </c>
      <c r="Q33" s="77">
        <v>10.5</v>
      </c>
    </row>
    <row r="34" spans="1:17" ht="11.45" customHeight="1" x14ac:dyDescent="0.25">
      <c r="A34" s="93" t="s">
        <v>16</v>
      </c>
      <c r="B34" s="74">
        <v>341</v>
      </c>
      <c r="C34" s="74">
        <v>348.5</v>
      </c>
      <c r="D34" s="74">
        <v>349</v>
      </c>
      <c r="E34" s="74">
        <v>349</v>
      </c>
      <c r="F34" s="74">
        <v>362</v>
      </c>
      <c r="G34" s="74">
        <v>365.5</v>
      </c>
      <c r="H34" s="74">
        <v>370</v>
      </c>
      <c r="I34" s="74">
        <v>370.5</v>
      </c>
      <c r="J34" s="74">
        <v>355.5</v>
      </c>
      <c r="K34" s="74">
        <v>272</v>
      </c>
      <c r="L34" s="74">
        <v>273.5</v>
      </c>
      <c r="M34" s="74">
        <v>273.5</v>
      </c>
      <c r="N34" s="74">
        <v>273.5</v>
      </c>
      <c r="O34" s="74">
        <v>278</v>
      </c>
      <c r="P34" s="74">
        <v>278</v>
      </c>
      <c r="Q34" s="74">
        <v>278</v>
      </c>
    </row>
    <row r="36" spans="1:17" ht="11.45" customHeight="1" x14ac:dyDescent="0.25">
      <c r="A36" s="27" t="s">
        <v>113</v>
      </c>
      <c r="B36" s="68">
        <f t="shared" ref="B36:Q36" si="18">B37+B43</f>
        <v>1802.5</v>
      </c>
      <c r="C36" s="68">
        <f t="shared" si="18"/>
        <v>1835.5</v>
      </c>
      <c r="D36" s="68">
        <f t="shared" si="18"/>
        <v>1911</v>
      </c>
      <c r="E36" s="68">
        <f t="shared" si="18"/>
        <v>1989.5</v>
      </c>
      <c r="F36" s="68">
        <f t="shared" si="18"/>
        <v>2015</v>
      </c>
      <c r="G36" s="68">
        <f t="shared" si="18"/>
        <v>2079.5</v>
      </c>
      <c r="H36" s="68">
        <f t="shared" si="18"/>
        <v>2140.5</v>
      </c>
      <c r="I36" s="68">
        <f t="shared" si="18"/>
        <v>2248.5</v>
      </c>
      <c r="J36" s="68">
        <f t="shared" si="18"/>
        <v>2324</v>
      </c>
      <c r="K36" s="68">
        <f t="shared" si="18"/>
        <v>2285.5</v>
      </c>
      <c r="L36" s="68">
        <f t="shared" si="18"/>
        <v>2327</v>
      </c>
      <c r="M36" s="68">
        <f t="shared" si="18"/>
        <v>2349.5</v>
      </c>
      <c r="N36" s="68">
        <f t="shared" si="18"/>
        <v>2287</v>
      </c>
      <c r="O36" s="68">
        <f t="shared" si="18"/>
        <v>2334</v>
      </c>
      <c r="P36" s="68">
        <f t="shared" si="18"/>
        <v>2328.5</v>
      </c>
      <c r="Q36" s="68">
        <f t="shared" si="18"/>
        <v>2367</v>
      </c>
    </row>
    <row r="37" spans="1:17" ht="11.45" customHeight="1" x14ac:dyDescent="0.25">
      <c r="A37" s="25" t="s">
        <v>39</v>
      </c>
      <c r="B37" s="79">
        <f t="shared" ref="B37:Q37" si="19">SUM(B38,B39,B42)</f>
        <v>1444</v>
      </c>
      <c r="C37" s="79">
        <f t="shared" si="19"/>
        <v>1460.5</v>
      </c>
      <c r="D37" s="79">
        <f t="shared" si="19"/>
        <v>1536.5</v>
      </c>
      <c r="E37" s="79">
        <f t="shared" si="19"/>
        <v>1615</v>
      </c>
      <c r="F37" s="79">
        <f t="shared" si="19"/>
        <v>1629</v>
      </c>
      <c r="G37" s="79">
        <f t="shared" si="19"/>
        <v>1697.5</v>
      </c>
      <c r="H37" s="79">
        <f t="shared" si="19"/>
        <v>1754.5</v>
      </c>
      <c r="I37" s="79">
        <f t="shared" si="19"/>
        <v>1864.5</v>
      </c>
      <c r="J37" s="79">
        <f t="shared" si="19"/>
        <v>1956</v>
      </c>
      <c r="K37" s="79">
        <f t="shared" si="19"/>
        <v>2002</v>
      </c>
      <c r="L37" s="79">
        <f t="shared" si="19"/>
        <v>2042</v>
      </c>
      <c r="M37" s="79">
        <f t="shared" si="19"/>
        <v>2064.5</v>
      </c>
      <c r="N37" s="79">
        <f t="shared" si="19"/>
        <v>2002</v>
      </c>
      <c r="O37" s="79">
        <f t="shared" si="19"/>
        <v>2044.5</v>
      </c>
      <c r="P37" s="79">
        <f t="shared" si="19"/>
        <v>2040</v>
      </c>
      <c r="Q37" s="79">
        <f t="shared" si="19"/>
        <v>2078.5</v>
      </c>
    </row>
    <row r="38" spans="1:17" ht="11.45" customHeight="1" x14ac:dyDescent="0.25">
      <c r="A38" s="91" t="s">
        <v>21</v>
      </c>
      <c r="B38" s="123">
        <v>665.5</v>
      </c>
      <c r="C38" s="123">
        <v>667.5</v>
      </c>
      <c r="D38" s="123">
        <v>701</v>
      </c>
      <c r="E38" s="123">
        <v>721</v>
      </c>
      <c r="F38" s="123">
        <v>726.5</v>
      </c>
      <c r="G38" s="123">
        <v>729</v>
      </c>
      <c r="H38" s="123">
        <v>756</v>
      </c>
      <c r="I38" s="123">
        <v>815.5</v>
      </c>
      <c r="J38" s="123">
        <v>834.5</v>
      </c>
      <c r="K38" s="123">
        <v>846</v>
      </c>
      <c r="L38" s="123">
        <v>863</v>
      </c>
      <c r="M38" s="123">
        <v>858</v>
      </c>
      <c r="N38" s="123">
        <v>787</v>
      </c>
      <c r="O38" s="123">
        <v>787</v>
      </c>
      <c r="P38" s="123">
        <v>787</v>
      </c>
      <c r="Q38" s="123">
        <v>787</v>
      </c>
    </row>
    <row r="39" spans="1:17" ht="11.45" customHeight="1" x14ac:dyDescent="0.25">
      <c r="A39" s="19" t="s">
        <v>20</v>
      </c>
      <c r="B39" s="76">
        <f t="shared" ref="B39:Q39" si="20">SUM(B40:B41)</f>
        <v>747</v>
      </c>
      <c r="C39" s="76">
        <f t="shared" si="20"/>
        <v>750.5</v>
      </c>
      <c r="D39" s="76">
        <f t="shared" si="20"/>
        <v>791.5</v>
      </c>
      <c r="E39" s="76">
        <f t="shared" si="20"/>
        <v>847</v>
      </c>
      <c r="F39" s="76">
        <f t="shared" si="20"/>
        <v>852.5</v>
      </c>
      <c r="G39" s="76">
        <f t="shared" si="20"/>
        <v>914.5</v>
      </c>
      <c r="H39" s="76">
        <f t="shared" si="20"/>
        <v>942.5</v>
      </c>
      <c r="I39" s="76">
        <f t="shared" si="20"/>
        <v>992.5</v>
      </c>
      <c r="J39" s="76">
        <f t="shared" si="20"/>
        <v>1065</v>
      </c>
      <c r="K39" s="76">
        <f t="shared" si="20"/>
        <v>1087.5</v>
      </c>
      <c r="L39" s="76">
        <f t="shared" si="20"/>
        <v>1105</v>
      </c>
      <c r="M39" s="76">
        <f t="shared" si="20"/>
        <v>1130</v>
      </c>
      <c r="N39" s="76">
        <f t="shared" si="20"/>
        <v>1136.5</v>
      </c>
      <c r="O39" s="76">
        <f t="shared" si="20"/>
        <v>1178.5</v>
      </c>
      <c r="P39" s="76">
        <f t="shared" si="20"/>
        <v>1173.5</v>
      </c>
      <c r="Q39" s="76">
        <f t="shared" si="20"/>
        <v>1212</v>
      </c>
    </row>
    <row r="40" spans="1:17" ht="11.45" customHeight="1" x14ac:dyDescent="0.25">
      <c r="A40" s="62" t="s">
        <v>17</v>
      </c>
      <c r="B40" s="77">
        <v>138</v>
      </c>
      <c r="C40" s="77">
        <v>139</v>
      </c>
      <c r="D40" s="77">
        <v>139</v>
      </c>
      <c r="E40" s="77">
        <v>141.5</v>
      </c>
      <c r="F40" s="77">
        <v>142.5</v>
      </c>
      <c r="G40" s="77">
        <v>143.5</v>
      </c>
      <c r="H40" s="77">
        <v>143.5</v>
      </c>
      <c r="I40" s="77">
        <v>147</v>
      </c>
      <c r="J40" s="77">
        <v>125</v>
      </c>
      <c r="K40" s="77">
        <v>126</v>
      </c>
      <c r="L40" s="77">
        <v>126</v>
      </c>
      <c r="M40" s="77">
        <v>122</v>
      </c>
      <c r="N40" s="77">
        <v>122</v>
      </c>
      <c r="O40" s="77">
        <v>105.5</v>
      </c>
      <c r="P40" s="77">
        <v>80.5</v>
      </c>
      <c r="Q40" s="77">
        <v>80.5</v>
      </c>
    </row>
    <row r="41" spans="1:17" ht="11.45" customHeight="1" x14ac:dyDescent="0.25">
      <c r="A41" s="62" t="s">
        <v>16</v>
      </c>
      <c r="B41" s="77">
        <v>609</v>
      </c>
      <c r="C41" s="77">
        <v>611.5</v>
      </c>
      <c r="D41" s="77">
        <v>652.5</v>
      </c>
      <c r="E41" s="77">
        <v>705.5</v>
      </c>
      <c r="F41" s="77">
        <v>710</v>
      </c>
      <c r="G41" s="77">
        <v>771</v>
      </c>
      <c r="H41" s="77">
        <v>799</v>
      </c>
      <c r="I41" s="77">
        <v>845.5</v>
      </c>
      <c r="J41" s="77">
        <v>940</v>
      </c>
      <c r="K41" s="77">
        <v>961.5</v>
      </c>
      <c r="L41" s="77">
        <v>979</v>
      </c>
      <c r="M41" s="77">
        <v>1008</v>
      </c>
      <c r="N41" s="77">
        <v>1014.5</v>
      </c>
      <c r="O41" s="77">
        <v>1073</v>
      </c>
      <c r="P41" s="77">
        <v>1093</v>
      </c>
      <c r="Q41" s="77">
        <v>1131.5</v>
      </c>
    </row>
    <row r="42" spans="1:17" ht="11.45" customHeight="1" x14ac:dyDescent="0.25">
      <c r="A42" s="118" t="s">
        <v>19</v>
      </c>
      <c r="B42" s="122">
        <v>31.5</v>
      </c>
      <c r="C42" s="122">
        <v>42.5</v>
      </c>
      <c r="D42" s="122">
        <v>44</v>
      </c>
      <c r="E42" s="122">
        <v>47</v>
      </c>
      <c r="F42" s="122">
        <v>50</v>
      </c>
      <c r="G42" s="122">
        <v>54</v>
      </c>
      <c r="H42" s="122">
        <v>56</v>
      </c>
      <c r="I42" s="122">
        <v>56.5</v>
      </c>
      <c r="J42" s="122">
        <v>56.5</v>
      </c>
      <c r="K42" s="122">
        <v>68.5</v>
      </c>
      <c r="L42" s="122">
        <v>74</v>
      </c>
      <c r="M42" s="122">
        <v>76.5</v>
      </c>
      <c r="N42" s="122">
        <v>78.5</v>
      </c>
      <c r="O42" s="122">
        <v>79</v>
      </c>
      <c r="P42" s="122">
        <v>79.5</v>
      </c>
      <c r="Q42" s="122">
        <v>79.5</v>
      </c>
    </row>
    <row r="43" spans="1:17" ht="11.45" customHeight="1" x14ac:dyDescent="0.25">
      <c r="A43" s="25" t="s">
        <v>18</v>
      </c>
      <c r="B43" s="79">
        <f t="shared" ref="B43:Q43" si="21">SUM(B44:B45)</f>
        <v>358.5</v>
      </c>
      <c r="C43" s="79">
        <f t="shared" si="21"/>
        <v>375</v>
      </c>
      <c r="D43" s="79">
        <f t="shared" si="21"/>
        <v>374.5</v>
      </c>
      <c r="E43" s="79">
        <f t="shared" si="21"/>
        <v>374.5</v>
      </c>
      <c r="F43" s="79">
        <f t="shared" si="21"/>
        <v>386</v>
      </c>
      <c r="G43" s="79">
        <f t="shared" si="21"/>
        <v>382</v>
      </c>
      <c r="H43" s="79">
        <f t="shared" si="21"/>
        <v>386</v>
      </c>
      <c r="I43" s="79">
        <f t="shared" si="21"/>
        <v>384</v>
      </c>
      <c r="J43" s="79">
        <f t="shared" si="21"/>
        <v>368</v>
      </c>
      <c r="K43" s="79">
        <f t="shared" si="21"/>
        <v>283.5</v>
      </c>
      <c r="L43" s="79">
        <f t="shared" si="21"/>
        <v>285</v>
      </c>
      <c r="M43" s="79">
        <f t="shared" si="21"/>
        <v>285</v>
      </c>
      <c r="N43" s="79">
        <f t="shared" si="21"/>
        <v>285</v>
      </c>
      <c r="O43" s="79">
        <f t="shared" si="21"/>
        <v>289.5</v>
      </c>
      <c r="P43" s="79">
        <f t="shared" si="21"/>
        <v>288.5</v>
      </c>
      <c r="Q43" s="79">
        <f t="shared" si="21"/>
        <v>288.5</v>
      </c>
    </row>
    <row r="44" spans="1:17" ht="11.45" customHeight="1" x14ac:dyDescent="0.25">
      <c r="A44" s="116" t="s">
        <v>17</v>
      </c>
      <c r="B44" s="77">
        <v>17.5</v>
      </c>
      <c r="C44" s="77">
        <v>26.5</v>
      </c>
      <c r="D44" s="77">
        <v>25.5</v>
      </c>
      <c r="E44" s="77">
        <v>25.5</v>
      </c>
      <c r="F44" s="77">
        <v>24</v>
      </c>
      <c r="G44" s="77">
        <v>16.5</v>
      </c>
      <c r="H44" s="77">
        <v>16</v>
      </c>
      <c r="I44" s="77">
        <v>13.5</v>
      </c>
      <c r="J44" s="77">
        <v>12.5</v>
      </c>
      <c r="K44" s="77">
        <v>11.5</v>
      </c>
      <c r="L44" s="77">
        <v>11.5</v>
      </c>
      <c r="M44" s="77">
        <v>11.5</v>
      </c>
      <c r="N44" s="77">
        <v>11.5</v>
      </c>
      <c r="O44" s="77">
        <v>11.5</v>
      </c>
      <c r="P44" s="77">
        <v>10.5</v>
      </c>
      <c r="Q44" s="77">
        <v>10.5</v>
      </c>
    </row>
    <row r="45" spans="1:17" ht="11.45" customHeight="1" x14ac:dyDescent="0.25">
      <c r="A45" s="93" t="s">
        <v>16</v>
      </c>
      <c r="B45" s="74">
        <v>341</v>
      </c>
      <c r="C45" s="74">
        <v>348.5</v>
      </c>
      <c r="D45" s="74">
        <v>349</v>
      </c>
      <c r="E45" s="74">
        <v>349</v>
      </c>
      <c r="F45" s="74">
        <v>362</v>
      </c>
      <c r="G45" s="74">
        <v>365.5</v>
      </c>
      <c r="H45" s="74">
        <v>370</v>
      </c>
      <c r="I45" s="74">
        <v>370.5</v>
      </c>
      <c r="J45" s="74">
        <v>355.5</v>
      </c>
      <c r="K45" s="74">
        <v>272</v>
      </c>
      <c r="L45" s="74">
        <v>273.5</v>
      </c>
      <c r="M45" s="74">
        <v>273.5</v>
      </c>
      <c r="N45" s="74">
        <v>273.5</v>
      </c>
      <c r="O45" s="74">
        <v>278</v>
      </c>
      <c r="P45" s="74">
        <v>278</v>
      </c>
      <c r="Q45" s="74">
        <v>278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33</v>
      </c>
      <c r="D47" s="68">
        <f t="shared" si="22"/>
        <v>76.5</v>
      </c>
      <c r="E47" s="68">
        <f t="shared" si="22"/>
        <v>78.5</v>
      </c>
      <c r="F47" s="68">
        <f t="shared" si="22"/>
        <v>27</v>
      </c>
      <c r="G47" s="68">
        <f t="shared" si="22"/>
        <v>72</v>
      </c>
      <c r="H47" s="68">
        <f t="shared" si="22"/>
        <v>61.5</v>
      </c>
      <c r="I47" s="68">
        <f t="shared" si="22"/>
        <v>110.5</v>
      </c>
      <c r="J47" s="68">
        <f t="shared" si="22"/>
        <v>113.5</v>
      </c>
      <c r="K47" s="68">
        <f t="shared" si="22"/>
        <v>46</v>
      </c>
      <c r="L47" s="68">
        <f t="shared" si="22"/>
        <v>41.5</v>
      </c>
      <c r="M47" s="68">
        <f t="shared" si="22"/>
        <v>31.5</v>
      </c>
      <c r="N47" s="68">
        <f t="shared" si="22"/>
        <v>8.5</v>
      </c>
      <c r="O47" s="68">
        <f t="shared" si="22"/>
        <v>63.5</v>
      </c>
      <c r="P47" s="68">
        <f t="shared" si="22"/>
        <v>20.5</v>
      </c>
      <c r="Q47" s="68">
        <f t="shared" si="22"/>
        <v>38.5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16.5</v>
      </c>
      <c r="D48" s="79">
        <f t="shared" si="23"/>
        <v>76</v>
      </c>
      <c r="E48" s="79">
        <f t="shared" si="23"/>
        <v>78.5</v>
      </c>
      <c r="F48" s="79">
        <f t="shared" si="23"/>
        <v>14</v>
      </c>
      <c r="G48" s="79">
        <f t="shared" si="23"/>
        <v>68.5</v>
      </c>
      <c r="H48" s="79">
        <f t="shared" si="23"/>
        <v>57</v>
      </c>
      <c r="I48" s="79">
        <f t="shared" si="23"/>
        <v>110</v>
      </c>
      <c r="J48" s="79">
        <f t="shared" si="23"/>
        <v>113.5</v>
      </c>
      <c r="K48" s="79">
        <f t="shared" si="23"/>
        <v>46</v>
      </c>
      <c r="L48" s="79">
        <f t="shared" si="23"/>
        <v>40</v>
      </c>
      <c r="M48" s="79">
        <f t="shared" si="23"/>
        <v>31.5</v>
      </c>
      <c r="N48" s="79">
        <f t="shared" si="23"/>
        <v>8.5</v>
      </c>
      <c r="O48" s="79">
        <f t="shared" si="23"/>
        <v>59</v>
      </c>
      <c r="P48" s="79">
        <f t="shared" si="23"/>
        <v>20.5</v>
      </c>
      <c r="Q48" s="79">
        <f t="shared" si="23"/>
        <v>38.5</v>
      </c>
    </row>
    <row r="49" spans="1:17" ht="11.45" customHeight="1" x14ac:dyDescent="0.25">
      <c r="A49" s="91" t="s">
        <v>21</v>
      </c>
      <c r="B49" s="121"/>
      <c r="C49" s="123">
        <v>2</v>
      </c>
      <c r="D49" s="123">
        <v>33.5</v>
      </c>
      <c r="E49" s="123">
        <v>20</v>
      </c>
      <c r="F49" s="123">
        <v>5.5</v>
      </c>
      <c r="G49" s="123">
        <v>2.5</v>
      </c>
      <c r="H49" s="123">
        <v>27</v>
      </c>
      <c r="I49" s="123">
        <v>59.5</v>
      </c>
      <c r="J49" s="123">
        <v>19</v>
      </c>
      <c r="K49" s="123">
        <v>11.5</v>
      </c>
      <c r="L49" s="123">
        <v>17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3.5</v>
      </c>
      <c r="D50" s="76">
        <f t="shared" si="24"/>
        <v>41</v>
      </c>
      <c r="E50" s="76">
        <f t="shared" si="24"/>
        <v>55.5</v>
      </c>
      <c r="F50" s="76">
        <f t="shared" si="24"/>
        <v>5.5</v>
      </c>
      <c r="G50" s="76">
        <f t="shared" si="24"/>
        <v>62</v>
      </c>
      <c r="H50" s="76">
        <f t="shared" si="24"/>
        <v>28</v>
      </c>
      <c r="I50" s="76">
        <f t="shared" si="24"/>
        <v>50</v>
      </c>
      <c r="J50" s="76">
        <f t="shared" si="24"/>
        <v>94.5</v>
      </c>
      <c r="K50" s="76">
        <f t="shared" si="24"/>
        <v>22.5</v>
      </c>
      <c r="L50" s="76">
        <f t="shared" si="24"/>
        <v>17.5</v>
      </c>
      <c r="M50" s="76">
        <f t="shared" si="24"/>
        <v>29</v>
      </c>
      <c r="N50" s="76">
        <f t="shared" si="24"/>
        <v>6.5</v>
      </c>
      <c r="O50" s="76">
        <f t="shared" si="24"/>
        <v>58.5</v>
      </c>
      <c r="P50" s="76">
        <f t="shared" si="24"/>
        <v>20</v>
      </c>
      <c r="Q50" s="76">
        <f t="shared" si="24"/>
        <v>38.5</v>
      </c>
    </row>
    <row r="51" spans="1:17" ht="11.45" customHeight="1" x14ac:dyDescent="0.25">
      <c r="A51" s="62" t="s">
        <v>17</v>
      </c>
      <c r="B51" s="42"/>
      <c r="C51" s="77">
        <v>1</v>
      </c>
      <c r="D51" s="77">
        <v>0</v>
      </c>
      <c r="E51" s="77">
        <v>2.5</v>
      </c>
      <c r="F51" s="77">
        <v>1</v>
      </c>
      <c r="G51" s="77">
        <v>1</v>
      </c>
      <c r="H51" s="77">
        <v>0</v>
      </c>
      <c r="I51" s="77">
        <v>3.5</v>
      </c>
      <c r="J51" s="77">
        <v>0</v>
      </c>
      <c r="K51" s="77">
        <v>1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2.5</v>
      </c>
      <c r="D52" s="77">
        <v>41</v>
      </c>
      <c r="E52" s="77">
        <v>53</v>
      </c>
      <c r="F52" s="77">
        <v>4.5</v>
      </c>
      <c r="G52" s="77">
        <v>61</v>
      </c>
      <c r="H52" s="77">
        <v>28</v>
      </c>
      <c r="I52" s="77">
        <v>46.5</v>
      </c>
      <c r="J52" s="77">
        <v>94.5</v>
      </c>
      <c r="K52" s="77">
        <v>21.5</v>
      </c>
      <c r="L52" s="77">
        <v>17.5</v>
      </c>
      <c r="M52" s="77">
        <v>29</v>
      </c>
      <c r="N52" s="77">
        <v>6.5</v>
      </c>
      <c r="O52" s="77">
        <v>58.5</v>
      </c>
      <c r="P52" s="77">
        <v>20</v>
      </c>
      <c r="Q52" s="77">
        <v>38.5</v>
      </c>
    </row>
    <row r="53" spans="1:17" ht="11.45" customHeight="1" x14ac:dyDescent="0.25">
      <c r="A53" s="118" t="s">
        <v>19</v>
      </c>
      <c r="B53" s="120"/>
      <c r="C53" s="122">
        <v>11</v>
      </c>
      <c r="D53" s="122">
        <v>1.5</v>
      </c>
      <c r="E53" s="122">
        <v>3</v>
      </c>
      <c r="F53" s="122">
        <v>3</v>
      </c>
      <c r="G53" s="122">
        <v>4</v>
      </c>
      <c r="H53" s="122">
        <v>2</v>
      </c>
      <c r="I53" s="122">
        <v>0.5</v>
      </c>
      <c r="J53" s="122">
        <v>0</v>
      </c>
      <c r="K53" s="122">
        <v>12</v>
      </c>
      <c r="L53" s="122">
        <v>5.5</v>
      </c>
      <c r="M53" s="122">
        <v>2.5</v>
      </c>
      <c r="N53" s="122">
        <v>2</v>
      </c>
      <c r="O53" s="122">
        <v>0.5</v>
      </c>
      <c r="P53" s="122">
        <v>0.5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16.5</v>
      </c>
      <c r="D54" s="79">
        <f t="shared" si="25"/>
        <v>0.5</v>
      </c>
      <c r="E54" s="79">
        <f t="shared" si="25"/>
        <v>0</v>
      </c>
      <c r="F54" s="79">
        <f t="shared" si="25"/>
        <v>13</v>
      </c>
      <c r="G54" s="79">
        <f t="shared" si="25"/>
        <v>3.5</v>
      </c>
      <c r="H54" s="79">
        <f t="shared" si="25"/>
        <v>4.5</v>
      </c>
      <c r="I54" s="79">
        <f t="shared" si="25"/>
        <v>0.5</v>
      </c>
      <c r="J54" s="79">
        <f t="shared" si="25"/>
        <v>0</v>
      </c>
      <c r="K54" s="79">
        <f t="shared" si="25"/>
        <v>0</v>
      </c>
      <c r="L54" s="79">
        <f t="shared" si="25"/>
        <v>1.5</v>
      </c>
      <c r="M54" s="79">
        <f t="shared" si="25"/>
        <v>0</v>
      </c>
      <c r="N54" s="79">
        <f t="shared" si="25"/>
        <v>0</v>
      </c>
      <c r="O54" s="79">
        <f t="shared" si="25"/>
        <v>4.5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9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7.5</v>
      </c>
      <c r="D56" s="74">
        <v>0.5</v>
      </c>
      <c r="E56" s="74">
        <v>0</v>
      </c>
      <c r="F56" s="74">
        <v>13</v>
      </c>
      <c r="G56" s="74">
        <v>3.5</v>
      </c>
      <c r="H56" s="74">
        <v>4.5</v>
      </c>
      <c r="I56" s="74">
        <v>0.5</v>
      </c>
      <c r="J56" s="74">
        <v>0</v>
      </c>
      <c r="K56" s="74">
        <v>0</v>
      </c>
      <c r="L56" s="74">
        <v>1.5</v>
      </c>
      <c r="M56" s="74">
        <v>0</v>
      </c>
      <c r="N56" s="74">
        <v>0</v>
      </c>
      <c r="O56" s="74">
        <v>4.5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186.64066465878457</v>
      </c>
      <c r="C61" s="79">
        <f t="shared" si="26"/>
        <v>190.55398866078863</v>
      </c>
      <c r="D61" s="79">
        <f t="shared" si="26"/>
        <v>174.99716283854266</v>
      </c>
      <c r="E61" s="79">
        <f t="shared" si="26"/>
        <v>161.85719879324526</v>
      </c>
      <c r="F61" s="79">
        <f t="shared" si="26"/>
        <v>163.98755834068336</v>
      </c>
      <c r="G61" s="79">
        <f t="shared" si="26"/>
        <v>159.5236118383786</v>
      </c>
      <c r="H61" s="79">
        <f t="shared" si="26"/>
        <v>153.03247567871151</v>
      </c>
      <c r="I61" s="79">
        <f t="shared" si="26"/>
        <v>145.62639145911623</v>
      </c>
      <c r="J61" s="79">
        <f t="shared" si="26"/>
        <v>139.45373935529844</v>
      </c>
      <c r="K61" s="79">
        <f t="shared" si="26"/>
        <v>132.47079503149484</v>
      </c>
      <c r="L61" s="79">
        <f t="shared" si="26"/>
        <v>126.94943920236855</v>
      </c>
      <c r="M61" s="79">
        <f t="shared" si="26"/>
        <v>125.86731378583664</v>
      </c>
      <c r="N61" s="79">
        <f t="shared" si="26"/>
        <v>125.05648971969158</v>
      </c>
      <c r="O61" s="79">
        <f t="shared" si="26"/>
        <v>126.55815622695616</v>
      </c>
      <c r="P61" s="79">
        <f t="shared" si="26"/>
        <v>131.96959122816804</v>
      </c>
      <c r="Q61" s="79">
        <f t="shared" si="26"/>
        <v>131.95045988147558</v>
      </c>
    </row>
    <row r="62" spans="1:17" ht="11.45" customHeight="1" x14ac:dyDescent="0.25">
      <c r="A62" s="91" t="s">
        <v>21</v>
      </c>
      <c r="B62" s="123">
        <f t="shared" ref="B62:Q62" si="27">IF(B5=0,0,B5/B16)</f>
        <v>74.087151125047711</v>
      </c>
      <c r="C62" s="123">
        <f t="shared" si="27"/>
        <v>73.651733907256698</v>
      </c>
      <c r="D62" s="123">
        <f t="shared" si="27"/>
        <v>73.833879249146605</v>
      </c>
      <c r="E62" s="123">
        <f t="shared" si="27"/>
        <v>72.983889923953214</v>
      </c>
      <c r="F62" s="123">
        <f t="shared" si="27"/>
        <v>72.690445404450884</v>
      </c>
      <c r="G62" s="123">
        <f t="shared" si="27"/>
        <v>72.802324466770145</v>
      </c>
      <c r="H62" s="123">
        <f t="shared" si="27"/>
        <v>73.023153709675384</v>
      </c>
      <c r="I62" s="123">
        <f t="shared" si="27"/>
        <v>72.508034263584591</v>
      </c>
      <c r="J62" s="123">
        <f t="shared" si="27"/>
        <v>72.532409026220321</v>
      </c>
      <c r="K62" s="123">
        <f t="shared" si="27"/>
        <v>72.200797329781764</v>
      </c>
      <c r="L62" s="123">
        <f t="shared" si="27"/>
        <v>72.183085980454635</v>
      </c>
      <c r="M62" s="123">
        <f t="shared" si="27"/>
        <v>73.808246803445144</v>
      </c>
      <c r="N62" s="123">
        <f t="shared" si="27"/>
        <v>75.038202256915014</v>
      </c>
      <c r="O62" s="123">
        <f t="shared" si="27"/>
        <v>74.931428858795755</v>
      </c>
      <c r="P62" s="123">
        <f t="shared" si="27"/>
        <v>75.427532087482518</v>
      </c>
      <c r="Q62" s="123">
        <f t="shared" si="27"/>
        <v>75.903069083885384</v>
      </c>
    </row>
    <row r="63" spans="1:17" ht="11.45" customHeight="1" x14ac:dyDescent="0.25">
      <c r="A63" s="19" t="s">
        <v>20</v>
      </c>
      <c r="B63" s="76">
        <f t="shared" ref="B63:Q63" si="28">IF(B6=0,0,B6/B17)</f>
        <v>220.81189046666032</v>
      </c>
      <c r="C63" s="76">
        <f t="shared" si="28"/>
        <v>226.15874766171112</v>
      </c>
      <c r="D63" s="76">
        <f t="shared" si="28"/>
        <v>201.21476814019886</v>
      </c>
      <c r="E63" s="76">
        <f t="shared" si="28"/>
        <v>180.65499756364966</v>
      </c>
      <c r="F63" s="76">
        <f t="shared" si="28"/>
        <v>183.67832183371664</v>
      </c>
      <c r="G63" s="76">
        <f t="shared" si="28"/>
        <v>175.04296492815971</v>
      </c>
      <c r="H63" s="76">
        <f t="shared" si="28"/>
        <v>165.01071694313544</v>
      </c>
      <c r="I63" s="76">
        <f t="shared" si="28"/>
        <v>156.03212781472089</v>
      </c>
      <c r="J63" s="76">
        <f t="shared" si="28"/>
        <v>146.93310158729</v>
      </c>
      <c r="K63" s="76">
        <f t="shared" si="28"/>
        <v>133.76669470639453</v>
      </c>
      <c r="L63" s="76">
        <f t="shared" si="28"/>
        <v>124.37324539468986</v>
      </c>
      <c r="M63" s="76">
        <f t="shared" si="28"/>
        <v>120.16788357423134</v>
      </c>
      <c r="N63" s="76">
        <f t="shared" si="28"/>
        <v>115.86192995047094</v>
      </c>
      <c r="O63" s="76">
        <f t="shared" si="28"/>
        <v>118.48584737816512</v>
      </c>
      <c r="P63" s="76">
        <f t="shared" si="28"/>
        <v>125.85716384759138</v>
      </c>
      <c r="Q63" s="76">
        <f t="shared" si="28"/>
        <v>126.06449050830319</v>
      </c>
    </row>
    <row r="64" spans="1:17" ht="11.45" customHeight="1" x14ac:dyDescent="0.25">
      <c r="A64" s="62" t="s">
        <v>17</v>
      </c>
      <c r="B64" s="77">
        <f t="shared" ref="B64:Q64" si="29">IF(B7=0,0,B7/B18)</f>
        <v>129.75679553794313</v>
      </c>
      <c r="C64" s="77">
        <f t="shared" si="29"/>
        <v>122.07809747504312</v>
      </c>
      <c r="D64" s="77">
        <f t="shared" si="29"/>
        <v>122.03345745648032</v>
      </c>
      <c r="E64" s="77">
        <f t="shared" si="29"/>
        <v>106.81752653386137</v>
      </c>
      <c r="F64" s="77">
        <f t="shared" si="29"/>
        <v>110.92310134259952</v>
      </c>
      <c r="G64" s="77">
        <f t="shared" si="29"/>
        <v>110.38986255708902</v>
      </c>
      <c r="H64" s="77">
        <f t="shared" si="29"/>
        <v>110.8891012000752</v>
      </c>
      <c r="I64" s="77">
        <f t="shared" si="29"/>
        <v>107.81627057560732</v>
      </c>
      <c r="J64" s="77">
        <f t="shared" si="29"/>
        <v>107.65127340694819</v>
      </c>
      <c r="K64" s="77">
        <f t="shared" si="29"/>
        <v>100.01491407544901</v>
      </c>
      <c r="L64" s="77">
        <f t="shared" si="29"/>
        <v>97.009097288503881</v>
      </c>
      <c r="M64" s="77">
        <f t="shared" si="29"/>
        <v>104.63332395677367</v>
      </c>
      <c r="N64" s="77">
        <f t="shared" si="29"/>
        <v>110.05750669891387</v>
      </c>
      <c r="O64" s="77">
        <f t="shared" si="29"/>
        <v>110.59662141052971</v>
      </c>
      <c r="P64" s="77">
        <f t="shared" si="29"/>
        <v>113.90232381222432</v>
      </c>
      <c r="Q64" s="77">
        <f t="shared" si="29"/>
        <v>118.64803686696939</v>
      </c>
    </row>
    <row r="65" spans="1:17" ht="11.45" customHeight="1" x14ac:dyDescent="0.25">
      <c r="A65" s="62" t="s">
        <v>16</v>
      </c>
      <c r="B65" s="77">
        <f t="shared" ref="B65:Q65" si="30">IF(B8=0,0,B8/B19)</f>
        <v>241.56620591973328</v>
      </c>
      <c r="C65" s="77">
        <f t="shared" si="30"/>
        <v>246.48951211855976</v>
      </c>
      <c r="D65" s="77">
        <f t="shared" si="30"/>
        <v>216.59565213322458</v>
      </c>
      <c r="E65" s="77">
        <f t="shared" si="30"/>
        <v>195.57976669233884</v>
      </c>
      <c r="F65" s="77">
        <f t="shared" si="30"/>
        <v>196.5275123849712</v>
      </c>
      <c r="G65" s="77">
        <f t="shared" si="30"/>
        <v>184.25035169306477</v>
      </c>
      <c r="H65" s="77">
        <f t="shared" si="30"/>
        <v>173.79078139892022</v>
      </c>
      <c r="I65" s="77">
        <f t="shared" si="30"/>
        <v>163.3784225898701</v>
      </c>
      <c r="J65" s="77">
        <f t="shared" si="30"/>
        <v>150.56096335661488</v>
      </c>
      <c r="K65" s="77">
        <f t="shared" si="30"/>
        <v>136.41941626527685</v>
      </c>
      <c r="L65" s="77">
        <f t="shared" si="30"/>
        <v>126.67749706230902</v>
      </c>
      <c r="M65" s="77">
        <f t="shared" si="30"/>
        <v>121.08405846380867</v>
      </c>
      <c r="N65" s="77">
        <f t="shared" si="30"/>
        <v>116.28311311233124</v>
      </c>
      <c r="O65" s="77">
        <f t="shared" si="30"/>
        <v>118.87475395514359</v>
      </c>
      <c r="P65" s="77">
        <f t="shared" si="30"/>
        <v>126.12802417620431</v>
      </c>
      <c r="Q65" s="77">
        <f t="shared" si="30"/>
        <v>126.25443079551026</v>
      </c>
    </row>
    <row r="66" spans="1:17" ht="11.45" customHeight="1" x14ac:dyDescent="0.25">
      <c r="A66" s="118" t="s">
        <v>19</v>
      </c>
      <c r="B66" s="122">
        <f t="shared" ref="B66:Q66" si="31">IF(B9=0,0,B9/B20)</f>
        <v>275.18084703589159</v>
      </c>
      <c r="C66" s="122">
        <f t="shared" si="31"/>
        <v>273.56358308409642</v>
      </c>
      <c r="D66" s="122">
        <f t="shared" si="31"/>
        <v>274.24012292540175</v>
      </c>
      <c r="E66" s="122">
        <f t="shared" si="31"/>
        <v>271.08301971754059</v>
      </c>
      <c r="F66" s="122">
        <f t="shared" si="31"/>
        <v>269.99308293081765</v>
      </c>
      <c r="G66" s="122">
        <f t="shared" si="31"/>
        <v>270.40863373371775</v>
      </c>
      <c r="H66" s="122">
        <f t="shared" si="31"/>
        <v>271.22885663593718</v>
      </c>
      <c r="I66" s="122">
        <f t="shared" si="31"/>
        <v>269.31555583617137</v>
      </c>
      <c r="J66" s="122">
        <f t="shared" si="31"/>
        <v>269.40609066881836</v>
      </c>
      <c r="K66" s="122">
        <f t="shared" si="31"/>
        <v>268.17439008204656</v>
      </c>
      <c r="L66" s="122">
        <f t="shared" si="31"/>
        <v>268.10860507026013</v>
      </c>
      <c r="M66" s="122">
        <f t="shared" si="31"/>
        <v>274.1449166985106</v>
      </c>
      <c r="N66" s="122">
        <f t="shared" si="31"/>
        <v>278.71332266854154</v>
      </c>
      <c r="O66" s="122">
        <f t="shared" si="31"/>
        <v>278.31673576124143</v>
      </c>
      <c r="P66" s="122">
        <f t="shared" si="31"/>
        <v>280.1594048963637</v>
      </c>
      <c r="Q66" s="122">
        <f t="shared" si="31"/>
        <v>281.92568516871717</v>
      </c>
    </row>
    <row r="67" spans="1:17" ht="11.45" customHeight="1" x14ac:dyDescent="0.25">
      <c r="A67" s="25" t="s">
        <v>66</v>
      </c>
      <c r="B67" s="79">
        <f t="shared" ref="B67:Q67" si="32">IF(B10=0,0,B10/B21)</f>
        <v>385.70017170561181</v>
      </c>
      <c r="C67" s="79">
        <f t="shared" si="32"/>
        <v>354.45655898387281</v>
      </c>
      <c r="D67" s="79">
        <f t="shared" si="32"/>
        <v>354.45655898387281</v>
      </c>
      <c r="E67" s="79">
        <f t="shared" si="32"/>
        <v>339.55877862264651</v>
      </c>
      <c r="F67" s="79">
        <f t="shared" si="32"/>
        <v>350.42573021815707</v>
      </c>
      <c r="G67" s="79">
        <f t="shared" si="32"/>
        <v>374.91352330752761</v>
      </c>
      <c r="H67" s="79">
        <f t="shared" si="32"/>
        <v>377.99132925359584</v>
      </c>
      <c r="I67" s="79">
        <f t="shared" si="32"/>
        <v>404.46939885465656</v>
      </c>
      <c r="J67" s="79">
        <f t="shared" si="32"/>
        <v>408.80708134627918</v>
      </c>
      <c r="K67" s="79">
        <f t="shared" si="32"/>
        <v>416.52424320464496</v>
      </c>
      <c r="L67" s="79">
        <f t="shared" si="32"/>
        <v>455.51531760790834</v>
      </c>
      <c r="M67" s="79">
        <f t="shared" si="32"/>
        <v>475.6261718186625</v>
      </c>
      <c r="N67" s="79">
        <f t="shared" si="32"/>
        <v>483.40417402932326</v>
      </c>
      <c r="O67" s="79">
        <f t="shared" si="32"/>
        <v>467.48686213840182</v>
      </c>
      <c r="P67" s="79">
        <f t="shared" si="32"/>
        <v>487.74408982021441</v>
      </c>
      <c r="Q67" s="79">
        <f t="shared" si="32"/>
        <v>458.98702687622057</v>
      </c>
    </row>
    <row r="68" spans="1:17" ht="11.45" customHeight="1" x14ac:dyDescent="0.25">
      <c r="A68" s="116" t="s">
        <v>17</v>
      </c>
      <c r="B68" s="77">
        <f t="shared" ref="B68:Q68" si="33">IF(B11=0,0,B11/B22)</f>
        <v>422.43575261883899</v>
      </c>
      <c r="C68" s="77">
        <f t="shared" si="33"/>
        <v>388.49707157590836</v>
      </c>
      <c r="D68" s="77">
        <f t="shared" si="33"/>
        <v>388.51779444379082</v>
      </c>
      <c r="E68" s="77">
        <f t="shared" si="33"/>
        <v>372.02667630860333</v>
      </c>
      <c r="F68" s="77">
        <f t="shared" si="33"/>
        <v>384.05223781837174</v>
      </c>
      <c r="G68" s="77">
        <f t="shared" si="33"/>
        <v>411.45718831059315</v>
      </c>
      <c r="H68" s="77">
        <f t="shared" si="33"/>
        <v>412.72479279642585</v>
      </c>
      <c r="I68" s="77">
        <f t="shared" si="33"/>
        <v>441.00723908540175</v>
      </c>
      <c r="J68" s="77">
        <f t="shared" si="33"/>
        <v>445.48479849657718</v>
      </c>
      <c r="K68" s="77">
        <f t="shared" si="33"/>
        <v>454.83211014912013</v>
      </c>
      <c r="L68" s="77">
        <f t="shared" si="33"/>
        <v>497.65417335483681</v>
      </c>
      <c r="M68" s="77">
        <f t="shared" si="33"/>
        <v>520.12938462043098</v>
      </c>
      <c r="N68" s="77">
        <f t="shared" si="33"/>
        <v>528.93666383764571</v>
      </c>
      <c r="O68" s="77">
        <f t="shared" si="33"/>
        <v>512.29240960118602</v>
      </c>
      <c r="P68" s="77">
        <f t="shared" si="33"/>
        <v>535.5044793562173</v>
      </c>
      <c r="Q68" s="77">
        <f t="shared" si="33"/>
        <v>503.77097853578709</v>
      </c>
    </row>
    <row r="69" spans="1:17" ht="11.45" customHeight="1" x14ac:dyDescent="0.25">
      <c r="A69" s="93" t="s">
        <v>16</v>
      </c>
      <c r="B69" s="74">
        <f t="shared" ref="B69:Q69" si="34">IF(B12=0,0,B12/B23)</f>
        <v>384.71741561252384</v>
      </c>
      <c r="C69" s="74">
        <f t="shared" si="34"/>
        <v>352.97922979723955</v>
      </c>
      <c r="D69" s="74">
        <f t="shared" si="34"/>
        <v>353.04068929158115</v>
      </c>
      <c r="E69" s="74">
        <f t="shared" si="34"/>
        <v>338.2060693714576</v>
      </c>
      <c r="F69" s="74">
        <f t="shared" si="34"/>
        <v>349.20510110961123</v>
      </c>
      <c r="G69" s="74">
        <f t="shared" si="34"/>
        <v>374.00784508724598</v>
      </c>
      <c r="H69" s="74">
        <f t="shared" si="34"/>
        <v>377.19970111954956</v>
      </c>
      <c r="I69" s="74">
        <f t="shared" si="34"/>
        <v>403.74270856234563</v>
      </c>
      <c r="J69" s="74">
        <f t="shared" si="34"/>
        <v>408.10168859476994</v>
      </c>
      <c r="K69" s="74">
        <f t="shared" si="34"/>
        <v>415.60110451620704</v>
      </c>
      <c r="L69" s="74">
        <f t="shared" si="34"/>
        <v>454.56987223559292</v>
      </c>
      <c r="M69" s="74">
        <f t="shared" si="34"/>
        <v>474.71799758012384</v>
      </c>
      <c r="N69" s="74">
        <f t="shared" si="34"/>
        <v>482.41633774357939</v>
      </c>
      <c r="O69" s="74">
        <f t="shared" si="34"/>
        <v>466.44342358948427</v>
      </c>
      <c r="P69" s="74">
        <f t="shared" si="34"/>
        <v>487.00945700051653</v>
      </c>
      <c r="Q69" s="74">
        <f t="shared" si="34"/>
        <v>458.17995149588711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362.10526315789474</v>
      </c>
      <c r="C72" s="79">
        <f t="shared" ref="C72:Q72" si="35">IF(C37=0,0,(C38*C73+C39*C74+C42*C77)/C37)</f>
        <v>363.54673057172204</v>
      </c>
      <c r="D72" s="79">
        <f t="shared" si="35"/>
        <v>363.37129840546697</v>
      </c>
      <c r="E72" s="79">
        <f t="shared" si="35"/>
        <v>362.69969040247679</v>
      </c>
      <c r="F72" s="79">
        <f t="shared" si="35"/>
        <v>363.04481276856967</v>
      </c>
      <c r="G72" s="79">
        <f t="shared" si="35"/>
        <v>361.99116347569958</v>
      </c>
      <c r="H72" s="79">
        <f t="shared" si="35"/>
        <v>362.13166144200625</v>
      </c>
      <c r="I72" s="79">
        <f t="shared" si="35"/>
        <v>362.26334137838563</v>
      </c>
      <c r="J72" s="79">
        <f t="shared" si="35"/>
        <v>361.06339468302656</v>
      </c>
      <c r="K72" s="79">
        <f t="shared" si="35"/>
        <v>362.01798201798204</v>
      </c>
      <c r="L72" s="79">
        <f t="shared" si="35"/>
        <v>362.50734573947113</v>
      </c>
      <c r="M72" s="79">
        <f t="shared" si="35"/>
        <v>362.14095422620488</v>
      </c>
      <c r="N72" s="79">
        <f t="shared" si="35"/>
        <v>360.85914085914084</v>
      </c>
      <c r="O72" s="79">
        <f t="shared" si="35"/>
        <v>360.06847640009784</v>
      </c>
      <c r="P72" s="79">
        <f t="shared" si="35"/>
        <v>360.21568627450978</v>
      </c>
      <c r="Q72" s="79">
        <f t="shared" si="35"/>
        <v>359.47077219148423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0.5154320680983876</v>
      </c>
      <c r="C83" s="168">
        <f t="shared" ref="C83:Q83" si="38">IF(C61=0,0,C61/C72)</f>
        <v>0.52415266769451896</v>
      </c>
      <c r="D83" s="168">
        <f t="shared" si="38"/>
        <v>0.48159324527407366</v>
      </c>
      <c r="E83" s="168">
        <f t="shared" si="38"/>
        <v>0.44625678785012818</v>
      </c>
      <c r="F83" s="168">
        <f t="shared" si="38"/>
        <v>0.45170059610580521</v>
      </c>
      <c r="G83" s="168">
        <f t="shared" si="38"/>
        <v>0.44068371809602858</v>
      </c>
      <c r="H83" s="168">
        <f t="shared" si="38"/>
        <v>0.42258794790087406</v>
      </c>
      <c r="I83" s="168">
        <f t="shared" si="38"/>
        <v>0.40199041643302474</v>
      </c>
      <c r="J83" s="168">
        <f t="shared" si="38"/>
        <v>0.38623062157193555</v>
      </c>
      <c r="K83" s="168">
        <f t="shared" si="38"/>
        <v>0.36592324583731534</v>
      </c>
      <c r="L83" s="168">
        <f t="shared" si="38"/>
        <v>0.35019825306824348</v>
      </c>
      <c r="M83" s="168">
        <f t="shared" si="38"/>
        <v>0.34756442848277214</v>
      </c>
      <c r="N83" s="168">
        <f t="shared" si="38"/>
        <v>0.34655209071870685</v>
      </c>
      <c r="O83" s="168">
        <f t="shared" si="38"/>
        <v>0.35148357749132236</v>
      </c>
      <c r="P83" s="168">
        <f t="shared" si="38"/>
        <v>0.36636269950664474</v>
      </c>
      <c r="Q83" s="168">
        <f t="shared" si="38"/>
        <v>0.36706867453242548</v>
      </c>
    </row>
    <row r="84" spans="1:17" ht="11.45" customHeight="1" x14ac:dyDescent="0.25">
      <c r="A84" s="91" t="s">
        <v>21</v>
      </c>
      <c r="B84" s="169">
        <f t="shared" ref="B84:Q84" si="39">IF(B62=0,0,B62/B73)</f>
        <v>0.18521787781261928</v>
      </c>
      <c r="C84" s="169">
        <f t="shared" si="39"/>
        <v>0.18412933476814175</v>
      </c>
      <c r="D84" s="169">
        <f t="shared" si="39"/>
        <v>0.18458469812286651</v>
      </c>
      <c r="E84" s="169">
        <f t="shared" si="39"/>
        <v>0.18245972480988304</v>
      </c>
      <c r="F84" s="169">
        <f t="shared" si="39"/>
        <v>0.18172611351112722</v>
      </c>
      <c r="G84" s="169">
        <f t="shared" si="39"/>
        <v>0.18200581116692535</v>
      </c>
      <c r="H84" s="169">
        <f t="shared" si="39"/>
        <v>0.18255788427418845</v>
      </c>
      <c r="I84" s="169">
        <f t="shared" si="39"/>
        <v>0.18127008565896147</v>
      </c>
      <c r="J84" s="169">
        <f t="shared" si="39"/>
        <v>0.18133102256555081</v>
      </c>
      <c r="K84" s="169">
        <f t="shared" si="39"/>
        <v>0.18050199332445441</v>
      </c>
      <c r="L84" s="169">
        <f t="shared" si="39"/>
        <v>0.18045771495113658</v>
      </c>
      <c r="M84" s="169">
        <f t="shared" si="39"/>
        <v>0.18452061700861286</v>
      </c>
      <c r="N84" s="169">
        <f t="shared" si="39"/>
        <v>0.18759550564228752</v>
      </c>
      <c r="O84" s="169">
        <f t="shared" si="39"/>
        <v>0.18732857214698939</v>
      </c>
      <c r="P84" s="169">
        <f t="shared" si="39"/>
        <v>0.1885688302187063</v>
      </c>
      <c r="Q84" s="169">
        <f t="shared" si="39"/>
        <v>0.18975767270971347</v>
      </c>
    </row>
    <row r="85" spans="1:17" ht="11.45" customHeight="1" x14ac:dyDescent="0.25">
      <c r="A85" s="19" t="s">
        <v>20</v>
      </c>
      <c r="B85" s="170">
        <f t="shared" ref="B85:Q85" si="40">IF(B63=0,0,B63/B74)</f>
        <v>0.69003715770831353</v>
      </c>
      <c r="C85" s="170">
        <f t="shared" si="40"/>
        <v>0.7067460864428472</v>
      </c>
      <c r="D85" s="170">
        <f t="shared" si="40"/>
        <v>0.62879615043812143</v>
      </c>
      <c r="E85" s="170">
        <f t="shared" si="40"/>
        <v>0.56454686738640514</v>
      </c>
      <c r="F85" s="170">
        <f t="shared" si="40"/>
        <v>0.57399475573036451</v>
      </c>
      <c r="G85" s="170">
        <f t="shared" si="40"/>
        <v>0.5470092654004991</v>
      </c>
      <c r="H85" s="170">
        <f t="shared" si="40"/>
        <v>0.51565849044729828</v>
      </c>
      <c r="I85" s="170">
        <f t="shared" si="40"/>
        <v>0.48760039942100281</v>
      </c>
      <c r="J85" s="170">
        <f t="shared" si="40"/>
        <v>0.45916594246028125</v>
      </c>
      <c r="K85" s="170">
        <f t="shared" si="40"/>
        <v>0.41802092095748289</v>
      </c>
      <c r="L85" s="170">
        <f t="shared" si="40"/>
        <v>0.38866639185840579</v>
      </c>
      <c r="M85" s="170">
        <f t="shared" si="40"/>
        <v>0.37552463616947296</v>
      </c>
      <c r="N85" s="170">
        <f t="shared" si="40"/>
        <v>0.36206853109522169</v>
      </c>
      <c r="O85" s="170">
        <f t="shared" si="40"/>
        <v>0.37026827305676602</v>
      </c>
      <c r="P85" s="170">
        <f t="shared" si="40"/>
        <v>0.39330363702372306</v>
      </c>
      <c r="Q85" s="170">
        <f t="shared" si="40"/>
        <v>0.39395153283844747</v>
      </c>
    </row>
    <row r="86" spans="1:17" ht="11.45" customHeight="1" x14ac:dyDescent="0.25">
      <c r="A86" s="62" t="s">
        <v>17</v>
      </c>
      <c r="B86" s="171">
        <f t="shared" ref="B86:Q86" si="41">IF(B64=0,0,B64/B75)</f>
        <v>0.40548998605607228</v>
      </c>
      <c r="C86" s="171">
        <f t="shared" si="41"/>
        <v>0.38149405460950975</v>
      </c>
      <c r="D86" s="171">
        <f t="shared" si="41"/>
        <v>0.38135455455150102</v>
      </c>
      <c r="E86" s="171">
        <f t="shared" si="41"/>
        <v>0.3338047704183168</v>
      </c>
      <c r="F86" s="171">
        <f t="shared" si="41"/>
        <v>0.3466346916956235</v>
      </c>
      <c r="G86" s="171">
        <f t="shared" si="41"/>
        <v>0.3449683204909032</v>
      </c>
      <c r="H86" s="171">
        <f t="shared" si="41"/>
        <v>0.34652844125023502</v>
      </c>
      <c r="I86" s="171">
        <f t="shared" si="41"/>
        <v>0.33692584554877286</v>
      </c>
      <c r="J86" s="171">
        <f t="shared" si="41"/>
        <v>0.33641022939671311</v>
      </c>
      <c r="K86" s="171">
        <f t="shared" si="41"/>
        <v>0.31254660648577814</v>
      </c>
      <c r="L86" s="171">
        <f t="shared" si="41"/>
        <v>0.30315342902657461</v>
      </c>
      <c r="M86" s="171">
        <f t="shared" si="41"/>
        <v>0.32697913736491768</v>
      </c>
      <c r="N86" s="171">
        <f t="shared" si="41"/>
        <v>0.34392970843410586</v>
      </c>
      <c r="O86" s="171">
        <f t="shared" si="41"/>
        <v>0.34561444190790536</v>
      </c>
      <c r="P86" s="171">
        <f t="shared" si="41"/>
        <v>0.35594476191320101</v>
      </c>
      <c r="Q86" s="171">
        <f t="shared" si="41"/>
        <v>0.37077511520927936</v>
      </c>
    </row>
    <row r="87" spans="1:17" ht="11.45" customHeight="1" x14ac:dyDescent="0.25">
      <c r="A87" s="62" t="s">
        <v>16</v>
      </c>
      <c r="B87" s="171">
        <f t="shared" ref="B87:Q87" si="42">IF(B65=0,0,B65/B76)</f>
        <v>0.75489439349916654</v>
      </c>
      <c r="C87" s="171">
        <f t="shared" si="42"/>
        <v>0.77027972537049927</v>
      </c>
      <c r="D87" s="171">
        <f t="shared" si="42"/>
        <v>0.67686141291632684</v>
      </c>
      <c r="E87" s="171">
        <f t="shared" si="42"/>
        <v>0.61118677091355889</v>
      </c>
      <c r="F87" s="171">
        <f t="shared" si="42"/>
        <v>0.61414847620303503</v>
      </c>
      <c r="G87" s="171">
        <f t="shared" si="42"/>
        <v>0.57578234904082737</v>
      </c>
      <c r="H87" s="171">
        <f t="shared" si="42"/>
        <v>0.54309619187162572</v>
      </c>
      <c r="I87" s="171">
        <f t="shared" si="42"/>
        <v>0.51055757059334406</v>
      </c>
      <c r="J87" s="171">
        <f t="shared" si="42"/>
        <v>0.4705030104894215</v>
      </c>
      <c r="K87" s="171">
        <f t="shared" si="42"/>
        <v>0.42631067582899018</v>
      </c>
      <c r="L87" s="171">
        <f t="shared" si="42"/>
        <v>0.39586717831971568</v>
      </c>
      <c r="M87" s="171">
        <f t="shared" si="42"/>
        <v>0.37838768269940209</v>
      </c>
      <c r="N87" s="171">
        <f t="shared" si="42"/>
        <v>0.36338472847603509</v>
      </c>
      <c r="O87" s="171">
        <f t="shared" si="42"/>
        <v>0.37148360610982373</v>
      </c>
      <c r="P87" s="171">
        <f t="shared" si="42"/>
        <v>0.39415007555063847</v>
      </c>
      <c r="Q87" s="171">
        <f t="shared" si="42"/>
        <v>0.39454509623596956</v>
      </c>
    </row>
    <row r="88" spans="1:17" ht="11.45" customHeight="1" x14ac:dyDescent="0.25">
      <c r="A88" s="118" t="s">
        <v>19</v>
      </c>
      <c r="B88" s="172">
        <f t="shared" ref="B88:Q88" si="43">IF(B66=0,0,B66/B77)</f>
        <v>0.49139436970694927</v>
      </c>
      <c r="C88" s="172">
        <f t="shared" si="43"/>
        <v>0.48850639836445792</v>
      </c>
      <c r="D88" s="172">
        <f t="shared" si="43"/>
        <v>0.48971450522393167</v>
      </c>
      <c r="E88" s="172">
        <f t="shared" si="43"/>
        <v>0.48407682092417964</v>
      </c>
      <c r="F88" s="172">
        <f t="shared" si="43"/>
        <v>0.48213050523360296</v>
      </c>
      <c r="G88" s="172">
        <f t="shared" si="43"/>
        <v>0.48287256023878172</v>
      </c>
      <c r="H88" s="172">
        <f t="shared" si="43"/>
        <v>0.48433724399274497</v>
      </c>
      <c r="I88" s="172">
        <f t="shared" si="43"/>
        <v>0.48092063542173458</v>
      </c>
      <c r="J88" s="172">
        <f t="shared" si="43"/>
        <v>0.48108230476574709</v>
      </c>
      <c r="K88" s="172">
        <f t="shared" si="43"/>
        <v>0.47888283943222598</v>
      </c>
      <c r="L88" s="172">
        <f t="shared" si="43"/>
        <v>0.47876536619689308</v>
      </c>
      <c r="M88" s="172">
        <f t="shared" si="43"/>
        <v>0.4895444941044832</v>
      </c>
      <c r="N88" s="172">
        <f t="shared" si="43"/>
        <v>0.4977023619081099</v>
      </c>
      <c r="O88" s="172">
        <f t="shared" si="43"/>
        <v>0.49699417100221682</v>
      </c>
      <c r="P88" s="172">
        <f t="shared" si="43"/>
        <v>0.5002846516006495</v>
      </c>
      <c r="Q88" s="172">
        <f t="shared" si="43"/>
        <v>0.5034387235155664</v>
      </c>
    </row>
    <row r="89" spans="1:17" ht="11.45" customHeight="1" x14ac:dyDescent="0.25">
      <c r="A89" s="25" t="s">
        <v>18</v>
      </c>
      <c r="B89" s="168">
        <f t="shared" ref="B89:Q89" si="44">IF(B67=0,0,B67/B78)</f>
        <v>0.18366674843124373</v>
      </c>
      <c r="C89" s="168">
        <f t="shared" si="44"/>
        <v>0.16878883761136801</v>
      </c>
      <c r="D89" s="168">
        <f t="shared" si="44"/>
        <v>0.16878883761136801</v>
      </c>
      <c r="E89" s="168">
        <f t="shared" si="44"/>
        <v>0.16169465648697454</v>
      </c>
      <c r="F89" s="168">
        <f t="shared" si="44"/>
        <v>0.16686939534197956</v>
      </c>
      <c r="G89" s="168">
        <f t="shared" si="44"/>
        <v>0.17853024919406077</v>
      </c>
      <c r="H89" s="168">
        <f t="shared" si="44"/>
        <v>0.17999587107314088</v>
      </c>
      <c r="I89" s="168">
        <f t="shared" si="44"/>
        <v>0.19260447564507455</v>
      </c>
      <c r="J89" s="168">
        <f t="shared" si="44"/>
        <v>0.19467003873632341</v>
      </c>
      <c r="K89" s="168">
        <f t="shared" si="44"/>
        <v>0.19834487771649761</v>
      </c>
      <c r="L89" s="168">
        <f t="shared" si="44"/>
        <v>0.21691205600376587</v>
      </c>
      <c r="M89" s="168">
        <f t="shared" si="44"/>
        <v>0.22648865324698214</v>
      </c>
      <c r="N89" s="168">
        <f t="shared" si="44"/>
        <v>0.23019246382348726</v>
      </c>
      <c r="O89" s="168">
        <f t="shared" si="44"/>
        <v>0.22261279149447705</v>
      </c>
      <c r="P89" s="168">
        <f t="shared" si="44"/>
        <v>0.23225909039057829</v>
      </c>
      <c r="Q89" s="168">
        <f t="shared" si="44"/>
        <v>0.21856525089343837</v>
      </c>
    </row>
    <row r="90" spans="1:17" ht="11.45" customHeight="1" x14ac:dyDescent="0.25">
      <c r="A90" s="116" t="s">
        <v>17</v>
      </c>
      <c r="B90" s="171">
        <f t="shared" ref="B90:Q90" si="45">IF(B68=0,0,B68/B79)</f>
        <v>0.20115988219944714</v>
      </c>
      <c r="C90" s="171">
        <f t="shared" si="45"/>
        <v>0.18499860551233732</v>
      </c>
      <c r="D90" s="171">
        <f t="shared" si="45"/>
        <v>0.18500847354466229</v>
      </c>
      <c r="E90" s="171">
        <f t="shared" si="45"/>
        <v>0.17715556014695397</v>
      </c>
      <c r="F90" s="171">
        <f t="shared" si="45"/>
        <v>0.18288201800874845</v>
      </c>
      <c r="G90" s="171">
        <f t="shared" si="45"/>
        <v>0.19593199443361578</v>
      </c>
      <c r="H90" s="171">
        <f t="shared" si="45"/>
        <v>0.19653561561734564</v>
      </c>
      <c r="I90" s="171">
        <f t="shared" si="45"/>
        <v>0.21000344718352465</v>
      </c>
      <c r="J90" s="171">
        <f t="shared" si="45"/>
        <v>0.21213561833170341</v>
      </c>
      <c r="K90" s="171">
        <f t="shared" si="45"/>
        <v>0.21658671911862862</v>
      </c>
      <c r="L90" s="171">
        <f t="shared" si="45"/>
        <v>0.23697817778801752</v>
      </c>
      <c r="M90" s="171">
        <f t="shared" si="45"/>
        <v>0.24768065934306238</v>
      </c>
      <c r="N90" s="171">
        <f t="shared" si="45"/>
        <v>0.25187460182745036</v>
      </c>
      <c r="O90" s="171">
        <f t="shared" si="45"/>
        <v>0.24394876647675526</v>
      </c>
      <c r="P90" s="171">
        <f t="shared" si="45"/>
        <v>0.25500213302677016</v>
      </c>
      <c r="Q90" s="171">
        <f t="shared" si="45"/>
        <v>0.23989094215989862</v>
      </c>
    </row>
    <row r="91" spans="1:17" ht="11.45" customHeight="1" x14ac:dyDescent="0.25">
      <c r="A91" s="93" t="s">
        <v>16</v>
      </c>
      <c r="B91" s="173">
        <f t="shared" ref="B91:Q91" si="46">IF(B69=0,0,B69/B80)</f>
        <v>0.18319876933929707</v>
      </c>
      <c r="C91" s="173">
        <f t="shared" si="46"/>
        <v>0.16808534752249502</v>
      </c>
      <c r="D91" s="173">
        <f t="shared" si="46"/>
        <v>0.16811461394837196</v>
      </c>
      <c r="E91" s="173">
        <f t="shared" si="46"/>
        <v>0.16105050922450362</v>
      </c>
      <c r="F91" s="173">
        <f t="shared" si="46"/>
        <v>0.16628814338552916</v>
      </c>
      <c r="G91" s="173">
        <f t="shared" si="46"/>
        <v>0.17809897385106951</v>
      </c>
      <c r="H91" s="173">
        <f t="shared" si="46"/>
        <v>0.17961890529502361</v>
      </c>
      <c r="I91" s="173">
        <f t="shared" si="46"/>
        <v>0.19225843264873602</v>
      </c>
      <c r="J91" s="173">
        <f t="shared" si="46"/>
        <v>0.19433413742608091</v>
      </c>
      <c r="K91" s="173">
        <f t="shared" si="46"/>
        <v>0.1979052878648605</v>
      </c>
      <c r="L91" s="173">
        <f t="shared" si="46"/>
        <v>0.21646184392171092</v>
      </c>
      <c r="M91" s="173">
        <f t="shared" si="46"/>
        <v>0.22605618932386851</v>
      </c>
      <c r="N91" s="173">
        <f t="shared" si="46"/>
        <v>0.22972206559218067</v>
      </c>
      <c r="O91" s="173">
        <f t="shared" si="46"/>
        <v>0.2221159159949925</v>
      </c>
      <c r="P91" s="173">
        <f t="shared" si="46"/>
        <v>0.23190926523834121</v>
      </c>
      <c r="Q91" s="173">
        <f t="shared" si="46"/>
        <v>0.21818092928375576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204745.20508859697</v>
      </c>
      <c r="C94" s="40">
        <f t="shared" si="47"/>
        <v>200015.01922600868</v>
      </c>
      <c r="D94" s="40">
        <f t="shared" si="47"/>
        <v>205252.73490941629</v>
      </c>
      <c r="E94" s="40">
        <f t="shared" si="47"/>
        <v>209189.48172742495</v>
      </c>
      <c r="F94" s="40">
        <f t="shared" si="47"/>
        <v>206857.38847142743</v>
      </c>
      <c r="G94" s="40">
        <f t="shared" si="47"/>
        <v>207255.52687717503</v>
      </c>
      <c r="H94" s="40">
        <f t="shared" si="47"/>
        <v>210297.76850984781</v>
      </c>
      <c r="I94" s="40">
        <f t="shared" si="47"/>
        <v>208105.90500442407</v>
      </c>
      <c r="J94" s="40">
        <f t="shared" si="47"/>
        <v>206795.78719862603</v>
      </c>
      <c r="K94" s="40">
        <f t="shared" si="47"/>
        <v>207657.02736177723</v>
      </c>
      <c r="L94" s="40">
        <f t="shared" si="47"/>
        <v>209292.29647591405</v>
      </c>
      <c r="M94" s="40">
        <f t="shared" si="47"/>
        <v>207578.84501057054</v>
      </c>
      <c r="N94" s="40">
        <f t="shared" si="47"/>
        <v>212878.82125549699</v>
      </c>
      <c r="O94" s="40">
        <f t="shared" si="47"/>
        <v>213759.98210310264</v>
      </c>
      <c r="P94" s="40">
        <f t="shared" si="47"/>
        <v>210153.13657720992</v>
      </c>
      <c r="Q94" s="40">
        <f t="shared" si="47"/>
        <v>214877.1539606991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113755.19937874965</v>
      </c>
      <c r="C95" s="121">
        <f t="shared" si="48"/>
        <v>113684.13564314196</v>
      </c>
      <c r="D95" s="121">
        <f t="shared" si="48"/>
        <v>113703.21959775676</v>
      </c>
      <c r="E95" s="121">
        <f t="shared" si="48"/>
        <v>113737.02994504325</v>
      </c>
      <c r="F95" s="121">
        <f t="shared" si="48"/>
        <v>113710.36750221276</v>
      </c>
      <c r="G95" s="121">
        <f t="shared" si="48"/>
        <v>113711.52926047899</v>
      </c>
      <c r="H95" s="121">
        <f t="shared" si="48"/>
        <v>113738.65868046028</v>
      </c>
      <c r="I95" s="121">
        <f t="shared" si="48"/>
        <v>113731.87315366269</v>
      </c>
      <c r="J95" s="121">
        <f t="shared" si="48"/>
        <v>113731.93251515977</v>
      </c>
      <c r="K95" s="121">
        <f t="shared" si="48"/>
        <v>113748.96484777686</v>
      </c>
      <c r="L95" s="121">
        <f t="shared" si="48"/>
        <v>113702.75846827016</v>
      </c>
      <c r="M95" s="121">
        <f t="shared" si="48"/>
        <v>112036.67784241133</v>
      </c>
      <c r="N95" s="121">
        <f t="shared" si="48"/>
        <v>110710.23256842964</v>
      </c>
      <c r="O95" s="121">
        <f t="shared" si="48"/>
        <v>111427.58566796216</v>
      </c>
      <c r="P95" s="121">
        <f t="shared" si="48"/>
        <v>111520.15357103948</v>
      </c>
      <c r="Q95" s="121">
        <f t="shared" si="48"/>
        <v>112579.21594235988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269699.59839357424</v>
      </c>
      <c r="C96" s="38">
        <f t="shared" si="49"/>
        <v>255184.43336276044</v>
      </c>
      <c r="D96" s="38">
        <f t="shared" si="49"/>
        <v>265136.28793534613</v>
      </c>
      <c r="E96" s="38">
        <f t="shared" si="49"/>
        <v>269686.36106976023</v>
      </c>
      <c r="F96" s="38">
        <f t="shared" si="49"/>
        <v>263938.41642228741</v>
      </c>
      <c r="G96" s="38">
        <f t="shared" si="49"/>
        <v>259487.95968336225</v>
      </c>
      <c r="H96" s="38">
        <f t="shared" si="49"/>
        <v>265382.65055506432</v>
      </c>
      <c r="I96" s="38">
        <f t="shared" si="49"/>
        <v>264506.65707088885</v>
      </c>
      <c r="J96" s="38">
        <f t="shared" si="49"/>
        <v>259745.81495708259</v>
      </c>
      <c r="K96" s="38">
        <f t="shared" si="49"/>
        <v>256944.18769996447</v>
      </c>
      <c r="L96" s="38">
        <f t="shared" si="49"/>
        <v>258787.52493553254</v>
      </c>
      <c r="M96" s="38">
        <f t="shared" si="49"/>
        <v>254525.91656131484</v>
      </c>
      <c r="N96" s="38">
        <f t="shared" si="49"/>
        <v>257941.61843435926</v>
      </c>
      <c r="O96" s="38">
        <f t="shared" si="49"/>
        <v>257420.08077014377</v>
      </c>
      <c r="P96" s="38">
        <f t="shared" si="49"/>
        <v>251622.64925707868</v>
      </c>
      <c r="Q96" s="38">
        <f t="shared" si="49"/>
        <v>257955.08922909515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270989.13043478259</v>
      </c>
      <c r="C97" s="42">
        <f t="shared" si="50"/>
        <v>225156.01578814088</v>
      </c>
      <c r="D97" s="42">
        <f t="shared" si="50"/>
        <v>245566.45683453235</v>
      </c>
      <c r="E97" s="42">
        <f t="shared" si="50"/>
        <v>271434.67154493224</v>
      </c>
      <c r="F97" s="42">
        <f t="shared" si="50"/>
        <v>237007.31812042484</v>
      </c>
      <c r="G97" s="42">
        <f t="shared" si="50"/>
        <v>206145.20008361206</v>
      </c>
      <c r="H97" s="42">
        <f t="shared" si="50"/>
        <v>243297.38610020789</v>
      </c>
      <c r="I97" s="42">
        <f t="shared" si="50"/>
        <v>236123.42813321939</v>
      </c>
      <c r="J97" s="42">
        <f t="shared" si="50"/>
        <v>187104.18784582199</v>
      </c>
      <c r="K97" s="42">
        <f t="shared" si="50"/>
        <v>161597.29573831783</v>
      </c>
      <c r="L97" s="42">
        <f t="shared" si="50"/>
        <v>176266.93706126805</v>
      </c>
      <c r="M97" s="42">
        <f t="shared" si="50"/>
        <v>131293.6475409836</v>
      </c>
      <c r="N97" s="42">
        <f t="shared" si="50"/>
        <v>162562.49999999997</v>
      </c>
      <c r="O97" s="42">
        <f t="shared" si="50"/>
        <v>135092.88033617439</v>
      </c>
      <c r="P97" s="42">
        <f t="shared" si="50"/>
        <v>81265.94643708595</v>
      </c>
      <c r="Q97" s="42">
        <f t="shared" si="50"/>
        <v>96981.549121143253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269407.38916256157</v>
      </c>
      <c r="C98" s="42">
        <f t="shared" si="51"/>
        <v>262010.18976974676</v>
      </c>
      <c r="D98" s="42">
        <f t="shared" si="51"/>
        <v>269305.18682119</v>
      </c>
      <c r="E98" s="42">
        <f t="shared" si="51"/>
        <v>269335.70772853156</v>
      </c>
      <c r="F98" s="42">
        <f t="shared" si="51"/>
        <v>269343.60164484434</v>
      </c>
      <c r="G98" s="42">
        <f t="shared" si="51"/>
        <v>269416.21649602655</v>
      </c>
      <c r="H98" s="42">
        <f t="shared" si="51"/>
        <v>269349.15299470373</v>
      </c>
      <c r="I98" s="42">
        <f t="shared" si="51"/>
        <v>269441.41124455811</v>
      </c>
      <c r="J98" s="42">
        <f t="shared" si="51"/>
        <v>269405.60579634592</v>
      </c>
      <c r="K98" s="42">
        <f t="shared" si="51"/>
        <v>269438.94421287917</v>
      </c>
      <c r="L98" s="42">
        <f t="shared" si="51"/>
        <v>269408.15217981988</v>
      </c>
      <c r="M98" s="42">
        <f t="shared" si="51"/>
        <v>269440.93324829929</v>
      </c>
      <c r="N98" s="42">
        <f t="shared" si="51"/>
        <v>269411.55677737732</v>
      </c>
      <c r="O98" s="42">
        <f t="shared" si="51"/>
        <v>269447.5920896068</v>
      </c>
      <c r="P98" s="42">
        <f t="shared" si="51"/>
        <v>264169.50614363805</v>
      </c>
      <c r="Q98" s="42">
        <f t="shared" si="51"/>
        <v>269407.47100434056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586742.5702024179</v>
      </c>
      <c r="C99" s="120">
        <f t="shared" si="52"/>
        <v>581690.77174204052</v>
      </c>
      <c r="D99" s="120">
        <f t="shared" si="52"/>
        <v>586579.50794236688</v>
      </c>
      <c r="E99" s="120">
        <f t="shared" si="52"/>
        <v>583239.71432613127</v>
      </c>
      <c r="F99" s="120">
        <f t="shared" si="52"/>
        <v>587052.07659195352</v>
      </c>
      <c r="G99" s="120">
        <f t="shared" si="52"/>
        <v>585533.57245704858</v>
      </c>
      <c r="H99" s="120">
        <f t="shared" si="52"/>
        <v>586747.51321342657</v>
      </c>
      <c r="I99" s="120">
        <f t="shared" si="52"/>
        <v>579509.02975362167</v>
      </c>
      <c r="J99" s="120">
        <f t="shared" si="52"/>
        <v>583256.09110298695</v>
      </c>
      <c r="K99" s="120">
        <f t="shared" si="52"/>
        <v>584977.23201967112</v>
      </c>
      <c r="L99" s="120">
        <f t="shared" si="52"/>
        <v>584988.83502616093</v>
      </c>
      <c r="M99" s="120">
        <f t="shared" si="52"/>
        <v>585683.27086598973</v>
      </c>
      <c r="N99" s="120">
        <f t="shared" si="52"/>
        <v>584761.7550509756</v>
      </c>
      <c r="O99" s="120">
        <f t="shared" si="52"/>
        <v>581888.71267712233</v>
      </c>
      <c r="P99" s="120">
        <f t="shared" si="52"/>
        <v>574425.89753356413</v>
      </c>
      <c r="Q99" s="120">
        <f t="shared" si="52"/>
        <v>570827.08698128921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165013.52821059321</v>
      </c>
      <c r="C100" s="40">
        <f t="shared" si="53"/>
        <v>163721.04995422121</v>
      </c>
      <c r="D100" s="40">
        <f t="shared" si="53"/>
        <v>155781.07414993452</v>
      </c>
      <c r="E100" s="40">
        <f t="shared" si="53"/>
        <v>159627.55393787724</v>
      </c>
      <c r="F100" s="40">
        <f t="shared" si="53"/>
        <v>163997.40932642488</v>
      </c>
      <c r="G100" s="40">
        <f t="shared" si="53"/>
        <v>158926.70157068063</v>
      </c>
      <c r="H100" s="40">
        <f t="shared" si="53"/>
        <v>165525.90673575131</v>
      </c>
      <c r="I100" s="40">
        <f t="shared" si="53"/>
        <v>162796.875</v>
      </c>
      <c r="J100" s="40">
        <f t="shared" si="53"/>
        <v>158407.60869565219</v>
      </c>
      <c r="K100" s="40">
        <f t="shared" si="53"/>
        <v>150663.139329806</v>
      </c>
      <c r="L100" s="40">
        <f t="shared" si="53"/>
        <v>143396.4912280702</v>
      </c>
      <c r="M100" s="40">
        <f t="shared" si="53"/>
        <v>145971.92982456143</v>
      </c>
      <c r="N100" s="40">
        <f t="shared" si="53"/>
        <v>146940.35087719298</v>
      </c>
      <c r="O100" s="40">
        <f t="shared" si="53"/>
        <v>140663.21243523317</v>
      </c>
      <c r="P100" s="40">
        <f t="shared" si="53"/>
        <v>143247.83362218371</v>
      </c>
      <c r="Q100" s="40">
        <f t="shared" si="53"/>
        <v>156935.14548937333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88077.275092339813</v>
      </c>
      <c r="C101" s="42">
        <f t="shared" si="54"/>
        <v>96365.288217430527</v>
      </c>
      <c r="D101" s="42">
        <f t="shared" si="54"/>
        <v>91306.447527076365</v>
      </c>
      <c r="E101" s="42">
        <f t="shared" si="54"/>
        <v>93765.389810974986</v>
      </c>
      <c r="F101" s="42">
        <f t="shared" si="54"/>
        <v>92391.001284727827</v>
      </c>
      <c r="G101" s="42">
        <f t="shared" si="54"/>
        <v>88982.787625175624</v>
      </c>
      <c r="H101" s="42">
        <f t="shared" si="54"/>
        <v>88985.513444751516</v>
      </c>
      <c r="I101" s="42">
        <f t="shared" si="54"/>
        <v>90301.969899028409</v>
      </c>
      <c r="J101" s="42">
        <f t="shared" si="54"/>
        <v>87997.312507143142</v>
      </c>
      <c r="K101" s="42">
        <f t="shared" si="54"/>
        <v>87397.64834987653</v>
      </c>
      <c r="L101" s="42">
        <f t="shared" si="54"/>
        <v>77983.537576401766</v>
      </c>
      <c r="M101" s="42">
        <f t="shared" si="54"/>
        <v>72347.042246306388</v>
      </c>
      <c r="N101" s="42">
        <f t="shared" si="54"/>
        <v>77326.849587598961</v>
      </c>
      <c r="O101" s="42">
        <f t="shared" si="54"/>
        <v>80587.633228524035</v>
      </c>
      <c r="P101" s="42">
        <f t="shared" si="54"/>
        <v>59623.53810442851</v>
      </c>
      <c r="Q101" s="42">
        <f t="shared" si="54"/>
        <v>76332.846263574509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168961.86964628068</v>
      </c>
      <c r="C102" s="36">
        <f t="shared" si="55"/>
        <v>168842.79367308767</v>
      </c>
      <c r="D102" s="36">
        <f t="shared" si="55"/>
        <v>160491.97093756456</v>
      </c>
      <c r="E102" s="36">
        <f t="shared" si="55"/>
        <v>164439.83240560218</v>
      </c>
      <c r="F102" s="36">
        <f t="shared" si="55"/>
        <v>168744.79549493518</v>
      </c>
      <c r="G102" s="36">
        <f t="shared" si="55"/>
        <v>162084.22436165417</v>
      </c>
      <c r="H102" s="36">
        <f t="shared" si="55"/>
        <v>168835.76158076752</v>
      </c>
      <c r="I102" s="36">
        <f t="shared" si="55"/>
        <v>165438.38976076417</v>
      </c>
      <c r="J102" s="36">
        <f t="shared" si="55"/>
        <v>160883.35750678118</v>
      </c>
      <c r="K102" s="36">
        <f t="shared" si="55"/>
        <v>153337.96707344271</v>
      </c>
      <c r="L102" s="36">
        <f t="shared" si="55"/>
        <v>146146.9444894749</v>
      </c>
      <c r="M102" s="36">
        <f t="shared" si="55"/>
        <v>149067.67464046611</v>
      </c>
      <c r="N102" s="36">
        <f t="shared" si="55"/>
        <v>149867.42679979018</v>
      </c>
      <c r="O102" s="36">
        <f t="shared" si="55"/>
        <v>143148.35330169776</v>
      </c>
      <c r="P102" s="36">
        <f t="shared" si="55"/>
        <v>146406.30521548024</v>
      </c>
      <c r="Q102" s="36">
        <f t="shared" si="55"/>
        <v>159979.47693495211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38213781.1634349</v>
      </c>
      <c r="C105" s="40">
        <f t="shared" si="56"/>
        <v>38113659.705580279</v>
      </c>
      <c r="D105" s="40">
        <f t="shared" si="56"/>
        <v>35918646.273999348</v>
      </c>
      <c r="E105" s="40">
        <f t="shared" si="56"/>
        <v>33858823.529411763</v>
      </c>
      <c r="F105" s="40">
        <f t="shared" si="56"/>
        <v>33922038.060159609</v>
      </c>
      <c r="G105" s="40">
        <f t="shared" si="56"/>
        <v>33062150.220913112</v>
      </c>
      <c r="H105" s="40">
        <f t="shared" si="56"/>
        <v>32182388.144770592</v>
      </c>
      <c r="I105" s="40">
        <f t="shared" si="56"/>
        <v>30305711.987127919</v>
      </c>
      <c r="J105" s="40">
        <f t="shared" si="56"/>
        <v>28838445.80777096</v>
      </c>
      <c r="K105" s="40">
        <f t="shared" si="56"/>
        <v>27508491.508491509</v>
      </c>
      <c r="L105" s="40">
        <f t="shared" si="56"/>
        <v>26569539.666993145</v>
      </c>
      <c r="M105" s="40">
        <f t="shared" si="56"/>
        <v>26127391.620247032</v>
      </c>
      <c r="N105" s="40">
        <f t="shared" si="56"/>
        <v>26621878.121878121</v>
      </c>
      <c r="O105" s="40">
        <f t="shared" si="56"/>
        <v>27053069.210075811</v>
      </c>
      <c r="P105" s="40">
        <f t="shared" si="56"/>
        <v>27733823.529411767</v>
      </c>
      <c r="Q105" s="40">
        <f t="shared" si="56"/>
        <v>28353139.283136874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8427798.647633357</v>
      </c>
      <c r="C106" s="121">
        <f t="shared" si="57"/>
        <v>8373033.7078651683</v>
      </c>
      <c r="D106" s="121">
        <f t="shared" si="57"/>
        <v>8395149.7860199716</v>
      </c>
      <c r="E106" s="121">
        <f t="shared" si="57"/>
        <v>8300970.8737864066</v>
      </c>
      <c r="F106" s="121">
        <f t="shared" si="57"/>
        <v>8265657.260839642</v>
      </c>
      <c r="G106" s="121">
        <f t="shared" si="57"/>
        <v>8278463.6488340199</v>
      </c>
      <c r="H106" s="121">
        <f t="shared" si="57"/>
        <v>8305555.555555555</v>
      </c>
      <c r="I106" s="121">
        <f t="shared" si="57"/>
        <v>8246474.5554874316</v>
      </c>
      <c r="J106" s="121">
        <f t="shared" si="57"/>
        <v>8249251.0485320557</v>
      </c>
      <c r="K106" s="121">
        <f t="shared" si="57"/>
        <v>8212765.9574468089</v>
      </c>
      <c r="L106" s="121">
        <f t="shared" si="57"/>
        <v>8207415.9907300109</v>
      </c>
      <c r="M106" s="121">
        <f t="shared" si="57"/>
        <v>8269230.7692307699</v>
      </c>
      <c r="N106" s="121">
        <f t="shared" si="57"/>
        <v>8307496.8233799227</v>
      </c>
      <c r="O106" s="121">
        <f t="shared" si="57"/>
        <v>8349428.2083862768</v>
      </c>
      <c r="P106" s="121">
        <f t="shared" si="57"/>
        <v>8411689.9618805591</v>
      </c>
      <c r="Q106" s="121">
        <f t="shared" si="57"/>
        <v>8545108.0050825924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59552878.179384202</v>
      </c>
      <c r="C107" s="38">
        <f t="shared" si="58"/>
        <v>57712191.872085281</v>
      </c>
      <c r="D107" s="38">
        <f t="shared" si="58"/>
        <v>53349336.702463672</v>
      </c>
      <c r="E107" s="38">
        <f t="shared" si="58"/>
        <v>48720188.902007081</v>
      </c>
      <c r="F107" s="38">
        <f t="shared" si="58"/>
        <v>48479765.395894423</v>
      </c>
      <c r="G107" s="38">
        <f t="shared" si="58"/>
        <v>45421541.826134503</v>
      </c>
      <c r="H107" s="38">
        <f t="shared" si="58"/>
        <v>43790981.432360746</v>
      </c>
      <c r="I107" s="38">
        <f t="shared" si="58"/>
        <v>41271536.523929469</v>
      </c>
      <c r="J107" s="38">
        <f t="shared" si="58"/>
        <v>38165258.21596244</v>
      </c>
      <c r="K107" s="38">
        <f t="shared" si="58"/>
        <v>34370574.712643683</v>
      </c>
      <c r="L107" s="38">
        <f t="shared" si="58"/>
        <v>32186244.343891405</v>
      </c>
      <c r="M107" s="38">
        <f t="shared" si="58"/>
        <v>30585840.707964603</v>
      </c>
      <c r="N107" s="38">
        <f t="shared" si="58"/>
        <v>29885613.726352837</v>
      </c>
      <c r="O107" s="38">
        <f t="shared" si="58"/>
        <v>30500636.402206194</v>
      </c>
      <c r="P107" s="38">
        <f t="shared" si="58"/>
        <v>31668512.995313164</v>
      </c>
      <c r="Q107" s="38">
        <f t="shared" si="58"/>
        <v>32518976.897689767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35162681.190831088</v>
      </c>
      <c r="C108" s="42">
        <f t="shared" si="59"/>
        <v>27486618.042477008</v>
      </c>
      <c r="D108" s="42">
        <f t="shared" si="59"/>
        <v>29967323.762855511</v>
      </c>
      <c r="E108" s="42">
        <f t="shared" si="59"/>
        <v>28993980.229960743</v>
      </c>
      <c r="F108" s="42">
        <f t="shared" si="59"/>
        <v>26289586.766809609</v>
      </c>
      <c r="G108" s="42">
        <f t="shared" si="59"/>
        <v>22756340.304033555</v>
      </c>
      <c r="H108" s="42">
        <f t="shared" si="59"/>
        <v>26979028.468979724</v>
      </c>
      <c r="I108" s="42">
        <f t="shared" si="59"/>
        <v>25457947.416851155</v>
      </c>
      <c r="J108" s="42">
        <f t="shared" si="59"/>
        <v>20142004.081375577</v>
      </c>
      <c r="K108" s="42">
        <f t="shared" si="59"/>
        <v>16162139.648092778</v>
      </c>
      <c r="L108" s="42">
        <f t="shared" si="59"/>
        <v>17099496.446123146</v>
      </c>
      <c r="M108" s="42">
        <f t="shared" si="59"/>
        <v>13737690.756622197</v>
      </c>
      <c r="N108" s="42">
        <f t="shared" si="59"/>
        <v>17891223.432742182</v>
      </c>
      <c r="O108" s="42">
        <f t="shared" si="59"/>
        <v>14940816.14179787</v>
      </c>
      <c r="P108" s="42">
        <f t="shared" si="59"/>
        <v>9256380.1459838413</v>
      </c>
      <c r="Q108" s="42">
        <f t="shared" si="59"/>
        <v>11506670.415541207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65079720.846741065</v>
      </c>
      <c r="C109" s="42">
        <f t="shared" si="60"/>
        <v>64582763.846436135</v>
      </c>
      <c r="D109" s="42">
        <f t="shared" si="60"/>
        <v>58330332.562395528</v>
      </c>
      <c r="E109" s="42">
        <f t="shared" si="60"/>
        <v>52676614.879462168</v>
      </c>
      <c r="F109" s="42">
        <f t="shared" si="60"/>
        <v>52933428.008069895</v>
      </c>
      <c r="G109" s="42">
        <f t="shared" si="60"/>
        <v>49640032.641207762</v>
      </c>
      <c r="H109" s="42">
        <f t="shared" si="60"/>
        <v>46810399.768086866</v>
      </c>
      <c r="I109" s="42">
        <f t="shared" si="60"/>
        <v>44020912.7495244</v>
      </c>
      <c r="J109" s="42">
        <f t="shared" si="60"/>
        <v>40561967.542370275</v>
      </c>
      <c r="K109" s="42">
        <f t="shared" si="60"/>
        <v>36756703.488653474</v>
      </c>
      <c r="L109" s="42">
        <f t="shared" si="60"/>
        <v>34127950.406321235</v>
      </c>
      <c r="M109" s="42">
        <f t="shared" si="60"/>
        <v>32625001.713980246</v>
      </c>
      <c r="N109" s="42">
        <f t="shared" si="60"/>
        <v>31328014.530513015</v>
      </c>
      <c r="O109" s="42">
        <f t="shared" si="60"/>
        <v>32030516.213457901</v>
      </c>
      <c r="P109" s="42">
        <f t="shared" si="60"/>
        <v>33319177.857500732</v>
      </c>
      <c r="Q109" s="42">
        <f t="shared" si="60"/>
        <v>34013886.903710946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161460317.46031746</v>
      </c>
      <c r="C110" s="120">
        <f t="shared" si="61"/>
        <v>159129411.76470587</v>
      </c>
      <c r="D110" s="120">
        <f t="shared" si="61"/>
        <v>160863636.36363637</v>
      </c>
      <c r="E110" s="120">
        <f t="shared" si="61"/>
        <v>158106382.97872341</v>
      </c>
      <c r="F110" s="120">
        <f t="shared" si="61"/>
        <v>158500000</v>
      </c>
      <c r="G110" s="120">
        <f t="shared" si="61"/>
        <v>158333333.33333334</v>
      </c>
      <c r="H110" s="120">
        <f t="shared" si="61"/>
        <v>159142857.14285713</v>
      </c>
      <c r="I110" s="120">
        <f t="shared" si="61"/>
        <v>156070796.46017697</v>
      </c>
      <c r="J110" s="120">
        <f t="shared" si="61"/>
        <v>157132743.36283186</v>
      </c>
      <c r="K110" s="120">
        <f t="shared" si="61"/>
        <v>156875912.40875912</v>
      </c>
      <c r="L110" s="120">
        <f t="shared" si="61"/>
        <v>156840540.54054052</v>
      </c>
      <c r="M110" s="120">
        <f t="shared" si="61"/>
        <v>160562091.50326797</v>
      </c>
      <c r="N110" s="120">
        <f t="shared" si="61"/>
        <v>162980891.71974522</v>
      </c>
      <c r="O110" s="120">
        <f t="shared" si="61"/>
        <v>161949367.08860761</v>
      </c>
      <c r="P110" s="120">
        <f t="shared" si="61"/>
        <v>160930817.6100629</v>
      </c>
      <c r="Q110" s="120">
        <f t="shared" si="61"/>
        <v>160930817.6100629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63645746.164574616</v>
      </c>
      <c r="C111" s="40">
        <f t="shared" si="62"/>
        <v>58032000</v>
      </c>
      <c r="D111" s="40">
        <f t="shared" si="62"/>
        <v>55217623.497997329</v>
      </c>
      <c r="E111" s="40">
        <f t="shared" si="62"/>
        <v>54202937.249666221</v>
      </c>
      <c r="F111" s="40">
        <f t="shared" si="62"/>
        <v>57468911.917098448</v>
      </c>
      <c r="G111" s="40">
        <f t="shared" si="62"/>
        <v>59583769.633507855</v>
      </c>
      <c r="H111" s="40">
        <f t="shared" si="62"/>
        <v>62567357.512953363</v>
      </c>
      <c r="I111" s="40">
        <f t="shared" si="62"/>
        <v>65846354.166666672</v>
      </c>
      <c r="J111" s="40">
        <f t="shared" si="62"/>
        <v>64758152.173913047</v>
      </c>
      <c r="K111" s="40">
        <f t="shared" si="62"/>
        <v>62754850.088183425</v>
      </c>
      <c r="L111" s="40">
        <f t="shared" si="62"/>
        <v>65319298.245614037</v>
      </c>
      <c r="M111" s="40">
        <f t="shared" si="62"/>
        <v>69428070.175438598</v>
      </c>
      <c r="N111" s="40">
        <f t="shared" si="62"/>
        <v>71031578.947368413</v>
      </c>
      <c r="O111" s="40">
        <f t="shared" si="62"/>
        <v>65758203.799654581</v>
      </c>
      <c r="P111" s="40">
        <f t="shared" si="62"/>
        <v>69868284.228769496</v>
      </c>
      <c r="Q111" s="40">
        <f t="shared" si="62"/>
        <v>72031195.840554595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37206989.992249086</v>
      </c>
      <c r="C112" s="42">
        <f t="shared" si="63"/>
        <v>37437632.274040148</v>
      </c>
      <c r="D112" s="42">
        <f t="shared" si="63"/>
        <v>35474179.611717433</v>
      </c>
      <c r="E112" s="42">
        <f t="shared" si="63"/>
        <v>34883226.324157603</v>
      </c>
      <c r="F112" s="42">
        <f t="shared" si="63"/>
        <v>35482970.797679774</v>
      </c>
      <c r="G112" s="42">
        <f t="shared" si="63"/>
        <v>36612607.604293406</v>
      </c>
      <c r="H112" s="42">
        <f t="shared" si="63"/>
        <v>36726527.598368637</v>
      </c>
      <c r="I112" s="42">
        <f t="shared" si="63"/>
        <v>39823822.429143578</v>
      </c>
      <c r="J112" s="42">
        <f t="shared" si="63"/>
        <v>39201465.030484997</v>
      </c>
      <c r="K112" s="42">
        <f t="shared" si="63"/>
        <v>39751256.821045108</v>
      </c>
      <c r="L112" s="42">
        <f t="shared" si="63"/>
        <v>38808832.92787008</v>
      </c>
      <c r="M112" s="42">
        <f t="shared" si="63"/>
        <v>37629822.562679671</v>
      </c>
      <c r="N112" s="42">
        <f t="shared" si="63"/>
        <v>40901005.845940024</v>
      </c>
      <c r="O112" s="42">
        <f t="shared" si="63"/>
        <v>41284432.810697183</v>
      </c>
      <c r="P112" s="42">
        <f t="shared" si="63"/>
        <v>31928671.729987573</v>
      </c>
      <c r="Q112" s="42">
        <f t="shared" si="63"/>
        <v>38454272.65662273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65002573.827377245</v>
      </c>
      <c r="C113" s="36">
        <f t="shared" si="64"/>
        <v>59597999.267540708</v>
      </c>
      <c r="D113" s="36">
        <f t="shared" si="64"/>
        <v>56660196.045562193</v>
      </c>
      <c r="E113" s="36">
        <f t="shared" si="64"/>
        <v>55614549.365999952</v>
      </c>
      <c r="F113" s="36">
        <f t="shared" si="64"/>
        <v>58926543.372529514</v>
      </c>
      <c r="G113" s="36">
        <f t="shared" si="64"/>
        <v>60620771.47613997</v>
      </c>
      <c r="H113" s="36">
        <f t="shared" si="64"/>
        <v>63684798.806557037</v>
      </c>
      <c r="I113" s="36">
        <f t="shared" si="64"/>
        <v>66794543.58220394</v>
      </c>
      <c r="J113" s="36">
        <f t="shared" si="64"/>
        <v>65656769.865313463</v>
      </c>
      <c r="K113" s="36">
        <f t="shared" si="64"/>
        <v>63727428.479992583</v>
      </c>
      <c r="L113" s="36">
        <f t="shared" si="64"/>
        <v>66433997.884202898</v>
      </c>
      <c r="M113" s="36">
        <f t="shared" si="64"/>
        <v>70765108.009247467</v>
      </c>
      <c r="N113" s="36">
        <f t="shared" si="64"/>
        <v>72298495.183808744</v>
      </c>
      <c r="O113" s="36">
        <f t="shared" si="64"/>
        <v>66770607.995240949</v>
      </c>
      <c r="P113" s="36">
        <f t="shared" si="64"/>
        <v>71301255.204442903</v>
      </c>
      <c r="Q113" s="36">
        <f t="shared" si="64"/>
        <v>73299388.982393742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0.10164242207873406</v>
      </c>
      <c r="C117" s="119">
        <f t="shared" si="66"/>
        <v>0.10040420371867421</v>
      </c>
      <c r="D117" s="119">
        <f t="shared" si="66"/>
        <v>0.10663356828353476</v>
      </c>
      <c r="E117" s="119">
        <f t="shared" si="66"/>
        <v>0.10945100764419734</v>
      </c>
      <c r="F117" s="119">
        <f t="shared" si="66"/>
        <v>0.10867008089180043</v>
      </c>
      <c r="G117" s="119">
        <f t="shared" si="66"/>
        <v>0.1075316715072252</v>
      </c>
      <c r="H117" s="119">
        <f t="shared" si="66"/>
        <v>0.11120359875318787</v>
      </c>
      <c r="I117" s="119">
        <f t="shared" si="66"/>
        <v>0.11901601628174498</v>
      </c>
      <c r="J117" s="119">
        <f t="shared" si="66"/>
        <v>0.12203942703162672</v>
      </c>
      <c r="K117" s="119">
        <f t="shared" si="66"/>
        <v>0.1261621150493899</v>
      </c>
      <c r="L117" s="119">
        <f t="shared" si="66"/>
        <v>0.13055017970693944</v>
      </c>
      <c r="M117" s="119">
        <f t="shared" si="66"/>
        <v>0.13153503893214685</v>
      </c>
      <c r="N117" s="119">
        <f t="shared" si="66"/>
        <v>0.12267106966621011</v>
      </c>
      <c r="O117" s="119">
        <f t="shared" si="66"/>
        <v>0.11880310974507323</v>
      </c>
      <c r="P117" s="119">
        <f t="shared" si="66"/>
        <v>0.11700867843823462</v>
      </c>
      <c r="Q117" s="119">
        <f t="shared" si="66"/>
        <v>0.11411457272788979</v>
      </c>
    </row>
    <row r="118" spans="1:17" ht="11.45" customHeight="1" x14ac:dyDescent="0.25">
      <c r="A118" s="19" t="s">
        <v>20</v>
      </c>
      <c r="B118" s="30">
        <f t="shared" ref="B118:Q118" si="67">IF(B6=0,0,B6/B$4)</f>
        <v>0.80618767068920838</v>
      </c>
      <c r="C118" s="30">
        <f t="shared" si="67"/>
        <v>0.77810114075271719</v>
      </c>
      <c r="D118" s="30">
        <f t="shared" si="67"/>
        <v>0.76511623693127251</v>
      </c>
      <c r="E118" s="30">
        <f t="shared" si="67"/>
        <v>0.75465418236348336</v>
      </c>
      <c r="F118" s="30">
        <f t="shared" si="67"/>
        <v>0.74791436689046131</v>
      </c>
      <c r="G118" s="30">
        <f t="shared" si="67"/>
        <v>0.74012436968800666</v>
      </c>
      <c r="H118" s="30">
        <f t="shared" si="67"/>
        <v>0.73096132048739015</v>
      </c>
      <c r="I118" s="30">
        <f t="shared" si="67"/>
        <v>0.7249269976108309</v>
      </c>
      <c r="J118" s="30">
        <f t="shared" si="67"/>
        <v>0.72057155013473262</v>
      </c>
      <c r="K118" s="30">
        <f t="shared" si="67"/>
        <v>0.67871150493898891</v>
      </c>
      <c r="L118" s="30">
        <f t="shared" si="67"/>
        <v>0.65553036586489732</v>
      </c>
      <c r="M118" s="30">
        <f t="shared" si="67"/>
        <v>0.64074898034853545</v>
      </c>
      <c r="N118" s="30">
        <f t="shared" si="67"/>
        <v>0.63727789556635461</v>
      </c>
      <c r="O118" s="30">
        <f t="shared" si="67"/>
        <v>0.64988248056409326</v>
      </c>
      <c r="P118" s="30">
        <f t="shared" si="67"/>
        <v>0.65685702670696577</v>
      </c>
      <c r="Q118" s="30">
        <f t="shared" si="67"/>
        <v>0.66878775537908097</v>
      </c>
    </row>
    <row r="119" spans="1:17" ht="11.45" customHeight="1" x14ac:dyDescent="0.25">
      <c r="A119" s="62" t="s">
        <v>17</v>
      </c>
      <c r="B119" s="115">
        <f t="shared" ref="B119:Q119" si="68">IF(B7=0,0,B7/B$4)</f>
        <v>8.7937449222911093E-2</v>
      </c>
      <c r="C119" s="115">
        <f t="shared" si="68"/>
        <v>6.8636304821778571E-2</v>
      </c>
      <c r="D119" s="115">
        <f t="shared" si="68"/>
        <v>7.547623626151799E-2</v>
      </c>
      <c r="E119" s="115">
        <f t="shared" si="68"/>
        <v>7.5027398459080602E-2</v>
      </c>
      <c r="F119" s="115">
        <f t="shared" si="68"/>
        <v>6.7794678048288412E-2</v>
      </c>
      <c r="G119" s="115">
        <f t="shared" si="68"/>
        <v>5.8185322125132562E-2</v>
      </c>
      <c r="H119" s="115">
        <f t="shared" si="68"/>
        <v>6.8565645106591633E-2</v>
      </c>
      <c r="I119" s="115">
        <f t="shared" si="68"/>
        <v>6.6229860548219083E-2</v>
      </c>
      <c r="J119" s="115">
        <f t="shared" si="68"/>
        <v>4.4634635338461688E-2</v>
      </c>
      <c r="K119" s="115">
        <f t="shared" si="68"/>
        <v>3.6977585627173341E-2</v>
      </c>
      <c r="L119" s="115">
        <f t="shared" si="68"/>
        <v>3.9711299460169866E-2</v>
      </c>
      <c r="M119" s="115">
        <f t="shared" si="68"/>
        <v>3.1071528963809936E-2</v>
      </c>
      <c r="N119" s="115">
        <f t="shared" si="68"/>
        <v>4.0954073565013904E-2</v>
      </c>
      <c r="O119" s="115">
        <f t="shared" si="68"/>
        <v>2.84985735483579E-2</v>
      </c>
      <c r="P119" s="115">
        <f t="shared" si="68"/>
        <v>1.3170344870737214E-2</v>
      </c>
      <c r="Q119" s="115">
        <f t="shared" si="68"/>
        <v>1.5717894665904213E-2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0.71825022146629725</v>
      </c>
      <c r="C120" s="115">
        <f t="shared" si="69"/>
        <v>0.70946483593093856</v>
      </c>
      <c r="D120" s="115">
        <f t="shared" si="69"/>
        <v>0.6896400006697545</v>
      </c>
      <c r="E120" s="115">
        <f t="shared" si="69"/>
        <v>0.6796267839044029</v>
      </c>
      <c r="F120" s="115">
        <f t="shared" si="69"/>
        <v>0.68011968884217278</v>
      </c>
      <c r="G120" s="115">
        <f t="shared" si="69"/>
        <v>0.68193904756287416</v>
      </c>
      <c r="H120" s="115">
        <f t="shared" si="69"/>
        <v>0.66239567538079858</v>
      </c>
      <c r="I120" s="115">
        <f t="shared" si="69"/>
        <v>0.65869713706261179</v>
      </c>
      <c r="J120" s="115">
        <f t="shared" si="69"/>
        <v>0.67593691479627105</v>
      </c>
      <c r="K120" s="115">
        <f t="shared" si="69"/>
        <v>0.64173391931181556</v>
      </c>
      <c r="L120" s="115">
        <f t="shared" si="69"/>
        <v>0.61581906640472739</v>
      </c>
      <c r="M120" s="115">
        <f t="shared" si="69"/>
        <v>0.60967745138472551</v>
      </c>
      <c r="N120" s="115">
        <f t="shared" si="69"/>
        <v>0.59632382200134071</v>
      </c>
      <c r="O120" s="115">
        <f t="shared" si="69"/>
        <v>0.62138390701573543</v>
      </c>
      <c r="P120" s="115">
        <f t="shared" si="69"/>
        <v>0.64368668183622846</v>
      </c>
      <c r="Q120" s="115">
        <f t="shared" si="69"/>
        <v>0.65306986071317674</v>
      </c>
    </row>
    <row r="121" spans="1:17" ht="11.45" customHeight="1" x14ac:dyDescent="0.25">
      <c r="A121" s="118" t="s">
        <v>19</v>
      </c>
      <c r="B121" s="117">
        <f t="shared" ref="B121:Q121" si="70">IF(B9=0,0,B9/B$4)</f>
        <v>9.2169907232057591E-2</v>
      </c>
      <c r="C121" s="117">
        <f t="shared" si="70"/>
        <v>0.12149465552860864</v>
      </c>
      <c r="D121" s="117">
        <f t="shared" si="70"/>
        <v>0.1282501947851927</v>
      </c>
      <c r="E121" s="117">
        <f t="shared" si="70"/>
        <v>0.13589480999231923</v>
      </c>
      <c r="F121" s="117">
        <f t="shared" si="70"/>
        <v>0.14341555221773827</v>
      </c>
      <c r="G121" s="117">
        <f t="shared" si="70"/>
        <v>0.15234395880476809</v>
      </c>
      <c r="H121" s="117">
        <f t="shared" si="70"/>
        <v>0.15783508075942193</v>
      </c>
      <c r="I121" s="117">
        <f t="shared" si="70"/>
        <v>0.15605698610742413</v>
      </c>
      <c r="J121" s="117">
        <f t="shared" si="70"/>
        <v>0.15738902283364062</v>
      </c>
      <c r="K121" s="117">
        <f t="shared" si="70"/>
        <v>0.19512638001162114</v>
      </c>
      <c r="L121" s="117">
        <f t="shared" si="70"/>
        <v>0.21391945442816329</v>
      </c>
      <c r="M121" s="117">
        <f t="shared" si="70"/>
        <v>0.22771598071931776</v>
      </c>
      <c r="N121" s="117">
        <f t="shared" si="70"/>
        <v>0.24005103476743531</v>
      </c>
      <c r="O121" s="117">
        <f t="shared" si="70"/>
        <v>0.23131440969083347</v>
      </c>
      <c r="P121" s="117">
        <f t="shared" si="70"/>
        <v>0.22613429485479966</v>
      </c>
      <c r="Q121" s="117">
        <f t="shared" si="70"/>
        <v>0.21709767189302925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2.8536719326132227E-2</v>
      </c>
      <c r="C123" s="115">
        <f t="shared" si="72"/>
        <v>4.5588514624669785E-2</v>
      </c>
      <c r="D123" s="115">
        <f t="shared" si="72"/>
        <v>4.3744454765646042E-2</v>
      </c>
      <c r="E123" s="115">
        <f t="shared" si="72"/>
        <v>4.3820989766294831E-2</v>
      </c>
      <c r="F123" s="115">
        <f t="shared" si="72"/>
        <v>3.8389365691940437E-2</v>
      </c>
      <c r="G123" s="115">
        <f t="shared" si="72"/>
        <v>2.6541365733967804E-2</v>
      </c>
      <c r="H123" s="115">
        <f t="shared" si="72"/>
        <v>2.4331267507510999E-2</v>
      </c>
      <c r="I123" s="115">
        <f t="shared" si="72"/>
        <v>2.1262471931715966E-2</v>
      </c>
      <c r="J123" s="115">
        <f t="shared" si="72"/>
        <v>2.056222201674552E-2</v>
      </c>
      <c r="K123" s="115">
        <f t="shared" si="72"/>
        <v>2.5694983612052091E-2</v>
      </c>
      <c r="L123" s="115">
        <f t="shared" si="72"/>
        <v>2.3974085661286306E-2</v>
      </c>
      <c r="M123" s="115">
        <f t="shared" si="72"/>
        <v>2.1870064156810844E-2</v>
      </c>
      <c r="N123" s="115">
        <f t="shared" si="72"/>
        <v>2.3234616045658484E-2</v>
      </c>
      <c r="O123" s="115">
        <f t="shared" si="72"/>
        <v>2.4939380013816129E-2</v>
      </c>
      <c r="P123" s="115">
        <f t="shared" si="72"/>
        <v>1.6631991524774001E-2</v>
      </c>
      <c r="Q123" s="115">
        <f t="shared" si="72"/>
        <v>1.9429760978515887E-2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0.97146328067386778</v>
      </c>
      <c r="C124" s="28">
        <f t="shared" si="73"/>
        <v>0.95441148537533027</v>
      </c>
      <c r="D124" s="28">
        <f t="shared" si="73"/>
        <v>0.95625554523435408</v>
      </c>
      <c r="E124" s="28">
        <f t="shared" si="73"/>
        <v>0.95617901023370522</v>
      </c>
      <c r="F124" s="28">
        <f t="shared" si="73"/>
        <v>0.9616106343080596</v>
      </c>
      <c r="G124" s="28">
        <f t="shared" si="73"/>
        <v>0.9734586342660323</v>
      </c>
      <c r="H124" s="28">
        <f t="shared" si="73"/>
        <v>0.97566873249248898</v>
      </c>
      <c r="I124" s="28">
        <f t="shared" si="73"/>
        <v>0.97873752806828396</v>
      </c>
      <c r="J124" s="28">
        <f t="shared" si="73"/>
        <v>0.97943777798325438</v>
      </c>
      <c r="K124" s="28">
        <f t="shared" si="73"/>
        <v>0.97430501638794798</v>
      </c>
      <c r="L124" s="28">
        <f t="shared" si="73"/>
        <v>0.97602591433871366</v>
      </c>
      <c r="M124" s="28">
        <f t="shared" si="73"/>
        <v>0.97812993584318919</v>
      </c>
      <c r="N124" s="28">
        <f t="shared" si="73"/>
        <v>0.97676538395434165</v>
      </c>
      <c r="O124" s="28">
        <f t="shared" si="73"/>
        <v>0.97506061998618399</v>
      </c>
      <c r="P124" s="28">
        <f t="shared" si="73"/>
        <v>0.98336800847522599</v>
      </c>
      <c r="Q124" s="28">
        <f t="shared" si="73"/>
        <v>0.9805702390214841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0.25605801986209692</v>
      </c>
      <c r="C128" s="119">
        <f t="shared" si="75"/>
        <v>0.2597687859052385</v>
      </c>
      <c r="D128" s="119">
        <f t="shared" si="75"/>
        <v>0.25273725426236865</v>
      </c>
      <c r="E128" s="119">
        <f t="shared" si="75"/>
        <v>0.24273073853485677</v>
      </c>
      <c r="F128" s="119">
        <f t="shared" si="75"/>
        <v>0.24515658324800604</v>
      </c>
      <c r="G128" s="119">
        <f t="shared" si="75"/>
        <v>0.23562215563158725</v>
      </c>
      <c r="H128" s="119">
        <f t="shared" si="75"/>
        <v>0.2330461115010376</v>
      </c>
      <c r="I128" s="119">
        <f t="shared" si="75"/>
        <v>0.23903382780926469</v>
      </c>
      <c r="J128" s="119">
        <f t="shared" si="75"/>
        <v>0.23463793188209361</v>
      </c>
      <c r="K128" s="119">
        <f t="shared" si="75"/>
        <v>0.2314766083137674</v>
      </c>
      <c r="L128" s="119">
        <f t="shared" si="75"/>
        <v>0.22960049264244567</v>
      </c>
      <c r="M128" s="119">
        <f t="shared" si="75"/>
        <v>0.22431046307323999</v>
      </c>
      <c r="N128" s="119">
        <f t="shared" si="75"/>
        <v>0.2044400438871424</v>
      </c>
      <c r="O128" s="119">
        <f t="shared" si="75"/>
        <v>0.20065682387691805</v>
      </c>
      <c r="P128" s="119">
        <f t="shared" si="75"/>
        <v>0.2047208364941927</v>
      </c>
      <c r="Q128" s="119">
        <f t="shared" si="75"/>
        <v>0.19837762204295276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0.68142799003783616</v>
      </c>
      <c r="C129" s="30">
        <f t="shared" si="76"/>
        <v>0.65560265735872869</v>
      </c>
      <c r="D129" s="30">
        <f t="shared" si="76"/>
        <v>0.66542417309738999</v>
      </c>
      <c r="E129" s="30">
        <f t="shared" si="76"/>
        <v>0.67612971499404473</v>
      </c>
      <c r="F129" s="30">
        <f t="shared" si="76"/>
        <v>0.66773612503558355</v>
      </c>
      <c r="G129" s="30">
        <f t="shared" si="76"/>
        <v>0.67450475779298424</v>
      </c>
      <c r="H129" s="30">
        <f t="shared" si="76"/>
        <v>0.67790033624369928</v>
      </c>
      <c r="I129" s="30">
        <f t="shared" si="76"/>
        <v>0.67658183101055414</v>
      </c>
      <c r="J129" s="30">
        <f t="shared" si="76"/>
        <v>0.68389216625659699</v>
      </c>
      <c r="K129" s="30">
        <f t="shared" si="76"/>
        <v>0.6721363105639494</v>
      </c>
      <c r="L129" s="30">
        <f t="shared" si="76"/>
        <v>0.66910863395565334</v>
      </c>
      <c r="M129" s="30">
        <f t="shared" si="76"/>
        <v>0.67113899794752097</v>
      </c>
      <c r="N129" s="30">
        <f t="shared" si="76"/>
        <v>0.6878509328262451</v>
      </c>
      <c r="O129" s="30">
        <f t="shared" si="76"/>
        <v>0.69415825032576151</v>
      </c>
      <c r="P129" s="30">
        <f t="shared" si="76"/>
        <v>0.68875819746614353</v>
      </c>
      <c r="Q129" s="30">
        <f t="shared" si="76"/>
        <v>0.70001355282165822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0.12648820359133242</v>
      </c>
      <c r="C130" s="115">
        <f t="shared" si="77"/>
        <v>0.10713569363580062</v>
      </c>
      <c r="D130" s="115">
        <f t="shared" si="77"/>
        <v>0.10823365561208881</v>
      </c>
      <c r="E130" s="115">
        <f t="shared" si="77"/>
        <v>0.11368662935180254</v>
      </c>
      <c r="F130" s="115">
        <f t="shared" si="77"/>
        <v>0.10022694629943528</v>
      </c>
      <c r="G130" s="115">
        <f t="shared" si="77"/>
        <v>8.4083198641364751E-2</v>
      </c>
      <c r="H130" s="115">
        <f t="shared" si="77"/>
        <v>9.4624000948819439E-2</v>
      </c>
      <c r="I130" s="115">
        <f t="shared" si="77"/>
        <v>8.9456030587833218E-2</v>
      </c>
      <c r="J130" s="115">
        <f t="shared" si="77"/>
        <v>5.7820651867057996E-2</v>
      </c>
      <c r="K130" s="115">
        <f t="shared" si="77"/>
        <v>4.8977197167629896E-2</v>
      </c>
      <c r="L130" s="115">
        <f t="shared" si="77"/>
        <v>5.1967571468818433E-2</v>
      </c>
      <c r="M130" s="115">
        <f t="shared" si="77"/>
        <v>3.7377096875076357E-2</v>
      </c>
      <c r="N130" s="115">
        <f t="shared" si="77"/>
        <v>4.6535423465241907E-2</v>
      </c>
      <c r="O130" s="115">
        <f t="shared" si="77"/>
        <v>3.2611547056129959E-2</v>
      </c>
      <c r="P130" s="115">
        <f t="shared" si="77"/>
        <v>1.5259434318394945E-2</v>
      </c>
      <c r="Q130" s="115">
        <f t="shared" si="77"/>
        <v>1.7480132704260801E-2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0.55493978644650377</v>
      </c>
      <c r="C131" s="115">
        <f t="shared" si="78"/>
        <v>0.54846696372292802</v>
      </c>
      <c r="D131" s="115">
        <f t="shared" si="78"/>
        <v>0.55719051748530124</v>
      </c>
      <c r="E131" s="115">
        <f t="shared" si="78"/>
        <v>0.5624430856422421</v>
      </c>
      <c r="F131" s="115">
        <f t="shared" si="78"/>
        <v>0.56750917873614837</v>
      </c>
      <c r="G131" s="115">
        <f t="shared" si="78"/>
        <v>0.59042155915161942</v>
      </c>
      <c r="H131" s="115">
        <f t="shared" si="78"/>
        <v>0.58327633529487988</v>
      </c>
      <c r="I131" s="115">
        <f t="shared" si="78"/>
        <v>0.58712580042272089</v>
      </c>
      <c r="J131" s="115">
        <f t="shared" si="78"/>
        <v>0.62607151438953901</v>
      </c>
      <c r="K131" s="115">
        <f t="shared" si="78"/>
        <v>0.62315911339631946</v>
      </c>
      <c r="L131" s="115">
        <f t="shared" si="78"/>
        <v>0.61714106248683498</v>
      </c>
      <c r="M131" s="115">
        <f t="shared" si="78"/>
        <v>0.63376190107244457</v>
      </c>
      <c r="N131" s="115">
        <f t="shared" si="78"/>
        <v>0.64131550936100323</v>
      </c>
      <c r="O131" s="115">
        <f t="shared" si="78"/>
        <v>0.6615467032696315</v>
      </c>
      <c r="P131" s="115">
        <f t="shared" si="78"/>
        <v>0.67349876314774859</v>
      </c>
      <c r="Q131" s="115">
        <f t="shared" si="78"/>
        <v>0.68253342011739737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6.2513990100066863E-2</v>
      </c>
      <c r="C132" s="117">
        <f t="shared" si="79"/>
        <v>8.4628556736032923E-2</v>
      </c>
      <c r="D132" s="117">
        <f t="shared" si="79"/>
        <v>8.1838572640241247E-2</v>
      </c>
      <c r="E132" s="117">
        <f t="shared" si="79"/>
        <v>8.1139546471098528E-2</v>
      </c>
      <c r="F132" s="117">
        <f t="shared" si="79"/>
        <v>8.7107291716410254E-2</v>
      </c>
      <c r="G132" s="117">
        <f t="shared" si="79"/>
        <v>8.9873086575428557E-2</v>
      </c>
      <c r="H132" s="117">
        <f t="shared" si="79"/>
        <v>8.9053552255263138E-2</v>
      </c>
      <c r="I132" s="117">
        <f t="shared" si="79"/>
        <v>8.4384341180181135E-2</v>
      </c>
      <c r="J132" s="117">
        <f t="shared" si="79"/>
        <v>8.1469901861309327E-2</v>
      </c>
      <c r="K132" s="117">
        <f t="shared" si="79"/>
        <v>9.6387081122283183E-2</v>
      </c>
      <c r="L132" s="117">
        <f t="shared" si="79"/>
        <v>0.1012908734019009</v>
      </c>
      <c r="M132" s="117">
        <f t="shared" si="79"/>
        <v>0.10455053897923912</v>
      </c>
      <c r="N132" s="117">
        <f t="shared" si="79"/>
        <v>0.10770902328661257</v>
      </c>
      <c r="O132" s="117">
        <f t="shared" si="79"/>
        <v>0.10518492579732053</v>
      </c>
      <c r="P132" s="117">
        <f t="shared" si="79"/>
        <v>0.10652096603966364</v>
      </c>
      <c r="Q132" s="117">
        <f t="shared" si="79"/>
        <v>0.10160882513538896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2.6055127852625794E-2</v>
      </c>
      <c r="C134" s="115">
        <f t="shared" si="81"/>
        <v>4.1594002131079333E-2</v>
      </c>
      <c r="D134" s="115">
        <f t="shared" si="81"/>
        <v>3.9909391880118494E-2</v>
      </c>
      <c r="E134" s="115">
        <f t="shared" si="81"/>
        <v>3.999659892866253E-2</v>
      </c>
      <c r="F134" s="115">
        <f t="shared" si="81"/>
        <v>3.5028103420587771E-2</v>
      </c>
      <c r="G134" s="115">
        <f t="shared" si="81"/>
        <v>2.4184088219657351E-2</v>
      </c>
      <c r="H134" s="115">
        <f t="shared" si="81"/>
        <v>2.2283633811466422E-2</v>
      </c>
      <c r="I134" s="115">
        <f t="shared" si="81"/>
        <v>1.9500857306153557E-2</v>
      </c>
      <c r="J134" s="115">
        <f t="shared" si="81"/>
        <v>1.8869290258676525E-2</v>
      </c>
      <c r="K134" s="115">
        <f t="shared" si="81"/>
        <v>2.3530844380483227E-2</v>
      </c>
      <c r="L134" s="115">
        <f t="shared" si="81"/>
        <v>2.1944080506230309E-2</v>
      </c>
      <c r="M134" s="115">
        <f t="shared" si="81"/>
        <v>1.9998821831462992E-2</v>
      </c>
      <c r="N134" s="115">
        <f t="shared" si="81"/>
        <v>2.1234509056244043E-2</v>
      </c>
      <c r="O134" s="115">
        <f t="shared" si="81"/>
        <v>2.2758159769363646E-2</v>
      </c>
      <c r="P134" s="115">
        <f t="shared" si="81"/>
        <v>1.5148623178466847E-2</v>
      </c>
      <c r="Q134" s="115">
        <f t="shared" si="81"/>
        <v>1.7702504916747783E-2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0.97394487214737424</v>
      </c>
      <c r="C135" s="28">
        <f t="shared" si="82"/>
        <v>0.95840599786892067</v>
      </c>
      <c r="D135" s="28">
        <f t="shared" si="82"/>
        <v>0.96009060811988156</v>
      </c>
      <c r="E135" s="28">
        <f t="shared" si="82"/>
        <v>0.96000340107133741</v>
      </c>
      <c r="F135" s="28">
        <f t="shared" si="82"/>
        <v>0.96497189657941229</v>
      </c>
      <c r="G135" s="28">
        <f t="shared" si="82"/>
        <v>0.97581591178034266</v>
      </c>
      <c r="H135" s="28">
        <f t="shared" si="82"/>
        <v>0.97771636618853353</v>
      </c>
      <c r="I135" s="28">
        <f t="shared" si="82"/>
        <v>0.98049914269384641</v>
      </c>
      <c r="J135" s="28">
        <f t="shared" si="82"/>
        <v>0.98113070974132344</v>
      </c>
      <c r="K135" s="28">
        <f t="shared" si="82"/>
        <v>0.97646915561951675</v>
      </c>
      <c r="L135" s="28">
        <f t="shared" si="82"/>
        <v>0.9780559194937698</v>
      </c>
      <c r="M135" s="28">
        <f t="shared" si="82"/>
        <v>0.98000117816853693</v>
      </c>
      <c r="N135" s="28">
        <f t="shared" si="82"/>
        <v>0.97876549094375598</v>
      </c>
      <c r="O135" s="28">
        <f t="shared" si="82"/>
        <v>0.97724184023063632</v>
      </c>
      <c r="P135" s="28">
        <f t="shared" si="82"/>
        <v>0.98485137682153323</v>
      </c>
      <c r="Q135" s="28">
        <f t="shared" si="82"/>
        <v>0.98229749508325226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834.64925982954196</v>
      </c>
      <c r="C4" s="166">
        <v>823.70147999999995</v>
      </c>
      <c r="D4" s="166">
        <v>856.80002999999999</v>
      </c>
      <c r="E4" s="166">
        <v>907.50114999999994</v>
      </c>
      <c r="F4" s="166">
        <v>900.60147000000006</v>
      </c>
      <c r="G4" s="166">
        <v>908.16307369396122</v>
      </c>
      <c r="H4" s="166">
        <v>948.66877999999997</v>
      </c>
      <c r="I4" s="166">
        <v>959.42572999999993</v>
      </c>
      <c r="J4" s="166">
        <v>961.39860999999996</v>
      </c>
      <c r="K4" s="166">
        <v>927.02475000000004</v>
      </c>
      <c r="L4" s="166">
        <v>935.0309228869213</v>
      </c>
      <c r="M4" s="166">
        <v>930.2281847654707</v>
      </c>
      <c r="N4" s="166">
        <v>936.37278044379138</v>
      </c>
      <c r="O4" s="166">
        <v>922.49472436228734</v>
      </c>
      <c r="P4" s="166">
        <v>875.41748331832628</v>
      </c>
      <c r="Q4" s="166">
        <v>915.16104532406132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139.39057682617613</v>
      </c>
      <c r="C6" s="75">
        <v>121.09905000000001</v>
      </c>
      <c r="D6" s="75">
        <v>124.10080000000001</v>
      </c>
      <c r="E6" s="75">
        <v>134.30020999999999</v>
      </c>
      <c r="F6" s="75">
        <v>117.00017</v>
      </c>
      <c r="G6" s="75">
        <v>98.69105161931968</v>
      </c>
      <c r="H6" s="75">
        <v>113.97669999999999</v>
      </c>
      <c r="I6" s="75">
        <v>106.82207</v>
      </c>
      <c r="J6" s="75">
        <v>71.200410000000005</v>
      </c>
      <c r="K6" s="75">
        <v>61.01397</v>
      </c>
      <c r="L6" s="75">
        <v>64.10284209683762</v>
      </c>
      <c r="M6" s="75">
        <v>45.786746344246104</v>
      </c>
      <c r="N6" s="75">
        <v>54.934547727577566</v>
      </c>
      <c r="O6" s="75">
        <v>38.669122974751765</v>
      </c>
      <c r="P6" s="75">
        <v>18.319471099901662</v>
      </c>
      <c r="Q6" s="75">
        <v>22.379830961532772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695.25868300336583</v>
      </c>
      <c r="C14" s="74">
        <v>702.60242999999991</v>
      </c>
      <c r="D14" s="74">
        <v>732.69922999999994</v>
      </c>
      <c r="E14" s="74">
        <v>773.20093999999995</v>
      </c>
      <c r="F14" s="74">
        <v>783.60130000000004</v>
      </c>
      <c r="G14" s="74">
        <v>809.47202207464159</v>
      </c>
      <c r="H14" s="74">
        <v>834.69208000000003</v>
      </c>
      <c r="I14" s="74">
        <v>852.60365999999999</v>
      </c>
      <c r="J14" s="74">
        <v>890.19819999999993</v>
      </c>
      <c r="K14" s="74">
        <v>866.01078000000007</v>
      </c>
      <c r="L14" s="74">
        <v>870.92808079008364</v>
      </c>
      <c r="M14" s="74">
        <v>884.44143842122457</v>
      </c>
      <c r="N14" s="74">
        <v>881.43823271621386</v>
      </c>
      <c r="O14" s="74">
        <v>883.82560138753558</v>
      </c>
      <c r="P14" s="74">
        <v>857.09801221842463</v>
      </c>
      <c r="Q14" s="74">
        <v>892.78121436252854</v>
      </c>
    </row>
    <row r="16" spans="1:17" ht="11.45" customHeight="1" x14ac:dyDescent="0.25">
      <c r="A16" s="27" t="s">
        <v>81</v>
      </c>
      <c r="B16" s="68">
        <f t="shared" ref="B16" si="0">SUM(B17,B23)</f>
        <v>834.64925982954196</v>
      </c>
      <c r="C16" s="68">
        <f t="shared" ref="C16:Q16" si="1">SUM(C17,C23)</f>
        <v>823.70147999999995</v>
      </c>
      <c r="D16" s="68">
        <f t="shared" si="1"/>
        <v>856.80002999999988</v>
      </c>
      <c r="E16" s="68">
        <f t="shared" si="1"/>
        <v>907.50114999999994</v>
      </c>
      <c r="F16" s="68">
        <f t="shared" si="1"/>
        <v>900.60147000000006</v>
      </c>
      <c r="G16" s="68">
        <f t="shared" si="1"/>
        <v>908.16307369396122</v>
      </c>
      <c r="H16" s="68">
        <f t="shared" si="1"/>
        <v>948.66877999999997</v>
      </c>
      <c r="I16" s="68">
        <f t="shared" si="1"/>
        <v>959.42572999999993</v>
      </c>
      <c r="J16" s="68">
        <f t="shared" si="1"/>
        <v>961.39861000000008</v>
      </c>
      <c r="K16" s="68">
        <f t="shared" si="1"/>
        <v>927.02475000000004</v>
      </c>
      <c r="L16" s="68">
        <f t="shared" si="1"/>
        <v>935.0309228869213</v>
      </c>
      <c r="M16" s="68">
        <f t="shared" si="1"/>
        <v>930.2281847654707</v>
      </c>
      <c r="N16" s="68">
        <f t="shared" si="1"/>
        <v>936.37278044379138</v>
      </c>
      <c r="O16" s="68">
        <f t="shared" si="1"/>
        <v>922.49472436228746</v>
      </c>
      <c r="P16" s="68">
        <f t="shared" si="1"/>
        <v>875.41748331832628</v>
      </c>
      <c r="Q16" s="68">
        <f t="shared" si="1"/>
        <v>915.16104532406132</v>
      </c>
    </row>
    <row r="17" spans="1:17" ht="11.45" customHeight="1" x14ac:dyDescent="0.25">
      <c r="A17" s="25" t="s">
        <v>39</v>
      </c>
      <c r="B17" s="79">
        <f t="shared" ref="B17" si="2">SUM(B18,B19,B22)</f>
        <v>634.77097172100991</v>
      </c>
      <c r="C17" s="79">
        <f t="shared" ref="C17:Q17" si="3">SUM(C18,C19,C22)</f>
        <v>616.03452547735969</v>
      </c>
      <c r="D17" s="79">
        <f t="shared" si="3"/>
        <v>660.55517401775569</v>
      </c>
      <c r="E17" s="79">
        <f t="shared" si="3"/>
        <v>707.48439244294468</v>
      </c>
      <c r="F17" s="79">
        <f t="shared" si="3"/>
        <v>692.51009957086137</v>
      </c>
      <c r="G17" s="79">
        <f t="shared" si="3"/>
        <v>713.64725394072389</v>
      </c>
      <c r="H17" s="79">
        <f t="shared" si="3"/>
        <v>746.03757797778405</v>
      </c>
      <c r="I17" s="79">
        <f t="shared" si="3"/>
        <v>763.98437368725081</v>
      </c>
      <c r="J17" s="79">
        <f t="shared" si="3"/>
        <v>781.15892510232356</v>
      </c>
      <c r="K17" s="79">
        <f t="shared" si="3"/>
        <v>796.36589361080598</v>
      </c>
      <c r="L17" s="79">
        <f t="shared" si="3"/>
        <v>811.59026592220914</v>
      </c>
      <c r="M17" s="79">
        <f t="shared" si="3"/>
        <v>805.98341825849184</v>
      </c>
      <c r="N17" s="79">
        <f t="shared" si="3"/>
        <v>811.93497806603602</v>
      </c>
      <c r="O17" s="79">
        <f t="shared" si="3"/>
        <v>805.64591835747319</v>
      </c>
      <c r="P17" s="79">
        <f t="shared" si="3"/>
        <v>761.56955708602777</v>
      </c>
      <c r="Q17" s="79">
        <f t="shared" si="3"/>
        <v>794.74167236842788</v>
      </c>
    </row>
    <row r="18" spans="1:17" ht="11.45" customHeight="1" x14ac:dyDescent="0.25">
      <c r="A18" s="91" t="s">
        <v>21</v>
      </c>
      <c r="B18" s="123">
        <v>41.672928954199229</v>
      </c>
      <c r="C18" s="123">
        <v>41.48337232366206</v>
      </c>
      <c r="D18" s="123">
        <v>42.830630356962445</v>
      </c>
      <c r="E18" s="123">
        <v>43.681548466585802</v>
      </c>
      <c r="F18" s="123">
        <v>43.201597328944196</v>
      </c>
      <c r="G18" s="123">
        <v>43.074391435490647</v>
      </c>
      <c r="H18" s="123">
        <v>44.140624283820188</v>
      </c>
      <c r="I18" s="123">
        <v>47.172886516177584</v>
      </c>
      <c r="J18" s="123">
        <v>47.602856475339799</v>
      </c>
      <c r="K18" s="123">
        <v>47.716497072524547</v>
      </c>
      <c r="L18" s="123">
        <v>48.169628563078241</v>
      </c>
      <c r="M18" s="123">
        <v>46.661197306932884</v>
      </c>
      <c r="N18" s="123">
        <v>41.808785967135996</v>
      </c>
      <c r="O18" s="123">
        <v>41.531432960258996</v>
      </c>
      <c r="P18" s="123">
        <v>41.226418186471534</v>
      </c>
      <c r="Q18" s="123">
        <v>41.318679713733268</v>
      </c>
    </row>
    <row r="19" spans="1:17" ht="11.45" customHeight="1" x14ac:dyDescent="0.25">
      <c r="A19" s="19" t="s">
        <v>20</v>
      </c>
      <c r="B19" s="76">
        <f t="shared" ref="B19" si="4">SUM(B20:B21)</f>
        <v>534.2384455726675</v>
      </c>
      <c r="C19" s="76">
        <f t="shared" ref="C19:Q19" si="5">SUM(C20:C21)</f>
        <v>498.25384817189172</v>
      </c>
      <c r="D19" s="76">
        <f t="shared" si="5"/>
        <v>538.39209100484516</v>
      </c>
      <c r="E19" s="76">
        <f t="shared" si="5"/>
        <v>580.65270092401533</v>
      </c>
      <c r="F19" s="76">
        <f t="shared" si="5"/>
        <v>560.89973412105428</v>
      </c>
      <c r="G19" s="76">
        <f t="shared" si="5"/>
        <v>575.99702702039679</v>
      </c>
      <c r="H19" s="76">
        <f t="shared" si="5"/>
        <v>604.67138654793666</v>
      </c>
      <c r="I19" s="76">
        <f t="shared" si="5"/>
        <v>621.09100182795123</v>
      </c>
      <c r="J19" s="76">
        <f t="shared" si="5"/>
        <v>638.16387220672561</v>
      </c>
      <c r="K19" s="76">
        <f t="shared" si="5"/>
        <v>633.87025251225975</v>
      </c>
      <c r="L19" s="76">
        <f t="shared" si="5"/>
        <v>641.0358264917727</v>
      </c>
      <c r="M19" s="76">
        <f t="shared" si="5"/>
        <v>634.20783677737359</v>
      </c>
      <c r="N19" s="76">
        <f t="shared" si="5"/>
        <v>643.46725612676028</v>
      </c>
      <c r="O19" s="76">
        <f t="shared" si="5"/>
        <v>638.73889959461167</v>
      </c>
      <c r="P19" s="76">
        <f t="shared" si="5"/>
        <v>597.01494896757742</v>
      </c>
      <c r="Q19" s="76">
        <f t="shared" si="5"/>
        <v>631.92867490683784</v>
      </c>
    </row>
    <row r="20" spans="1:17" ht="11.45" customHeight="1" x14ac:dyDescent="0.25">
      <c r="A20" s="62" t="s">
        <v>118</v>
      </c>
      <c r="B20" s="77">
        <v>131.23945467605427</v>
      </c>
      <c r="C20" s="77">
        <v>107.7340380352999</v>
      </c>
      <c r="D20" s="77">
        <v>111.99062593076074</v>
      </c>
      <c r="E20" s="77">
        <v>121.9651298406783</v>
      </c>
      <c r="F20" s="77">
        <v>105.8372245457922</v>
      </c>
      <c r="G20" s="77">
        <v>91.409598181396845</v>
      </c>
      <c r="H20" s="77">
        <v>107.03880849222274</v>
      </c>
      <c r="I20" s="77">
        <v>100.97017698162144</v>
      </c>
      <c r="J20" s="77">
        <v>66.019930293531701</v>
      </c>
      <c r="K20" s="77">
        <v>56.323007769011369</v>
      </c>
      <c r="L20" s="77">
        <v>59.963958646130003</v>
      </c>
      <c r="M20" s="77">
        <v>41.981224812268913</v>
      </c>
      <c r="N20" s="77">
        <v>50.890584381406995</v>
      </c>
      <c r="O20" s="77">
        <v>34.496412016790252</v>
      </c>
      <c r="P20" s="77">
        <v>15.519690868509642</v>
      </c>
      <c r="Q20" s="77">
        <v>18.816764290707408</v>
      </c>
    </row>
    <row r="21" spans="1:17" ht="11.45" customHeight="1" x14ac:dyDescent="0.25">
      <c r="A21" s="62" t="s">
        <v>16</v>
      </c>
      <c r="B21" s="77">
        <v>402.99899089661324</v>
      </c>
      <c r="C21" s="77">
        <v>390.51981013659184</v>
      </c>
      <c r="D21" s="77">
        <v>426.40146507408446</v>
      </c>
      <c r="E21" s="77">
        <v>458.68757108333705</v>
      </c>
      <c r="F21" s="77">
        <v>455.06250957526203</v>
      </c>
      <c r="G21" s="77">
        <v>484.58742883899993</v>
      </c>
      <c r="H21" s="77">
        <v>497.63257805571391</v>
      </c>
      <c r="I21" s="77">
        <v>520.12082484632981</v>
      </c>
      <c r="J21" s="77">
        <v>572.14394191319388</v>
      </c>
      <c r="K21" s="77">
        <v>577.54724474324837</v>
      </c>
      <c r="L21" s="77">
        <v>581.07186784564271</v>
      </c>
      <c r="M21" s="77">
        <v>592.22661196510467</v>
      </c>
      <c r="N21" s="77">
        <v>592.57667174535334</v>
      </c>
      <c r="O21" s="77">
        <v>604.24248757782141</v>
      </c>
      <c r="P21" s="77">
        <v>581.49525809906777</v>
      </c>
      <c r="Q21" s="77">
        <v>613.11191061613044</v>
      </c>
    </row>
    <row r="22" spans="1:17" ht="11.45" customHeight="1" x14ac:dyDescent="0.25">
      <c r="A22" s="118" t="s">
        <v>19</v>
      </c>
      <c r="B22" s="122">
        <v>58.85959719414312</v>
      </c>
      <c r="C22" s="122">
        <v>76.297304981805922</v>
      </c>
      <c r="D22" s="122">
        <v>79.332452655948174</v>
      </c>
      <c r="E22" s="122">
        <v>83.150143052343523</v>
      </c>
      <c r="F22" s="122">
        <v>88.408768120862902</v>
      </c>
      <c r="G22" s="122">
        <v>94.575835484836432</v>
      </c>
      <c r="H22" s="122">
        <v>97.225567146027146</v>
      </c>
      <c r="I22" s="122">
        <v>95.72048534312195</v>
      </c>
      <c r="J22" s="122">
        <v>95.39219642025823</v>
      </c>
      <c r="K22" s="122">
        <v>114.77914402602161</v>
      </c>
      <c r="L22" s="122">
        <v>122.3848108673582</v>
      </c>
      <c r="M22" s="122">
        <v>125.11438417418539</v>
      </c>
      <c r="N22" s="122">
        <v>126.65893597213973</v>
      </c>
      <c r="O22" s="122">
        <v>125.37558580260244</v>
      </c>
      <c r="P22" s="122">
        <v>123.3281899319788</v>
      </c>
      <c r="Q22" s="122">
        <v>121.4943177478568</v>
      </c>
    </row>
    <row r="23" spans="1:17" ht="11.45" customHeight="1" x14ac:dyDescent="0.25">
      <c r="A23" s="25" t="s">
        <v>18</v>
      </c>
      <c r="B23" s="79">
        <f t="shared" ref="B23" si="6">SUM(B24:B25)</f>
        <v>199.87828810853208</v>
      </c>
      <c r="C23" s="79">
        <f t="shared" ref="C23:Q23" si="7">SUM(C24:C25)</f>
        <v>207.66695452264022</v>
      </c>
      <c r="D23" s="79">
        <f t="shared" si="7"/>
        <v>196.24485598224419</v>
      </c>
      <c r="E23" s="79">
        <f t="shared" si="7"/>
        <v>200.01675755705526</v>
      </c>
      <c r="F23" s="79">
        <f t="shared" si="7"/>
        <v>208.09137042913875</v>
      </c>
      <c r="G23" s="79">
        <f t="shared" si="7"/>
        <v>194.51581975323737</v>
      </c>
      <c r="H23" s="79">
        <f t="shared" si="7"/>
        <v>202.63120202221597</v>
      </c>
      <c r="I23" s="79">
        <f t="shared" si="7"/>
        <v>195.44135631274915</v>
      </c>
      <c r="J23" s="79">
        <f t="shared" si="7"/>
        <v>180.23968489767648</v>
      </c>
      <c r="K23" s="79">
        <f t="shared" si="7"/>
        <v>130.65885638919403</v>
      </c>
      <c r="L23" s="79">
        <f t="shared" si="7"/>
        <v>123.44065696471216</v>
      </c>
      <c r="M23" s="79">
        <f t="shared" si="7"/>
        <v>124.24476650697882</v>
      </c>
      <c r="N23" s="79">
        <f t="shared" si="7"/>
        <v>124.43780237775532</v>
      </c>
      <c r="O23" s="79">
        <f t="shared" si="7"/>
        <v>116.84880600481424</v>
      </c>
      <c r="P23" s="79">
        <f t="shared" si="7"/>
        <v>113.84792623229856</v>
      </c>
      <c r="Q23" s="79">
        <f t="shared" si="7"/>
        <v>120.41937295563348</v>
      </c>
    </row>
    <row r="24" spans="1:17" ht="11.45" customHeight="1" x14ac:dyDescent="0.25">
      <c r="A24" s="116" t="s">
        <v>118</v>
      </c>
      <c r="B24" s="77">
        <v>8.1511221501218571</v>
      </c>
      <c r="C24" s="77">
        <v>13.365011964700132</v>
      </c>
      <c r="D24" s="77">
        <v>12.110174069239301</v>
      </c>
      <c r="E24" s="77">
        <v>12.335080159321686</v>
      </c>
      <c r="F24" s="77">
        <v>11.162945454207835</v>
      </c>
      <c r="G24" s="77">
        <v>7.281453437922786</v>
      </c>
      <c r="H24" s="77">
        <v>6.9378915077771977</v>
      </c>
      <c r="I24" s="77">
        <v>5.8518930183785054</v>
      </c>
      <c r="J24" s="77">
        <v>5.1804797064683319</v>
      </c>
      <c r="K24" s="77">
        <v>4.690962230988605</v>
      </c>
      <c r="L24" s="77">
        <v>4.1388834507076604</v>
      </c>
      <c r="M24" s="77">
        <v>3.8055215319772153</v>
      </c>
      <c r="N24" s="77">
        <v>4.0439633461705267</v>
      </c>
      <c r="O24" s="77">
        <v>4.172710957961506</v>
      </c>
      <c r="P24" s="77">
        <v>2.7997802313920048</v>
      </c>
      <c r="Q24" s="77">
        <v>3.5630666708253682</v>
      </c>
    </row>
    <row r="25" spans="1:17" ht="11.45" customHeight="1" x14ac:dyDescent="0.25">
      <c r="A25" s="93" t="s">
        <v>16</v>
      </c>
      <c r="B25" s="74">
        <v>191.72716595841021</v>
      </c>
      <c r="C25" s="74">
        <v>194.30194255794009</v>
      </c>
      <c r="D25" s="74">
        <v>184.1346819130049</v>
      </c>
      <c r="E25" s="74">
        <v>187.68167739773358</v>
      </c>
      <c r="F25" s="74">
        <v>196.92842497493092</v>
      </c>
      <c r="G25" s="74">
        <v>187.23436631531459</v>
      </c>
      <c r="H25" s="74">
        <v>195.69331051443876</v>
      </c>
      <c r="I25" s="74">
        <v>189.58946329437063</v>
      </c>
      <c r="J25" s="74">
        <v>175.05920519120815</v>
      </c>
      <c r="K25" s="74">
        <v>125.96789415820543</v>
      </c>
      <c r="L25" s="74">
        <v>119.30177351400449</v>
      </c>
      <c r="M25" s="74">
        <v>120.4392449750016</v>
      </c>
      <c r="N25" s="74">
        <v>120.39383903158479</v>
      </c>
      <c r="O25" s="74">
        <v>112.67609504685274</v>
      </c>
      <c r="P25" s="74">
        <v>111.04814600090656</v>
      </c>
      <c r="Q25" s="74">
        <v>116.85630628480811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214.70201731422733</v>
      </c>
      <c r="C30" s="79">
        <f>IF(C17=0,"",C17/TrRail_act!C15*100)</f>
        <v>210.88266591658513</v>
      </c>
      <c r="D30" s="79">
        <f>IF(D17=0,"",D17/TrRail_act!D15*100)</f>
        <v>209.45348049688718</v>
      </c>
      <c r="E30" s="79">
        <f>IF(E17=0,"",E17/TrRail_act!E15*100)</f>
        <v>209.4134120016752</v>
      </c>
      <c r="F30" s="79">
        <f>IF(F17=0,"",F17/TrRail_act!F15*100)</f>
        <v>205.51048762172508</v>
      </c>
      <c r="G30" s="79">
        <f>IF(G17=0,"",G17/TrRail_act!G15*100)</f>
        <v>202.84658255468315</v>
      </c>
      <c r="H30" s="79">
        <f>IF(H17=0,"",H17/TrRail_act!H15*100)</f>
        <v>202.19604970829215</v>
      </c>
      <c r="I30" s="79">
        <f>IF(I17=0,"",I17/TrRail_act!I15*100)</f>
        <v>196.89635867839539</v>
      </c>
      <c r="J30" s="79">
        <f>IF(J17=0,"",J17/TrRail_act!J15*100)</f>
        <v>193.12071538839265</v>
      </c>
      <c r="K30" s="79">
        <f>IF(K17=0,"",K17/TrRail_act!K15*100)</f>
        <v>191.55872868715554</v>
      </c>
      <c r="L30" s="79">
        <f>IF(L17=0,"",L17/TrRail_act!L15*100)</f>
        <v>189.90126093618213</v>
      </c>
      <c r="M30" s="79">
        <f>IF(M17=0,"",M17/TrRail_act!M15*100)</f>
        <v>188.07372601431743</v>
      </c>
      <c r="N30" s="79">
        <f>IF(N17=0,"",N17/TrRail_act!N15*100)</f>
        <v>190.51304620817916</v>
      </c>
      <c r="O30" s="79">
        <f>IF(O17=0,"",O17/TrRail_act!O15*100)</f>
        <v>184.34471523972999</v>
      </c>
      <c r="P30" s="79">
        <f>IF(P17=0,"",P17/TrRail_act!P15*100)</f>
        <v>177.64113180348917</v>
      </c>
      <c r="Q30" s="79">
        <f>IF(Q17=0,"",Q17/TrRail_act!Q15*100)</f>
        <v>177.94496904226403</v>
      </c>
    </row>
    <row r="31" spans="1:17" ht="11.45" customHeight="1" x14ac:dyDescent="0.25">
      <c r="A31" s="91" t="s">
        <v>21</v>
      </c>
      <c r="B31" s="123">
        <f>IF(B18=0,"",B18/TrRail_act!B16*100)</f>
        <v>55.047133654022048</v>
      </c>
      <c r="C31" s="123">
        <f>IF(C18=0,"",C18/TrRail_act!C16*100)</f>
        <v>54.666707818178836</v>
      </c>
      <c r="D31" s="123">
        <f>IF(D18=0,"",D18/TrRail_act!D16*100)</f>
        <v>53.73579592082919</v>
      </c>
      <c r="E31" s="123">
        <f>IF(E18=0,"",E18/TrRail_act!E16*100)</f>
        <v>53.267323725866767</v>
      </c>
      <c r="F31" s="123">
        <f>IF(F18=0,"",F18/TrRail_act!F16*100)</f>
        <v>52.295476303491917</v>
      </c>
      <c r="G31" s="123">
        <f>IF(G18=0,"",G18/TrRail_act!G16*100)</f>
        <v>51.962151143251944</v>
      </c>
      <c r="H31" s="123">
        <f>IF(H18=0,"",H18/TrRail_act!H16*100)</f>
        <v>51.3344098091803</v>
      </c>
      <c r="I31" s="123">
        <f>IF(I18=0,"",I18/TrRail_act!I16*100)</f>
        <v>50.861163893341143</v>
      </c>
      <c r="J31" s="123">
        <f>IF(J18=0,"",J18/TrRail_act!J16*100)</f>
        <v>50.156157127917012</v>
      </c>
      <c r="K31" s="123">
        <f>IF(K18=0,"",K18/TrRail_act!K16*100)</f>
        <v>49.585047991083329</v>
      </c>
      <c r="L31" s="123">
        <f>IF(L18=0,"",L18/TrRail_act!L16*100)</f>
        <v>49.089826912540452</v>
      </c>
      <c r="M31" s="123">
        <f>IF(M18=0,"",M18/TrRail_act!M16*100)</f>
        <v>48.540960774832307</v>
      </c>
      <c r="N31" s="123">
        <f>IF(N18=0,"",N18/TrRail_act!N16*100)</f>
        <v>47.984951629214152</v>
      </c>
      <c r="O31" s="123">
        <f>IF(O18=0,"",O18/TrRail_act!O16*100)</f>
        <v>47.359756722956817</v>
      </c>
      <c r="P31" s="123">
        <f>IF(P18=0,"",P18/TrRail_act!P16*100)</f>
        <v>46.972915114985717</v>
      </c>
      <c r="Q31" s="123">
        <f>IF(Q18=0,"",Q18/TrRail_act!Q16*100)</f>
        <v>46.63516134968669</v>
      </c>
    </row>
    <row r="32" spans="1:17" ht="11.45" customHeight="1" x14ac:dyDescent="0.25">
      <c r="A32" s="19" t="s">
        <v>20</v>
      </c>
      <c r="B32" s="76">
        <f>IF(B19=0,"",B19/TrRail_act!B17*100)</f>
        <v>265.17601296333839</v>
      </c>
      <c r="C32" s="76">
        <f>IF(C19=0,"",C19/TrRail_act!C17*100)</f>
        <v>260.16315267975756</v>
      </c>
      <c r="D32" s="76">
        <f>IF(D19=0,"",D19/TrRail_act!D17*100)</f>
        <v>256.55387619015954</v>
      </c>
      <c r="E32" s="76">
        <f>IF(E19=0,"",E19/TrRail_act!E17*100)</f>
        <v>254.19912826722867</v>
      </c>
      <c r="F32" s="76">
        <f>IF(F19=0,"",F19/TrRail_act!F17*100)</f>
        <v>249.28046137175616</v>
      </c>
      <c r="G32" s="76">
        <f>IF(G19=0,"",G19/TrRail_act!G17*100)</f>
        <v>242.72768886189891</v>
      </c>
      <c r="H32" s="76">
        <f>IF(H19=0,"",H19/TrRail_act!H17*100)</f>
        <v>241.74947062068375</v>
      </c>
      <c r="I32" s="76">
        <f>IF(I19=0,"",I19/TrRail_act!I17*100)</f>
        <v>236.58549529269061</v>
      </c>
      <c r="J32" s="76">
        <f>IF(J19=0,"",J19/TrRail_act!J17*100)</f>
        <v>230.69280387809172</v>
      </c>
      <c r="K32" s="76">
        <f>IF(K19=0,"",K19/TrRail_act!K17*100)</f>
        <v>226.846617131127</v>
      </c>
      <c r="L32" s="76">
        <f>IF(L19=0,"",L19/TrRail_act!L17*100)</f>
        <v>224.16958469948395</v>
      </c>
      <c r="M32" s="76">
        <f>IF(M19=0,"",M19/TrRail_act!M17*100)</f>
        <v>220.50637547517081</v>
      </c>
      <c r="N32" s="76">
        <f>IF(N19=0,"",N19/TrRail_act!N17*100)</f>
        <v>219.50053924563653</v>
      </c>
      <c r="O32" s="76">
        <f>IF(O19=0,"",O19/TrRail_act!O17*100)</f>
        <v>210.5481145412833</v>
      </c>
      <c r="P32" s="76">
        <f>IF(P19=0,"",P19/TrRail_act!P17*100)</f>
        <v>202.18660563375886</v>
      </c>
      <c r="Q32" s="76">
        <f>IF(Q19=0,"",Q19/TrRail_act!Q17*100)</f>
        <v>202.12560941749595</v>
      </c>
    </row>
    <row r="33" spans="1:17" ht="11.45" customHeight="1" x14ac:dyDescent="0.25">
      <c r="A33" s="62" t="s">
        <v>17</v>
      </c>
      <c r="B33" s="77">
        <f>IF(B20=0,"",B20/TrRail_act!B18*100)</f>
        <v>350.94047484672171</v>
      </c>
      <c r="C33" s="77">
        <f>IF(C20=0,"",C20/TrRail_act!C18*100)</f>
        <v>344.23464952674527</v>
      </c>
      <c r="D33" s="77">
        <f>IF(D20=0,"",D20/TrRail_act!D18*100)</f>
        <v>328.09365200854654</v>
      </c>
      <c r="E33" s="77">
        <f>IF(E20=0,"",E20/TrRail_act!E18*100)</f>
        <v>317.5513192892937</v>
      </c>
      <c r="F33" s="77">
        <f>IF(F20=0,"",F20/TrRail_act!F18*100)</f>
        <v>313.37317814644456</v>
      </c>
      <c r="G33" s="77">
        <f>IF(G20=0,"",G20/TrRail_act!G18*100)</f>
        <v>309.00582886846388</v>
      </c>
      <c r="H33" s="77">
        <f>IF(H20=0,"",H20/TrRail_act!H18*100)</f>
        <v>306.58571952368885</v>
      </c>
      <c r="I33" s="77">
        <f>IF(I20=0,"",I20/TrRail_act!I18*100)</f>
        <v>290.89529899100023</v>
      </c>
      <c r="J33" s="77">
        <f>IF(J20=0,"",J20/TrRail_act!J18*100)</f>
        <v>282.2809304425985</v>
      </c>
      <c r="K33" s="77">
        <f>IF(K20=0,"",K20/TrRail_act!K18*100)</f>
        <v>276.61848926644052</v>
      </c>
      <c r="L33" s="77">
        <f>IF(L20=0,"",L20/TrRail_act!L18*100)</f>
        <v>269.99075472334687</v>
      </c>
      <c r="M33" s="77">
        <f>IF(M20=0,"",M20/TrRail_act!M18*100)</f>
        <v>262.09066968997922</v>
      </c>
      <c r="N33" s="77">
        <f>IF(N20=0,"",N20/TrRail_act!N18*100)</f>
        <v>256.60034605306663</v>
      </c>
      <c r="O33" s="77">
        <f>IF(O20=0,"",O20/TrRail_act!O18*100)</f>
        <v>242.04103715626982</v>
      </c>
      <c r="P33" s="77">
        <f>IF(P20=0,"",P20/TrRail_act!P18*100)</f>
        <v>237.23490510556883</v>
      </c>
      <c r="Q33" s="77">
        <f>IF(Q20=0,"",Q20/TrRail_act!Q18*100)</f>
        <v>241.02381004174362</v>
      </c>
    </row>
    <row r="34" spans="1:17" ht="11.45" customHeight="1" x14ac:dyDescent="0.25">
      <c r="A34" s="62" t="s">
        <v>16</v>
      </c>
      <c r="B34" s="77">
        <f>IF(B21=0,"",B21/TrRail_act!B19*100)</f>
        <v>245.62759891814684</v>
      </c>
      <c r="C34" s="77">
        <f>IF(C21=0,"",C21/TrRail_act!C19*100)</f>
        <v>243.74090899790798</v>
      </c>
      <c r="D34" s="77">
        <f>IF(D21=0,"",D21/TrRail_act!D19*100)</f>
        <v>242.6573520830392</v>
      </c>
      <c r="E34" s="77">
        <f>IF(E21=0,"",E21/TrRail_act!E19*100)</f>
        <v>241.39374894404625</v>
      </c>
      <c r="F34" s="77">
        <f>IF(F21=0,"",F21/TrRail_act!F19*100)</f>
        <v>237.96114263110147</v>
      </c>
      <c r="G34" s="77">
        <f>IF(G21=0,"",G21/TrRail_act!G19*100)</f>
        <v>233.28887700726426</v>
      </c>
      <c r="H34" s="77">
        <f>IF(H21=0,"",H21/TrRail_act!H19*100)</f>
        <v>231.23118810779181</v>
      </c>
      <c r="I34" s="77">
        <f>IF(I21=0,"",I21/TrRail_act!I19*100)</f>
        <v>228.31071081318507</v>
      </c>
      <c r="J34" s="77">
        <f>IF(J21=0,"",J21/TrRail_act!J19*100)</f>
        <v>225.9283975155557</v>
      </c>
      <c r="K34" s="77">
        <f>IF(K21=0,"",K21/TrRail_act!K19*100)</f>
        <v>222.93479630949525</v>
      </c>
      <c r="L34" s="77">
        <f>IF(L21=0,"",L21/TrRail_act!L19*100)</f>
        <v>220.31112336423487</v>
      </c>
      <c r="M34" s="77">
        <f>IF(M21=0,"",M21/TrRail_act!M19*100)</f>
        <v>218.05387684639811</v>
      </c>
      <c r="N34" s="77">
        <f>IF(N21=0,"",N21/TrRail_act!N19*100)</f>
        <v>216.80848643378013</v>
      </c>
      <c r="O34" s="77">
        <f>IF(O21=0,"",O21/TrRail_act!O19*100)</f>
        <v>208.99564224761505</v>
      </c>
      <c r="P34" s="77">
        <f>IF(P21=0,"",P21/TrRail_act!P19*100)</f>
        <v>201.3925177259178</v>
      </c>
      <c r="Q34" s="77">
        <f>IF(Q21=0,"",Q21/TrRail_act!Q19*100)</f>
        <v>201.12940075015791</v>
      </c>
    </row>
    <row r="35" spans="1:17" ht="11.45" customHeight="1" x14ac:dyDescent="0.25">
      <c r="A35" s="118" t="s">
        <v>19</v>
      </c>
      <c r="B35" s="122">
        <f>IF(B22=0,"",B22/TrRail_act!B20*100)</f>
        <v>318.46311073684024</v>
      </c>
      <c r="C35" s="122">
        <f>IF(C22=0,"",C22/TrRail_act!C20*100)</f>
        <v>308.62286160702217</v>
      </c>
      <c r="D35" s="122">
        <f>IF(D22=0,"",D22/TrRail_act!D20*100)</f>
        <v>307.37696479712969</v>
      </c>
      <c r="E35" s="122">
        <f>IF(E22=0,"",E22/TrRail_act!E20*100)</f>
        <v>303.33187819371233</v>
      </c>
      <c r="F35" s="122">
        <f>IF(F22=0,"",F22/TrRail_act!F20*100)</f>
        <v>301.19565757813962</v>
      </c>
      <c r="G35" s="122">
        <f>IF(G22=0,"",G22/TrRail_act!G20*100)</f>
        <v>299.11254336467226</v>
      </c>
      <c r="H35" s="122">
        <f>IF(H22=0,"",H22/TrRail_act!H20*100)</f>
        <v>295.89743506280837</v>
      </c>
      <c r="I35" s="122">
        <f>IF(I22=0,"",I22/TrRail_act!I20*100)</f>
        <v>292.34538120992272</v>
      </c>
      <c r="J35" s="122">
        <f>IF(J22=0,"",J22/TrRail_act!J20*100)</f>
        <v>289.47103759736223</v>
      </c>
      <c r="K35" s="122">
        <f>IF(K22=0,"",K22/TrRail_act!K20*100)</f>
        <v>286.43985616338841</v>
      </c>
      <c r="L35" s="122">
        <f>IF(L22=0,"",L22/TrRail_act!L20*100)</f>
        <v>282.71459154102996</v>
      </c>
      <c r="M35" s="122">
        <f>IF(M22=0,"",M22/TrRail_act!M20*100)</f>
        <v>279.24344563394533</v>
      </c>
      <c r="N35" s="122">
        <f>IF(N22=0,"",N22/TrRail_act!N20*100)</f>
        <v>275.92256440876287</v>
      </c>
      <c r="O35" s="122">
        <f>IF(O22=0,"",O22/TrRail_act!O20*100)</f>
        <v>272.7381880939015</v>
      </c>
      <c r="P35" s="122">
        <f>IF(P22=0,"",P22/TrRail_act!P20*100)</f>
        <v>270.06059323346017</v>
      </c>
      <c r="Q35" s="122">
        <f>IF(Q22=0,"",Q22/TrRail_act!Q20*100)</f>
        <v>267.72212580248834</v>
      </c>
    </row>
    <row r="36" spans="1:17" ht="11.45" customHeight="1" x14ac:dyDescent="0.25">
      <c r="A36" s="25" t="s">
        <v>18</v>
      </c>
      <c r="B36" s="79">
        <f>IF(B23=0,"",B23/TrRail_act!B21*100)</f>
        <v>337.87566307439437</v>
      </c>
      <c r="C36" s="79">
        <f>IF(C23=0,"",C23/TrRail_act!C21*100)</f>
        <v>338.2451710079747</v>
      </c>
      <c r="D36" s="79">
        <f>IF(D23=0,"",D23/TrRail_act!D21*100)</f>
        <v>336.38123879177891</v>
      </c>
      <c r="E36" s="79">
        <f>IF(E23=0,"",E23/TrRail_act!E21*100)</f>
        <v>334.58518104406954</v>
      </c>
      <c r="F36" s="79">
        <f>IF(F23=0,"",F23/TrRail_act!F21*100)</f>
        <v>328.72276263232192</v>
      </c>
      <c r="G36" s="79">
        <f>IF(G23=0,"",G23/TrRail_act!G21*100)</f>
        <v>320.40161382513156</v>
      </c>
      <c r="H36" s="79">
        <f>IF(H23=0,"",H23/TrRail_act!H21*100)</f>
        <v>317.14147406165927</v>
      </c>
      <c r="I36" s="79">
        <f>IF(I23=0,"",I23/TrRail_act!I21*100)</f>
        <v>312.63613960512708</v>
      </c>
      <c r="J36" s="79">
        <f>IF(J23=0,"",J23/TrRail_act!J21*100)</f>
        <v>309.19079990681115</v>
      </c>
      <c r="K36" s="79">
        <f>IF(K23=0,"",K23/TrRail_act!K21*100)</f>
        <v>305.89950691638148</v>
      </c>
      <c r="L36" s="79">
        <f>IF(L23=0,"",L23/TrRail_act!L21*100)</f>
        <v>302.04721778582791</v>
      </c>
      <c r="M36" s="79">
        <f>IF(M23=0,"",M23/TrRail_act!M21*100)</f>
        <v>298.65094588476228</v>
      </c>
      <c r="N36" s="79">
        <f>IF(N23=0,"",N23/TrRail_act!N21*100)</f>
        <v>297.1436132999554</v>
      </c>
      <c r="O36" s="79">
        <f>IF(O23=0,"",O23/TrRail_act!O21*100)</f>
        <v>286.94269928985375</v>
      </c>
      <c r="P36" s="79">
        <f>IF(P23=0,"",P23/TrRail_act!P21*100)</f>
        <v>275.48074196602357</v>
      </c>
      <c r="Q36" s="79">
        <f>IF(Q23=0,"",Q23/TrRail_act!Q21*100)</f>
        <v>265.96857692702451</v>
      </c>
    </row>
    <row r="37" spans="1:17" ht="11.45" customHeight="1" x14ac:dyDescent="0.25">
      <c r="A37" s="116" t="s">
        <v>17</v>
      </c>
      <c r="B37" s="77">
        <f>IF(B24=0,"",B24/TrRail_act!B22*100)</f>
        <v>528.82926735650244</v>
      </c>
      <c r="C37" s="77">
        <f>IF(C24=0,"",C24/TrRail_act!C22*100)</f>
        <v>523.36280362870616</v>
      </c>
      <c r="D37" s="77">
        <f>IF(D24=0,"",D24/TrRail_act!D22*100)</f>
        <v>520.12623411743289</v>
      </c>
      <c r="E37" s="77">
        <f>IF(E24=0,"",E24/TrRail_act!E22*100)</f>
        <v>515.89252140267922</v>
      </c>
      <c r="F37" s="77">
        <f>IF(F24=0,"",F24/TrRail_act!F22*100)</f>
        <v>503.42860320915719</v>
      </c>
      <c r="G37" s="77">
        <f>IF(G24=0,"",G24/TrRail_act!G22*100)</f>
        <v>495.93884405808507</v>
      </c>
      <c r="H37" s="77">
        <f>IF(H24=0,"",H24/TrRail_act!H22*100)</f>
        <v>487.29079874927692</v>
      </c>
      <c r="I37" s="77">
        <f>IF(I24=0,"",I24/TrRail_act!I22*100)</f>
        <v>480.02668978497024</v>
      </c>
      <c r="J37" s="77">
        <f>IF(J24=0,"",J24/TrRail_act!J22*100)</f>
        <v>470.96708377750139</v>
      </c>
      <c r="K37" s="77">
        <f>IF(K24=0,"",K24/TrRail_act!K22*100)</f>
        <v>466.72852979227412</v>
      </c>
      <c r="L37" s="77">
        <f>IF(L24=0,"",L24/TrRail_act!L22*100)</f>
        <v>461.5113906631704</v>
      </c>
      <c r="M37" s="77">
        <f>IF(M24=0,"",M24/TrRail_act!M22*100)</f>
        <v>457.39937051953251</v>
      </c>
      <c r="N37" s="77">
        <f>IF(N24=0,"",N24/TrRail_act!N22*100)</f>
        <v>454.75664468285618</v>
      </c>
      <c r="O37" s="77">
        <f>IF(O24=0,"",O24/TrRail_act!O22*100)</f>
        <v>450.24827829123853</v>
      </c>
      <c r="P37" s="77">
        <f>IF(P24=0,"",P24/TrRail_act!P22*100)</f>
        <v>447.21555412566687</v>
      </c>
      <c r="Q37" s="77">
        <f>IF(Q24=0,"",Q24/TrRail_act!Q22*100)</f>
        <v>444.55263958587625</v>
      </c>
    </row>
    <row r="38" spans="1:17" ht="11.45" customHeight="1" x14ac:dyDescent="0.25">
      <c r="A38" s="93" t="s">
        <v>16</v>
      </c>
      <c r="B38" s="74">
        <f>IF(B25=0,"",B25/TrRail_act!B23*100)</f>
        <v>332.76724193499217</v>
      </c>
      <c r="C38" s="74">
        <f>IF(C25=0,"",C25/TrRail_act!C23*100)</f>
        <v>330.21122378430539</v>
      </c>
      <c r="D38" s="74">
        <f>IF(D25=0,"",D25/TrRail_act!D23*100)</f>
        <v>328.74326070674965</v>
      </c>
      <c r="E38" s="74">
        <f>IF(E25=0,"",E25/TrRail_act!E23*100)</f>
        <v>327.03137762310968</v>
      </c>
      <c r="F38" s="74">
        <f>IF(F25=0,"",F25/TrRail_act!F23*100)</f>
        <v>322.38100877026784</v>
      </c>
      <c r="G38" s="74">
        <f>IF(G25=0,"",G25/TrRail_act!G23*100)</f>
        <v>316.05119505194017</v>
      </c>
      <c r="H38" s="74">
        <f>IF(H25=0,"",H25/TrRail_act!H23*100)</f>
        <v>313.26351376997678</v>
      </c>
      <c r="I38" s="74">
        <f>IF(I25=0,"",I25/TrRail_act!I23*100)</f>
        <v>309.30695848571543</v>
      </c>
      <c r="J38" s="74">
        <f>IF(J25=0,"",J25/TrRail_act!J23*100)</f>
        <v>306.07948800206918</v>
      </c>
      <c r="K38" s="74">
        <f>IF(K25=0,"",K25/TrRail_act!K23*100)</f>
        <v>302.02386713054847</v>
      </c>
      <c r="L38" s="74">
        <f>IF(L25=0,"",L25/TrRail_act!L23*100)</f>
        <v>298.46941146848457</v>
      </c>
      <c r="M38" s="74">
        <f>IF(M25=0,"",M25/TrRail_act!M23*100)</f>
        <v>295.41137686074404</v>
      </c>
      <c r="N38" s="74">
        <f>IF(N25=0,"",N25/TrRail_act!N23*100)</f>
        <v>293.72416770931119</v>
      </c>
      <c r="O38" s="74">
        <f>IF(O25=0,"",O25/TrRail_act!O23*100)</f>
        <v>283.13961359996472</v>
      </c>
      <c r="P38" s="74">
        <f>IF(P25=0,"",P25/TrRail_act!P23*100)</f>
        <v>272.83917998290758</v>
      </c>
      <c r="Q38" s="74">
        <f>IF(Q25=0,"",Q25/TrRail_act!Q23*100)</f>
        <v>262.75021867700866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11.503496181110604</v>
      </c>
      <c r="C41" s="79">
        <f>IF(C17=0,"",C17/TrRail_act!C4*1000)</f>
        <v>11.066819823540101</v>
      </c>
      <c r="D41" s="79">
        <f>IF(D17=0,"",D17/TrRail_act!D4*1000)</f>
        <v>11.968964359161349</v>
      </c>
      <c r="E41" s="79">
        <f>IF(E17=0,"",E17/TrRail_act!E4*1000)</f>
        <v>12.938158670914463</v>
      </c>
      <c r="F41" s="79">
        <f>IF(F17=0,"",F17/TrRail_act!F4*1000)</f>
        <v>12.532078024771737</v>
      </c>
      <c r="G41" s="79">
        <f>IF(G17=0,"",G17/TrRail_act!G4*1000)</f>
        <v>12.715771679003685</v>
      </c>
      <c r="H41" s="79">
        <f>IF(H17=0,"",H17/TrRail_act!H4*1000)</f>
        <v>13.212623582774583</v>
      </c>
      <c r="I41" s="79">
        <f>IF(I17=0,"",I17/TrRail_act!I4*1000)</f>
        <v>13.520650804127968</v>
      </c>
      <c r="J41" s="79">
        <f>IF(J17=0,"",J17/TrRail_act!J4*1000)</f>
        <v>13.848371243481839</v>
      </c>
      <c r="K41" s="79">
        <f>IF(K17=0,"",K17/TrRail_act!K4*1000)</f>
        <v>14.460449840405397</v>
      </c>
      <c r="L41" s="79">
        <f>IF(L17=0,"",L17/TrRail_act!L4*1000)</f>
        <v>14.958810541373314</v>
      </c>
      <c r="M41" s="79">
        <f>IF(M17=0,"",M17/TrRail_act!M4*1000)</f>
        <v>14.942221324777378</v>
      </c>
      <c r="N41" s="79">
        <f>IF(N17=0,"",N17/TrRail_act!N4*1000)</f>
        <v>15.234159109631612</v>
      </c>
      <c r="O41" s="79">
        <f>IF(O17=0,"",O17/TrRail_act!O4*1000)</f>
        <v>14.566008287063337</v>
      </c>
      <c r="P41" s="79">
        <f>IF(P17=0,"",P17/TrRail_act!P4*1000)</f>
        <v>13.460762449158276</v>
      </c>
      <c r="Q41" s="79">
        <f>IF(Q17=0,"",Q17/TrRail_act!Q4*1000)</f>
        <v>13.48574072436754</v>
      </c>
    </row>
    <row r="42" spans="1:17" ht="11.45" customHeight="1" x14ac:dyDescent="0.25">
      <c r="A42" s="91" t="s">
        <v>21</v>
      </c>
      <c r="B42" s="123">
        <f>IF(B18=0,"",B18/TrRail_act!B5*1000)</f>
        <v>7.4300513406313815</v>
      </c>
      <c r="C42" s="123">
        <f>IF(C18=0,"",C18/TrRail_act!C5*1000)</f>
        <v>7.4223246240225551</v>
      </c>
      <c r="D42" s="123">
        <f>IF(D18=0,"",D18/TrRail_act!D5*1000)</f>
        <v>7.2779320912425565</v>
      </c>
      <c r="E42" s="123">
        <f>IF(E18=0,"",E18/TrRail_act!E5*1000)</f>
        <v>7.2985043386108286</v>
      </c>
      <c r="F42" s="123">
        <f>IF(F18=0,"",F18/TrRail_act!F5*1000)</f>
        <v>7.1942709956609816</v>
      </c>
      <c r="G42" s="123">
        <f>IF(G18=0,"",G18/TrRail_act!G5*1000)</f>
        <v>7.1374302295759149</v>
      </c>
      <c r="H42" s="123">
        <f>IF(H18=0,"",H18/TrRail_act!H5*1000)</f>
        <v>7.0298812364739902</v>
      </c>
      <c r="I42" s="123">
        <f>IF(I18=0,"",I18/TrRail_act!I5*1000)</f>
        <v>7.0145556157884883</v>
      </c>
      <c r="J42" s="123">
        <f>IF(J18=0,"",J18/TrRail_act!J5*1000)</f>
        <v>6.914999487992417</v>
      </c>
      <c r="K42" s="123">
        <f>IF(K18=0,"",K18/TrRail_act!K5*1000)</f>
        <v>6.8676593368630607</v>
      </c>
      <c r="L42" s="123">
        <f>IF(L18=0,"",L18/TrRail_act!L5*1000)</f>
        <v>6.8007381848197435</v>
      </c>
      <c r="M42" s="123">
        <f>IF(M18=0,"",M18/TrRail_act!M5*1000)</f>
        <v>6.5766310510123853</v>
      </c>
      <c r="N42" s="123">
        <f>IF(N18=0,"",N18/TrRail_act!N5*1000)</f>
        <v>6.3947363057717945</v>
      </c>
      <c r="O42" s="123">
        <f>IF(O18=0,"",O18/TrRail_act!O5*1000)</f>
        <v>6.3204128687047625</v>
      </c>
      <c r="P42" s="123">
        <f>IF(P18=0,"",P18/TrRail_act!P5*1000)</f>
        <v>6.2275556172917721</v>
      </c>
      <c r="Q42" s="123">
        <f>IF(Q18=0,"",Q18/TrRail_act!Q5*1000)</f>
        <v>6.1440415931201882</v>
      </c>
    </row>
    <row r="43" spans="1:17" ht="11.45" customHeight="1" x14ac:dyDescent="0.25">
      <c r="A43" s="19" t="s">
        <v>20</v>
      </c>
      <c r="B43" s="76">
        <f>IF(B19=0,"",B19/TrRail_act!B6*1000)</f>
        <v>12.009136482773625</v>
      </c>
      <c r="C43" s="76">
        <f>IF(C19=0,"",C19/TrRail_act!C6*1000)</f>
        <v>11.503563553018534</v>
      </c>
      <c r="D43" s="76">
        <f>IF(D19=0,"",D19/TrRail_act!D6*1000)</f>
        <v>12.750250817146904</v>
      </c>
      <c r="E43" s="76">
        <f>IF(E19=0,"",E19/TrRail_act!E6*1000)</f>
        <v>14.070971282024313</v>
      </c>
      <c r="F43" s="76">
        <f>IF(F19=0,"",F19/TrRail_act!F6*1000)</f>
        <v>13.571577684460168</v>
      </c>
      <c r="G43" s="76">
        <f>IF(G19=0,"",G19/TrRail_act!G6*1000)</f>
        <v>13.866749169926255</v>
      </c>
      <c r="H43" s="76">
        <f>IF(H19=0,"",H19/TrRail_act!H6*1000)</f>
        <v>14.650531498750675</v>
      </c>
      <c r="I43" s="76">
        <f>IF(I19=0,"",I19/TrRail_act!I6*1000)</f>
        <v>15.16261417479496</v>
      </c>
      <c r="J43" s="76">
        <f>IF(J19=0,"",J19/TrRail_act!J6*1000)</f>
        <v>15.70053319408369</v>
      </c>
      <c r="K43" s="76">
        <f>IF(K19=0,"",K19/TrRail_act!K6*1000)</f>
        <v>16.958377990054569</v>
      </c>
      <c r="L43" s="76">
        <f>IF(L19=0,"",L19/TrRail_act!L6*1000)</f>
        <v>18.023939472520585</v>
      </c>
      <c r="M43" s="76">
        <f>IF(M19=0,"",M19/TrRail_act!M6*1000)</f>
        <v>18.349859289895651</v>
      </c>
      <c r="N43" s="76">
        <f>IF(N19=0,"",N19/TrRail_act!N6*1000)</f>
        <v>18.945009749058155</v>
      </c>
      <c r="O43" s="76">
        <f>IF(O19=0,"",O19/TrRail_act!O6*1000)</f>
        <v>17.76989566266829</v>
      </c>
      <c r="P43" s="76">
        <f>IF(P19=0,"",P19/TrRail_act!P6*1000)</f>
        <v>16.064767348372776</v>
      </c>
      <c r="Q43" s="76">
        <f>IF(Q19=0,"",Q19/TrRail_act!Q6*1000)</f>
        <v>16.033508611545376</v>
      </c>
    </row>
    <row r="44" spans="1:17" ht="11.45" customHeight="1" x14ac:dyDescent="0.25">
      <c r="A44" s="62" t="s">
        <v>17</v>
      </c>
      <c r="B44" s="77">
        <f>IF(B20=0,"",B20/TrRail_act!B7*1000)</f>
        <v>27.046018930399729</v>
      </c>
      <c r="C44" s="77">
        <f>IF(C20=0,"",C20/TrRail_act!C7*1000)</f>
        <v>28.197904181552179</v>
      </c>
      <c r="D44" s="77">
        <f>IF(D20=0,"",D20/TrRail_act!D7*1000)</f>
        <v>26.885549163888243</v>
      </c>
      <c r="E44" s="77">
        <f>IF(E20=0,"",E20/TrRail_act!E7*1000)</f>
        <v>29.728390985409053</v>
      </c>
      <c r="F44" s="77">
        <f>IF(F20=0,"",F20/TrRail_act!F7*1000)</f>
        <v>28.251389868603951</v>
      </c>
      <c r="G44" s="77">
        <f>IF(G20=0,"",G20/TrRail_act!G7*1000)</f>
        <v>27.992228789003065</v>
      </c>
      <c r="H44" s="77">
        <f>IF(H20=0,"",H20/TrRail_act!H7*1000)</f>
        <v>27.647957843081603</v>
      </c>
      <c r="I44" s="77">
        <f>IF(I20=0,"",I20/TrRail_act!I7*1000)</f>
        <v>26.980649343366665</v>
      </c>
      <c r="J44" s="77">
        <f>IF(J20=0,"",J20/TrRail_act!J7*1000)</f>
        <v>26.221792042859295</v>
      </c>
      <c r="K44" s="77">
        <f>IF(K20=0,"",K20/TrRail_act!K7*1000)</f>
        <v>27.657724032814322</v>
      </c>
      <c r="L44" s="77">
        <f>IF(L20=0,"",L20/TrRail_act!L7*1000)</f>
        <v>27.831488207791239</v>
      </c>
      <c r="M44" s="77">
        <f>IF(M20=0,"",M20/TrRail_act!M7*1000)</f>
        <v>25.048489312855498</v>
      </c>
      <c r="N44" s="77">
        <f>IF(N20=0,"",N20/TrRail_act!N7*1000)</f>
        <v>23.315115320125543</v>
      </c>
      <c r="O44" s="77">
        <f>IF(O20=0,"",O20/TrRail_act!O7*1000)</f>
        <v>21.885029946604277</v>
      </c>
      <c r="P44" s="77">
        <f>IF(P20=0,"",P20/TrRail_act!P7*1000)</f>
        <v>20.827924941783152</v>
      </c>
      <c r="Q44" s="77">
        <f>IF(Q20=0,"",Q20/TrRail_act!Q7*1000)</f>
        <v>20.314184406774839</v>
      </c>
    </row>
    <row r="45" spans="1:17" ht="11.45" customHeight="1" x14ac:dyDescent="0.25">
      <c r="A45" s="62" t="s">
        <v>16</v>
      </c>
      <c r="B45" s="77">
        <f>IF(B21=0,"",B21/TrRail_act!B8*1000)</f>
        <v>10.168127531868555</v>
      </c>
      <c r="C45" s="77">
        <f>IF(C21=0,"",C21/TrRail_act!C8*1000)</f>
        <v>9.8884900579733515</v>
      </c>
      <c r="D45" s="77">
        <f>IF(D21=0,"",D21/TrRail_act!D8*1000)</f>
        <v>11.203242063870446</v>
      </c>
      <c r="E45" s="77">
        <f>IF(E21=0,"",E21/TrRail_act!E8*1000)</f>
        <v>12.342470441933605</v>
      </c>
      <c r="F45" s="77">
        <f>IF(F21=0,"",F21/TrRail_act!F8*1000)</f>
        <v>12.10828650621534</v>
      </c>
      <c r="G45" s="77">
        <f>IF(G21=0,"",G21/TrRail_act!G8*1000)</f>
        <v>12.661515968006986</v>
      </c>
      <c r="H45" s="77">
        <f>IF(H21=0,"",H21/TrRail_act!H8*1000)</f>
        <v>13.305146927041118</v>
      </c>
      <c r="I45" s="77">
        <f>IF(I21=0,"",I21/TrRail_act!I8*1000)</f>
        <v>13.974349072173068</v>
      </c>
      <c r="J45" s="77">
        <f>IF(J21=0,"",J21/TrRail_act!J8*1000)</f>
        <v>15.005775234077603</v>
      </c>
      <c r="K45" s="77">
        <f>IF(K21=0,"",K21/TrRail_act!K8*1000)</f>
        <v>16.341867045962381</v>
      </c>
      <c r="L45" s="77">
        <f>IF(L21=0,"",L21/TrRail_act!L8*1000)</f>
        <v>17.391496396228145</v>
      </c>
      <c r="M45" s="77">
        <f>IF(M21=0,"",M21/TrRail_act!M8*1000)</f>
        <v>18.00847110782739</v>
      </c>
      <c r="N45" s="77">
        <f>IF(N21=0,"",N21/TrRail_act!N8*1000)</f>
        <v>18.644881499202715</v>
      </c>
      <c r="O45" s="77">
        <f>IF(O21=0,"",O21/TrRail_act!O8*1000)</f>
        <v>17.581162971447903</v>
      </c>
      <c r="P45" s="77">
        <f>IF(P21=0,"",P21/TrRail_act!P8*1000)</f>
        <v>15.967309330444035</v>
      </c>
      <c r="Q45" s="77">
        <f>IF(Q21=0,"",Q21/TrRail_act!Q8*1000)</f>
        <v>15.930482556760321</v>
      </c>
    </row>
    <row r="46" spans="1:17" ht="11.45" customHeight="1" x14ac:dyDescent="0.25">
      <c r="A46" s="118" t="s">
        <v>19</v>
      </c>
      <c r="B46" s="122">
        <f>IF(B22=0,"",B22/TrRail_act!B9*1000)</f>
        <v>11.572866141199984</v>
      </c>
      <c r="C46" s="122">
        <f>IF(C22=0,"",C22/TrRail_act!C9*1000)</f>
        <v>11.281576960196055</v>
      </c>
      <c r="D46" s="122">
        <f>IF(D22=0,"",D22/TrRail_act!D9*1000)</f>
        <v>11.208314870860155</v>
      </c>
      <c r="E46" s="122">
        <f>IF(E22=0,"",E22/TrRail_act!E9*1000)</f>
        <v>11.189630339435274</v>
      </c>
      <c r="F46" s="122">
        <f>IF(F22=0,"",F22/TrRail_act!F9*1000)</f>
        <v>11.155680519982701</v>
      </c>
      <c r="G46" s="122">
        <f>IF(G22=0,"",G22/TrRail_act!G9*1000)</f>
        <v>11.061501226296658</v>
      </c>
      <c r="H46" s="122">
        <f>IF(H22=0,"",H22/TrRail_act!H9*1000)</f>
        <v>10.909511573836079</v>
      </c>
      <c r="I46" s="122">
        <f>IF(I22=0,"",I22/TrRail_act!I9*1000)</f>
        <v>10.855124216729639</v>
      </c>
      <c r="J46" s="122">
        <f>IF(J22=0,"",J22/TrRail_act!J9*1000)</f>
        <v>10.744784458240396</v>
      </c>
      <c r="K46" s="122">
        <f>IF(K22=0,"",K22/TrRail_act!K9*1000)</f>
        <v>10.681104041133596</v>
      </c>
      <c r="L46" s="122">
        <f>IF(L22=0,"",L22/TrRail_act!L9*1000)</f>
        <v>10.544778727521344</v>
      </c>
      <c r="M46" s="122">
        <f>IF(M22=0,"",M22/TrRail_act!M9*1000)</f>
        <v>10.185979335193796</v>
      </c>
      <c r="N46" s="122">
        <f>IF(N22=0,"",N22/TrRail_act!N9*1000)</f>
        <v>9.8998699368563194</v>
      </c>
      <c r="O46" s="122">
        <f>IF(O22=0,"",O22/TrRail_act!O9*1000)</f>
        <v>9.7995611851338467</v>
      </c>
      <c r="P46" s="122">
        <f>IF(P22=0,"",P22/TrRail_act!P9*1000)</f>
        <v>9.6395333697028924</v>
      </c>
      <c r="Q46" s="122">
        <f>IF(Q22=0,"",Q22/TrRail_act!Q9*1000)</f>
        <v>9.4961949154179148</v>
      </c>
    </row>
    <row r="47" spans="1:17" ht="11.45" customHeight="1" x14ac:dyDescent="0.25">
      <c r="A47" s="25" t="s">
        <v>36</v>
      </c>
      <c r="B47" s="79">
        <f>IF(B23=0,"",B23/TrRail_act!B10*1000)</f>
        <v>8.7600599600531215</v>
      </c>
      <c r="C47" s="79">
        <f>IF(C23=0,"",C23/TrRail_act!C10*1000)</f>
        <v>9.5426410496572114</v>
      </c>
      <c r="D47" s="79">
        <f>IF(D23=0,"",D23/TrRail_act!D10*1000)</f>
        <v>9.4900554176819085</v>
      </c>
      <c r="E47" s="79">
        <f>IF(E23=0,"",E23/TrRail_act!E10*1000)</f>
        <v>9.8535276396401414</v>
      </c>
      <c r="F47" s="79">
        <f>IF(F23=0,"",F23/TrRail_act!F10*1000)</f>
        <v>9.3806685493007596</v>
      </c>
      <c r="G47" s="79">
        <f>IF(G23=0,"",G23/TrRail_act!G10*1000)</f>
        <v>8.5460137846859698</v>
      </c>
      <c r="H47" s="79">
        <f>IF(H23=0,"",H23/TrRail_act!H10*1000)</f>
        <v>8.3901785442514161</v>
      </c>
      <c r="I47" s="79">
        <f>IF(I23=0,"",I23/TrRail_act!I10*1000)</f>
        <v>7.729537524728066</v>
      </c>
      <c r="J47" s="79">
        <f>IF(J23=0,"",J23/TrRail_act!J10*1000)</f>
        <v>7.5632447189659056</v>
      </c>
      <c r="K47" s="79">
        <f>IF(K23=0,"",K23/TrRail_act!K10*1000)</f>
        <v>7.3440984986338051</v>
      </c>
      <c r="L47" s="79">
        <f>IF(L23=0,"",L23/TrRail_act!L10*1000)</f>
        <v>6.630890468667392</v>
      </c>
      <c r="M47" s="79">
        <f>IF(M23=0,"",M23/TrRail_act!M10*1000)</f>
        <v>6.2791108559649684</v>
      </c>
      <c r="N47" s="79">
        <f>IF(N23=0,"",N23/TrRail_act!N10*1000)</f>
        <v>6.1468979637302574</v>
      </c>
      <c r="O47" s="79">
        <f>IF(O23=0,"",O23/TrRail_act!O10*1000)</f>
        <v>6.1379842414673655</v>
      </c>
      <c r="P47" s="79">
        <f>IF(P23=0,"",P23/TrRail_act!P10*1000)</f>
        <v>5.6480590480874415</v>
      </c>
      <c r="Q47" s="79">
        <f>IF(Q23=0,"",Q23/TrRail_act!Q10*1000)</f>
        <v>5.7946861534879686</v>
      </c>
    </row>
    <row r="48" spans="1:17" ht="11.45" customHeight="1" x14ac:dyDescent="0.25">
      <c r="A48" s="116" t="s">
        <v>17</v>
      </c>
      <c r="B48" s="77">
        <f>IF(B24=0,"",B24/TrRail_act!B11*1000)</f>
        <v>12.518572684203216</v>
      </c>
      <c r="C48" s="77">
        <f>IF(C24=0,"",C24/TrRail_act!C11*1000)</f>
        <v>13.47147358165984</v>
      </c>
      <c r="D48" s="77">
        <f>IF(D24=0,"",D24/TrRail_act!D11*1000)</f>
        <v>13.387449469645402</v>
      </c>
      <c r="E48" s="77">
        <f>IF(E24=0,"",E24/TrRail_act!E11*1000)</f>
        <v>13.867084116697491</v>
      </c>
      <c r="F48" s="77">
        <f>IF(F24=0,"",F24/TrRail_act!F11*1000)</f>
        <v>13.108336669743393</v>
      </c>
      <c r="G48" s="77">
        <f>IF(G24=0,"",G24/TrRail_act!G11*1000)</f>
        <v>12.053230764891143</v>
      </c>
      <c r="H48" s="77">
        <f>IF(H24=0,"",H24/TrRail_act!H11*1000)</f>
        <v>11.80667619814229</v>
      </c>
      <c r="I48" s="77">
        <f>IF(I24=0,"",I24/TrRail_act!I11*1000)</f>
        <v>10.884780276634242</v>
      </c>
      <c r="J48" s="77">
        <f>IF(J24=0,"",J24/TrRail_act!J11*1000)</f>
        <v>10.57201245400341</v>
      </c>
      <c r="K48" s="77">
        <f>IF(K24=0,"",K24/TrRail_act!K11*1000)</f>
        <v>10.261556283685724</v>
      </c>
      <c r="L48" s="77">
        <f>IF(L24=0,"",L24/TrRail_act!L11*1000)</f>
        <v>9.2737369718409663</v>
      </c>
      <c r="M48" s="77">
        <f>IF(M24=0,"",M24/TrRail_act!M11*1000)</f>
        <v>8.7939536593058243</v>
      </c>
      <c r="N48" s="77">
        <f>IF(N24=0,"",N24/TrRail_act!N11*1000)</f>
        <v>8.5975632958285768</v>
      </c>
      <c r="O48" s="77">
        <f>IF(O24=0,"",O24/TrRail_act!O11*1000)</f>
        <v>8.7888922391364694</v>
      </c>
      <c r="P48" s="77">
        <f>IF(P24=0,"",P24/TrRail_act!P11*1000)</f>
        <v>8.351294365703696</v>
      </c>
      <c r="Q48" s="77">
        <f>IF(Q24=0,"",Q24/TrRail_act!Q11*1000)</f>
        <v>8.8244988005853511</v>
      </c>
    </row>
    <row r="49" spans="1:17" ht="11.45" customHeight="1" x14ac:dyDescent="0.25">
      <c r="A49" s="93" t="s">
        <v>16</v>
      </c>
      <c r="B49" s="74">
        <f>IF(B25=0,"",B25/TrRail_act!B12*1000)</f>
        <v>8.6496537050494648</v>
      </c>
      <c r="C49" s="74">
        <f>IF(C25=0,"",C25/TrRail_act!C12*1000)</f>
        <v>9.3549760413378227</v>
      </c>
      <c r="D49" s="74">
        <f>IF(D25=0,"",D25/TrRail_act!D12*1000)</f>
        <v>9.3117669061436743</v>
      </c>
      <c r="E49" s="74">
        <f>IF(E25=0,"",E25/TrRail_act!E12*1000)</f>
        <v>9.6695892605027574</v>
      </c>
      <c r="F49" s="74">
        <f>IF(F25=0,"",F25/TrRail_act!F12*1000)</f>
        <v>9.2318527921239131</v>
      </c>
      <c r="G49" s="74">
        <f>IF(G25=0,"",G25/TrRail_act!G12*1000)</f>
        <v>8.4503894558204777</v>
      </c>
      <c r="H49" s="74">
        <f>IF(H25=0,"",H25/TrRail_act!H12*1000)</f>
        <v>8.3049777833914877</v>
      </c>
      <c r="I49" s="74">
        <f>IF(I25=0,"",I25/TrRail_act!I12*1000)</f>
        <v>7.6609918130063885</v>
      </c>
      <c r="J49" s="74">
        <f>IF(J25=0,"",J25/TrRail_act!J12*1000)</f>
        <v>7.5000789400309227</v>
      </c>
      <c r="K49" s="74">
        <f>IF(K25=0,"",K25/TrRail_act!K12*1000)</f>
        <v>7.2671574701931654</v>
      </c>
      <c r="L49" s="74">
        <f>IF(L25=0,"",L25/TrRail_act!L12*1000)</f>
        <v>6.5659743352677546</v>
      </c>
      <c r="M49" s="74">
        <f>IF(M25=0,"",M25/TrRail_act!M12*1000)</f>
        <v>6.2228813393763085</v>
      </c>
      <c r="N49" s="74">
        <f>IF(N25=0,"",N25/TrRail_act!N12*1000)</f>
        <v>6.0886032401629713</v>
      </c>
      <c r="O49" s="74">
        <f>IF(O25=0,"",O25/TrRail_act!O12*1000)</f>
        <v>6.0701812756000013</v>
      </c>
      <c r="P49" s="74">
        <f>IF(P25=0,"",P25/TrRail_act!P12*1000)</f>
        <v>5.6023384363687656</v>
      </c>
      <c r="Q49" s="74">
        <f>IF(Q25=0,"",Q25/TrRail_act!Q12*1000)</f>
        <v>5.7346511522202048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439592.0856793698</v>
      </c>
      <c r="C52" s="40">
        <f>IF(C17=0,"",1000000*C17/TrRail_act!C37)</f>
        <v>421797.00477737735</v>
      </c>
      <c r="D52" s="40">
        <f>IF(D17=0,"",1000000*D17/TrRail_act!D37)</f>
        <v>429908.99708282185</v>
      </c>
      <c r="E52" s="40">
        <f>IF(E17=0,"",1000000*E17/TrRail_act!E37)</f>
        <v>438070.83123402146</v>
      </c>
      <c r="F52" s="40">
        <f>IF(F17=0,"",1000000*F17/TrRail_act!F37)</f>
        <v>425113.62772919663</v>
      </c>
      <c r="G52" s="40">
        <f>IF(G17=0,"",1000000*G17/TrRail_act!G37)</f>
        <v>420410.7534260524</v>
      </c>
      <c r="H52" s="40">
        <f>IF(H17=0,"",1000000*H17/TrRail_act!H37)</f>
        <v>425213.78055160103</v>
      </c>
      <c r="I52" s="40">
        <f>IF(I17=0,"",1000000*I17/TrRail_act!I37)</f>
        <v>409752.94914843165</v>
      </c>
      <c r="J52" s="40">
        <f>IF(J17=0,"",1000000*J17/TrRail_act!J37)</f>
        <v>399365.50363104476</v>
      </c>
      <c r="K52" s="40">
        <f>IF(K17=0,"",1000000*K17/TrRail_act!K37)</f>
        <v>397785.16164375923</v>
      </c>
      <c r="L52" s="40">
        <f>IF(L17=0,"",1000000*L17/TrRail_act!L37)</f>
        <v>397448.71005005343</v>
      </c>
      <c r="M52" s="40">
        <f>IF(M17=0,"",1000000*M17/TrRail_act!M37)</f>
        <v>390401.26822886505</v>
      </c>
      <c r="N52" s="40">
        <f>IF(N17=0,"",1000000*N17/TrRail_act!N37)</f>
        <v>405561.92710591207</v>
      </c>
      <c r="O52" s="40">
        <f>IF(O17=0,"",1000000*O17/TrRail_act!O37)</f>
        <v>394055.23030446225</v>
      </c>
      <c r="P52" s="40">
        <f>IF(P17=0,"",1000000*P17/TrRail_act!P37)</f>
        <v>373318.4103362881</v>
      </c>
      <c r="Q52" s="40">
        <f>IF(Q17=0,"",1000000*Q17/TrRail_act!Q37)</f>
        <v>382363.08509426407</v>
      </c>
    </row>
    <row r="53" spans="1:17" ht="11.45" customHeight="1" x14ac:dyDescent="0.25">
      <c r="A53" s="91" t="s">
        <v>21</v>
      </c>
      <c r="B53" s="121">
        <f>IF(B18=0,"",1000000*B18/TrRail_act!B38)</f>
        <v>62618.976640419583</v>
      </c>
      <c r="C53" s="121">
        <f>IF(C18=0,"",1000000*C18/TrRail_act!C38)</f>
        <v>62147.37426765851</v>
      </c>
      <c r="D53" s="121">
        <f>IF(D18=0,"",1000000*D18/TrRail_act!D38)</f>
        <v>61099.330038462831</v>
      </c>
      <c r="E53" s="121">
        <f>IF(E18=0,"",1000000*E18/TrRail_act!E38)</f>
        <v>60584.671937012208</v>
      </c>
      <c r="F53" s="121">
        <f>IF(F18=0,"",1000000*F18/TrRail_act!F38)</f>
        <v>59465.378291733243</v>
      </c>
      <c r="G53" s="121">
        <f>IF(G18=0,"",1000000*G18/TrRail_act!G38)</f>
        <v>59086.956701633258</v>
      </c>
      <c r="H53" s="121">
        <f>IF(H18=0,"",1000000*H18/TrRail_act!H38)</f>
        <v>58387.069158492312</v>
      </c>
      <c r="I53" s="121">
        <f>IF(I18=0,"",1000000*I18/TrRail_act!I38)</f>
        <v>57845.354403651239</v>
      </c>
      <c r="J53" s="121">
        <f>IF(J18=0,"",1000000*J18/TrRail_act!J38)</f>
        <v>57043.566776920074</v>
      </c>
      <c r="K53" s="121">
        <f>IF(K18=0,"",1000000*K18/TrRail_act!K38)</f>
        <v>56402.478809130669</v>
      </c>
      <c r="L53" s="121">
        <f>IF(L18=0,"",1000000*L18/TrRail_act!L38)</f>
        <v>55816.48732685775</v>
      </c>
      <c r="M53" s="121">
        <f>IF(M18=0,"",1000000*M18/TrRail_act!M38)</f>
        <v>54383.679844910119</v>
      </c>
      <c r="N53" s="121">
        <f>IF(N18=0,"",1000000*N18/TrRail_act!N38)</f>
        <v>53124.251546551459</v>
      </c>
      <c r="O53" s="121">
        <f>IF(O18=0,"",1000000*O18/TrRail_act!O38)</f>
        <v>52771.833494611179</v>
      </c>
      <c r="P53" s="121">
        <f>IF(P18=0,"",1000000*P18/TrRail_act!P38)</f>
        <v>52384.267073026094</v>
      </c>
      <c r="Q53" s="121">
        <f>IF(Q18=0,"",1000000*Q18/TrRail_act!Q38)</f>
        <v>52501.499000931726</v>
      </c>
    </row>
    <row r="54" spans="1:17" ht="11.45" customHeight="1" x14ac:dyDescent="0.25">
      <c r="A54" s="19" t="s">
        <v>20</v>
      </c>
      <c r="B54" s="38">
        <f>IF(B19=0,"",1000000*B19/TrRail_act!B39)</f>
        <v>715178.64199821616</v>
      </c>
      <c r="C54" s="38">
        <f>IF(C19=0,"",1000000*C19/TrRail_act!C39)</f>
        <v>663895.86698453256</v>
      </c>
      <c r="D54" s="38">
        <f>IF(D19=0,"",1000000*D19/TrRail_act!D39)</f>
        <v>680217.42388483277</v>
      </c>
      <c r="E54" s="38">
        <f>IF(E19=0,"",1000000*E19/TrRail_act!E39)</f>
        <v>685540.3788949413</v>
      </c>
      <c r="F54" s="38">
        <f>IF(F19=0,"",1000000*F19/TrRail_act!F39)</f>
        <v>657946.90219478507</v>
      </c>
      <c r="G54" s="38">
        <f>IF(G19=0,"",1000000*G19/TrRail_act!G39)</f>
        <v>629849.12741432129</v>
      </c>
      <c r="H54" s="38">
        <f>IF(H19=0,"",1000000*H19/TrRail_act!H39)</f>
        <v>641561.15283600707</v>
      </c>
      <c r="I54" s="38">
        <f>IF(I19=0,"",1000000*I19/TrRail_act!I39)</f>
        <v>625784.38471330097</v>
      </c>
      <c r="J54" s="38">
        <f>IF(J19=0,"",1000000*J19/TrRail_act!J39)</f>
        <v>599214.90348049346</v>
      </c>
      <c r="K54" s="38">
        <f>IF(K19=0,"",1000000*K19/TrRail_act!K39)</f>
        <v>582869.1977124227</v>
      </c>
      <c r="L54" s="38">
        <f>IF(L19=0,"",1000000*L19/TrRail_act!L39)</f>
        <v>580122.91990205669</v>
      </c>
      <c r="M54" s="38">
        <f>IF(M19=0,"",1000000*M19/TrRail_act!M39)</f>
        <v>561245.8732543129</v>
      </c>
      <c r="N54" s="38">
        <f>IF(N19=0,"",1000000*N19/TrRail_act!N39)</f>
        <v>566183.24340234068</v>
      </c>
      <c r="O54" s="38">
        <f>IF(O19=0,"",1000000*O19/TrRail_act!O39)</f>
        <v>541993.12651218637</v>
      </c>
      <c r="P54" s="38">
        <f>IF(P19=0,"",1000000*P19/TrRail_act!P39)</f>
        <v>508747.29353862588</v>
      </c>
      <c r="Q54" s="38">
        <f>IF(Q19=0,"",1000000*Q19/TrRail_act!Q39)</f>
        <v>521393.29612775397</v>
      </c>
    </row>
    <row r="55" spans="1:17" ht="11.45" customHeight="1" x14ac:dyDescent="0.25">
      <c r="A55" s="62" t="s">
        <v>17</v>
      </c>
      <c r="B55" s="42">
        <f>IF(B20=0,"",1000000*B20/TrRail_act!B40)</f>
        <v>951010.54113082809</v>
      </c>
      <c r="C55" s="42">
        <f>IF(C20=0,"",1000000*C20/TrRail_act!C40)</f>
        <v>775065.02183668991</v>
      </c>
      <c r="D55" s="42">
        <f>IF(D20=0,"",1000000*D20/TrRail_act!D40)</f>
        <v>805687.95633640816</v>
      </c>
      <c r="E55" s="42">
        <f>IF(E20=0,"",1000000*E20/TrRail_act!E40)</f>
        <v>861944.38049949333</v>
      </c>
      <c r="F55" s="42">
        <f>IF(F20=0,"",1000000*F20/TrRail_act!F40)</f>
        <v>742717.36523362948</v>
      </c>
      <c r="G55" s="42">
        <f>IF(G20=0,"",1000000*G20/TrRail_act!G40)</f>
        <v>637000.68419091881</v>
      </c>
      <c r="H55" s="42">
        <f>IF(H20=0,"",1000000*H20/TrRail_act!H40)</f>
        <v>745915.04175764974</v>
      </c>
      <c r="I55" s="42">
        <f>IF(I20=0,"",1000000*I20/TrRail_act!I40)</f>
        <v>686871.95225592807</v>
      </c>
      <c r="J55" s="42">
        <f>IF(J20=0,"",1000000*J20/TrRail_act!J40)</f>
        <v>528159.44234825356</v>
      </c>
      <c r="K55" s="42">
        <f>IF(K20=0,"",1000000*K20/TrRail_act!K40)</f>
        <v>447007.99816675694</v>
      </c>
      <c r="L55" s="42">
        <f>IF(L20=0,"",1000000*L20/TrRail_act!L40)</f>
        <v>475904.43369944446</v>
      </c>
      <c r="M55" s="42">
        <f>IF(M20=0,"",1000000*M20/TrRail_act!M40)</f>
        <v>344108.40010056488</v>
      </c>
      <c r="N55" s="42">
        <f>IF(N20=0,"",1000000*N20/TrRail_act!N40)</f>
        <v>417135.93755251635</v>
      </c>
      <c r="O55" s="42">
        <f>IF(O20=0,"",1000000*O20/TrRail_act!O40)</f>
        <v>326980.20868995495</v>
      </c>
      <c r="P55" s="42">
        <f>IF(P20=0,"",1000000*P20/TrRail_act!P40)</f>
        <v>192791.19091316324</v>
      </c>
      <c r="Q55" s="42">
        <f>IF(Q20=0,"",1000000*Q20/TrRail_act!Q40)</f>
        <v>233748.62472928458</v>
      </c>
    </row>
    <row r="56" spans="1:17" ht="11.45" customHeight="1" x14ac:dyDescent="0.25">
      <c r="A56" s="62" t="s">
        <v>16</v>
      </c>
      <c r="B56" s="42">
        <f>IF(B21=0,"",1000000*B21/TrRail_act!B41)</f>
        <v>661738.90130806773</v>
      </c>
      <c r="C56" s="42">
        <f>IF(C21=0,"",1000000*C21/TrRail_act!C41)</f>
        <v>638626.01821192459</v>
      </c>
      <c r="D56" s="42">
        <f>IF(D21=0,"",1000000*D21/TrRail_act!D41)</f>
        <v>653488.83536258154</v>
      </c>
      <c r="E56" s="42">
        <f>IF(E21=0,"",1000000*E21/TrRail_act!E41)</f>
        <v>650159.56213088171</v>
      </c>
      <c r="F56" s="42">
        <f>IF(F21=0,"",1000000*F21/TrRail_act!F41)</f>
        <v>640933.11207783385</v>
      </c>
      <c r="G56" s="42">
        <f>IF(G21=0,"",1000000*G21/TrRail_act!G41)</f>
        <v>628518.06593904016</v>
      </c>
      <c r="H56" s="42">
        <f>IF(H21=0,"",1000000*H21/TrRail_act!H41)</f>
        <v>622819.24662792729</v>
      </c>
      <c r="I56" s="42">
        <f>IF(I21=0,"",1000000*I21/TrRail_act!I41)</f>
        <v>615163.60123752791</v>
      </c>
      <c r="J56" s="42">
        <f>IF(J21=0,"",1000000*J21/TrRail_act!J41)</f>
        <v>608663.76799275947</v>
      </c>
      <c r="K56" s="42">
        <f>IF(K21=0,"",1000000*K21/TrRail_act!K41)</f>
        <v>600673.16145943664</v>
      </c>
      <c r="L56" s="42">
        <f>IF(L21=0,"",1000000*L21/TrRail_act!L41)</f>
        <v>593536.12650218862</v>
      </c>
      <c r="M56" s="42">
        <f>IF(M21=0,"",1000000*M21/TrRail_act!M41)</f>
        <v>587526.40075903246</v>
      </c>
      <c r="N56" s="42">
        <f>IF(N21=0,"",1000000*N21/TrRail_act!N41)</f>
        <v>584107.1185267159</v>
      </c>
      <c r="O56" s="42">
        <f>IF(O21=0,"",1000000*O21/TrRail_act!O41)</f>
        <v>563133.72560840764</v>
      </c>
      <c r="P56" s="42">
        <f>IF(P21=0,"",1000000*P21/TrRail_act!P41)</f>
        <v>532017.61948679585</v>
      </c>
      <c r="Q56" s="42">
        <f>IF(Q21=0,"",1000000*Q21/TrRail_act!Q41)</f>
        <v>541857.6320071856</v>
      </c>
    </row>
    <row r="57" spans="1:17" ht="11.45" customHeight="1" x14ac:dyDescent="0.25">
      <c r="A57" s="118" t="s">
        <v>19</v>
      </c>
      <c r="B57" s="120">
        <f>IF(B22=0,"",1000000*B22/TrRail_act!B42)</f>
        <v>1868558.6410839085</v>
      </c>
      <c r="C57" s="120">
        <f>IF(C22=0,"",1000000*C22/TrRail_act!C42)</f>
        <v>1795230.7054542569</v>
      </c>
      <c r="D57" s="120">
        <f>IF(D22=0,"",1000000*D22/TrRail_act!D42)</f>
        <v>1803010.2876351858</v>
      </c>
      <c r="E57" s="120">
        <f>IF(E22=0,"",1000000*E22/TrRail_act!E42)</f>
        <v>1769151.9798370961</v>
      </c>
      <c r="F57" s="120">
        <f>IF(F22=0,"",1000000*F22/TrRail_act!F42)</f>
        <v>1768175.3624172581</v>
      </c>
      <c r="G57" s="120">
        <f>IF(G22=0,"",1000000*G22/TrRail_act!G42)</f>
        <v>1751404.3608303042</v>
      </c>
      <c r="H57" s="120">
        <f>IF(H22=0,"",1000000*H22/TrRail_act!H42)</f>
        <v>1736170.8418933419</v>
      </c>
      <c r="I57" s="120">
        <f>IF(I22=0,"",1000000*I22/TrRail_act!I42)</f>
        <v>1694167.8821791494</v>
      </c>
      <c r="J57" s="120">
        <f>IF(J22=0,"",1000000*J22/TrRail_act!J42)</f>
        <v>1688357.4587656322</v>
      </c>
      <c r="K57" s="120">
        <f>IF(K22=0,"",1000000*K22/TrRail_act!K42)</f>
        <v>1675607.941985717</v>
      </c>
      <c r="L57" s="120">
        <f>IF(L22=0,"",1000000*L22/TrRail_act!L42)</f>
        <v>1653848.7955048406</v>
      </c>
      <c r="M57" s="120">
        <f>IF(M22=0,"",1000000*M22/TrRail_act!M42)</f>
        <v>1635482.146067783</v>
      </c>
      <c r="N57" s="120">
        <f>IF(N22=0,"",1000000*N22/TrRail_act!N42)</f>
        <v>1613489.6302183405</v>
      </c>
      <c r="O57" s="120">
        <f>IF(O22=0,"",1000000*O22/TrRail_act!O42)</f>
        <v>1587032.7316785119</v>
      </c>
      <c r="P57" s="120">
        <f>IF(P22=0,"",1000000*P22/TrRail_act!P42)</f>
        <v>1551297.986565771</v>
      </c>
      <c r="Q57" s="120">
        <f>IF(Q22=0,"",1000000*Q22/TrRail_act!Q42)</f>
        <v>1528230.411922727</v>
      </c>
    </row>
    <row r="58" spans="1:17" ht="11.45" customHeight="1" x14ac:dyDescent="0.25">
      <c r="A58" s="25" t="s">
        <v>18</v>
      </c>
      <c r="B58" s="40">
        <f>IF(B23=0,"",1000000*B23/TrRail_act!B43)</f>
        <v>557540.55260399461</v>
      </c>
      <c r="C58" s="40">
        <f>IF(C23=0,"",1000000*C23/TrRail_act!C43)</f>
        <v>553778.54539370723</v>
      </c>
      <c r="D58" s="40">
        <f>IF(D23=0,"",1000000*D23/TrRail_act!D43)</f>
        <v>524018.30702868942</v>
      </c>
      <c r="E58" s="40">
        <f>IF(E23=0,"",1000000*E23/TrRail_act!E43)</f>
        <v>534090.14033926639</v>
      </c>
      <c r="F58" s="40">
        <f>IF(F23=0,"",1000000*F23/TrRail_act!F43)</f>
        <v>539096.81458326103</v>
      </c>
      <c r="G58" s="40">
        <f>IF(G23=0,"",1000000*G23/TrRail_act!G43)</f>
        <v>509203.71663151146</v>
      </c>
      <c r="H58" s="40">
        <f>IF(H23=0,"",1000000*H23/TrRail_act!H43)</f>
        <v>524951.30057568906</v>
      </c>
      <c r="I58" s="40">
        <f>IF(I23=0,"",1000000*I23/TrRail_act!I43)</f>
        <v>508961.86539778422</v>
      </c>
      <c r="J58" s="40">
        <f>IF(J23=0,"",1000000*J23/TrRail_act!J43)</f>
        <v>489781.75243933831</v>
      </c>
      <c r="K58" s="40">
        <f>IF(K23=0,"",1000000*K23/TrRail_act!K43)</f>
        <v>460877.8003146174</v>
      </c>
      <c r="L58" s="40">
        <f>IF(L23=0,"",1000000*L23/TrRail_act!L43)</f>
        <v>433125.11215688474</v>
      </c>
      <c r="M58" s="40">
        <f>IF(M23=0,"",1000000*M23/TrRail_act!M43)</f>
        <v>435946.54914729414</v>
      </c>
      <c r="N58" s="40">
        <f>IF(N23=0,"",1000000*N23/TrRail_act!N43)</f>
        <v>436623.86799212394</v>
      </c>
      <c r="O58" s="40">
        <f>IF(O23=0,"",1000000*O23/TrRail_act!O43)</f>
        <v>403622.81866947922</v>
      </c>
      <c r="P58" s="40">
        <f>IF(P23=0,"",1000000*P23/TrRail_act!P43)</f>
        <v>394620.19491264666</v>
      </c>
      <c r="Q58" s="40">
        <f>IF(Q23=0,"",1000000*Q23/TrRail_act!Q43)</f>
        <v>417398.17315644189</v>
      </c>
    </row>
    <row r="59" spans="1:17" ht="11.45" customHeight="1" x14ac:dyDescent="0.25">
      <c r="A59" s="116" t="s">
        <v>17</v>
      </c>
      <c r="B59" s="42">
        <f>IF(B24=0,"",1000000*B24/TrRail_act!B44)</f>
        <v>465778.40857839183</v>
      </c>
      <c r="C59" s="42">
        <f>IF(C24=0,"",1000000*C24/TrRail_act!C44)</f>
        <v>504340.07413962763</v>
      </c>
      <c r="D59" s="42">
        <f>IF(D24=0,"",1000000*D24/TrRail_act!D44)</f>
        <v>474908.7870289922</v>
      </c>
      <c r="E59" s="42">
        <f>IF(E24=0,"",1000000*E24/TrRail_act!E44)</f>
        <v>483728.63369888964</v>
      </c>
      <c r="F59" s="42">
        <f>IF(F24=0,"",1000000*F24/TrRail_act!F44)</f>
        <v>465122.72725865972</v>
      </c>
      <c r="G59" s="42">
        <f>IF(G24=0,"",1000000*G24/TrRail_act!G44)</f>
        <v>441300.20835895673</v>
      </c>
      <c r="H59" s="42">
        <f>IF(H24=0,"",1000000*H24/TrRail_act!H44)</f>
        <v>433618.21923607483</v>
      </c>
      <c r="I59" s="42">
        <f>IF(I24=0,"",1000000*I24/TrRail_act!I44)</f>
        <v>433473.55691692635</v>
      </c>
      <c r="J59" s="42">
        <f>IF(J24=0,"",1000000*J24/TrRail_act!J44)</f>
        <v>414438.3765174665</v>
      </c>
      <c r="K59" s="42">
        <f>IF(K24=0,"",1000000*K24/TrRail_act!K44)</f>
        <v>407909.75921640045</v>
      </c>
      <c r="L59" s="42">
        <f>IF(L24=0,"",1000000*L24/TrRail_act!L44)</f>
        <v>359902.90875718789</v>
      </c>
      <c r="M59" s="42">
        <f>IF(M24=0,"",1000000*M24/TrRail_act!M44)</f>
        <v>330914.91582410567</v>
      </c>
      <c r="N59" s="42">
        <f>IF(N24=0,"",1000000*N24/TrRail_act!N44)</f>
        <v>351648.98662352405</v>
      </c>
      <c r="O59" s="42">
        <f>IF(O24=0,"",1000000*O24/TrRail_act!O44)</f>
        <v>362844.4311270875</v>
      </c>
      <c r="P59" s="42">
        <f>IF(P24=0,"",1000000*P24/TrRail_act!P44)</f>
        <v>266645.73632304807</v>
      </c>
      <c r="Q59" s="42">
        <f>IF(Q24=0,"",1000000*Q24/TrRail_act!Q44)</f>
        <v>339339.68293574936</v>
      </c>
    </row>
    <row r="60" spans="1:17" ht="11.45" customHeight="1" x14ac:dyDescent="0.25">
      <c r="A60" s="93" t="s">
        <v>16</v>
      </c>
      <c r="B60" s="36">
        <f>IF(B25=0,"",1000000*B25/TrRail_act!B45)</f>
        <v>562249.75354372489</v>
      </c>
      <c r="C60" s="36">
        <f>IF(C25=0,"",1000000*C25/TrRail_act!C45)</f>
        <v>557537.85525951243</v>
      </c>
      <c r="D60" s="36">
        <f>IF(D25=0,"",1000000*D25/TrRail_act!D45)</f>
        <v>527606.53843267879</v>
      </c>
      <c r="E60" s="36">
        <f>IF(E25=0,"",1000000*E25/TrRail_act!E45)</f>
        <v>537769.84927717352</v>
      </c>
      <c r="F60" s="36">
        <f>IF(F25=0,"",1000000*F25/TrRail_act!F45)</f>
        <v>544001.17396389751</v>
      </c>
      <c r="G60" s="36">
        <f>IF(G25=0,"",1000000*G25/TrRail_act!G45)</f>
        <v>512269.12808567606</v>
      </c>
      <c r="H60" s="36">
        <f>IF(H25=0,"",1000000*H25/TrRail_act!H45)</f>
        <v>528900.83922821295</v>
      </c>
      <c r="I60" s="36">
        <f>IF(I25=0,"",1000000*I25/TrRail_act!I45)</f>
        <v>511712.45153676282</v>
      </c>
      <c r="J60" s="36">
        <f>IF(J25=0,"",1000000*J25/TrRail_act!J45)</f>
        <v>492430.9569372944</v>
      </c>
      <c r="K60" s="36">
        <f>IF(K25=0,"",1000000*K25/TrRail_act!K45)</f>
        <v>463117.25793457875</v>
      </c>
      <c r="L60" s="36">
        <f>IF(L25=0,"",1000000*L25/TrRail_act!L45)</f>
        <v>436203.92509690858</v>
      </c>
      <c r="M60" s="36">
        <f>IF(M25=0,"",1000000*M25/TrRail_act!M45)</f>
        <v>440362.87010969507</v>
      </c>
      <c r="N60" s="36">
        <f>IF(N25=0,"",1000000*N25/TrRail_act!N45)</f>
        <v>440196.85203504493</v>
      </c>
      <c r="O60" s="36">
        <f>IF(O25=0,"",1000000*O25/TrRail_act!O45)</f>
        <v>405309.69441313937</v>
      </c>
      <c r="P60" s="36">
        <f>IF(P25=0,"",1000000*P25/TrRail_act!P45)</f>
        <v>399453.76259318908</v>
      </c>
      <c r="Q60" s="36">
        <f>IF(Q25=0,"",1000000*Q25/TrRail_act!Q45)</f>
        <v>420346.42548492126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0.76052421330924969</v>
      </c>
      <c r="C63" s="32">
        <f t="shared" si="9"/>
        <v>0.74788566056401862</v>
      </c>
      <c r="D63" s="32">
        <f t="shared" si="9"/>
        <v>0.77095605846063731</v>
      </c>
      <c r="E63" s="32">
        <f t="shared" si="9"/>
        <v>0.77959613874092026</v>
      </c>
      <c r="F63" s="32">
        <f t="shared" si="9"/>
        <v>0.76894178239667021</v>
      </c>
      <c r="G63" s="32">
        <f t="shared" si="9"/>
        <v>0.78581399597977208</v>
      </c>
      <c r="H63" s="32">
        <f t="shared" si="9"/>
        <v>0.78640469013619707</v>
      </c>
      <c r="I63" s="32">
        <f t="shared" si="9"/>
        <v>0.79629339697534574</v>
      </c>
      <c r="J63" s="32">
        <f t="shared" si="9"/>
        <v>0.81252346006858023</v>
      </c>
      <c r="K63" s="32">
        <f t="shared" si="9"/>
        <v>0.85905569793126446</v>
      </c>
      <c r="L63" s="32">
        <f t="shared" si="9"/>
        <v>0.86798227315992138</v>
      </c>
      <c r="M63" s="32">
        <f t="shared" si="9"/>
        <v>0.86643624807143049</v>
      </c>
      <c r="N63" s="32">
        <f t="shared" si="9"/>
        <v>0.86710655737047548</v>
      </c>
      <c r="O63" s="32">
        <f t="shared" si="9"/>
        <v>0.87333390325284421</v>
      </c>
      <c r="P63" s="32">
        <f t="shared" si="9"/>
        <v>0.86995013419111689</v>
      </c>
      <c r="Q63" s="32">
        <f t="shared" si="9"/>
        <v>0.86841728724041944</v>
      </c>
    </row>
    <row r="64" spans="1:17" ht="11.45" customHeight="1" x14ac:dyDescent="0.25">
      <c r="A64" s="91" t="s">
        <v>21</v>
      </c>
      <c r="B64" s="119">
        <f t="shared" ref="B64:Q64" si="10">IF(B18=0,0,B18/B$16)</f>
        <v>4.9928671790483554E-2</v>
      </c>
      <c r="C64" s="119">
        <f t="shared" si="10"/>
        <v>5.0362143726707963E-2</v>
      </c>
      <c r="D64" s="119">
        <f t="shared" si="10"/>
        <v>4.9989062625222423E-2</v>
      </c>
      <c r="E64" s="119">
        <f t="shared" si="10"/>
        <v>4.8133876708129575E-2</v>
      </c>
      <c r="F64" s="119">
        <f t="shared" si="10"/>
        <v>4.7969716648301929E-2</v>
      </c>
      <c r="G64" s="119">
        <f t="shared" si="10"/>
        <v>4.7430238778906945E-2</v>
      </c>
      <c r="H64" s="119">
        <f t="shared" si="10"/>
        <v>4.6529015410225881E-2</v>
      </c>
      <c r="I64" s="119">
        <f t="shared" si="10"/>
        <v>4.9167835551145359E-2</v>
      </c>
      <c r="J64" s="119">
        <f t="shared" si="10"/>
        <v>4.951417235285975E-2</v>
      </c>
      <c r="K64" s="119">
        <f t="shared" si="10"/>
        <v>5.1472732602365304E-2</v>
      </c>
      <c r="L64" s="119">
        <f t="shared" si="10"/>
        <v>5.1516615530055224E-2</v>
      </c>
      <c r="M64" s="119">
        <f t="shared" si="10"/>
        <v>5.0161022930838323E-2</v>
      </c>
      <c r="N64" s="119">
        <f t="shared" si="10"/>
        <v>4.4649723742846127E-2</v>
      </c>
      <c r="O64" s="119">
        <f t="shared" si="10"/>
        <v>4.5020781001180593E-2</v>
      </c>
      <c r="P64" s="119">
        <f t="shared" si="10"/>
        <v>4.7093437099519811E-2</v>
      </c>
      <c r="Q64" s="119">
        <f t="shared" si="10"/>
        <v>4.5149080508668504E-2</v>
      </c>
    </row>
    <row r="65" spans="1:17" ht="11.45" customHeight="1" x14ac:dyDescent="0.25">
      <c r="A65" s="19" t="s">
        <v>20</v>
      </c>
      <c r="B65" s="30">
        <f t="shared" ref="B65:Q65" si="11">IF(B19=0,0,B19/B$16)</f>
        <v>0.64007538409819409</v>
      </c>
      <c r="C65" s="30">
        <f t="shared" si="11"/>
        <v>0.60489614292290905</v>
      </c>
      <c r="D65" s="30">
        <f t="shared" si="11"/>
        <v>0.62837543435292043</v>
      </c>
      <c r="E65" s="30">
        <f t="shared" si="11"/>
        <v>0.63983687615604168</v>
      </c>
      <c r="F65" s="30">
        <f t="shared" si="11"/>
        <v>0.62280570574801997</v>
      </c>
      <c r="G65" s="30">
        <f t="shared" si="11"/>
        <v>0.63424405121155591</v>
      </c>
      <c r="H65" s="30">
        <f t="shared" si="11"/>
        <v>0.63738936001239199</v>
      </c>
      <c r="I65" s="30">
        <f t="shared" si="11"/>
        <v>0.64735704120417037</v>
      </c>
      <c r="J65" s="30">
        <f t="shared" si="11"/>
        <v>0.66378697198940773</v>
      </c>
      <c r="K65" s="30">
        <f t="shared" si="11"/>
        <v>0.68376842421117634</v>
      </c>
      <c r="L65" s="30">
        <f t="shared" si="11"/>
        <v>0.68557714060682129</v>
      </c>
      <c r="M65" s="30">
        <f t="shared" si="11"/>
        <v>0.68177662982472431</v>
      </c>
      <c r="N65" s="30">
        <f t="shared" si="11"/>
        <v>0.68719132974133512</v>
      </c>
      <c r="O65" s="30">
        <f t="shared" si="11"/>
        <v>0.69240385091217327</v>
      </c>
      <c r="P65" s="30">
        <f t="shared" si="11"/>
        <v>0.68197741117135779</v>
      </c>
      <c r="Q65" s="30">
        <f t="shared" si="11"/>
        <v>0.69051089765634632</v>
      </c>
    </row>
    <row r="66" spans="1:17" ht="11.45" customHeight="1" x14ac:dyDescent="0.25">
      <c r="A66" s="62" t="s">
        <v>17</v>
      </c>
      <c r="B66" s="115">
        <f t="shared" ref="B66:Q66" si="12">IF(B20=0,0,B20/B$16)</f>
        <v>0.15723904757653165</v>
      </c>
      <c r="C66" s="115">
        <f t="shared" si="12"/>
        <v>0.13079257552784768</v>
      </c>
      <c r="D66" s="115">
        <f t="shared" si="12"/>
        <v>0.13070800888132644</v>
      </c>
      <c r="E66" s="115">
        <f t="shared" si="12"/>
        <v>0.13439666698017771</v>
      </c>
      <c r="F66" s="115">
        <f t="shared" si="12"/>
        <v>0.11751837862955319</v>
      </c>
      <c r="G66" s="115">
        <f t="shared" si="12"/>
        <v>0.10065328664992676</v>
      </c>
      <c r="H66" s="115">
        <f t="shared" si="12"/>
        <v>0.11283053764267729</v>
      </c>
      <c r="I66" s="115">
        <f t="shared" si="12"/>
        <v>0.10524022217084114</v>
      </c>
      <c r="J66" s="115">
        <f t="shared" si="12"/>
        <v>6.8670715358670739E-2</v>
      </c>
      <c r="K66" s="115">
        <f t="shared" si="12"/>
        <v>6.0756746536714763E-2</v>
      </c>
      <c r="L66" s="115">
        <f t="shared" si="12"/>
        <v>6.4130455130821162E-2</v>
      </c>
      <c r="M66" s="115">
        <f t="shared" si="12"/>
        <v>4.5130028846474081E-2</v>
      </c>
      <c r="N66" s="115">
        <f t="shared" si="12"/>
        <v>5.4348637043130983E-2</v>
      </c>
      <c r="O66" s="115">
        <f t="shared" si="12"/>
        <v>3.7394698425660178E-2</v>
      </c>
      <c r="P66" s="115">
        <f t="shared" si="12"/>
        <v>1.7728330955513082E-2</v>
      </c>
      <c r="Q66" s="115">
        <f t="shared" si="12"/>
        <v>2.0561150834435195E-2</v>
      </c>
    </row>
    <row r="67" spans="1:17" ht="11.45" customHeight="1" x14ac:dyDescent="0.25">
      <c r="A67" s="62" t="s">
        <v>16</v>
      </c>
      <c r="B67" s="115">
        <f t="shared" ref="B67:Q67" si="13">IF(B21=0,0,B21/B$16)</f>
        <v>0.48283633652166247</v>
      </c>
      <c r="C67" s="115">
        <f t="shared" si="13"/>
        <v>0.47410356739506143</v>
      </c>
      <c r="D67" s="115">
        <f t="shared" si="13"/>
        <v>0.49766742547159404</v>
      </c>
      <c r="E67" s="115">
        <f t="shared" si="13"/>
        <v>0.50544020917586396</v>
      </c>
      <c r="F67" s="115">
        <f t="shared" si="13"/>
        <v>0.50528732711846669</v>
      </c>
      <c r="G67" s="115">
        <f t="shared" si="13"/>
        <v>0.53359076456162913</v>
      </c>
      <c r="H67" s="115">
        <f t="shared" si="13"/>
        <v>0.52455882236971463</v>
      </c>
      <c r="I67" s="115">
        <f t="shared" si="13"/>
        <v>0.54211681903332931</v>
      </c>
      <c r="J67" s="115">
        <f t="shared" si="13"/>
        <v>0.59511625663073697</v>
      </c>
      <c r="K67" s="115">
        <f t="shared" si="13"/>
        <v>0.62301167767446164</v>
      </c>
      <c r="L67" s="115">
        <f t="shared" si="13"/>
        <v>0.62144668547600013</v>
      </c>
      <c r="M67" s="115">
        <f t="shared" si="13"/>
        <v>0.63664660097825021</v>
      </c>
      <c r="N67" s="115">
        <f t="shared" si="13"/>
        <v>0.63284269269820426</v>
      </c>
      <c r="O67" s="115">
        <f t="shared" si="13"/>
        <v>0.65500915248651304</v>
      </c>
      <c r="P67" s="115">
        <f t="shared" si="13"/>
        <v>0.66424908021584461</v>
      </c>
      <c r="Q67" s="115">
        <f t="shared" si="13"/>
        <v>0.66994974682191111</v>
      </c>
    </row>
    <row r="68" spans="1:17" ht="11.45" customHeight="1" x14ac:dyDescent="0.25">
      <c r="A68" s="118" t="s">
        <v>19</v>
      </c>
      <c r="B68" s="117">
        <f t="shared" ref="B68:Q68" si="14">IF(B22=0,0,B22/B$16)</f>
        <v>7.0520157420571897E-2</v>
      </c>
      <c r="C68" s="117">
        <f t="shared" si="14"/>
        <v>9.2627373914401526E-2</v>
      </c>
      <c r="D68" s="117">
        <f t="shared" si="14"/>
        <v>9.2591561482494561E-2</v>
      </c>
      <c r="E68" s="117">
        <f t="shared" si="14"/>
        <v>9.1625385876749052E-2</v>
      </c>
      <c r="F68" s="117">
        <f t="shared" si="14"/>
        <v>9.8166360000348313E-2</v>
      </c>
      <c r="G68" s="117">
        <f t="shared" si="14"/>
        <v>0.10413970598930916</v>
      </c>
      <c r="H68" s="117">
        <f t="shared" si="14"/>
        <v>0.10248631471357912</v>
      </c>
      <c r="I68" s="117">
        <f t="shared" si="14"/>
        <v>9.976852022002991E-2</v>
      </c>
      <c r="J68" s="117">
        <f t="shared" si="14"/>
        <v>9.9222315726312751E-2</v>
      </c>
      <c r="K68" s="117">
        <f t="shared" si="14"/>
        <v>0.12381454111772271</v>
      </c>
      <c r="L68" s="117">
        <f t="shared" si="14"/>
        <v>0.13088851702304491</v>
      </c>
      <c r="M68" s="117">
        <f t="shared" si="14"/>
        <v>0.13449859531586786</v>
      </c>
      <c r="N68" s="117">
        <f t="shared" si="14"/>
        <v>0.13526550388629416</v>
      </c>
      <c r="O68" s="117">
        <f t="shared" si="14"/>
        <v>0.1359092713394903</v>
      </c>
      <c r="P68" s="117">
        <f t="shared" si="14"/>
        <v>0.14087928592023929</v>
      </c>
      <c r="Q68" s="117">
        <f t="shared" si="14"/>
        <v>0.13275730907540464</v>
      </c>
    </row>
    <row r="69" spans="1:17" ht="11.45" customHeight="1" x14ac:dyDescent="0.25">
      <c r="A69" s="25" t="s">
        <v>18</v>
      </c>
      <c r="B69" s="32">
        <f t="shared" ref="B69:Q69" si="15">IF(B23=0,0,B23/B$16)</f>
        <v>0.23947578669075037</v>
      </c>
      <c r="C69" s="32">
        <f t="shared" si="15"/>
        <v>0.25211433943598138</v>
      </c>
      <c r="D69" s="32">
        <f t="shared" si="15"/>
        <v>0.22904394153936272</v>
      </c>
      <c r="E69" s="32">
        <f t="shared" si="15"/>
        <v>0.22040386125907968</v>
      </c>
      <c r="F69" s="32">
        <f t="shared" si="15"/>
        <v>0.23105821760332984</v>
      </c>
      <c r="G69" s="32">
        <f t="shared" si="15"/>
        <v>0.21418600402022797</v>
      </c>
      <c r="H69" s="32">
        <f t="shared" si="15"/>
        <v>0.21359530986380301</v>
      </c>
      <c r="I69" s="32">
        <f t="shared" si="15"/>
        <v>0.20370660302465429</v>
      </c>
      <c r="J69" s="32">
        <f t="shared" si="15"/>
        <v>0.18747653993141977</v>
      </c>
      <c r="K69" s="32">
        <f t="shared" si="15"/>
        <v>0.14094430206873551</v>
      </c>
      <c r="L69" s="32">
        <f t="shared" si="15"/>
        <v>0.13201772684007859</v>
      </c>
      <c r="M69" s="32">
        <f t="shared" si="15"/>
        <v>0.13356375192856948</v>
      </c>
      <c r="N69" s="32">
        <f t="shared" si="15"/>
        <v>0.13289344262952449</v>
      </c>
      <c r="O69" s="32">
        <f t="shared" si="15"/>
        <v>0.1266660967471557</v>
      </c>
      <c r="P69" s="32">
        <f t="shared" si="15"/>
        <v>0.13004986580888317</v>
      </c>
      <c r="Q69" s="32">
        <f t="shared" si="15"/>
        <v>0.13158271275958058</v>
      </c>
    </row>
    <row r="70" spans="1:17" ht="11.45" customHeight="1" x14ac:dyDescent="0.25">
      <c r="A70" s="116" t="s">
        <v>17</v>
      </c>
      <c r="B70" s="115">
        <f t="shared" ref="B70:Q70" si="16">IF(B24=0,0,B24/B$16)</f>
        <v>9.7659250926389572E-3</v>
      </c>
      <c r="C70" s="115">
        <f t="shared" si="16"/>
        <v>1.6225552932963204E-2</v>
      </c>
      <c r="D70" s="115">
        <f t="shared" si="16"/>
        <v>1.4134189595253985E-2</v>
      </c>
      <c r="E70" s="115">
        <f t="shared" si="16"/>
        <v>1.3592357606733267E-2</v>
      </c>
      <c r="F70" s="115">
        <f t="shared" si="16"/>
        <v>1.2394989155644876E-2</v>
      </c>
      <c r="G70" s="115">
        <f t="shared" si="16"/>
        <v>8.0177818817334327E-3</v>
      </c>
      <c r="H70" s="115">
        <f t="shared" si="16"/>
        <v>7.3132916925728259E-3</v>
      </c>
      <c r="I70" s="115">
        <f t="shared" si="16"/>
        <v>6.099370524885241E-3</v>
      </c>
      <c r="J70" s="115">
        <f t="shared" si="16"/>
        <v>5.3884826258156658E-3</v>
      </c>
      <c r="K70" s="115">
        <f t="shared" si="16"/>
        <v>5.0602340778804497E-3</v>
      </c>
      <c r="L70" s="115">
        <f t="shared" si="16"/>
        <v>4.4264669214669379E-3</v>
      </c>
      <c r="M70" s="115">
        <f t="shared" si="16"/>
        <v>4.090954879997174E-3</v>
      </c>
      <c r="N70" s="115">
        <f t="shared" si="16"/>
        <v>4.3187536317041393E-3</v>
      </c>
      <c r="O70" s="115">
        <f t="shared" si="16"/>
        <v>4.5232897790782106E-3</v>
      </c>
      <c r="P70" s="115">
        <f t="shared" si="16"/>
        <v>3.1982228876435708E-3</v>
      </c>
      <c r="Q70" s="115">
        <f t="shared" si="16"/>
        <v>3.8933766783786948E-3</v>
      </c>
    </row>
    <row r="71" spans="1:17" ht="11.45" customHeight="1" x14ac:dyDescent="0.25">
      <c r="A71" s="93" t="s">
        <v>16</v>
      </c>
      <c r="B71" s="28">
        <f t="shared" ref="B71:Q71" si="17">IF(B25=0,0,B25/B$16)</f>
        <v>0.22970986159811141</v>
      </c>
      <c r="C71" s="28">
        <f t="shared" si="17"/>
        <v>0.2358887865030182</v>
      </c>
      <c r="D71" s="28">
        <f t="shared" si="17"/>
        <v>0.21490975194410875</v>
      </c>
      <c r="E71" s="28">
        <f t="shared" si="17"/>
        <v>0.20681150365234643</v>
      </c>
      <c r="F71" s="28">
        <f t="shared" si="17"/>
        <v>0.21866322844768499</v>
      </c>
      <c r="G71" s="28">
        <f t="shared" si="17"/>
        <v>0.20616822213849453</v>
      </c>
      <c r="H71" s="28">
        <f t="shared" si="17"/>
        <v>0.20628201817123018</v>
      </c>
      <c r="I71" s="28">
        <f t="shared" si="17"/>
        <v>0.19760723249976905</v>
      </c>
      <c r="J71" s="28">
        <f t="shared" si="17"/>
        <v>0.18208805730560412</v>
      </c>
      <c r="K71" s="28">
        <f t="shared" si="17"/>
        <v>0.13588406799085506</v>
      </c>
      <c r="L71" s="28">
        <f t="shared" si="17"/>
        <v>0.12759125991861164</v>
      </c>
      <c r="M71" s="28">
        <f t="shared" si="17"/>
        <v>0.12947279704857229</v>
      </c>
      <c r="N71" s="28">
        <f t="shared" si="17"/>
        <v>0.12857468899782035</v>
      </c>
      <c r="O71" s="28">
        <f t="shared" si="17"/>
        <v>0.1221428069680775</v>
      </c>
      <c r="P71" s="28">
        <f t="shared" si="17"/>
        <v>0.1268516429212396</v>
      </c>
      <c r="Q71" s="28">
        <f t="shared" si="17"/>
        <v>0.12768933608120189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2018-07-16T15:42:06Z</dcterms:created>
  <dcterms:modified xsi:type="dcterms:W3CDTF">2018-07-16T15:42:06Z</dcterms:modified>
</cp:coreProperties>
</file>