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B82" i="11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I107" i="8"/>
  <c r="P107" i="8"/>
  <c r="O107" i="8"/>
  <c r="N107" i="8"/>
  <c r="M107" i="8"/>
  <c r="L107" i="8"/>
  <c r="K107" i="8"/>
  <c r="J107" i="8"/>
  <c r="H107" i="8"/>
  <c r="G107" i="8"/>
  <c r="F107" i="8"/>
  <c r="Q107" i="8"/>
  <c r="E107" i="8"/>
  <c r="D107" i="8"/>
  <c r="C107" i="8"/>
  <c r="B107" i="8"/>
  <c r="P101" i="8"/>
  <c r="O101" i="8"/>
  <c r="N101" i="8"/>
  <c r="M101" i="8"/>
  <c r="L101" i="8"/>
  <c r="K101" i="8"/>
  <c r="J101" i="8"/>
  <c r="I101" i="8"/>
  <c r="H101" i="8"/>
  <c r="G101" i="8"/>
  <c r="F101" i="8"/>
  <c r="Q101" i="8"/>
  <c r="Q100" i="8" s="1"/>
  <c r="E101" i="8"/>
  <c r="E100" i="8" s="1"/>
  <c r="D101" i="8"/>
  <c r="D100" i="8" s="1"/>
  <c r="C101" i="8"/>
  <c r="C100" i="8" s="1"/>
  <c r="B101" i="8"/>
  <c r="B100" i="8" s="1"/>
  <c r="Q94" i="8"/>
  <c r="M94" i="8"/>
  <c r="L94" i="8"/>
  <c r="K94" i="8"/>
  <c r="J94" i="8"/>
  <c r="H94" i="8"/>
  <c r="G94" i="8"/>
  <c r="F94" i="8"/>
  <c r="E94" i="8"/>
  <c r="D94" i="8"/>
  <c r="C94" i="8"/>
  <c r="B94" i="8"/>
  <c r="P94" i="8"/>
  <c r="O94" i="8"/>
  <c r="N94" i="8"/>
  <c r="N204" i="8" s="1"/>
  <c r="I94" i="8"/>
  <c r="Q87" i="8"/>
  <c r="P87" i="8"/>
  <c r="P85" i="8" s="1"/>
  <c r="O87" i="8"/>
  <c r="N87" i="8"/>
  <c r="I87" i="8"/>
  <c r="E87" i="8"/>
  <c r="D87" i="8"/>
  <c r="C87" i="8"/>
  <c r="B87" i="8"/>
  <c r="M87" i="8"/>
  <c r="M85" i="8" s="1"/>
  <c r="L87" i="8"/>
  <c r="L85" i="8" s="1"/>
  <c r="K87" i="8"/>
  <c r="J87" i="8"/>
  <c r="J85" i="8" s="1"/>
  <c r="H87" i="8"/>
  <c r="H85" i="8" s="1"/>
  <c r="G87" i="8"/>
  <c r="F87" i="8"/>
  <c r="K85" i="8"/>
  <c r="L80" i="8"/>
  <c r="H80" i="8"/>
  <c r="D80" i="8"/>
  <c r="O80" i="8"/>
  <c r="M80" i="8"/>
  <c r="B80" i="8"/>
  <c r="Q192" i="8"/>
  <c r="O192" i="8"/>
  <c r="M192" i="8"/>
  <c r="K192" i="8"/>
  <c r="I192" i="8"/>
  <c r="G192" i="8"/>
  <c r="E192" i="8"/>
  <c r="C192" i="8"/>
  <c r="P84" i="9"/>
  <c r="M191" i="8"/>
  <c r="I191" i="8"/>
  <c r="H84" i="9"/>
  <c r="E191" i="8"/>
  <c r="P24" i="8"/>
  <c r="E81" i="9"/>
  <c r="C188" i="8"/>
  <c r="Q187" i="8"/>
  <c r="O23" i="8"/>
  <c r="L80" i="9"/>
  <c r="K23" i="8"/>
  <c r="E187" i="8"/>
  <c r="D80" i="9"/>
  <c r="N22" i="8"/>
  <c r="K79" i="9"/>
  <c r="J22" i="8"/>
  <c r="J213" i="8" s="1"/>
  <c r="C79" i="9"/>
  <c r="E185" i="8"/>
  <c r="C185" i="8"/>
  <c r="M18" i="8"/>
  <c r="M209" i="8" s="1"/>
  <c r="J18" i="8"/>
  <c r="P17" i="8"/>
  <c r="I17" i="8"/>
  <c r="K180" i="8"/>
  <c r="J180" i="8"/>
  <c r="H16" i="8"/>
  <c r="P15" i="8"/>
  <c r="M179" i="8"/>
  <c r="I179" i="8"/>
  <c r="F179" i="8"/>
  <c r="E179" i="8"/>
  <c r="Q178" i="8"/>
  <c r="C14" i="8"/>
  <c r="C205" i="8" s="1"/>
  <c r="Q12" i="8"/>
  <c r="K12" i="8"/>
  <c r="E176" i="8"/>
  <c r="D176" i="8"/>
  <c r="Q175" i="8"/>
  <c r="P11" i="8"/>
  <c r="P202" i="8" s="1"/>
  <c r="L68" i="9"/>
  <c r="I175" i="8"/>
  <c r="H175" i="8"/>
  <c r="G175" i="8"/>
  <c r="F11" i="8"/>
  <c r="F202" i="8" s="1"/>
  <c r="D175" i="8"/>
  <c r="C175" i="8"/>
  <c r="O67" i="9"/>
  <c r="J10" i="8"/>
  <c r="G174" i="8"/>
  <c r="E174" i="8"/>
  <c r="H9" i="8"/>
  <c r="Q172" i="8"/>
  <c r="K172" i="8"/>
  <c r="P64" i="9"/>
  <c r="O7" i="8"/>
  <c r="M171" i="8"/>
  <c r="J171" i="8"/>
  <c r="H64" i="9"/>
  <c r="G7" i="8"/>
  <c r="G198" i="8" s="1"/>
  <c r="F171" i="8"/>
  <c r="D171" i="8"/>
  <c r="N62" i="9"/>
  <c r="C169" i="8"/>
  <c r="J219" i="8"/>
  <c r="H165" i="8"/>
  <c r="G165" i="8"/>
  <c r="F219" i="8"/>
  <c r="D165" i="8"/>
  <c r="Q218" i="8"/>
  <c r="M218" i="8"/>
  <c r="E218" i="8"/>
  <c r="C164" i="8"/>
  <c r="P163" i="8"/>
  <c r="D163" i="8"/>
  <c r="M19" i="8"/>
  <c r="G11" i="8"/>
  <c r="G202" i="8" s="1"/>
  <c r="J197" i="8"/>
  <c r="F197" i="8"/>
  <c r="O196" i="8"/>
  <c r="K196" i="8"/>
  <c r="G196" i="8"/>
  <c r="E196" i="8"/>
  <c r="C196" i="8"/>
  <c r="I85" i="8" l="1"/>
  <c r="C85" i="8"/>
  <c r="N85" i="8"/>
  <c r="M197" i="8"/>
  <c r="O85" i="8"/>
  <c r="I100" i="8"/>
  <c r="I84" i="8" s="1"/>
  <c r="P100" i="8"/>
  <c r="P84" i="8" s="1"/>
  <c r="F100" i="8"/>
  <c r="G100" i="8"/>
  <c r="H100" i="8"/>
  <c r="H84" i="8" s="1"/>
  <c r="Q85" i="8"/>
  <c r="Q84" i="8" s="1"/>
  <c r="B85" i="8"/>
  <c r="B84" i="8" s="1"/>
  <c r="J100" i="8"/>
  <c r="J84" i="8" s="1"/>
  <c r="D85" i="8"/>
  <c r="D84" i="8" s="1"/>
  <c r="L100" i="8"/>
  <c r="L84" i="8" s="1"/>
  <c r="C84" i="8"/>
  <c r="E85" i="8"/>
  <c r="E84" i="8" s="1"/>
  <c r="M100" i="8"/>
  <c r="M84" i="8" s="1"/>
  <c r="F85" i="8"/>
  <c r="N100" i="8"/>
  <c r="N84" i="8" s="1"/>
  <c r="K100" i="8"/>
  <c r="K84" i="8" s="1"/>
  <c r="G85" i="8"/>
  <c r="G84" i="8" s="1"/>
  <c r="O100" i="8"/>
  <c r="O84" i="8" s="1"/>
  <c r="M204" i="8"/>
  <c r="J62" i="9"/>
  <c r="K177" i="8"/>
  <c r="O180" i="8"/>
  <c r="Q80" i="8"/>
  <c r="G188" i="8"/>
  <c r="H179" i="8"/>
  <c r="O177" i="8"/>
  <c r="Q204" i="8"/>
  <c r="G176" i="8"/>
  <c r="K203" i="8"/>
  <c r="I196" i="8"/>
  <c r="E170" i="8"/>
  <c r="E178" i="8"/>
  <c r="Q191" i="8"/>
  <c r="D12" i="8"/>
  <c r="D203" i="8" s="1"/>
  <c r="P215" i="8"/>
  <c r="J211" i="8"/>
  <c r="G71" i="9"/>
  <c r="I217" i="8"/>
  <c r="Q174" i="8"/>
  <c r="N179" i="8"/>
  <c r="Q217" i="8"/>
  <c r="C204" i="8"/>
  <c r="M196" i="8"/>
  <c r="N219" i="8"/>
  <c r="I170" i="8"/>
  <c r="O176" i="8"/>
  <c r="I178" i="8"/>
  <c r="C180" i="8"/>
  <c r="E80" i="8"/>
  <c r="J173" i="8"/>
  <c r="E184" i="8"/>
  <c r="E204" i="8"/>
  <c r="F204" i="8"/>
  <c r="I197" i="8"/>
  <c r="Q197" i="8"/>
  <c r="O198" i="8"/>
  <c r="P206" i="8"/>
  <c r="G204" i="8"/>
  <c r="N211" i="8"/>
  <c r="G164" i="8"/>
  <c r="B165" i="8"/>
  <c r="E172" i="8"/>
  <c r="Q203" i="8"/>
  <c r="E180" i="8"/>
  <c r="K214" i="8"/>
  <c r="E189" i="8"/>
  <c r="G80" i="8"/>
  <c r="O204" i="8"/>
  <c r="I19" i="8"/>
  <c r="I210" i="8" s="1"/>
  <c r="I184" i="8"/>
  <c r="Q196" i="8"/>
  <c r="I204" i="8"/>
  <c r="I218" i="8"/>
  <c r="M170" i="8"/>
  <c r="G172" i="8"/>
  <c r="I80" i="8"/>
  <c r="N197" i="8"/>
  <c r="J204" i="8"/>
  <c r="Q19" i="8"/>
  <c r="Q210" i="8" s="1"/>
  <c r="C170" i="8"/>
  <c r="O170" i="8"/>
  <c r="I172" i="8"/>
  <c r="C174" i="8"/>
  <c r="O71" i="9"/>
  <c r="I180" i="8"/>
  <c r="I189" i="8"/>
  <c r="O157" i="8"/>
  <c r="K204" i="8"/>
  <c r="L24" i="8"/>
  <c r="L215" i="8" s="1"/>
  <c r="E197" i="8"/>
  <c r="G169" i="8"/>
  <c r="M175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F43" i="9"/>
  <c r="F77" i="9" s="1"/>
  <c r="J43" i="9"/>
  <c r="N43" i="9"/>
  <c r="N77" i="9" s="1"/>
  <c r="M43" i="9"/>
  <c r="M77" i="9" s="1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J75" i="11" s="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F75" i="11" s="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K46" i="8"/>
  <c r="O46" i="8"/>
  <c r="O183" i="8" s="1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6" i="8"/>
  <c r="F207" i="8" s="1"/>
  <c r="F180" i="8"/>
  <c r="N180" i="8"/>
  <c r="O181" i="8"/>
  <c r="O17" i="8"/>
  <c r="O208" i="8" s="1"/>
  <c r="L18" i="8"/>
  <c r="L209" i="8" s="1"/>
  <c r="L182" i="8"/>
  <c r="P182" i="8"/>
  <c r="P18" i="8"/>
  <c r="P209" i="8" s="1"/>
  <c r="Q184" i="8"/>
  <c r="Q46" i="8"/>
  <c r="Q183" i="8" s="1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E46" i="8"/>
  <c r="E183" i="8" s="1"/>
  <c r="F191" i="8"/>
  <c r="J191" i="8"/>
  <c r="N191" i="8"/>
  <c r="G51" i="11"/>
  <c r="G128" i="8"/>
  <c r="G47" i="11" s="1"/>
  <c r="J209" i="8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K70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F183" i="8" s="1"/>
  <c r="J46" i="8"/>
  <c r="N46" i="8"/>
  <c r="J188" i="8"/>
  <c r="D46" i="8"/>
  <c r="D183" i="8" s="1"/>
  <c r="H46" i="8"/>
  <c r="P46" i="8"/>
  <c r="P183" i="8" s="1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G67" i="8"/>
  <c r="K67" i="8"/>
  <c r="O67" i="8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N11" i="8"/>
  <c r="N202" i="8" s="1"/>
  <c r="G12" i="8"/>
  <c r="G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H58" i="8" s="1"/>
  <c r="H57" i="8" s="1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D21" i="8"/>
  <c r="D212" i="8" s="1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L183" i="8" s="1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I58" i="8" s="1"/>
  <c r="M67" i="8"/>
  <c r="Q67" i="8"/>
  <c r="Q58" i="8" s="1"/>
  <c r="C74" i="8"/>
  <c r="G74" i="8"/>
  <c r="K74" i="8"/>
  <c r="K73" i="8" s="1"/>
  <c r="O74" i="8"/>
  <c r="O73" i="8" s="1"/>
  <c r="D74" i="8"/>
  <c r="D73" i="8" s="1"/>
  <c r="H74" i="8"/>
  <c r="H73" i="8" s="1"/>
  <c r="L74" i="8"/>
  <c r="L73" i="8" s="1"/>
  <c r="P74" i="8"/>
  <c r="E74" i="8"/>
  <c r="I74" i="8"/>
  <c r="M74" i="8"/>
  <c r="Q74" i="8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Q22" i="8"/>
  <c r="Q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M46" i="8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F80" i="8"/>
  <c r="J80" i="8"/>
  <c r="N80" i="8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J4" i="10" s="1"/>
  <c r="N5" i="10"/>
  <c r="N4" i="10" s="1"/>
  <c r="G5" i="10"/>
  <c r="K48" i="10"/>
  <c r="O48" i="10"/>
  <c r="L49" i="10"/>
  <c r="P5" i="10"/>
  <c r="P49" i="10"/>
  <c r="I51" i="10"/>
  <c r="M51" i="10"/>
  <c r="Q51" i="10"/>
  <c r="J50" i="10"/>
  <c r="F51" i="10"/>
  <c r="B76" i="11"/>
  <c r="B75" i="11" s="1"/>
  <c r="B5" i="9"/>
  <c r="B10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J77" i="9"/>
  <c r="N42" i="9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J34" i="10"/>
  <c r="J33" i="10" s="1"/>
  <c r="N51" i="10"/>
  <c r="J51" i="10"/>
  <c r="C5" i="9"/>
  <c r="G5" i="9"/>
  <c r="K5" i="9"/>
  <c r="O5" i="9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L34" i="10"/>
  <c r="P34" i="10"/>
  <c r="E34" i="10"/>
  <c r="I34" i="10"/>
  <c r="M34" i="10"/>
  <c r="Q34" i="10"/>
  <c r="E40" i="10"/>
  <c r="I40" i="10"/>
  <c r="M40" i="10"/>
  <c r="Q40" i="10"/>
  <c r="B5" i="10"/>
  <c r="B50" i="10"/>
  <c r="B10" i="10"/>
  <c r="C5" i="10"/>
  <c r="C4" i="10" s="1"/>
  <c r="C50" i="10"/>
  <c r="G50" i="10"/>
  <c r="K5" i="10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Q4" i="10" s="1"/>
  <c r="D48" i="10"/>
  <c r="E49" i="10"/>
  <c r="D62" i="11"/>
  <c r="P62" i="11"/>
  <c r="D5" i="9"/>
  <c r="H5" i="9"/>
  <c r="L5" i="9"/>
  <c r="P5" i="9"/>
  <c r="E5" i="9"/>
  <c r="I5" i="9"/>
  <c r="I4" i="9" s="1"/>
  <c r="M5" i="9"/>
  <c r="Q5" i="9"/>
  <c r="Q4" i="9" s="1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O40" i="10"/>
  <c r="E48" i="10"/>
  <c r="I48" i="10"/>
  <c r="M48" i="10"/>
  <c r="Q48" i="10"/>
  <c r="F49" i="10"/>
  <c r="J49" i="10"/>
  <c r="N49" i="10"/>
  <c r="D76" i="11"/>
  <c r="H76" i="11"/>
  <c r="L76" i="11"/>
  <c r="P76" i="11"/>
  <c r="E76" i="11"/>
  <c r="I76" i="11"/>
  <c r="M76" i="11"/>
  <c r="Q76" i="11"/>
  <c r="F62" i="11"/>
  <c r="J62" i="11"/>
  <c r="N62" i="11"/>
  <c r="C62" i="11"/>
  <c r="G62" i="11"/>
  <c r="K62" i="11"/>
  <c r="K60" i="11" s="1"/>
  <c r="O62" i="11"/>
  <c r="D69" i="11"/>
  <c r="H69" i="11"/>
  <c r="H60" i="11" s="1"/>
  <c r="L69" i="11"/>
  <c r="P69" i="11"/>
  <c r="B62" i="11"/>
  <c r="E69" i="11"/>
  <c r="I69" i="11"/>
  <c r="M69" i="11"/>
  <c r="Q69" i="11"/>
  <c r="F69" i="11"/>
  <c r="J69" i="11"/>
  <c r="N69" i="11"/>
  <c r="C76" i="11"/>
  <c r="G76" i="11"/>
  <c r="K76" i="11"/>
  <c r="O76" i="11"/>
  <c r="O75" i="11" s="1"/>
  <c r="M73" i="8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O21" i="8"/>
  <c r="O212" i="8" s="1"/>
  <c r="P22" i="8"/>
  <c r="P213" i="8" s="1"/>
  <c r="H21" i="8"/>
  <c r="H212" i="8" s="1"/>
  <c r="M22" i="8"/>
  <c r="M213" i="8" s="1"/>
  <c r="J23" i="8"/>
  <c r="J214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O12" i="8"/>
  <c r="O203" i="8" s="1"/>
  <c r="L21" i="8"/>
  <c r="L212" i="8" s="1"/>
  <c r="D25" i="8"/>
  <c r="D216" i="8" s="1"/>
  <c r="L25" i="8"/>
  <c r="L216" i="8" s="1"/>
  <c r="H7" i="8"/>
  <c r="H198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I183" i="8" s="1"/>
  <c r="L10" i="8"/>
  <c r="L201" i="8" s="1"/>
  <c r="I7" i="8"/>
  <c r="I198" i="8" s="1"/>
  <c r="N16" i="8"/>
  <c r="N207" i="8" s="1"/>
  <c r="I23" i="8"/>
  <c r="I214" i="8" s="1"/>
  <c r="H22" i="8"/>
  <c r="H213" i="8" s="1"/>
  <c r="J19" i="8"/>
  <c r="N19" i="8"/>
  <c r="O19" i="8"/>
  <c r="M4" i="9" l="1"/>
  <c r="G4" i="10"/>
  <c r="F84" i="8"/>
  <c r="C4" i="9"/>
  <c r="C47" i="10" s="1"/>
  <c r="C58" i="8"/>
  <c r="C75" i="11"/>
  <c r="M58" i="8"/>
  <c r="I73" i="8"/>
  <c r="I57" i="8" s="1"/>
  <c r="H183" i="8"/>
  <c r="D58" i="8"/>
  <c r="G210" i="8"/>
  <c r="G183" i="8"/>
  <c r="J4" i="9"/>
  <c r="N76" i="9"/>
  <c r="I42" i="9"/>
  <c r="I76" i="9" s="1"/>
  <c r="G60" i="11"/>
  <c r="K4" i="10"/>
  <c r="E73" i="8"/>
  <c r="C73" i="8"/>
  <c r="G58" i="8"/>
  <c r="G57" i="8" s="1"/>
  <c r="N75" i="11"/>
  <c r="Q75" i="11"/>
  <c r="L75" i="11"/>
  <c r="L59" i="11" s="1"/>
  <c r="E60" i="11"/>
  <c r="P75" i="11"/>
  <c r="M60" i="11"/>
  <c r="I60" i="11"/>
  <c r="O60" i="11"/>
  <c r="O59" i="11" s="1"/>
  <c r="P33" i="10"/>
  <c r="O33" i="10"/>
  <c r="H4" i="10"/>
  <c r="K33" i="10"/>
  <c r="H33" i="10"/>
  <c r="Q47" i="10"/>
  <c r="N4" i="9"/>
  <c r="F4" i="9"/>
  <c r="O4" i="9"/>
  <c r="K4" i="9"/>
  <c r="P58" i="8"/>
  <c r="O58" i="8"/>
  <c r="O57" i="8" s="1"/>
  <c r="K58" i="8"/>
  <c r="K57" i="8" s="1"/>
  <c r="C127" i="8"/>
  <c r="C46" i="11" s="1"/>
  <c r="G73" i="8"/>
  <c r="Q42" i="9"/>
  <c r="Q76" i="9" s="1"/>
  <c r="L60" i="11"/>
  <c r="C57" i="8"/>
  <c r="Q112" i="8"/>
  <c r="O4" i="10"/>
  <c r="O47" i="10" s="1"/>
  <c r="F33" i="10"/>
  <c r="N73" i="8"/>
  <c r="Q156" i="8"/>
  <c r="M75" i="11"/>
  <c r="M59" i="11" s="1"/>
  <c r="J73" i="8"/>
  <c r="K75" i="11"/>
  <c r="K59" i="11" s="1"/>
  <c r="F73" i="8"/>
  <c r="Q73" i="8"/>
  <c r="Q57" i="8" s="1"/>
  <c r="G156" i="8"/>
  <c r="M210" i="8"/>
  <c r="G75" i="11"/>
  <c r="K183" i="8"/>
  <c r="H75" i="11"/>
  <c r="H59" i="11" s="1"/>
  <c r="P73" i="8"/>
  <c r="M183" i="8"/>
  <c r="N183" i="8"/>
  <c r="Q60" i="11"/>
  <c r="Q59" i="11" s="1"/>
  <c r="J183" i="8"/>
  <c r="J60" i="11"/>
  <c r="J59" i="11" s="1"/>
  <c r="C112" i="8"/>
  <c r="C33" i="10"/>
  <c r="J127" i="8"/>
  <c r="J46" i="11" s="1"/>
  <c r="E75" i="11"/>
  <c r="D75" i="11"/>
  <c r="N47" i="10"/>
  <c r="E58" i="8"/>
  <c r="C60" i="11"/>
  <c r="C59" i="11" s="1"/>
  <c r="F42" i="9"/>
  <c r="F76" i="9" s="1"/>
  <c r="J47" i="10"/>
  <c r="I156" i="8"/>
  <c r="L58" i="8"/>
  <c r="I112" i="8"/>
  <c r="E4" i="9"/>
  <c r="J112" i="8"/>
  <c r="E42" i="9"/>
  <c r="E76" i="9" s="1"/>
  <c r="N60" i="11"/>
  <c r="N59" i="11" s="1"/>
  <c r="D33" i="10"/>
  <c r="B4" i="9"/>
  <c r="G33" i="10"/>
  <c r="O112" i="8"/>
  <c r="M42" i="9"/>
  <c r="M76" i="9" s="1"/>
  <c r="F60" i="11"/>
  <c r="F59" i="11" s="1"/>
  <c r="K47" i="10"/>
  <c r="B4" i="10"/>
  <c r="L33" i="10"/>
  <c r="J58" i="8"/>
  <c r="F127" i="8"/>
  <c r="F46" i="11" s="1"/>
  <c r="O42" i="9"/>
  <c r="O76" i="9" s="1"/>
  <c r="M156" i="8"/>
  <c r="M4" i="10"/>
  <c r="M47" i="10" s="1"/>
  <c r="I75" i="11"/>
  <c r="D60" i="11"/>
  <c r="E4" i="10"/>
  <c r="G4" i="9"/>
  <c r="G47" i="10" s="1"/>
  <c r="F4" i="10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H47" i="10" s="1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C42" i="9"/>
  <c r="C76" i="9" s="1"/>
  <c r="P4" i="9"/>
  <c r="P60" i="11"/>
  <c r="P59" i="11" s="1"/>
  <c r="I4" i="10"/>
  <c r="I47" i="10" s="1"/>
  <c r="E33" i="10"/>
  <c r="P42" i="9"/>
  <c r="P76" i="9" s="1"/>
  <c r="P77" i="9"/>
  <c r="H42" i="9"/>
  <c r="H76" i="9" s="1"/>
  <c r="H77" i="9"/>
  <c r="P4" i="10"/>
  <c r="P47" i="10" s="1"/>
  <c r="E210" i="8"/>
  <c r="E156" i="8"/>
  <c r="F58" i="8"/>
  <c r="L127" i="8"/>
  <c r="L46" i="11" s="1"/>
  <c r="L47" i="11"/>
  <c r="K112" i="8"/>
  <c r="K33" i="11"/>
  <c r="C111" i="8"/>
  <c r="M57" i="8"/>
  <c r="E57" i="8"/>
  <c r="L57" i="8"/>
  <c r="D57" i="8"/>
  <c r="P57" i="8" l="1"/>
  <c r="F47" i="10"/>
  <c r="I59" i="11"/>
  <c r="J57" i="8"/>
  <c r="J111" i="8"/>
  <c r="E59" i="11"/>
  <c r="G59" i="11"/>
  <c r="B47" i="10"/>
  <c r="E47" i="10"/>
  <c r="F57" i="8"/>
  <c r="O111" i="8"/>
  <c r="K111" i="8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J144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20" i="4"/>
  <c r="B4" i="4"/>
  <c r="B9" i="4"/>
  <c r="B15" i="4"/>
  <c r="B8" i="4"/>
  <c r="B21" i="4"/>
  <c r="B16" i="4"/>
  <c r="B11" i="4"/>
  <c r="B18" i="4"/>
  <c r="B12" i="4"/>
  <c r="B22" i="4"/>
  <c r="B17" i="4"/>
  <c r="B6" i="4"/>
  <c r="B7" i="4"/>
  <c r="B13" i="4"/>
  <c r="F140" i="11" l="1"/>
  <c r="F139" i="11"/>
  <c r="P134" i="11"/>
  <c r="P133" i="11"/>
  <c r="P132" i="11"/>
  <c r="P130" i="11"/>
  <c r="H127" i="11"/>
  <c r="P207" i="11"/>
  <c r="H126" i="11"/>
  <c r="D119" i="11"/>
  <c r="H118" i="11"/>
  <c r="L117" i="11"/>
  <c r="D117" i="11"/>
  <c r="Q140" i="11"/>
  <c r="M140" i="11"/>
  <c r="M139" i="11"/>
  <c r="M138" i="11"/>
  <c r="G134" i="11"/>
  <c r="O133" i="11"/>
  <c r="C125" i="11"/>
  <c r="C121" i="11"/>
  <c r="O119" i="11"/>
  <c r="K118" i="11"/>
  <c r="G117" i="11"/>
  <c r="L140" i="11"/>
  <c r="H220" i="11"/>
  <c r="D139" i="11"/>
  <c r="F138" i="11"/>
  <c r="N134" i="11"/>
  <c r="N133" i="11"/>
  <c r="F133" i="11"/>
  <c r="N132" i="11"/>
  <c r="F130" i="11"/>
  <c r="N129" i="11"/>
  <c r="N128" i="11"/>
  <c r="F128" i="11"/>
  <c r="J127" i="11"/>
  <c r="J126" i="11"/>
  <c r="F126" i="11"/>
  <c r="J125" i="11"/>
  <c r="N121" i="11"/>
  <c r="J121" i="11"/>
  <c r="J120" i="11"/>
  <c r="N119" i="11"/>
  <c r="N118" i="11"/>
  <c r="N117" i="11"/>
  <c r="J140" i="11"/>
  <c r="J139" i="11"/>
  <c r="I138" i="11"/>
  <c r="L133" i="11"/>
  <c r="D214" i="11"/>
  <c r="L132" i="11"/>
  <c r="P129" i="11"/>
  <c r="L210" i="11"/>
  <c r="P127" i="11"/>
  <c r="L208" i="11"/>
  <c r="D127" i="11"/>
  <c r="D126" i="11"/>
  <c r="H121" i="11"/>
  <c r="L120" i="11"/>
  <c r="P200" i="11"/>
  <c r="H119" i="11"/>
  <c r="P117" i="11"/>
  <c r="I140" i="11"/>
  <c r="I139" i="11"/>
  <c r="C134" i="11"/>
  <c r="K130" i="11"/>
  <c r="K129" i="11"/>
  <c r="O127" i="11"/>
  <c r="G127" i="11"/>
  <c r="O126" i="11"/>
  <c r="G126" i="11"/>
  <c r="O125" i="11"/>
  <c r="O124" i="11"/>
  <c r="O123" i="11"/>
  <c r="O120" i="11"/>
  <c r="C120" i="11"/>
  <c r="C118" i="11"/>
  <c r="C117" i="11"/>
  <c r="K140" i="11"/>
  <c r="C140" i="11"/>
  <c r="O139" i="11"/>
  <c r="K139" i="11"/>
  <c r="C139" i="11"/>
  <c r="O138" i="11"/>
  <c r="J138" i="11"/>
  <c r="I132" i="11"/>
  <c r="I130" i="11"/>
  <c r="Q128" i="11"/>
  <c r="I127" i="11"/>
  <c r="Q126" i="11"/>
  <c r="Q125" i="11"/>
  <c r="I125" i="11"/>
  <c r="Q124" i="11"/>
  <c r="Q123" i="11"/>
  <c r="Q121" i="11"/>
  <c r="Q120" i="11"/>
  <c r="Q119" i="11"/>
  <c r="I119" i="11"/>
  <c r="Q118" i="11"/>
  <c r="I118" i="11"/>
  <c r="L178" i="7"/>
  <c r="H190" i="7"/>
  <c r="C166" i="7"/>
  <c r="A170" i="7"/>
  <c r="A196" i="7"/>
  <c r="A144" i="7"/>
  <c r="E44" i="7"/>
  <c r="G185" i="7"/>
  <c r="O185" i="7"/>
  <c r="D166" i="7"/>
  <c r="G166" i="7"/>
  <c r="P140" i="11"/>
  <c r="D221" i="11"/>
  <c r="D140" i="11"/>
  <c r="N137" i="11"/>
  <c r="F137" i="11"/>
  <c r="N136" i="11"/>
  <c r="F136" i="11"/>
  <c r="N135" i="11"/>
  <c r="J135" i="11"/>
  <c r="J134" i="11"/>
  <c r="J133" i="11"/>
  <c r="J129" i="11"/>
  <c r="J128" i="11"/>
  <c r="N127" i="11"/>
  <c r="F127" i="11"/>
  <c r="N126" i="11"/>
  <c r="J124" i="11"/>
  <c r="F124" i="11"/>
  <c r="N123" i="11"/>
  <c r="N122" i="11"/>
  <c r="N120" i="11"/>
  <c r="E166" i="7"/>
  <c r="G140" i="11"/>
  <c r="I137" i="11"/>
  <c r="I136" i="11"/>
  <c r="E135" i="11"/>
  <c r="M134" i="11"/>
  <c r="I134" i="11"/>
  <c r="E133" i="11"/>
  <c r="M132" i="11"/>
  <c r="Q130" i="11"/>
  <c r="I129" i="11"/>
  <c r="M128" i="11"/>
  <c r="E128" i="11"/>
  <c r="M127" i="11"/>
  <c r="E126" i="11"/>
  <c r="M125" i="11"/>
  <c r="E125" i="11"/>
  <c r="M124" i="11"/>
  <c r="Q122" i="11"/>
  <c r="E122" i="11"/>
  <c r="E121" i="11"/>
  <c r="E120" i="11"/>
  <c r="E119" i="11"/>
  <c r="M118" i="11"/>
  <c r="E118" i="11"/>
  <c r="M117" i="11"/>
  <c r="I117" i="11"/>
  <c r="N140" i="11"/>
  <c r="N139" i="11"/>
  <c r="P137" i="11"/>
  <c r="L137" i="11"/>
  <c r="D137" i="11"/>
  <c r="P136" i="11"/>
  <c r="D136" i="11"/>
  <c r="P135" i="11"/>
  <c r="L135" i="11"/>
  <c r="H216" i="11"/>
  <c r="D216" i="11"/>
  <c r="D135" i="11"/>
  <c r="P215" i="11"/>
  <c r="L134" i="11"/>
  <c r="D134" i="11"/>
  <c r="D133" i="11"/>
  <c r="D132" i="11"/>
  <c r="L130" i="11"/>
  <c r="D130" i="11"/>
  <c r="L129" i="11"/>
  <c r="H129" i="11"/>
  <c r="H210" i="11"/>
  <c r="D210" i="11"/>
  <c r="P128" i="11"/>
  <c r="L128" i="11"/>
  <c r="D128" i="11"/>
  <c r="P208" i="11"/>
  <c r="H208" i="11"/>
  <c r="D208" i="11"/>
  <c r="P126" i="11"/>
  <c r="L126" i="11"/>
  <c r="D207" i="11"/>
  <c r="P125" i="11"/>
  <c r="L125" i="11"/>
  <c r="D125" i="11"/>
  <c r="P124" i="11"/>
  <c r="H124" i="11"/>
  <c r="P123" i="11"/>
  <c r="P203" i="11"/>
  <c r="H122" i="11"/>
  <c r="D203" i="11"/>
  <c r="D122" i="11"/>
  <c r="P121" i="11"/>
  <c r="L121" i="11"/>
  <c r="D202" i="11"/>
  <c r="D121" i="11"/>
  <c r="H120" i="11"/>
  <c r="D201" i="11"/>
  <c r="D120" i="11"/>
  <c r="H200" i="11"/>
  <c r="P118" i="11"/>
  <c r="L118" i="11"/>
  <c r="P198" i="11"/>
  <c r="H117" i="11"/>
  <c r="D198" i="11"/>
  <c r="L220" i="11"/>
  <c r="L139" i="11"/>
  <c r="H139" i="11"/>
  <c r="D220" i="11"/>
  <c r="J137" i="11"/>
  <c r="J136" i="11"/>
  <c r="F135" i="11"/>
  <c r="F134" i="11"/>
  <c r="N130" i="11"/>
  <c r="N124" i="11"/>
  <c r="J123" i="11"/>
  <c r="J122" i="11"/>
  <c r="J118" i="11"/>
  <c r="J117" i="11"/>
  <c r="K166" i="7"/>
  <c r="G139" i="11"/>
  <c r="E138" i="11"/>
  <c r="M137" i="11"/>
  <c r="E137" i="11"/>
  <c r="M136" i="11"/>
  <c r="E136" i="11"/>
  <c r="M135" i="11"/>
  <c r="I135" i="11"/>
  <c r="Q134" i="11"/>
  <c r="M133" i="11"/>
  <c r="I133" i="11"/>
  <c r="Q132" i="11"/>
  <c r="E132" i="11"/>
  <c r="M130" i="11"/>
  <c r="E130" i="11"/>
  <c r="M129" i="11"/>
  <c r="E129" i="11"/>
  <c r="I128" i="11"/>
  <c r="Q127" i="11"/>
  <c r="E127" i="11"/>
  <c r="M126" i="11"/>
  <c r="I126" i="11"/>
  <c r="I124" i="11"/>
  <c r="M123" i="11"/>
  <c r="M122" i="11"/>
  <c r="I120" i="11"/>
  <c r="Q117" i="11"/>
  <c r="E117" i="11"/>
  <c r="K164" i="7"/>
  <c r="E140" i="11"/>
  <c r="Q139" i="11"/>
  <c r="E139" i="11"/>
  <c r="Q138" i="11"/>
  <c r="G138" i="11"/>
  <c r="C138" i="11"/>
  <c r="O137" i="11"/>
  <c r="K137" i="11"/>
  <c r="G137" i="11"/>
  <c r="O136" i="11"/>
  <c r="G136" i="11"/>
  <c r="C136" i="11"/>
  <c r="O135" i="11"/>
  <c r="K135" i="11"/>
  <c r="O134" i="11"/>
  <c r="K134" i="11"/>
  <c r="K133" i="11"/>
  <c r="O132" i="11"/>
  <c r="K132" i="11"/>
  <c r="G132" i="11"/>
  <c r="C132" i="11"/>
  <c r="G130" i="11"/>
  <c r="C130" i="11"/>
  <c r="O129" i="11"/>
  <c r="G129" i="11"/>
  <c r="C129" i="11"/>
  <c r="O128" i="11"/>
  <c r="K128" i="11"/>
  <c r="G128" i="11"/>
  <c r="C128" i="11"/>
  <c r="K127" i="11"/>
  <c r="C127" i="11"/>
  <c r="K126" i="11"/>
  <c r="C126" i="11"/>
  <c r="K125" i="11"/>
  <c r="K124" i="11"/>
  <c r="G124" i="11"/>
  <c r="O122" i="11"/>
  <c r="K122" i="11"/>
  <c r="C122" i="11"/>
  <c r="O121" i="11"/>
  <c r="K121" i="11"/>
  <c r="G121" i="11"/>
  <c r="K120" i="11"/>
  <c r="G120" i="11"/>
  <c r="K119" i="11"/>
  <c r="C119" i="11"/>
  <c r="O118" i="11"/>
  <c r="G118" i="11"/>
  <c r="O117" i="11"/>
  <c r="K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K220" i="11" s="1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H75" i="10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K73" i="10"/>
  <c r="C69" i="10"/>
  <c r="G67" i="10"/>
  <c r="G209" i="11" s="1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H198" i="11" s="1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F198" i="11" s="1"/>
  <c r="B83" i="10"/>
  <c r="G25" i="7"/>
  <c r="F15" i="19"/>
  <c r="G14" i="21"/>
  <c r="G15" i="21" s="1"/>
  <c r="H76" i="10"/>
  <c r="L74" i="10"/>
  <c r="P72" i="10"/>
  <c r="P214" i="11" s="1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E5" i="7"/>
  <c r="N79" i="10"/>
  <c r="J79" i="10"/>
  <c r="F79" i="10"/>
  <c r="B79" i="10"/>
  <c r="B192" i="8"/>
  <c r="N78" i="10"/>
  <c r="J78" i="10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N216" i="11" s="1"/>
  <c r="J74" i="10"/>
  <c r="J216" i="11" s="1"/>
  <c r="F74" i="10"/>
  <c r="B74" i="10"/>
  <c r="B216" i="11" s="1"/>
  <c r="B187" i="8"/>
  <c r="N73" i="10"/>
  <c r="J73" i="10"/>
  <c r="F73" i="10"/>
  <c r="B73" i="10"/>
  <c r="B186" i="8"/>
  <c r="N72" i="10"/>
  <c r="J72" i="10"/>
  <c r="J214" i="11" s="1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F68" i="10"/>
  <c r="B68" i="10"/>
  <c r="B181" i="8"/>
  <c r="N67" i="10"/>
  <c r="J67" i="10"/>
  <c r="F67" i="10"/>
  <c r="B67" i="10"/>
  <c r="B16" i="8"/>
  <c r="B180" i="8"/>
  <c r="N66" i="10"/>
  <c r="J66" i="10"/>
  <c r="F66" i="10"/>
  <c r="B66" i="10"/>
  <c r="B179" i="8"/>
  <c r="N65" i="10"/>
  <c r="N207" i="11" s="1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J62" i="10"/>
  <c r="J204" i="11" s="1"/>
  <c r="F62" i="10"/>
  <c r="B62" i="10"/>
  <c r="B204" i="11" s="1"/>
  <c r="B175" i="8"/>
  <c r="N61" i="10"/>
  <c r="J61" i="10"/>
  <c r="F61" i="10"/>
  <c r="B61" i="10"/>
  <c r="B203" i="11" s="1"/>
  <c r="B10" i="8"/>
  <c r="B174" i="8"/>
  <c r="N60" i="10"/>
  <c r="J60" i="10"/>
  <c r="F60" i="10"/>
  <c r="B60" i="10"/>
  <c r="B173" i="8"/>
  <c r="N59" i="10"/>
  <c r="N201" i="11" s="1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B199" i="11" s="1"/>
  <c r="J59" i="10"/>
  <c r="F59" i="10"/>
  <c r="B59" i="10"/>
  <c r="N58" i="10"/>
  <c r="J58" i="10"/>
  <c r="F58" i="10"/>
  <c r="B58" i="10"/>
  <c r="N56" i="10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M219" i="11" s="1"/>
  <c r="I77" i="10"/>
  <c r="E104" i="10"/>
  <c r="Q71" i="10"/>
  <c r="Q213" i="11" s="1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M78" i="10"/>
  <c r="I78" i="10"/>
  <c r="E78" i="10"/>
  <c r="Q77" i="10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I216" i="11" s="1"/>
  <c r="E74" i="10"/>
  <c r="Q73" i="10"/>
  <c r="M73" i="10"/>
  <c r="I73" i="10"/>
  <c r="E73" i="10"/>
  <c r="Q72" i="10"/>
  <c r="M72" i="10"/>
  <c r="I72" i="10"/>
  <c r="I214" i="11" s="1"/>
  <c r="E72" i="10"/>
  <c r="M71" i="10"/>
  <c r="I71" i="10"/>
  <c r="Q69" i="10"/>
  <c r="M69" i="10"/>
  <c r="I69" i="10"/>
  <c r="E69" i="10"/>
  <c r="Q68" i="10"/>
  <c r="M68" i="10"/>
  <c r="I68" i="10"/>
  <c r="E68" i="10"/>
  <c r="Q67" i="10"/>
  <c r="M67" i="10"/>
  <c r="I67" i="10"/>
  <c r="E67" i="10"/>
  <c r="Q66" i="10"/>
  <c r="Q208" i="11" s="1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Q203" i="11" s="1"/>
  <c r="M61" i="10"/>
  <c r="I61" i="10"/>
  <c r="E61" i="10"/>
  <c r="E203" i="11" s="1"/>
  <c r="Q60" i="10"/>
  <c r="M60" i="10"/>
  <c r="I60" i="10"/>
  <c r="E60" i="10"/>
  <c r="Q59" i="10"/>
  <c r="M59" i="10"/>
  <c r="I59" i="10"/>
  <c r="I201" i="11" s="1"/>
  <c r="E59" i="10"/>
  <c r="Q58" i="10"/>
  <c r="Q200" i="11" s="1"/>
  <c r="M58" i="10"/>
  <c r="I58" i="10"/>
  <c r="I200" i="11" s="1"/>
  <c r="E58" i="10"/>
  <c r="Q56" i="10"/>
  <c r="Q198" i="11" s="1"/>
  <c r="M56" i="10"/>
  <c r="I56" i="10"/>
  <c r="E56" i="10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O15" i="14"/>
  <c r="K15" i="14"/>
  <c r="G15" i="14"/>
  <c r="C15" i="14"/>
  <c r="Q11" i="14"/>
  <c r="Q9" i="14" s="1"/>
  <c r="M11" i="14"/>
  <c r="M9" i="14" s="1"/>
  <c r="I11" i="14"/>
  <c r="E11" i="14"/>
  <c r="Q15" i="14"/>
  <c r="M15" i="14"/>
  <c r="I15" i="14"/>
  <c r="E15" i="14"/>
  <c r="N11" i="14"/>
  <c r="J11" i="14"/>
  <c r="J9" i="14" s="1"/>
  <c r="F11" i="14"/>
  <c r="F9" i="14" s="1"/>
  <c r="B11" i="14"/>
  <c r="B9" i="14" s="1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L3" i="19"/>
  <c r="L17" i="19" s="1"/>
  <c r="H3" i="19"/>
  <c r="H17" i="19" s="1"/>
  <c r="D3" i="19"/>
  <c r="D13" i="19" s="1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N17" i="9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K138" i="11"/>
  <c r="C137" i="11"/>
  <c r="G135" i="11"/>
  <c r="C135" i="11"/>
  <c r="G133" i="11"/>
  <c r="C133" i="11"/>
  <c r="O130" i="11"/>
  <c r="G125" i="11"/>
  <c r="K123" i="11"/>
  <c r="G123" i="11"/>
  <c r="C123" i="11"/>
  <c r="G122" i="11"/>
  <c r="G119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B139" i="11" s="1"/>
  <c r="N138" i="11"/>
  <c r="B83" i="9"/>
  <c r="B82" i="9"/>
  <c r="B137" i="11" s="1"/>
  <c r="B81" i="9"/>
  <c r="B80" i="9"/>
  <c r="B135" i="11" s="1"/>
  <c r="B79" i="9"/>
  <c r="B134" i="11" s="1"/>
  <c r="B78" i="9"/>
  <c r="B133" i="11" s="1"/>
  <c r="J132" i="11"/>
  <c r="F132" i="11"/>
  <c r="B77" i="9"/>
  <c r="B132" i="11" s="1"/>
  <c r="J130" i="11"/>
  <c r="B75" i="9"/>
  <c r="F129" i="11"/>
  <c r="B74" i="9"/>
  <c r="B129" i="11" s="1"/>
  <c r="B73" i="9"/>
  <c r="B72" i="9"/>
  <c r="B71" i="9"/>
  <c r="B126" i="11" s="1"/>
  <c r="N125" i="11"/>
  <c r="F125" i="11"/>
  <c r="B70" i="9"/>
  <c r="B125" i="11" s="1"/>
  <c r="F123" i="11"/>
  <c r="B68" i="9"/>
  <c r="B123" i="11" s="1"/>
  <c r="F122" i="11"/>
  <c r="B67" i="9"/>
  <c r="F121" i="11"/>
  <c r="B66" i="9"/>
  <c r="F120" i="11"/>
  <c r="B65" i="9"/>
  <c r="J119" i="11"/>
  <c r="F119" i="11"/>
  <c r="B64" i="9"/>
  <c r="F118" i="11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P221" i="11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H217" i="11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201" i="11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37" i="11"/>
  <c r="Q136" i="11"/>
  <c r="Q135" i="11"/>
  <c r="E134" i="11"/>
  <c r="Q133" i="11"/>
  <c r="Q129" i="11"/>
  <c r="I123" i="11"/>
  <c r="E123" i="11"/>
  <c r="I122" i="11"/>
  <c r="M121" i="11"/>
  <c r="I121" i="11"/>
  <c r="M120" i="11"/>
  <c r="M119" i="11"/>
  <c r="K136" i="11"/>
  <c r="G217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H140" i="11"/>
  <c r="P139" i="11"/>
  <c r="D138" i="11"/>
  <c r="H137" i="11"/>
  <c r="L136" i="11"/>
  <c r="H136" i="11"/>
  <c r="H135" i="11"/>
  <c r="H134" i="11"/>
  <c r="H133" i="11"/>
  <c r="H132" i="11"/>
  <c r="H130" i="11"/>
  <c r="D129" i="11"/>
  <c r="H128" i="11"/>
  <c r="L127" i="11"/>
  <c r="H125" i="11"/>
  <c r="L123" i="11"/>
  <c r="H123" i="11"/>
  <c r="D123" i="11"/>
  <c r="P122" i="11"/>
  <c r="L122" i="11"/>
  <c r="P120" i="11"/>
  <c r="P119" i="11"/>
  <c r="L119" i="11"/>
  <c r="D118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D15" i="14"/>
  <c r="I9" i="14"/>
  <c r="E9" i="14"/>
  <c r="D9" i="14"/>
  <c r="P18" i="19"/>
  <c r="P19" i="19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Q215" i="11" l="1"/>
  <c r="Q219" i="11"/>
  <c r="Q220" i="11"/>
  <c r="F202" i="11"/>
  <c r="N203" i="11"/>
  <c r="P219" i="11"/>
  <c r="M214" i="11"/>
  <c r="J215" i="11"/>
  <c r="J209" i="11"/>
  <c r="P220" i="11"/>
  <c r="H214" i="11"/>
  <c r="G221" i="11"/>
  <c r="L219" i="11"/>
  <c r="L138" i="11"/>
  <c r="E198" i="11"/>
  <c r="E200" i="11"/>
  <c r="E201" i="11"/>
  <c r="E202" i="11"/>
  <c r="M210" i="11"/>
  <c r="E214" i="11"/>
  <c r="E215" i="11"/>
  <c r="B215" i="11"/>
  <c r="B221" i="11"/>
  <c r="L34" i="20"/>
  <c r="Q5" i="7"/>
  <c r="Q163" i="7" s="1"/>
  <c r="Q201" i="11"/>
  <c r="I202" i="11"/>
  <c r="N199" i="11"/>
  <c r="B130" i="11"/>
  <c r="N204" i="11"/>
  <c r="J210" i="11"/>
  <c r="N198" i="11"/>
  <c r="O207" i="11"/>
  <c r="P210" i="11"/>
  <c r="Q209" i="11"/>
  <c r="N202" i="11"/>
  <c r="L207" i="11"/>
  <c r="P202" i="11"/>
  <c r="J208" i="11"/>
  <c r="M203" i="11"/>
  <c r="B131" i="10"/>
  <c r="K221" i="11"/>
  <c r="P13" i="19"/>
  <c r="K204" i="11"/>
  <c r="F215" i="11"/>
  <c r="J220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65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150" i="9" s="1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138" i="11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I150" i="9"/>
  <c r="B17" i="9"/>
  <c r="B148" i="9" s="1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J184" i="7"/>
  <c r="N190" i="7"/>
  <c r="N164" i="7"/>
  <c r="D125" i="10"/>
  <c r="H77" i="10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D143" i="9" s="1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2" i="10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55" i="10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L148" i="9"/>
  <c r="L158" i="9"/>
  <c r="I148" i="9"/>
  <c r="I149" i="9"/>
  <c r="I153" i="9"/>
  <c r="I155" i="9"/>
  <c r="I158" i="9"/>
  <c r="I161" i="9"/>
  <c r="I162" i="9"/>
  <c r="I163" i="9"/>
  <c r="Q147" i="9"/>
  <c r="Q164" i="9"/>
  <c r="F146" i="9"/>
  <c r="F149" i="9"/>
  <c r="F155" i="9"/>
  <c r="F160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1" i="9"/>
  <c r="G146" i="9"/>
  <c r="G148" i="9"/>
  <c r="G149" i="9"/>
  <c r="G155" i="9"/>
  <c r="G158" i="9"/>
  <c r="G161" i="9"/>
  <c r="G162" i="9"/>
  <c r="G163" i="9"/>
  <c r="G166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H159" i="9"/>
  <c r="E14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9" i="9"/>
  <c r="C149" i="9"/>
  <c r="C163" i="9"/>
  <c r="Q160" i="9" l="1"/>
  <c r="Q143" i="9"/>
  <c r="I156" i="9"/>
  <c r="I152" i="9"/>
  <c r="O152" i="9"/>
  <c r="Q155" i="9"/>
  <c r="I164" i="9"/>
  <c r="I160" i="9"/>
  <c r="I151" i="9"/>
  <c r="Q157" i="9"/>
  <c r="Q151" i="9"/>
  <c r="I159" i="9"/>
  <c r="I154" i="9"/>
  <c r="G165" i="9"/>
  <c r="G145" i="9"/>
  <c r="G164" i="9"/>
  <c r="G160" i="9"/>
  <c r="G144" i="9"/>
  <c r="F151" i="9"/>
  <c r="G159" i="9"/>
  <c r="G143" i="9"/>
  <c r="F164" i="9"/>
  <c r="L166" i="9"/>
  <c r="H219" i="11"/>
  <c r="F141" i="9"/>
  <c r="G156" i="9"/>
  <c r="I147" i="9"/>
  <c r="I146" i="9"/>
  <c r="G154" i="9"/>
  <c r="I145" i="9"/>
  <c r="C145" i="9"/>
  <c r="G153" i="9"/>
  <c r="I144" i="9"/>
  <c r="I157" i="9"/>
  <c r="G152" i="9"/>
  <c r="I143" i="9"/>
  <c r="G151" i="9"/>
  <c r="I141" i="9"/>
  <c r="E159" i="9"/>
  <c r="G157" i="9"/>
  <c r="I166" i="9"/>
  <c r="G147" i="9"/>
  <c r="I163" i="7"/>
  <c r="B153" i="9"/>
  <c r="G142" i="9"/>
  <c r="B162" i="9"/>
  <c r="B147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I54" i="10"/>
  <c r="L136" i="10"/>
  <c r="M82" i="10"/>
  <c r="F17" i="10"/>
  <c r="F142" i="10" s="1"/>
  <c r="I151" i="10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43" i="10"/>
  <c r="E156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B66" i="14"/>
  <c r="D136" i="10"/>
  <c r="P54" i="10"/>
  <c r="O60" i="14"/>
  <c r="L59" i="14"/>
  <c r="L62" i="14"/>
  <c r="L63" i="14"/>
  <c r="L66" i="14"/>
  <c r="L67" i="14"/>
  <c r="G147" i="10" l="1"/>
  <c r="E137" i="10"/>
  <c r="E146" i="10"/>
  <c r="C151" i="10"/>
  <c r="K62" i="14"/>
  <c r="G141" i="10"/>
  <c r="G158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C66" i="12" l="1"/>
  <c r="C88" i="12" s="1"/>
  <c r="E66" i="12"/>
  <c r="E88" i="12" s="1"/>
  <c r="Q66" i="12"/>
  <c r="Q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I66" i="12"/>
  <c r="I88" i="12" s="1"/>
  <c r="M66" i="12"/>
  <c r="M88" i="12" s="1"/>
  <c r="K66" i="12"/>
  <c r="K88" i="12" s="1"/>
  <c r="O66" i="12"/>
  <c r="O88" i="12" s="1"/>
  <c r="C117" i="12" l="1"/>
  <c r="N66" i="12"/>
  <c r="N88" i="12" s="1"/>
  <c r="G66" i="12"/>
  <c r="G88" i="12" s="1"/>
  <c r="D66" i="12"/>
  <c r="D88" i="12" s="1"/>
  <c r="F66" i="12"/>
  <c r="F88" i="12" s="1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N62" i="12" l="1"/>
  <c r="N84" i="12" s="1"/>
  <c r="O62" i="12"/>
  <c r="O84" i="12" s="1"/>
  <c r="L62" i="12"/>
  <c r="L84" i="12" s="1"/>
  <c r="B62" i="12"/>
  <c r="B84" i="12" s="1"/>
  <c r="K62" i="12"/>
  <c r="K84" i="12" s="1"/>
  <c r="E62" i="12"/>
  <c r="E84" i="12" s="1"/>
  <c r="J62" i="12"/>
  <c r="J84" i="12" s="1"/>
  <c r="H62" i="12"/>
  <c r="H84" i="12" s="1"/>
  <c r="F62" i="12"/>
  <c r="F84" i="12" s="1"/>
  <c r="G62" i="12"/>
  <c r="G84" i="12" s="1"/>
  <c r="D62" i="12"/>
  <c r="D84" i="12" s="1"/>
  <c r="Q62" i="12"/>
  <c r="Q84" i="12" s="1"/>
  <c r="M62" i="12"/>
  <c r="M84" i="12" s="1"/>
  <c r="P62" i="12"/>
  <c r="P84" i="12" s="1"/>
  <c r="P31" i="13"/>
  <c r="I62" i="12"/>
  <c r="I84" i="12" s="1"/>
  <c r="C62" i="12"/>
  <c r="C84" i="12" s="1"/>
  <c r="P28" i="14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Q65" i="12" l="1"/>
  <c r="Q87" i="12" s="1"/>
  <c r="I118" i="12"/>
  <c r="M65" i="12"/>
  <c r="M87" i="12" s="1"/>
  <c r="P65" i="12"/>
  <c r="P87" i="12" s="1"/>
  <c r="O65" i="12"/>
  <c r="O87" i="12" s="1"/>
  <c r="K118" i="12"/>
  <c r="N118" i="12"/>
  <c r="J65" i="12"/>
  <c r="J87" i="12" s="1"/>
  <c r="N65" i="12"/>
  <c r="N87" i="12" s="1"/>
  <c r="C61" i="12"/>
  <c r="M118" i="12"/>
  <c r="L65" i="12"/>
  <c r="L87" i="12" s="1"/>
  <c r="O118" i="12"/>
  <c r="K65" i="12"/>
  <c r="K87" i="12" s="1"/>
  <c r="E118" i="12"/>
  <c r="G65" i="12"/>
  <c r="G87" i="12" s="1"/>
  <c r="H65" i="12"/>
  <c r="H87" i="12" s="1"/>
  <c r="E65" i="12"/>
  <c r="E87" i="12" s="1"/>
  <c r="F65" i="12"/>
  <c r="F87" i="12" s="1"/>
  <c r="D65" i="12"/>
  <c r="D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Q63" i="12" l="1"/>
  <c r="N63" i="12"/>
  <c r="H63" i="12"/>
  <c r="D63" i="12"/>
  <c r="J63" i="12"/>
  <c r="L63" i="12"/>
  <c r="M63" i="12"/>
  <c r="E63" i="12"/>
  <c r="G63" i="12"/>
  <c r="P63" i="12"/>
  <c r="I65" i="12"/>
  <c r="I87" i="12" s="1"/>
  <c r="K63" i="12"/>
  <c r="F63" i="12"/>
  <c r="O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O61" i="12" l="1"/>
  <c r="F61" i="12"/>
  <c r="L61" i="12"/>
  <c r="K61" i="12"/>
  <c r="H61" i="12"/>
  <c r="D61" i="12"/>
  <c r="Q61" i="12"/>
  <c r="M61" i="12"/>
  <c r="J61" i="12"/>
  <c r="G61" i="12"/>
  <c r="N61" i="12"/>
  <c r="I63" i="12"/>
  <c r="E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I69" i="13"/>
  <c r="G36" i="7"/>
  <c r="G42" i="13"/>
  <c r="G31" i="13"/>
  <c r="I167" i="7" l="1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G124" i="12" l="1"/>
  <c r="J124" i="12"/>
  <c r="K46" i="14"/>
  <c r="K10" i="12"/>
  <c r="H205" i="7"/>
  <c r="J21" i="7"/>
  <c r="J122" i="12"/>
  <c r="J44" i="14"/>
  <c r="J123" i="12"/>
  <c r="G44" i="14"/>
  <c r="G21" i="7"/>
  <c r="G122" i="12"/>
  <c r="G123" i="12"/>
  <c r="H68" i="12" l="1"/>
  <c r="H90" i="12" s="1"/>
  <c r="K124" i="12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L124" i="12" l="1"/>
  <c r="H69" i="12"/>
  <c r="H91" i="12" s="1"/>
  <c r="G68" i="12"/>
  <c r="G90" i="12" s="1"/>
  <c r="J68" i="12"/>
  <c r="J90" i="12" s="1"/>
  <c r="F124" i="12"/>
  <c r="H21" i="12"/>
  <c r="H135" i="12" s="1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H14" i="12" l="1"/>
  <c r="H33" i="14"/>
  <c r="J69" i="12"/>
  <c r="J91" i="12" s="1"/>
  <c r="H134" i="12"/>
  <c r="H133" i="12"/>
  <c r="G69" i="12"/>
  <c r="G91" i="12" s="1"/>
  <c r="K68" i="12"/>
  <c r="K90" i="12" s="1"/>
  <c r="H67" i="12"/>
  <c r="H36" i="13"/>
  <c r="J21" i="12"/>
  <c r="J19" i="13"/>
  <c r="L205" i="7"/>
  <c r="F48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J67" i="12" l="1"/>
  <c r="N124" i="12"/>
  <c r="F68" i="12"/>
  <c r="F90" i="12" s="1"/>
  <c r="G67" i="12"/>
  <c r="O124" i="12"/>
  <c r="J14" i="12"/>
  <c r="J26" i="14" s="1"/>
  <c r="L68" i="12"/>
  <c r="L90" i="12" s="1"/>
  <c r="K69" i="12"/>
  <c r="K91" i="12" s="1"/>
  <c r="J133" i="12"/>
  <c r="J33" i="14"/>
  <c r="J134" i="12"/>
  <c r="J135" i="12"/>
  <c r="K21" i="12"/>
  <c r="G135" i="12"/>
  <c r="K33" i="14"/>
  <c r="K133" i="12"/>
  <c r="K14" i="12"/>
  <c r="K13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K135" i="12"/>
  <c r="G19" i="13"/>
  <c r="N21" i="7"/>
  <c r="N122" i="12"/>
  <c r="N44" i="14"/>
  <c r="N123" i="12"/>
  <c r="F37" i="13"/>
  <c r="L69" i="12" l="1"/>
  <c r="L91" i="12" s="1"/>
  <c r="M69" i="12"/>
  <c r="M91" i="12" s="1"/>
  <c r="M68" i="12"/>
  <c r="M90" i="12" s="1"/>
  <c r="F69" i="12"/>
  <c r="F91" i="12" s="1"/>
  <c r="K67" i="12"/>
  <c r="L21" i="12"/>
  <c r="L33" i="14" s="1"/>
  <c r="L134" i="12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L14" i="12" l="1"/>
  <c r="L67" i="12"/>
  <c r="F67" i="12"/>
  <c r="L135" i="12"/>
  <c r="N68" i="12"/>
  <c r="N90" i="12" s="1"/>
  <c r="O68" i="12"/>
  <c r="O90" i="12" s="1"/>
  <c r="B65" i="12"/>
  <c r="B87" i="12" s="1"/>
  <c r="M67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63" i="13" s="1"/>
  <c r="H41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P68" i="12" l="1"/>
  <c r="P90" i="12" s="1"/>
  <c r="O69" i="12"/>
  <c r="O91" i="12" s="1"/>
  <c r="N69" i="12"/>
  <c r="N91" i="12" s="1"/>
  <c r="E124" i="12"/>
  <c r="B63" i="12"/>
  <c r="N21" i="12"/>
  <c r="N33" i="14" s="1"/>
  <c r="O21" i="12"/>
  <c r="K69" i="13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3" i="12" l="1"/>
  <c r="N134" i="12"/>
  <c r="N14" i="12"/>
  <c r="N67" i="12"/>
  <c r="Q69" i="12"/>
  <c r="Q91" i="12" s="1"/>
  <c r="Q68" i="12"/>
  <c r="Q90" i="12" s="1"/>
  <c r="D124" i="12"/>
  <c r="O33" i="14"/>
  <c r="O67" i="12"/>
  <c r="B61" i="12"/>
  <c r="O14" i="12"/>
  <c r="O26" i="14" s="1"/>
  <c r="P69" i="12"/>
  <c r="P91" i="12" s="1"/>
  <c r="N135" i="12"/>
  <c r="O135" i="12"/>
  <c r="O133" i="12"/>
  <c r="P21" i="12"/>
  <c r="P14" i="12" s="1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N26" i="14"/>
  <c r="E205" i="7"/>
  <c r="L179" i="7"/>
  <c r="F16" i="13"/>
  <c r="F63" i="13" s="1"/>
  <c r="F30" i="13"/>
  <c r="F41" i="13"/>
  <c r="P44" i="13"/>
  <c r="P33" i="13"/>
  <c r="M45" i="13"/>
  <c r="M34" i="13"/>
  <c r="M19" i="13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P135" i="12"/>
  <c r="B129" i="12"/>
  <c r="Q37" i="13"/>
  <c r="F35" i="7"/>
  <c r="F169" i="7"/>
  <c r="Q67" i="12" l="1"/>
  <c r="E68" i="12"/>
  <c r="E90" i="12" s="1"/>
  <c r="P133" i="12"/>
  <c r="P67" i="12"/>
  <c r="C124" i="12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7" i="12" l="1"/>
  <c r="E69" i="12"/>
  <c r="E91" i="12" s="1"/>
  <c r="D68" i="12"/>
  <c r="D90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B68" i="12"/>
  <c r="B90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B69" i="12" l="1"/>
  <c r="B91" i="12" s="1"/>
  <c r="C69" i="12"/>
  <c r="C91" i="12" s="1"/>
  <c r="D67" i="12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C67" i="12" l="1"/>
  <c r="B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N24" i="7"/>
  <c r="N22" i="7" s="1"/>
  <c r="P8" i="15"/>
  <c r="P111" i="15" s="1"/>
  <c r="O17" i="7"/>
  <c r="M109" i="15"/>
  <c r="M110" i="15"/>
  <c r="N109" i="15"/>
  <c r="N110" i="15"/>
  <c r="M111" i="15"/>
  <c r="M22" i="7"/>
  <c r="Q24" i="7" l="1"/>
  <c r="L8" i="15"/>
  <c r="L109" i="15" s="1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10" i="15"/>
  <c r="L22" i="7"/>
  <c r="M17" i="7"/>
  <c r="M102" i="7" s="1"/>
  <c r="N17" i="7"/>
  <c r="N102" i="7" s="1"/>
  <c r="P17" i="7"/>
  <c r="P102" i="7" s="1"/>
  <c r="Q22" i="7"/>
  <c r="O102" i="7"/>
  <c r="L111" i="15" l="1"/>
  <c r="Q110" i="15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09" i="15"/>
  <c r="J110" i="15"/>
  <c r="K17" i="7"/>
  <c r="K102" i="7" s="1"/>
  <c r="I8" i="15" l="1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10" i="15"/>
  <c r="H22" i="7"/>
  <c r="I17" i="7"/>
  <c r="I102" i="7" s="1"/>
  <c r="H109" i="15" l="1"/>
  <c r="G24" i="7"/>
  <c r="G22" i="7" s="1"/>
  <c r="G8" i="15"/>
  <c r="G111" i="15" s="1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09" i="15" l="1"/>
  <c r="G110" i="15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E14" i="7"/>
  <c r="L14" i="15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13" i="7" s="1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C109" i="15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K23" i="15" l="1"/>
  <c r="L107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B26" i="15"/>
  <c r="L90" i="15"/>
  <c r="L7" i="18"/>
  <c r="L99" i="15"/>
  <c r="C102" i="15"/>
  <c r="C93" i="15"/>
  <c r="K16" i="7"/>
  <c r="K13" i="7" s="1"/>
  <c r="E62" i="15"/>
  <c r="F44" i="15"/>
  <c r="K4" i="15"/>
  <c r="K105" i="15" s="1"/>
  <c r="B102" i="15" l="1"/>
  <c r="B17" i="15"/>
  <c r="B119" i="15" s="1"/>
  <c r="B93" i="15"/>
  <c r="N14" i="15"/>
  <c r="B73" i="15"/>
  <c r="B100" i="15"/>
  <c r="B91" i="15"/>
  <c r="B82" i="15"/>
  <c r="K108" i="15"/>
  <c r="K107" i="15"/>
  <c r="K106" i="15"/>
  <c r="F62" i="15"/>
  <c r="G44" i="15"/>
  <c r="K4" i="7"/>
  <c r="K93" i="7" s="1"/>
  <c r="B118" i="15" l="1"/>
  <c r="B120" i="15"/>
  <c r="N97" i="15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/>
  <c r="J108" i="15" l="1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6" i="15"/>
  <c r="I105" i="15" l="1"/>
  <c r="I107" i="15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 s="1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108" i="15" s="1"/>
  <c r="H31" i="15"/>
  <c r="Q102" i="15"/>
  <c r="Q93" i="15"/>
  <c r="H105" i="15"/>
  <c r="H106" i="15"/>
  <c r="H13" i="7"/>
  <c r="H107" i="15" l="1"/>
  <c r="H4" i="7"/>
  <c r="H93" i="7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/>
  <c r="H48" i="15"/>
  <c r="G97" i="15" l="1"/>
  <c r="G5" i="18"/>
  <c r="G88" i="15"/>
  <c r="H72" i="15"/>
  <c r="H25" i="15" l="1"/>
  <c r="H16" i="15"/>
  <c r="H90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/>
  <c r="F88" i="15" l="1"/>
  <c r="F97" i="15"/>
  <c r="F5" i="18"/>
  <c r="G49" i="15"/>
  <c r="G48" i="15" l="1"/>
  <c r="G72" i="15" l="1"/>
  <c r="G25" i="15" l="1"/>
  <c r="G16" i="15"/>
  <c r="G90" i="15" l="1"/>
  <c r="G7" i="18"/>
  <c r="G99" i="15"/>
  <c r="F16" i="7" l="1"/>
  <c r="F13" i="7" s="1"/>
  <c r="F4" i="15"/>
  <c r="F108" i="15" s="1"/>
  <c r="F106" i="15" l="1"/>
  <c r="F31" i="15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/>
  <c r="E97" i="15"/>
  <c r="E5" i="18"/>
  <c r="F48" i="15"/>
  <c r="E88" i="15" l="1"/>
  <c r="F72" i="15" l="1"/>
  <c r="F25" i="15" l="1"/>
  <c r="F16" i="15" s="1"/>
  <c r="D70" i="15"/>
  <c r="D23" i="15" l="1"/>
  <c r="D14" i="15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/>
  <c r="D72" i="15"/>
  <c r="D25" i="15" l="1"/>
  <c r="B14" i="15"/>
  <c r="D16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6" i="15"/>
  <c r="C107" i="15"/>
  <c r="C105" i="15" l="1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7" i="15"/>
  <c r="B106" i="15"/>
  <c r="B105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6" i="15"/>
  <c r="B86" i="7"/>
  <c r="B88" i="7"/>
  <c r="B92" i="7"/>
  <c r="B85" i="7"/>
  <c r="B84" i="7"/>
  <c r="B87" i="7"/>
  <c r="B91" i="7"/>
  <c r="B89" i="7"/>
  <c r="B90" i="7"/>
  <c r="B94" i="7"/>
  <c r="B95" i="7"/>
  <c r="B96" i="7"/>
  <c r="N105" i="15" l="1"/>
  <c r="N107" i="15"/>
  <c r="O31" i="15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5" i="15" s="1"/>
  <c r="K25" i="18"/>
  <c r="N72" i="15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I65" i="16" l="1"/>
  <c r="N25" i="15"/>
  <c r="Q107" i="15"/>
  <c r="Q106" i="15"/>
  <c r="J20" i="16"/>
  <c r="J25" i="18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B25" i="15" l="1"/>
  <c r="B16" i="15" s="1"/>
  <c r="M25" i="15"/>
  <c r="M16" i="15" s="1"/>
  <c r="O25" i="15"/>
  <c r="L38" i="16"/>
  <c r="L25" i="18"/>
  <c r="O16" i="15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L65" i="16" l="1"/>
  <c r="M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B27" i="18"/>
  <c r="B26" i="18"/>
  <c r="E39" i="15"/>
  <c r="N172" i="7"/>
  <c r="P25" i="15" l="1"/>
  <c r="O40" i="7"/>
  <c r="O172" i="7" s="1"/>
  <c r="O25" i="18"/>
  <c r="O20" i="16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O65" i="16" l="1"/>
  <c r="P65" i="16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C42" i="7"/>
  <c r="C22" i="16"/>
  <c r="C67" i="16" s="1"/>
  <c r="C40" i="16"/>
  <c r="C31" i="16"/>
  <c r="B174" i="7"/>
  <c r="B67" i="7"/>
  <c r="B34" i="17"/>
  <c r="B43" i="17"/>
  <c r="B25" i="17"/>
  <c r="B23" i="16" l="1"/>
  <c r="B68" i="16" s="1"/>
  <c r="P24" i="17"/>
  <c r="B41" i="16"/>
  <c r="C8" i="16"/>
  <c r="C28" i="16" s="1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/>
  <c r="Q90" i="15"/>
  <c r="Q7" i="18"/>
  <c r="Q99" i="15"/>
  <c r="Q27" i="18"/>
  <c r="Q41" i="7" l="1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/>
  <c r="C24" i="17"/>
  <c r="C20" i="16"/>
  <c r="C25" i="18" l="1"/>
  <c r="C38" i="16"/>
  <c r="C5" i="18"/>
  <c r="C97" i="15"/>
  <c r="C42" i="17"/>
  <c r="C88" i="15"/>
  <c r="C65" i="16"/>
  <c r="D71" i="15" l="1"/>
  <c r="E71" i="15"/>
  <c r="E24" i="15" l="1"/>
  <c r="D24" i="15"/>
  <c r="D15" i="15" s="1"/>
  <c r="E15" i="15"/>
  <c r="E22" i="15"/>
  <c r="F71" i="15"/>
  <c r="D22" i="15" l="1"/>
  <c r="F24" i="15"/>
  <c r="E13" i="15"/>
  <c r="E26" i="18"/>
  <c r="D13" i="15"/>
  <c r="D26" i="18"/>
  <c r="F15" i="15"/>
  <c r="F22" i="15"/>
  <c r="E25" i="17"/>
  <c r="E55" i="16"/>
  <c r="E21" i="16"/>
  <c r="E116" i="15"/>
  <c r="D25" i="17"/>
  <c r="D21" i="16"/>
  <c r="F13" i="15" l="1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I24" i="15" l="1"/>
  <c r="G24" i="15"/>
  <c r="D12" i="18"/>
  <c r="D24" i="18" s="1"/>
  <c r="D18" i="18"/>
  <c r="E12" i="18"/>
  <c r="E24" i="18" s="1"/>
  <c r="E18" i="18"/>
  <c r="I15" i="15"/>
  <c r="I22" i="15"/>
  <c r="G15" i="15"/>
  <c r="G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P24" i="15" l="1"/>
  <c r="K24" i="15"/>
  <c r="K22" i="15" s="1"/>
  <c r="O24" i="15"/>
  <c r="O22" i="15" s="1"/>
  <c r="M24" i="15"/>
  <c r="M15" i="15" s="1"/>
  <c r="H24" i="15"/>
  <c r="H22" i="15" s="1"/>
  <c r="I13" i="15"/>
  <c r="I55" i="16" s="1"/>
  <c r="I26" i="18"/>
  <c r="G13" i="15"/>
  <c r="G26" i="18"/>
  <c r="F12" i="18"/>
  <c r="F24" i="18" s="1"/>
  <c r="F18" i="18"/>
  <c r="K15" i="15"/>
  <c r="P15" i="15"/>
  <c r="P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H15" i="15" l="1"/>
  <c r="H26" i="18" s="1"/>
  <c r="L24" i="15"/>
  <c r="L15" i="15" s="1"/>
  <c r="M22" i="15"/>
  <c r="C24" i="15"/>
  <c r="C15" i="15" s="1"/>
  <c r="I116" i="15"/>
  <c r="N24" i="15"/>
  <c r="N15" i="15" s="1"/>
  <c r="O15" i="15"/>
  <c r="O25" i="17" s="1"/>
  <c r="Q24" i="15"/>
  <c r="Q15" i="15" s="1"/>
  <c r="J24" i="15"/>
  <c r="J15" i="15" s="1"/>
  <c r="P13" i="15"/>
  <c r="P26" i="18"/>
  <c r="H13" i="15"/>
  <c r="K13" i="15"/>
  <c r="K55" i="16" s="1"/>
  <c r="K26" i="18"/>
  <c r="M13" i="15"/>
  <c r="M116" i="15" s="1"/>
  <c r="M26" i="18"/>
  <c r="L22" i="15"/>
  <c r="C22" i="15"/>
  <c r="G115" i="15"/>
  <c r="G23" i="17"/>
  <c r="G19" i="16"/>
  <c r="G114" i="15"/>
  <c r="G117" i="15"/>
  <c r="G55" i="16"/>
  <c r="G116" i="15"/>
  <c r="P25" i="17"/>
  <c r="P21" i="16"/>
  <c r="H21" i="16"/>
  <c r="G66" i="16"/>
  <c r="I115" i="15"/>
  <c r="I117" i="15"/>
  <c r="I19" i="16"/>
  <c r="I64" i="16" s="1"/>
  <c r="I114" i="15"/>
  <c r="I23" i="17"/>
  <c r="K25" i="17"/>
  <c r="K21" i="16"/>
  <c r="G89" i="15"/>
  <c r="G39" i="16"/>
  <c r="G43" i="17"/>
  <c r="G98" i="15"/>
  <c r="G6" i="18"/>
  <c r="G4" i="18" s="1"/>
  <c r="M25" i="17"/>
  <c r="M21" i="16"/>
  <c r="I66" i="16"/>
  <c r="I43" i="17"/>
  <c r="I39" i="16"/>
  <c r="I98" i="15"/>
  <c r="I89" i="15"/>
  <c r="I6" i="18"/>
  <c r="I4" i="18" s="1"/>
  <c r="H25" i="17" l="1"/>
  <c r="H116" i="15"/>
  <c r="N22" i="15"/>
  <c r="O21" i="16"/>
  <c r="O66" i="16" s="1"/>
  <c r="J22" i="15"/>
  <c r="O13" i="15"/>
  <c r="O116" i="15" s="1"/>
  <c r="O26" i="18"/>
  <c r="Q22" i="15"/>
  <c r="L13" i="15"/>
  <c r="L26" i="18"/>
  <c r="J13" i="15"/>
  <c r="J55" i="16" s="1"/>
  <c r="J26" i="18"/>
  <c r="N13" i="15"/>
  <c r="N55" i="16" s="1"/>
  <c r="N26" i="18"/>
  <c r="C13" i="15"/>
  <c r="C55" i="16" s="1"/>
  <c r="C26" i="18"/>
  <c r="Q13" i="15"/>
  <c r="Q116" i="15" s="1"/>
  <c r="Q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H78" i="15"/>
  <c r="H39" i="16"/>
  <c r="H89" i="15"/>
  <c r="H43" i="17"/>
  <c r="H98" i="15"/>
  <c r="H6" i="18"/>
  <c r="H4" i="18" s="1"/>
  <c r="P116" i="15"/>
  <c r="N25" i="17"/>
  <c r="N21" i="16"/>
  <c r="G41" i="17"/>
  <c r="G96" i="15"/>
  <c r="G87" i="15"/>
  <c r="G37" i="16"/>
  <c r="O89" i="15"/>
  <c r="O39" i="16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M66" i="16"/>
  <c r="Q25" i="17"/>
  <c r="Q21" i="16"/>
  <c r="M23" i="17"/>
  <c r="M115" i="15"/>
  <c r="M19" i="16"/>
  <c r="M114" i="15"/>
  <c r="M117" i="15"/>
  <c r="L25" i="17"/>
  <c r="L21" i="16"/>
  <c r="O115" i="15"/>
  <c r="O23" i="17"/>
  <c r="O114" i="15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O55" i="16" l="1"/>
  <c r="O117" i="15"/>
  <c r="O19" i="16"/>
  <c r="O78" i="15"/>
  <c r="Q55" i="16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4" i="16" s="1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N12" i="18" l="1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M24" i="16" s="1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F42" i="16" s="1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Q27" i="15"/>
  <c r="H33" i="16"/>
  <c r="H12" i="16"/>
  <c r="H49" i="7"/>
  <c r="H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H17" i="15" l="1"/>
  <c r="H12" i="15" s="1"/>
  <c r="O17" i="15"/>
  <c r="O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4" i="16" s="1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23" i="16"/>
  <c r="L32" i="16"/>
  <c r="L7" i="16"/>
  <c r="L50" i="16" s="1"/>
  <c r="M32" i="16"/>
  <c r="M7" i="16"/>
  <c r="M50" i="16" s="1"/>
  <c r="I32" i="16"/>
  <c r="I7" i="16"/>
  <c r="I50" i="16"/>
  <c r="L59" i="16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H59" i="16"/>
  <c r="O28" i="17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C17" i="15" l="1"/>
  <c r="C12" i="15" s="1"/>
  <c r="I17" i="15"/>
  <c r="I12" i="15" s="1"/>
  <c r="Q17" i="15"/>
  <c r="Q12" i="15" s="1"/>
  <c r="J17" i="15"/>
  <c r="J12" i="15" s="1"/>
  <c r="N17" i="15"/>
  <c r="N12" i="15" s="1"/>
  <c r="K17" i="15"/>
  <c r="K12" i="15" s="1"/>
  <c r="D17" i="15"/>
  <c r="D12" i="15" s="1"/>
  <c r="O119" i="15"/>
  <c r="G17" i="15"/>
  <c r="G12" i="15" s="1"/>
  <c r="E17" i="15"/>
  <c r="E12" i="15" s="1"/>
  <c r="P17" i="15"/>
  <c r="P12" i="15" s="1"/>
  <c r="P24" i="16"/>
  <c r="J24" i="16"/>
  <c r="F17" i="15"/>
  <c r="F119" i="15" s="1"/>
  <c r="F24" i="16"/>
  <c r="G24" i="16"/>
  <c r="F41" i="16"/>
  <c r="G23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119" i="15"/>
  <c r="Q24" i="16"/>
  <c r="C37" i="17"/>
  <c r="C12" i="17"/>
  <c r="C75" i="7"/>
  <c r="G46" i="17"/>
  <c r="G82" i="15"/>
  <c r="G92" i="15"/>
  <c r="G35" i="15"/>
  <c r="G101" i="15"/>
  <c r="G42" i="16"/>
  <c r="D37" i="17"/>
  <c r="D12" i="17"/>
  <c r="D75" i="7"/>
  <c r="M59" i="16"/>
  <c r="E37" i="17"/>
  <c r="E12" i="17"/>
  <c r="E75" i="7"/>
  <c r="C59" i="16"/>
  <c r="C119" i="15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43" i="7"/>
  <c r="F180" i="7"/>
  <c r="L37" i="17"/>
  <c r="L12" i="17"/>
  <c r="L75" i="7"/>
  <c r="C180" i="7"/>
  <c r="C43" i="7"/>
  <c r="K43" i="7"/>
  <c r="K180" i="7"/>
  <c r="G118" i="15"/>
  <c r="G120" i="15"/>
  <c r="G18" i="16"/>
  <c r="G59" i="16"/>
  <c r="E180" i="7"/>
  <c r="E43" i="7"/>
  <c r="G37" i="17"/>
  <c r="G12" i="17"/>
  <c r="G27" i="17" s="1"/>
  <c r="G75" i="7"/>
  <c r="J7" i="16"/>
  <c r="J32" i="16"/>
  <c r="I28" i="17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P59" i="16"/>
  <c r="O207" i="7"/>
  <c r="O74" i="7"/>
  <c r="D181" i="7"/>
  <c r="D48" i="7"/>
  <c r="D69" i="16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59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119" i="15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G119" i="15"/>
  <c r="L45" i="16"/>
  <c r="L52" i="16"/>
  <c r="L48" i="16"/>
  <c r="L47" i="16"/>
  <c r="L46" i="16"/>
  <c r="L18" i="16"/>
  <c r="L49" i="16"/>
  <c r="L51" i="16"/>
  <c r="F82" i="15" l="1"/>
  <c r="I119" i="15"/>
  <c r="P69" i="16"/>
  <c r="N59" i="16"/>
  <c r="K119" i="15"/>
  <c r="K59" i="16"/>
  <c r="G69" i="16"/>
  <c r="E59" i="16"/>
  <c r="J69" i="16"/>
  <c r="M68" i="16"/>
  <c r="G68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N68" i="16" l="1"/>
  <c r="L54" i="17"/>
  <c r="O63" i="16"/>
  <c r="E68" i="16"/>
  <c r="G54" i="17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B78" i="12" l="1"/>
  <c r="B89" i="12" s="1"/>
  <c r="B111" i="12"/>
  <c r="B100" i="12"/>
  <c r="D113" i="12"/>
  <c r="D102" i="12"/>
  <c r="C112" i="12"/>
  <c r="C101" i="12"/>
  <c r="C32" i="12"/>
  <c r="B55" i="14"/>
  <c r="B58" i="13"/>
  <c r="D60" i="13"/>
  <c r="D57" i="14"/>
  <c r="C43" i="12"/>
  <c r="C59" i="13"/>
  <c r="C56" i="14"/>
  <c r="D54" i="12"/>
  <c r="C111" i="12" l="1"/>
  <c r="C100" i="12"/>
  <c r="D112" i="12"/>
  <c r="D101" i="12"/>
  <c r="E113" i="12"/>
  <c r="E102" i="12"/>
  <c r="B108" i="12"/>
  <c r="B97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E112" i="12" l="1"/>
  <c r="E101" i="12"/>
  <c r="C108" i="12"/>
  <c r="C97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E78" i="12" l="1"/>
  <c r="E89" i="12" s="1"/>
  <c r="E111" i="12"/>
  <c r="E100" i="12"/>
  <c r="D108" i="12"/>
  <c r="D97" i="12"/>
  <c r="B109" i="12"/>
  <c r="B98" i="12"/>
  <c r="F112" i="12"/>
  <c r="F101" i="12"/>
  <c r="G113" i="12"/>
  <c r="G102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B74" i="12" l="1"/>
  <c r="B85" i="12" s="1"/>
  <c r="B107" i="12"/>
  <c r="B96" i="12"/>
  <c r="E108" i="12"/>
  <c r="E97" i="12"/>
  <c r="F78" i="12"/>
  <c r="F89" i="12" s="1"/>
  <c r="F111" i="12"/>
  <c r="F100" i="12"/>
  <c r="C109" i="12"/>
  <c r="C98" i="12"/>
  <c r="G112" i="12"/>
  <c r="G101" i="12"/>
  <c r="H113" i="12"/>
  <c r="H102" i="12"/>
  <c r="C48" i="12"/>
  <c r="B72" i="12"/>
  <c r="B83" i="12" s="1"/>
  <c r="B26" i="12"/>
  <c r="G43" i="12"/>
  <c r="G59" i="13"/>
  <c r="G56" i="14"/>
  <c r="C53" i="14"/>
  <c r="C56" i="13"/>
  <c r="C39" i="12"/>
  <c r="B51" i="14"/>
  <c r="B54" i="13"/>
  <c r="B37" i="12"/>
  <c r="E52" i="14"/>
  <c r="E55" i="13"/>
  <c r="G32" i="12"/>
  <c r="F58" i="13"/>
  <c r="F55" i="14"/>
  <c r="C28" i="12"/>
  <c r="H43" i="12"/>
  <c r="H57" i="14"/>
  <c r="H60" i="13"/>
  <c r="D50" i="12"/>
  <c r="H54" i="12"/>
  <c r="G78" i="12" l="1"/>
  <c r="G89" i="12" s="1"/>
  <c r="G111" i="12"/>
  <c r="G100" i="12"/>
  <c r="F108" i="12"/>
  <c r="F97" i="12"/>
  <c r="D109" i="12"/>
  <c r="D98" i="12"/>
  <c r="I113" i="12"/>
  <c r="I102" i="12"/>
  <c r="H78" i="12"/>
  <c r="H89" i="12" s="1"/>
  <c r="H111" i="12"/>
  <c r="H100" i="12"/>
  <c r="H112" i="12"/>
  <c r="H101" i="12"/>
  <c r="B105" i="12"/>
  <c r="B94" i="12"/>
  <c r="C74" i="12"/>
  <c r="C85" i="12" s="1"/>
  <c r="C107" i="12"/>
  <c r="C96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G108" i="12" l="1"/>
  <c r="G97" i="12"/>
  <c r="E109" i="12"/>
  <c r="E98" i="12"/>
  <c r="D74" i="12"/>
  <c r="D85" i="12" s="1"/>
  <c r="D107" i="12"/>
  <c r="D96" i="12"/>
  <c r="J113" i="12"/>
  <c r="J102" i="12"/>
  <c r="C72" i="12"/>
  <c r="C83" i="12" s="1"/>
  <c r="C105" i="12"/>
  <c r="C94" i="12"/>
  <c r="I112" i="12"/>
  <c r="I101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F109" i="12" l="1"/>
  <c r="F98" i="12"/>
  <c r="H108" i="12"/>
  <c r="H97" i="12"/>
  <c r="J112" i="12"/>
  <c r="J101" i="12"/>
  <c r="K113" i="12"/>
  <c r="K102" i="12"/>
  <c r="I78" i="12"/>
  <c r="I89" i="12" s="1"/>
  <c r="I111" i="12"/>
  <c r="I100" i="12"/>
  <c r="D72" i="12"/>
  <c r="D83" i="12" s="1"/>
  <c r="D105" i="12"/>
  <c r="D94" i="12"/>
  <c r="E74" i="12"/>
  <c r="E85" i="12" s="1"/>
  <c r="E107" i="12"/>
  <c r="E96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I108" i="12" l="1"/>
  <c r="I97" i="12"/>
  <c r="F74" i="12"/>
  <c r="F85" i="12" s="1"/>
  <c r="F107" i="12"/>
  <c r="F96" i="12"/>
  <c r="L113" i="12"/>
  <c r="L102" i="12"/>
  <c r="K112" i="12"/>
  <c r="K101" i="12"/>
  <c r="E72" i="12"/>
  <c r="E83" i="12" s="1"/>
  <c r="E105" i="12"/>
  <c r="E94" i="12"/>
  <c r="J78" i="12"/>
  <c r="J89" i="12" s="1"/>
  <c r="J111" i="12"/>
  <c r="J100" i="12"/>
  <c r="G109" i="12"/>
  <c r="G98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H109" i="12" l="1"/>
  <c r="H98" i="12"/>
  <c r="M113" i="12"/>
  <c r="M102" i="12"/>
  <c r="L112" i="12"/>
  <c r="L101" i="12"/>
  <c r="K78" i="12"/>
  <c r="K89" i="12" s="1"/>
  <c r="K111" i="12"/>
  <c r="K100" i="12"/>
  <c r="F72" i="12"/>
  <c r="F83" i="12" s="1"/>
  <c r="F105" i="12"/>
  <c r="F94" i="12"/>
  <c r="G74" i="12"/>
  <c r="G85" i="12" s="1"/>
  <c r="G107" i="12"/>
  <c r="G96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M112" i="12" l="1"/>
  <c r="M101" i="12"/>
  <c r="G72" i="12"/>
  <c r="G83" i="12" s="1"/>
  <c r="G105" i="12"/>
  <c r="G94" i="12"/>
  <c r="K108" i="12"/>
  <c r="K97" i="12"/>
  <c r="H74" i="12"/>
  <c r="H85" i="12" s="1"/>
  <c r="H107" i="12"/>
  <c r="H96" i="12"/>
  <c r="L78" i="12"/>
  <c r="L89" i="12" s="1"/>
  <c r="L111" i="12"/>
  <c r="L100" i="12"/>
  <c r="I109" i="12"/>
  <c r="I98" i="12"/>
  <c r="N113" i="12"/>
  <c r="N102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M78" i="12" l="1"/>
  <c r="M89" i="12" s="1"/>
  <c r="M111" i="12"/>
  <c r="M100" i="12"/>
  <c r="I74" i="12"/>
  <c r="I85" i="12" s="1"/>
  <c r="I107" i="12"/>
  <c r="I96" i="12"/>
  <c r="J109" i="12"/>
  <c r="J98" i="12"/>
  <c r="O113" i="12"/>
  <c r="O102" i="12"/>
  <c r="H72" i="12"/>
  <c r="H83" i="12" s="1"/>
  <c r="H105" i="12"/>
  <c r="H94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J74" i="12" l="1"/>
  <c r="J85" i="12" s="1"/>
  <c r="J107" i="12"/>
  <c r="J96" i="12"/>
  <c r="P113" i="12"/>
  <c r="P102" i="12"/>
  <c r="N78" i="12"/>
  <c r="N89" i="12" s="1"/>
  <c r="N111" i="12"/>
  <c r="N100" i="12"/>
  <c r="M108" i="12"/>
  <c r="M97" i="12"/>
  <c r="K109" i="12"/>
  <c r="K98" i="12"/>
  <c r="O112" i="12"/>
  <c r="O101" i="12"/>
  <c r="I72" i="12"/>
  <c r="I83" i="12" s="1"/>
  <c r="I105" i="12"/>
  <c r="I94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72" i="12" s="1"/>
  <c r="J83" i="12" s="1"/>
  <c r="J54" i="13"/>
  <c r="J51" i="14"/>
  <c r="O43" i="12"/>
  <c r="O56" i="14"/>
  <c r="O59" i="13"/>
  <c r="M52" i="14"/>
  <c r="M55" i="13"/>
  <c r="P57" i="14"/>
  <c r="P60" i="13"/>
  <c r="O32" i="12"/>
  <c r="L50" i="12"/>
  <c r="P54" i="12"/>
  <c r="O78" i="12" l="1"/>
  <c r="O89" i="12" s="1"/>
  <c r="O111" i="12"/>
  <c r="O100" i="12"/>
  <c r="L109" i="12"/>
  <c r="L98" i="12"/>
  <c r="Q113" i="12"/>
  <c r="Q102" i="12"/>
  <c r="J105" i="12"/>
  <c r="J94" i="12"/>
  <c r="P112" i="12"/>
  <c r="P101" i="12"/>
  <c r="N108" i="12"/>
  <c r="N97" i="12"/>
  <c r="K74" i="12"/>
  <c r="K85" i="12" s="1"/>
  <c r="K107" i="12"/>
  <c r="K96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54" i="13"/>
  <c r="K51" i="14"/>
  <c r="Q54" i="12"/>
  <c r="M50" i="12"/>
  <c r="O108" i="12" l="1"/>
  <c r="O97" i="12"/>
  <c r="K72" i="12"/>
  <c r="K83" i="12" s="1"/>
  <c r="Q112" i="12"/>
  <c r="Q101" i="12"/>
  <c r="K105" i="12"/>
  <c r="K94" i="12"/>
  <c r="M109" i="12"/>
  <c r="M98" i="12"/>
  <c r="L74" i="12"/>
  <c r="L85" i="12" s="1"/>
  <c r="L107" i="12"/>
  <c r="L96" i="12"/>
  <c r="P78" i="12"/>
  <c r="P89" i="12" s="1"/>
  <c r="P111" i="12"/>
  <c r="P100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N109" i="12" l="1"/>
  <c r="N98" i="12"/>
  <c r="Q78" i="12"/>
  <c r="Q89" i="12" s="1"/>
  <c r="Q111" i="12"/>
  <c r="Q100" i="12"/>
  <c r="M74" i="12"/>
  <c r="M85" i="12" s="1"/>
  <c r="M107" i="12"/>
  <c r="M96" i="12"/>
  <c r="L72" i="12"/>
  <c r="L83" i="12" s="1"/>
  <c r="L105" i="12"/>
  <c r="L94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O109" i="12"/>
  <c r="O98" i="12"/>
  <c r="Q108" i="12"/>
  <c r="Q97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N105" i="12" l="1"/>
  <c r="N94" i="12"/>
  <c r="N72" i="12"/>
  <c r="N83" i="12" s="1"/>
  <c r="O74" i="12"/>
  <c r="O85" i="12" s="1"/>
  <c r="O107" i="12"/>
  <c r="O96" i="12"/>
  <c r="P109" i="12"/>
  <c r="P98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Q109" i="12" l="1"/>
  <c r="Q98" i="12"/>
  <c r="P74" i="12"/>
  <c r="P85" i="12" s="1"/>
  <c r="P107" i="12"/>
  <c r="P96" i="12"/>
  <c r="O72" i="12"/>
  <c r="O83" i="12" s="1"/>
  <c r="O105" i="12"/>
  <c r="O94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Q74" i="12" l="1"/>
  <c r="Q85" i="12" s="1"/>
  <c r="Q107" i="12"/>
  <c r="Q96" i="12"/>
  <c r="P72" i="12"/>
  <c r="P83" i="12" s="1"/>
  <c r="P105" i="12"/>
  <c r="P94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<sst xmlns="http://schemas.openxmlformats.org/spreadsheetml/2006/main" count="1776" uniqueCount="194">
  <si>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</si>
  <si>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</si>
  <si>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</si>
  <si>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</si>
  <si>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</si>
  <si>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</si>
  <si>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</si>
  <si>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</si>
  <si>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</si>
  <si>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</si>
  <si>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</si>
  <si>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</si>
  <si>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</si>
  <si>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</si>
  <si>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</si>
  <si>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</si>
  <si>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</si>
  <si>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</si>
  <si>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</si>
  <si>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</si>
  <si>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</si>
  <si>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</si>
  <si>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</si>
  <si>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</si>
  <si>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</si>
  <si>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</si>
  <si>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</si>
  <si>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</si>
  <si>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</si>
  <si>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</si>
  <si>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</si>
  <si>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</si>
  <si>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</si>
  <si>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</si>
  <si>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</si>
  <si>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</si>
  <si>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</si>
  <si>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</si>
  <si>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</si>
  <si>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</si>
  <si>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</si>
  <si>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</si>
  <si>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</si>
  <si>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</si>
  <si>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</si>
  <si>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</si>
  <si>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</si>
  <si>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</si>
  <si>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</si>
  <si>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</si>
  <si>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</si>
  <si>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</si>
  <si>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</si>
  <si>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</si>
  <si>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</si>
  <si>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</si>
  <si>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</si>
  <si>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</si>
  <si>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</si>
  <si>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</si>
  <si>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</si>
  <si>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</si>
  <si>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</si>
  <si>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</si>
  <si>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</si>
  <si>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</si>
  <si>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</si>
  <si>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</si>
  <si>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</si>
  <si>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</si>
  <si>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</si>
  <si>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</si>
  <si>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</si>
  <si>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</si>
  <si>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</si>
  <si>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</si>
  <si>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</si>
  <si>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</si>
  <si>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</si>
  <si>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</si>
  <si>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</si>
  <si>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</si>
  <si>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</si>
  <si>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</si>
  <si>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</si>
  <si>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</si>
  <si>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</si>
  <si>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</si>
  <si>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</si>
  <si>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</si>
  <si>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</si>
  <si>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</si>
  <si>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</si>
  <si>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</si>
  <si>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</si>
  <si>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</si>
  <si>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</si>
  <si>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</si>
  <si>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</si>
  <si>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</si>
  <si>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</si>
  <si>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</si>
  <si>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</si>
  <si>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</si>
  <si>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</si>
  <si>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</si>
  <si>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</si>
  <si>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</si>
  <si>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</si>
  <si>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</si>
  <si>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</si>
  <si>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</si>
  <si>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</si>
  <si>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</si>
  <si>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</si>
  <si>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</si>
  <si>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</si>
  <si>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</si>
  <si>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</si>
  <si>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</si>
  <si>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</si>
  <si>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</si>
  <si>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</si>
  <si>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</si>
  <si>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</si>
  <si>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</si>
  <si>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</si>
  <si>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</si>
  <si>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</si>
  <si>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</si>
  <si>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</si>
  <si>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</si>
  <si>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</si>
  <si>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</si>
  <si>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</si>
  <si>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</si>
  <si>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</si>
  <si>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</si>
  <si>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</si>
  <si>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</si>
  <si>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</si>
  <si>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</si>
  <si>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</si>
  <si>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</si>
  <si>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</si>
  <si>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</si>
  <si>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</si>
  <si>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</si>
  <si>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</si>
  <si>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</si>
  <si>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</si>
  <si>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</si>
  <si>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</si>
  <si>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</si>
  <si>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</si>
  <si>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</si>
  <si>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</si>
  <si>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</si>
  <si>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</si>
  <si>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</si>
  <si>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</si>
  <si>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</si>
  <si>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</si>
  <si>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</si>
  <si>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</si>
  <si>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</si>
  <si>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</si>
  <si>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</si>
  <si>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</si>
  <si>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</si>
  <si>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</si>
  <si>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</si>
  <si>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</si>
  <si>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</si>
  <si>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</si>
  <si>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</si>
  <si>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</si>
  <si>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LT</t>
  </si>
  <si>
    <t>Lithuania</t>
  </si>
  <si>
    <t>LT - Aviation</t>
  </si>
  <si>
    <t>LT - Aviation / energy consumption</t>
  </si>
  <si>
    <t/>
  </si>
  <si>
    <t>LT - Aviation / passenger transport specific data</t>
  </si>
  <si>
    <t>LT - Road transport</t>
  </si>
  <si>
    <t>LT - Road transport / energy consumption</t>
  </si>
  <si>
    <t>LT - Road transport / CO2 emissions</t>
  </si>
  <si>
    <t>LT - Road transport / technologies</t>
  </si>
  <si>
    <t>LT - Rail, metro and tram</t>
  </si>
  <si>
    <t>LT - Rail, metro and tram / energy consumption</t>
  </si>
  <si>
    <t>LT - Rail, metro and tram / CO2 emissions</t>
  </si>
  <si>
    <t>LT - Aviation / CO2 emissions</t>
  </si>
  <si>
    <t>LT - Coastal shipping and inland waterways</t>
  </si>
  <si>
    <t>LT - Coastal shipping and inland waterways / energy consumption</t>
  </si>
  <si>
    <t>LT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</si>
</sst>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43297.737905092596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221.93796600264022</v>
      </c>
      <c r="C4" s="124">
        <v>196.692359145984</v>
      </c>
      <c r="D4" s="124">
        <v>209.39732256736801</v>
      </c>
      <c r="E4" s="124">
        <v>231.42486833762402</v>
      </c>
      <c r="F4" s="124">
        <v>228.366690029712</v>
      </c>
      <c r="G4" s="124">
        <v>231.41059335871981</v>
      </c>
      <c r="H4" s="124">
        <v>221.84748433270801</v>
      </c>
      <c r="I4" s="124">
        <v>229.90108431981599</v>
      </c>
      <c r="J4" s="124">
        <v>232.97607773762402</v>
      </c>
      <c r="K4" s="124">
        <v>178.96851975927601</v>
      </c>
      <c r="L4" s="124">
        <v>188.29459082737338</v>
      </c>
      <c r="M4" s="124">
        <v>194.66860466162711</v>
      </c>
      <c r="N4" s="124">
        <v>175.48180397339897</v>
      </c>
      <c r="O4" s="124">
        <v>162.80019534352081</v>
      </c>
      <c r="P4" s="124">
        <v>169.10656543028171</v>
      </c>
      <c r="Q4" s="124">
        <v>158.79863065668434</v>
      </c>
    </row>
    <row r="5" spans="1:17" ht="11.45" customHeight="1" x14ac:dyDescent="0.25">
      <c r="A5" s="91" t="s">
        <v>116</v>
      </c>
      <c r="B5" s="90">
        <f t="shared" ref="B5:Q5" si="0">B4-B6</f>
        <v>221.93796600264022</v>
      </c>
      <c r="C5" s="90">
        <f t="shared" si="0"/>
        <v>196.692359145984</v>
      </c>
      <c r="D5" s="90">
        <f t="shared" si="0"/>
        <v>209.39732256736801</v>
      </c>
      <c r="E5" s="90">
        <f t="shared" si="0"/>
        <v>231.42486833762402</v>
      </c>
      <c r="F5" s="90">
        <f t="shared" si="0"/>
        <v>228.366690029712</v>
      </c>
      <c r="G5" s="90">
        <f t="shared" si="0"/>
        <v>231.41059335871981</v>
      </c>
      <c r="H5" s="90">
        <f t="shared" si="0"/>
        <v>221.84748433270801</v>
      </c>
      <c r="I5" s="90">
        <f t="shared" si="0"/>
        <v>229.90108431981599</v>
      </c>
      <c r="J5" s="90">
        <f t="shared" si="0"/>
        <v>232.97607773762402</v>
      </c>
      <c r="K5" s="90">
        <f t="shared" si="0"/>
        <v>178.96851975927601</v>
      </c>
      <c r="L5" s="90">
        <f t="shared" si="0"/>
        <v>188.29459082737338</v>
      </c>
      <c r="M5" s="90">
        <f t="shared" si="0"/>
        <v>194.66860466162711</v>
      </c>
      <c r="N5" s="90">
        <f t="shared" si="0"/>
        <v>175.48180397339897</v>
      </c>
      <c r="O5" s="90">
        <f t="shared" si="0"/>
        <v>162.80019534352081</v>
      </c>
      <c r="P5" s="90">
        <f t="shared" si="0"/>
        <v>169.10656543028171</v>
      </c>
      <c r="Q5" s="90">
        <f t="shared" si="0"/>
        <v>158.79863065668434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221.93796600264022</v>
      </c>
      <c r="C8" s="71">
        <f t="shared" si="1"/>
        <v>196.69235914598403</v>
      </c>
      <c r="D8" s="71">
        <f t="shared" si="1"/>
        <v>209.39732256736801</v>
      </c>
      <c r="E8" s="71">
        <f t="shared" si="1"/>
        <v>231.42486833762405</v>
      </c>
      <c r="F8" s="71">
        <f t="shared" si="1"/>
        <v>228.366690029712</v>
      </c>
      <c r="G8" s="71">
        <f t="shared" si="1"/>
        <v>231.41059335871981</v>
      </c>
      <c r="H8" s="71">
        <f t="shared" si="1"/>
        <v>221.84748433270801</v>
      </c>
      <c r="I8" s="71">
        <f t="shared" si="1"/>
        <v>229.90108431981602</v>
      </c>
      <c r="J8" s="71">
        <f t="shared" si="1"/>
        <v>232.97607773762402</v>
      </c>
      <c r="K8" s="71">
        <f t="shared" si="1"/>
        <v>178.96851975927603</v>
      </c>
      <c r="L8" s="71">
        <f t="shared" si="1"/>
        <v>188.29459082737338</v>
      </c>
      <c r="M8" s="71">
        <f t="shared" si="1"/>
        <v>194.66860466162711</v>
      </c>
      <c r="N8" s="71">
        <f t="shared" si="1"/>
        <v>175.48180397339897</v>
      </c>
      <c r="O8" s="71">
        <f t="shared" si="1"/>
        <v>162.80019534352078</v>
      </c>
      <c r="P8" s="71">
        <f t="shared" si="1"/>
        <v>169.10656543028171</v>
      </c>
      <c r="Q8" s="71">
        <f t="shared" si="1"/>
        <v>158.79863065668434</v>
      </c>
    </row>
    <row r="9" spans="1:17" ht="11.45" customHeight="1" x14ac:dyDescent="0.25">
      <c r="A9" s="25" t="s">
        <v>39</v>
      </c>
      <c r="B9" s="24">
        <f t="shared" ref="B9:Q9" si="2">SUM(B10,B11,B14)</f>
        <v>71.595175795541124</v>
      </c>
      <c r="C9" s="24">
        <f t="shared" si="2"/>
        <v>67.859746079310341</v>
      </c>
      <c r="D9" s="24">
        <f t="shared" si="2"/>
        <v>60.424104823930897</v>
      </c>
      <c r="E9" s="24">
        <f t="shared" si="2"/>
        <v>63.979131164274477</v>
      </c>
      <c r="F9" s="24">
        <f t="shared" si="2"/>
        <v>58.063256425196563</v>
      </c>
      <c r="G9" s="24">
        <f t="shared" si="2"/>
        <v>53.695332124403883</v>
      </c>
      <c r="H9" s="24">
        <f t="shared" si="2"/>
        <v>47.917150050003244</v>
      </c>
      <c r="I9" s="24">
        <f t="shared" si="2"/>
        <v>46.600214629934776</v>
      </c>
      <c r="J9" s="24">
        <f t="shared" si="2"/>
        <v>50.824984793645179</v>
      </c>
      <c r="K9" s="24">
        <f t="shared" si="2"/>
        <v>39.485514204490713</v>
      </c>
      <c r="L9" s="24">
        <f t="shared" si="2"/>
        <v>39.906564201426406</v>
      </c>
      <c r="M9" s="24">
        <f t="shared" si="2"/>
        <v>34.229809838368567</v>
      </c>
      <c r="N9" s="24">
        <f t="shared" si="2"/>
        <v>33.238366350434063</v>
      </c>
      <c r="O9" s="24">
        <f t="shared" si="2"/>
        <v>28.102817853358012</v>
      </c>
      <c r="P9" s="24">
        <f t="shared" si="2"/>
        <v>33.718254506237059</v>
      </c>
      <c r="Q9" s="24">
        <f t="shared" si="2"/>
        <v>30.371366957928341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71.595175795541124</v>
      </c>
      <c r="C11" s="21">
        <f t="shared" si="3"/>
        <v>67.859746079310341</v>
      </c>
      <c r="D11" s="21">
        <f t="shared" si="3"/>
        <v>60.424104823930897</v>
      </c>
      <c r="E11" s="21">
        <f t="shared" si="3"/>
        <v>63.979131164274477</v>
      </c>
      <c r="F11" s="21">
        <f t="shared" si="3"/>
        <v>58.063256425196563</v>
      </c>
      <c r="G11" s="21">
        <f t="shared" si="3"/>
        <v>53.695332124403883</v>
      </c>
      <c r="H11" s="21">
        <f t="shared" si="3"/>
        <v>47.917150050003244</v>
      </c>
      <c r="I11" s="21">
        <f t="shared" si="3"/>
        <v>46.600214629934776</v>
      </c>
      <c r="J11" s="21">
        <f t="shared" si="3"/>
        <v>50.824984793645179</v>
      </c>
      <c r="K11" s="21">
        <f t="shared" si="3"/>
        <v>39.485514204490713</v>
      </c>
      <c r="L11" s="21">
        <f t="shared" si="3"/>
        <v>39.906564201426406</v>
      </c>
      <c r="M11" s="21">
        <f t="shared" si="3"/>
        <v>34.229809838368567</v>
      </c>
      <c r="N11" s="21">
        <f t="shared" si="3"/>
        <v>33.238366350434063</v>
      </c>
      <c r="O11" s="21">
        <f t="shared" si="3"/>
        <v>28.102817853358012</v>
      </c>
      <c r="P11" s="21">
        <f t="shared" si="3"/>
        <v>33.718254506237059</v>
      </c>
      <c r="Q11" s="21">
        <f t="shared" si="3"/>
        <v>30.371366957928341</v>
      </c>
    </row>
    <row r="12" spans="1:17" ht="11.45" customHeight="1" x14ac:dyDescent="0.25">
      <c r="A12" s="62" t="s">
        <v>17</v>
      </c>
      <c r="B12" s="70">
        <v>71.595175795541124</v>
      </c>
      <c r="C12" s="70">
        <v>67.859746079310341</v>
      </c>
      <c r="D12" s="70">
        <v>60.424104823930897</v>
      </c>
      <c r="E12" s="70">
        <v>63.979131164274477</v>
      </c>
      <c r="F12" s="70">
        <v>58.063256425196563</v>
      </c>
      <c r="G12" s="70">
        <v>53.695332124403883</v>
      </c>
      <c r="H12" s="70">
        <v>47.917150050003244</v>
      </c>
      <c r="I12" s="70">
        <v>46.600214629934776</v>
      </c>
      <c r="J12" s="70">
        <v>50.824984793645179</v>
      </c>
      <c r="K12" s="70">
        <v>39.485514204490713</v>
      </c>
      <c r="L12" s="70">
        <v>39.906564201426406</v>
      </c>
      <c r="M12" s="70">
        <v>34.229809838368567</v>
      </c>
      <c r="N12" s="70">
        <v>33.238366350434063</v>
      </c>
      <c r="O12" s="70">
        <v>28.102817853358012</v>
      </c>
      <c r="P12" s="70">
        <v>33.718254506237059</v>
      </c>
      <c r="Q12" s="70">
        <v>30.371366957928341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150.34279020709911</v>
      </c>
      <c r="C15" s="24">
        <f t="shared" si="4"/>
        <v>128.83261306667367</v>
      </c>
      <c r="D15" s="24">
        <f t="shared" si="4"/>
        <v>148.97321774343712</v>
      </c>
      <c r="E15" s="24">
        <f t="shared" si="4"/>
        <v>167.44573717334956</v>
      </c>
      <c r="F15" s="24">
        <f t="shared" si="4"/>
        <v>170.30343360451545</v>
      </c>
      <c r="G15" s="24">
        <f t="shared" si="4"/>
        <v>177.71526123431593</v>
      </c>
      <c r="H15" s="24">
        <f t="shared" si="4"/>
        <v>173.93033428270476</v>
      </c>
      <c r="I15" s="24">
        <f t="shared" si="4"/>
        <v>183.30086968988124</v>
      </c>
      <c r="J15" s="24">
        <f t="shared" si="4"/>
        <v>182.15109294397885</v>
      </c>
      <c r="K15" s="24">
        <f t="shared" si="4"/>
        <v>139.48300555478531</v>
      </c>
      <c r="L15" s="24">
        <f t="shared" si="4"/>
        <v>148.38802662594696</v>
      </c>
      <c r="M15" s="24">
        <f t="shared" si="4"/>
        <v>160.43879482325855</v>
      </c>
      <c r="N15" s="24">
        <f t="shared" si="4"/>
        <v>142.2434376229649</v>
      </c>
      <c r="O15" s="24">
        <f t="shared" si="4"/>
        <v>134.69737749016278</v>
      </c>
      <c r="P15" s="24">
        <f t="shared" si="4"/>
        <v>135.38831092404465</v>
      </c>
      <c r="Q15" s="24">
        <f t="shared" si="4"/>
        <v>128.42726369875601</v>
      </c>
    </row>
    <row r="16" spans="1:17" ht="11.45" customHeight="1" x14ac:dyDescent="0.25">
      <c r="A16" s="116" t="s">
        <v>17</v>
      </c>
      <c r="B16" s="70">
        <v>150.34279020709911</v>
      </c>
      <c r="C16" s="70">
        <v>128.83261306667367</v>
      </c>
      <c r="D16" s="70">
        <v>148.97321774343712</v>
      </c>
      <c r="E16" s="70">
        <v>167.44573717334956</v>
      </c>
      <c r="F16" s="70">
        <v>170.30343360451545</v>
      </c>
      <c r="G16" s="70">
        <v>177.71526123431593</v>
      </c>
      <c r="H16" s="70">
        <v>173.93033428270476</v>
      </c>
      <c r="I16" s="70">
        <v>183.30086968988124</v>
      </c>
      <c r="J16" s="70">
        <v>182.15109294397885</v>
      </c>
      <c r="K16" s="70">
        <v>139.48300555478531</v>
      </c>
      <c r="L16" s="70">
        <v>148.38802662594696</v>
      </c>
      <c r="M16" s="70">
        <v>160.43879482325855</v>
      </c>
      <c r="N16" s="70">
        <v>142.2434376229649</v>
      </c>
      <c r="O16" s="70">
        <v>134.69737749016278</v>
      </c>
      <c r="P16" s="70">
        <v>135.38831092404465</v>
      </c>
      <c r="Q16" s="70">
        <v>128.42726369875601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3.0767375094551452</v>
      </c>
      <c r="C22" s="124">
        <v>3.0781382838248268</v>
      </c>
      <c r="D22" s="124">
        <v>3.0795743745452717</v>
      </c>
      <c r="E22" s="124">
        <v>3.0779728518134482</v>
      </c>
      <c r="F22" s="124">
        <v>3.0734431262083026</v>
      </c>
      <c r="G22" s="124">
        <v>3.0738750632907075</v>
      </c>
      <c r="H22" s="124">
        <v>3.0723432423498758</v>
      </c>
      <c r="I22" s="124">
        <v>3.0733877733459529</v>
      </c>
      <c r="J22" s="124">
        <v>3.0656788167425888</v>
      </c>
      <c r="K22" s="124">
        <v>3.0546843675960118</v>
      </c>
      <c r="L22" s="124">
        <v>3.0543249154719248</v>
      </c>
      <c r="M22" s="124">
        <v>3.0606336809787327</v>
      </c>
      <c r="N22" s="124">
        <v>2.9166911385646319</v>
      </c>
      <c r="O22" s="124">
        <v>2.9544946220384265</v>
      </c>
      <c r="P22" s="124">
        <v>2.9099544569649667</v>
      </c>
      <c r="Q22" s="124">
        <v>2.9459176456417051</v>
      </c>
    </row>
    <row r="23" spans="1:17" ht="11.45" customHeight="1" x14ac:dyDescent="0.25">
      <c r="A23" s="91" t="s">
        <v>116</v>
      </c>
      <c r="B23" s="90">
        <v>3.1024188000000001</v>
      </c>
      <c r="C23" s="90">
        <v>3.1024188000000001</v>
      </c>
      <c r="D23" s="90">
        <v>3.1024188000000001</v>
      </c>
      <c r="E23" s="90">
        <v>3.1024188000000001</v>
      </c>
      <c r="F23" s="90">
        <v>3.1024188000000001</v>
      </c>
      <c r="G23" s="90">
        <v>3.1024188000000001</v>
      </c>
      <c r="H23" s="90">
        <v>3.1024188000000001</v>
      </c>
      <c r="I23" s="90">
        <v>3.1024188000000001</v>
      </c>
      <c r="J23" s="90">
        <v>3.1024188000000001</v>
      </c>
      <c r="K23" s="90">
        <v>3.1024188000000001</v>
      </c>
      <c r="L23" s="90">
        <v>3.1024188000000001</v>
      </c>
      <c r="M23" s="90">
        <v>3.1024188000000001</v>
      </c>
      <c r="N23" s="90">
        <v>2.9635621990955547</v>
      </c>
      <c r="O23" s="90">
        <v>3.00132919244809</v>
      </c>
      <c r="P23" s="90">
        <v>2.9585763876582942</v>
      </c>
      <c r="Q23" s="90">
        <v>2.9988663714116832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1626.0051414930977</v>
      </c>
      <c r="C26" s="68">
        <f>IF(TrRail_act!C14=0,"",C8/TrRail_act!C14*100)</f>
        <v>1571.0583794849417</v>
      </c>
      <c r="D26" s="68">
        <f>IF(TrRail_act!D14=0,"",D8/TrRail_act!D14*100)</f>
        <v>1607.3966703111455</v>
      </c>
      <c r="E26" s="68">
        <f>IF(TrRail_act!E14=0,"",E8/TrRail_act!E14*100)</f>
        <v>1605.7264565907296</v>
      </c>
      <c r="F26" s="68">
        <f>IF(TrRail_act!F14=0,"",F8/TrRail_act!F14*100)</f>
        <v>1608.9471267606602</v>
      </c>
      <c r="G26" s="68">
        <f>IF(TrRail_act!G14=0,"",G8/TrRail_act!G14*100)</f>
        <v>1609.3428415398382</v>
      </c>
      <c r="H26" s="68">
        <f>IF(TrRail_act!H14=0,"",H8/TrRail_act!H14*100)</f>
        <v>1577.2780927639496</v>
      </c>
      <c r="I26" s="68">
        <f>IF(TrRail_act!I14=0,"",I8/TrRail_act!I14*100)</f>
        <v>1515.5705209061082</v>
      </c>
      <c r="J26" s="68">
        <f>IF(TrRail_act!J14=0,"",J8/TrRail_act!J14*100)</f>
        <v>1448.554618459101</v>
      </c>
      <c r="K26" s="68">
        <f>IF(TrRail_act!K14=0,"",K8/TrRail_act!K14*100)</f>
        <v>1351.7624432196947</v>
      </c>
      <c r="L26" s="68">
        <f>IF(TrRail_act!L14=0,"",L8/TrRail_act!L14*100)</f>
        <v>1313.0082299346307</v>
      </c>
      <c r="M26" s="68">
        <f>IF(TrRail_act!M14=0,"",M8/TrRail_act!M14*100)</f>
        <v>1297.5101814187065</v>
      </c>
      <c r="N26" s="68">
        <f>IF(TrRail_act!N14=0,"",N8/TrRail_act!N14*100)</f>
        <v>1200.9626180259831</v>
      </c>
      <c r="O26" s="68">
        <f>IF(TrRail_act!O14=0,"",O8/TrRail_act!O14*100)</f>
        <v>1237.4813854499462</v>
      </c>
      <c r="P26" s="68">
        <f>IF(TrRail_act!P14=0,"",P8/TrRail_act!P14*100)</f>
        <v>1148.4036423669534</v>
      </c>
      <c r="Q26" s="68">
        <f>IF(TrRail_act!Q14=0,"",Q8/TrRail_act!Q14*100)</f>
        <v>1134.6811765393666</v>
      </c>
    </row>
    <row r="27" spans="1:17" ht="11.45" customHeight="1" x14ac:dyDescent="0.25">
      <c r="A27" s="25" t="s">
        <v>39</v>
      </c>
      <c r="B27" s="79">
        <f>IF(TrRail_act!B15=0,"",B9/TrRail_act!B15*100)</f>
        <v>1120.9904755597552</v>
      </c>
      <c r="C27" s="79">
        <f>IF(TrRail_act!C15=0,"",C9/TrRail_act!C15*100)</f>
        <v>1091.3899806407258</v>
      </c>
      <c r="D27" s="79">
        <f>IF(TrRail_act!D15=0,"",D9/TrRail_act!D15*100)</f>
        <v>1058.955579941852</v>
      </c>
      <c r="E27" s="79">
        <f>IF(TrRail_act!E15=0,"",E9/TrRail_act!E15*100)</f>
        <v>1045.1251899929903</v>
      </c>
      <c r="F27" s="79">
        <f>IF(TrRail_act!F15=0,"",F9/TrRail_act!F15*100)</f>
        <v>1017.7700446788945</v>
      </c>
      <c r="G27" s="79">
        <f>IF(TrRail_act!G15=0,"",G9/TrRail_act!G15*100)</f>
        <v>990.72571200163702</v>
      </c>
      <c r="H27" s="79">
        <f>IF(TrRail_act!H15=0,"",H9/TrRail_act!H15*100)</f>
        <v>969.15675000006547</v>
      </c>
      <c r="I27" s="79">
        <f>IF(TrRail_act!I15=0,"",I9/TrRail_act!I15*100)</f>
        <v>909.93356360902965</v>
      </c>
      <c r="J27" s="79">
        <f>IF(TrRail_act!J15=0,"",J9/TrRail_act!J15*100)</f>
        <v>860.80607529737779</v>
      </c>
      <c r="K27" s="79">
        <f>IF(TrRail_act!K15=0,"",K9/TrRail_act!K15*100)</f>
        <v>767.50739168742803</v>
      </c>
      <c r="L27" s="79">
        <f>IF(TrRail_act!L15=0,"",L9/TrRail_act!L15*100)</f>
        <v>730.92941538971252</v>
      </c>
      <c r="M27" s="79">
        <f>IF(TrRail_act!M15=0,"",M9/TrRail_act!M15*100)</f>
        <v>665.78860894409195</v>
      </c>
      <c r="N27" s="79">
        <f>IF(TrRail_act!N15=0,"",N9/TrRail_act!N15*100)</f>
        <v>624.33978080599604</v>
      </c>
      <c r="O27" s="79">
        <f>IF(TrRail_act!O15=0,"",O9/TrRail_act!O15*100)</f>
        <v>620.26592885170476</v>
      </c>
      <c r="P27" s="79">
        <f>IF(TrRail_act!P15=0,"",P9/TrRail_act!P15*100)</f>
        <v>570.30114995345832</v>
      </c>
      <c r="Q27" s="79">
        <f>IF(TrRail_act!Q15=0,"",Q9/TrRail_act!Q15*100)</f>
        <v>556.4559721130147</v>
      </c>
    </row>
    <row r="28" spans="1:17" ht="11.45" customHeight="1" x14ac:dyDescent="0.25">
      <c r="A28" s="91" t="s">
        <v>21</v>
      </c>
      <c r="B28" s="123" t="str">
        <f>IF(TrRail_act!B16=0,"",B10/TrRail_act!B16*100)</f>
        <v/>
      </c>
      <c r="C28" s="123" t="str">
        <f>IF(TrRail_act!C16=0,"",C10/TrRail_act!C16*100)</f>
        <v/>
      </c>
      <c r="D28" s="123" t="str">
        <f>IF(TrRail_act!D16=0,"",D10/TrRail_act!D16*100)</f>
        <v/>
      </c>
      <c r="E28" s="123" t="str">
        <f>IF(TrRail_act!E16=0,"",E10/TrRail_act!E16*100)</f>
        <v/>
      </c>
      <c r="F28" s="123" t="str">
        <f>IF(TrRail_act!F16=0,"",F10/TrRail_act!F16*100)</f>
        <v/>
      </c>
      <c r="G28" s="123" t="str">
        <f>IF(TrRail_act!G16=0,"",G10/TrRail_act!G16*100)</f>
        <v/>
      </c>
      <c r="H28" s="123" t="str">
        <f>IF(TrRail_act!H16=0,"",H10/TrRail_act!H16*100)</f>
        <v/>
      </c>
      <c r="I28" s="123" t="str">
        <f>IF(TrRail_act!I16=0,"",I10/TrRail_act!I16*100)</f>
        <v/>
      </c>
      <c r="J28" s="123" t="str">
        <f>IF(TrRail_act!J16=0,"",J10/TrRail_act!J16*100)</f>
        <v/>
      </c>
      <c r="K28" s="123" t="str">
        <f>IF(TrRail_act!K16=0,"",K10/TrRail_act!K16*100)</f>
        <v/>
      </c>
      <c r="L28" s="123" t="str">
        <f>IF(TrRail_act!L16=0,"",L10/TrRail_act!L16*100)</f>
        <v/>
      </c>
      <c r="M28" s="123" t="str">
        <f>IF(TrRail_act!M16=0,"",M10/TrRail_act!M16*100)</f>
        <v/>
      </c>
      <c r="N28" s="123" t="str">
        <f>IF(TrRail_act!N16=0,"",N10/TrRail_act!N16*100)</f>
        <v/>
      </c>
      <c r="O28" s="123" t="str">
        <f>IF(TrRail_act!O16=0,"",O10/TrRail_act!O16*100)</f>
        <v/>
      </c>
      <c r="P28" s="123" t="str">
        <f>IF(TrRail_act!P16=0,"",P10/TrRail_act!P16*100)</f>
        <v/>
      </c>
      <c r="Q28" s="123" t="str">
        <f>IF(TrRail_act!Q16=0,"",Q10/TrRail_act!Q16*100)</f>
        <v/>
      </c>
    </row>
    <row r="29" spans="1:17" ht="11.45" customHeight="1" x14ac:dyDescent="0.25">
      <c r="A29" s="19" t="s">
        <v>20</v>
      </c>
      <c r="B29" s="76">
        <f>IF(TrRail_act!B17=0,"",B11/TrRail_act!B17*100)</f>
        <v>1120.9904755597552</v>
      </c>
      <c r="C29" s="76">
        <f>IF(TrRail_act!C17=0,"",C11/TrRail_act!C17*100)</f>
        <v>1091.3899806407258</v>
      </c>
      <c r="D29" s="76">
        <f>IF(TrRail_act!D17=0,"",D11/TrRail_act!D17*100)</f>
        <v>1058.955579941852</v>
      </c>
      <c r="E29" s="76">
        <f>IF(TrRail_act!E17=0,"",E11/TrRail_act!E17*100)</f>
        <v>1045.1251899929903</v>
      </c>
      <c r="F29" s="76">
        <f>IF(TrRail_act!F17=0,"",F11/TrRail_act!F17*100)</f>
        <v>1017.7700446788945</v>
      </c>
      <c r="G29" s="76">
        <f>IF(TrRail_act!G17=0,"",G11/TrRail_act!G17*100)</f>
        <v>990.72571200163702</v>
      </c>
      <c r="H29" s="76">
        <f>IF(TrRail_act!H17=0,"",H11/TrRail_act!H17*100)</f>
        <v>969.15675000006547</v>
      </c>
      <c r="I29" s="76">
        <f>IF(TrRail_act!I17=0,"",I11/TrRail_act!I17*100)</f>
        <v>909.93356360902965</v>
      </c>
      <c r="J29" s="76">
        <f>IF(TrRail_act!J17=0,"",J11/TrRail_act!J17*100)</f>
        <v>860.80607529737779</v>
      </c>
      <c r="K29" s="76">
        <f>IF(TrRail_act!K17=0,"",K11/TrRail_act!K17*100)</f>
        <v>767.50739168742803</v>
      </c>
      <c r="L29" s="76">
        <f>IF(TrRail_act!L17=0,"",L11/TrRail_act!L17*100)</f>
        <v>730.92941538971252</v>
      </c>
      <c r="M29" s="76">
        <f>IF(TrRail_act!M17=0,"",M11/TrRail_act!M17*100)</f>
        <v>665.78860894409195</v>
      </c>
      <c r="N29" s="76">
        <f>IF(TrRail_act!N17=0,"",N11/TrRail_act!N17*100)</f>
        <v>624.33978080599604</v>
      </c>
      <c r="O29" s="76">
        <f>IF(TrRail_act!O17=0,"",O11/TrRail_act!O17*100)</f>
        <v>620.26592885170476</v>
      </c>
      <c r="P29" s="76">
        <f>IF(TrRail_act!P17=0,"",P11/TrRail_act!P17*100)</f>
        <v>570.30114995345832</v>
      </c>
      <c r="Q29" s="76">
        <f>IF(TrRail_act!Q17=0,"",Q11/TrRail_act!Q17*100)</f>
        <v>556.4559721130147</v>
      </c>
    </row>
    <row r="30" spans="1:17" ht="11.45" customHeight="1" x14ac:dyDescent="0.25">
      <c r="A30" s="62" t="s">
        <v>17</v>
      </c>
      <c r="B30" s="77">
        <f>IF(TrRail_act!B18=0,"",B12/TrRail_act!B18*100)</f>
        <v>1162.391909069843</v>
      </c>
      <c r="C30" s="77">
        <f>IF(TrRail_act!C18=0,"",C12/TrRail_act!C18*100)</f>
        <v>1125.9913619354593</v>
      </c>
      <c r="D30" s="77">
        <f>IF(TrRail_act!D18=0,"",D12/TrRail_act!D18*100)</f>
        <v>1096.7437526847182</v>
      </c>
      <c r="E30" s="77">
        <f>IF(TrRail_act!E18=0,"",E12/TrRail_act!E18*100)</f>
        <v>1087.8102143418414</v>
      </c>
      <c r="F30" s="77">
        <f>IF(TrRail_act!F18=0,"",F12/TrRail_act!F18*100)</f>
        <v>1071.7779365783456</v>
      </c>
      <c r="G30" s="77">
        <f>IF(TrRail_act!G18=0,"",G12/TrRail_act!G18*100)</f>
        <v>1046.5547683712064</v>
      </c>
      <c r="H30" s="77">
        <f>IF(TrRail_act!H18=0,"",H12/TrRail_act!H18*100)</f>
        <v>1031.0306627219634</v>
      </c>
      <c r="I30" s="77">
        <f>IF(TrRail_act!I18=0,"",I12/TrRail_act!I18*100)</f>
        <v>967.51198235097638</v>
      </c>
      <c r="J30" s="77">
        <f>IF(TrRail_act!J18=0,"",J12/TrRail_act!J18*100)</f>
        <v>927.54785644028084</v>
      </c>
      <c r="K30" s="77">
        <f>IF(TrRail_act!K18=0,"",K12/TrRail_act!K18*100)</f>
        <v>841.4128062730972</v>
      </c>
      <c r="L30" s="77">
        <f>IF(TrRail_act!L18=0,"",L12/TrRail_act!L18*100)</f>
        <v>806.46692617749875</v>
      </c>
      <c r="M30" s="77">
        <f>IF(TrRail_act!M18=0,"",M12/TrRail_act!M18*100)</f>
        <v>734.15587385164326</v>
      </c>
      <c r="N30" s="77">
        <f>IF(TrRail_act!N18=0,"",N12/TrRail_act!N18*100)</f>
        <v>695.22506842208782</v>
      </c>
      <c r="O30" s="77">
        <f>IF(TrRail_act!O18=0,"",O12/TrRail_act!O18*100)</f>
        <v>697.84545109218027</v>
      </c>
      <c r="P30" s="77">
        <f>IF(TrRail_act!P18=0,"",P12/TrRail_act!P18*100)</f>
        <v>633.26678717293373</v>
      </c>
      <c r="Q30" s="77">
        <f>IF(TrRail_act!Q18=0,"",Q12/TrRail_act!Q18*100)</f>
        <v>625.086019200995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 t="str">
        <f>IF(TrRail_act!B20=0,"",B14/TrRail_act!B20*100)</f>
        <v/>
      </c>
      <c r="C32" s="122" t="str">
        <f>IF(TrRail_act!C20=0,"",C14/TrRail_act!C20*100)</f>
        <v/>
      </c>
      <c r="D32" s="122" t="str">
        <f>IF(TrRail_act!D20=0,"",D14/TrRail_act!D20*100)</f>
        <v/>
      </c>
      <c r="E32" s="122" t="str">
        <f>IF(TrRail_act!E20=0,"",E14/TrRail_act!E20*100)</f>
        <v/>
      </c>
      <c r="F32" s="122" t="str">
        <f>IF(TrRail_act!F20=0,"",F14/TrRail_act!F20*100)</f>
        <v/>
      </c>
      <c r="G32" s="122" t="str">
        <f>IF(TrRail_act!G20=0,"",G14/TrRail_act!G20*100)</f>
        <v/>
      </c>
      <c r="H32" s="122" t="str">
        <f>IF(TrRail_act!H20=0,"",H14/TrRail_act!H20*100)</f>
        <v/>
      </c>
      <c r="I32" s="122" t="str">
        <f>IF(TrRail_act!I20=0,"",I14/TrRail_act!I20*100)</f>
        <v/>
      </c>
      <c r="J32" s="122" t="str">
        <f>IF(TrRail_act!J20=0,"",J14/TrRail_act!J20*100)</f>
        <v/>
      </c>
      <c r="K32" s="122" t="str">
        <f>IF(TrRail_act!K20=0,"",K14/TrRail_act!K20*100)</f>
        <v/>
      </c>
      <c r="L32" s="122" t="str">
        <f>IF(TrRail_act!L20=0,"",L14/TrRail_act!L20*100)</f>
        <v/>
      </c>
      <c r="M32" s="122" t="str">
        <f>IF(TrRail_act!M20=0,"",M14/TrRail_act!M20*100)</f>
        <v/>
      </c>
      <c r="N32" s="122" t="str">
        <f>IF(TrRail_act!N20=0,"",N14/TrRail_act!N20*100)</f>
        <v/>
      </c>
      <c r="O32" s="122" t="str">
        <f>IF(TrRail_act!O20=0,"",O14/TrRail_act!O20*100)</f>
        <v/>
      </c>
      <c r="P32" s="122" t="str">
        <f>IF(TrRail_act!P20=0,"",P14/TrRail_act!P20*100)</f>
        <v/>
      </c>
      <c r="Q32" s="122" t="str">
        <f>IF(TrRail_act!Q20=0,"",Q14/TrRail_act!Q20*100)</f>
        <v/>
      </c>
    </row>
    <row r="33" spans="1:17" ht="11.45" customHeight="1" x14ac:dyDescent="0.25">
      <c r="A33" s="25" t="s">
        <v>18</v>
      </c>
      <c r="B33" s="79">
        <f>IF(TrRail_act!B21=0,"",B15/TrRail_act!B21*100)</f>
        <v>2070.1244778946516</v>
      </c>
      <c r="C33" s="79">
        <f>IF(TrRail_act!C21=0,"",C15/TrRail_act!C21*100)</f>
        <v>2044.3131238761287</v>
      </c>
      <c r="D33" s="79">
        <f>IF(TrRail_act!D21=0,"",D15/TrRail_act!D21*100)</f>
        <v>2034.8474647721946</v>
      </c>
      <c r="E33" s="79">
        <f>IF(TrRail_act!E21=0,"",E15/TrRail_act!E21*100)</f>
        <v>2019.6571763080713</v>
      </c>
      <c r="F33" s="79">
        <f>IF(TrRail_act!F21=0,"",F15/TrRail_act!F21*100)</f>
        <v>2006.2605565642798</v>
      </c>
      <c r="G33" s="79">
        <f>IF(TrRail_act!G21=0,"",G15/TrRail_act!G21*100)</f>
        <v>1983.5620826653119</v>
      </c>
      <c r="H33" s="79">
        <f>IF(TrRail_act!H21=0,"",H15/TrRail_act!H21*100)</f>
        <v>1906.9217660640802</v>
      </c>
      <c r="I33" s="79">
        <f>IF(TrRail_act!I21=0,"",I15/TrRail_act!I21*100)</f>
        <v>1824.2522859263659</v>
      </c>
      <c r="J33" s="79">
        <f>IF(TrRail_act!J21=0,"",J15/TrRail_act!J21*100)</f>
        <v>1789.4792508495811</v>
      </c>
      <c r="K33" s="79">
        <f>IF(TrRail_act!K21=0,"",K15/TrRail_act!K21*100)</f>
        <v>1723.0760414426848</v>
      </c>
      <c r="L33" s="79">
        <f>IF(TrRail_act!L21=0,"",L15/TrRail_act!L21*100)</f>
        <v>1670.8481772992563</v>
      </c>
      <c r="M33" s="79">
        <f>IF(TrRail_act!M21=0,"",M15/TrRail_act!M21*100)</f>
        <v>1626.8383170072859</v>
      </c>
      <c r="N33" s="79">
        <f>IF(TrRail_act!N21=0,"",N15/TrRail_act!N21*100)</f>
        <v>1531.4754266038426</v>
      </c>
      <c r="O33" s="79">
        <f>IF(TrRail_act!O21=0,"",O15/TrRail_act!O21*100)</f>
        <v>1561.7087245236264</v>
      </c>
      <c r="P33" s="79">
        <f>IF(TrRail_act!P21=0,"",P15/TrRail_act!P21*100)</f>
        <v>1536.2340964943223</v>
      </c>
      <c r="Q33" s="79">
        <f>IF(TrRail_act!Q21=0,"",Q15/TrRail_act!Q21*100)</f>
        <v>1504.360591528125</v>
      </c>
    </row>
    <row r="34" spans="1:17" ht="11.45" customHeight="1" x14ac:dyDescent="0.25">
      <c r="A34" s="116" t="s">
        <v>17</v>
      </c>
      <c r="B34" s="77">
        <f>IF(TrRail_act!B22=0,"",B16/TrRail_act!B22*100)</f>
        <v>2070.1244778946516</v>
      </c>
      <c r="C34" s="77">
        <f>IF(TrRail_act!C22=0,"",C16/TrRail_act!C22*100)</f>
        <v>2044.3131238761287</v>
      </c>
      <c r="D34" s="77">
        <f>IF(TrRail_act!D22=0,"",D16/TrRail_act!D22*100)</f>
        <v>2034.8474647721946</v>
      </c>
      <c r="E34" s="77">
        <f>IF(TrRail_act!E22=0,"",E16/TrRail_act!E22*100)</f>
        <v>2019.6571763080713</v>
      </c>
      <c r="F34" s="77">
        <f>IF(TrRail_act!F22=0,"",F16/TrRail_act!F22*100)</f>
        <v>2006.2605565642798</v>
      </c>
      <c r="G34" s="77">
        <f>IF(TrRail_act!G22=0,"",G16/TrRail_act!G22*100)</f>
        <v>1983.5620826653119</v>
      </c>
      <c r="H34" s="77">
        <f>IF(TrRail_act!H22=0,"",H16/TrRail_act!H22*100)</f>
        <v>1906.9217660640802</v>
      </c>
      <c r="I34" s="77">
        <f>IF(TrRail_act!I22=0,"",I16/TrRail_act!I22*100)</f>
        <v>1824.2522859263659</v>
      </c>
      <c r="J34" s="77">
        <f>IF(TrRail_act!J22=0,"",J16/TrRail_act!J22*100)</f>
        <v>1789.4792508495811</v>
      </c>
      <c r="K34" s="77">
        <f>IF(TrRail_act!K22=0,"",K16/TrRail_act!K22*100)</f>
        <v>1723.0760414426848</v>
      </c>
      <c r="L34" s="77">
        <f>IF(TrRail_act!L22=0,"",L16/TrRail_act!L22*100)</f>
        <v>1670.8481772992563</v>
      </c>
      <c r="M34" s="77">
        <f>IF(TrRail_act!M22=0,"",M16/TrRail_act!M22*100)</f>
        <v>1626.8383170072859</v>
      </c>
      <c r="N34" s="77">
        <f>IF(TrRail_act!N22=0,"",N16/TrRail_act!N22*100)</f>
        <v>1531.4754266038426</v>
      </c>
      <c r="O34" s="77">
        <f>IF(TrRail_act!O22=0,"",O16/TrRail_act!O22*100)</f>
        <v>1561.7087245236264</v>
      </c>
      <c r="P34" s="77">
        <f>IF(TrRail_act!P22=0,"",P16/TrRail_act!P22*100)</f>
        <v>1536.2340964943223</v>
      </c>
      <c r="Q34" s="77">
        <f>IF(TrRail_act!Q22=0,"",Q16/TrRail_act!Q22*100)</f>
        <v>1504.360591528125</v>
      </c>
    </row>
    <row r="35" spans="1:17" ht="11.45" customHeight="1" x14ac:dyDescent="0.25">
      <c r="A35" s="93" t="s">
        <v>16</v>
      </c>
      <c r="B35" s="74" t="str">
        <f>IF(TrRail_act!B23=0,"",B17/TrRail_act!B23*100)</f>
        <v/>
      </c>
      <c r="C35" s="74" t="str">
        <f>IF(TrRail_act!C23=0,"",C17/TrRail_act!C23*100)</f>
        <v/>
      </c>
      <c r="D35" s="74" t="str">
        <f>IF(TrRail_act!D23=0,"",D17/TrRail_act!D23*100)</f>
        <v/>
      </c>
      <c r="E35" s="74" t="str">
        <f>IF(TrRail_act!E23=0,"",E17/TrRail_act!E23*100)</f>
        <v/>
      </c>
      <c r="F35" s="74" t="str">
        <f>IF(TrRail_act!F23=0,"",F17/TrRail_act!F23*100)</f>
        <v/>
      </c>
      <c r="G35" s="74" t="str">
        <f>IF(TrRail_act!G23=0,"",G17/TrRail_act!G23*100)</f>
        <v/>
      </c>
      <c r="H35" s="74" t="str">
        <f>IF(TrRail_act!H23=0,"",H17/TrRail_act!H23*100)</f>
        <v/>
      </c>
      <c r="I35" s="74" t="str">
        <f>IF(TrRail_act!I23=0,"",I17/TrRail_act!I23*100)</f>
        <v/>
      </c>
      <c r="J35" s="74" t="str">
        <f>IF(TrRail_act!J23=0,"",J17/TrRail_act!J23*100)</f>
        <v/>
      </c>
      <c r="K35" s="74" t="str">
        <f>IF(TrRail_act!K23=0,"",K17/TrRail_act!K23*100)</f>
        <v/>
      </c>
      <c r="L35" s="74" t="str">
        <f>IF(TrRail_act!L23=0,"",L17/TrRail_act!L23*100)</f>
        <v/>
      </c>
      <c r="M35" s="74" t="str">
        <f>IF(TrRail_act!M23=0,"",M17/TrRail_act!M23*100)</f>
        <v/>
      </c>
      <c r="N35" s="74" t="str">
        <f>IF(TrRail_act!N23=0,"",N17/TrRail_act!N23*100)</f>
        <v/>
      </c>
      <c r="O35" s="74" t="str">
        <f>IF(TrRail_act!O23=0,"",O17/TrRail_act!O23*100)</f>
        <v/>
      </c>
      <c r="P35" s="74" t="str">
        <f>IF(TrRail_act!P23=0,"",P17/TrRail_act!P23*100)</f>
        <v/>
      </c>
      <c r="Q35" s="74" t="str">
        <f>IF(TrRail_act!Q23=0,"",Q17/TrRail_act!Q23*100)</f>
        <v/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117.17704712854521</v>
      </c>
      <c r="C38" s="79">
        <f>IF(TrRail_act!C4=0,"",C9/TrRail_act!C4*1000)</f>
        <v>127.31659677168919</v>
      </c>
      <c r="D38" s="79">
        <f>IF(TrRail_act!D4=0,"",D9/TrRail_act!D4*1000)</f>
        <v>121.33354382315441</v>
      </c>
      <c r="E38" s="79">
        <f>IF(TrRail_act!E4=0,"",E9/TrRail_act!E4*1000)</f>
        <v>148.09984065804278</v>
      </c>
      <c r="F38" s="79">
        <f>IF(TrRail_act!F4=0,"",F9/TrRail_act!F4*1000)</f>
        <v>130.77310005674903</v>
      </c>
      <c r="G38" s="79">
        <f>IF(TrRail_act!G4=0,"",G9/TrRail_act!G4*1000)</f>
        <v>191.76904330144242</v>
      </c>
      <c r="H38" s="79">
        <f>IF(TrRail_act!H4=0,"",H9/TrRail_act!H4*1000)</f>
        <v>178.79533600747479</v>
      </c>
      <c r="I38" s="79">
        <f>IF(TrRail_act!I4=0,"",I9/TrRail_act!I4*1000)</f>
        <v>189.43176678835275</v>
      </c>
      <c r="J38" s="79">
        <f>IF(TrRail_act!J4=0,"",J9/TrRail_act!J4*1000)</f>
        <v>196.99606509164801</v>
      </c>
      <c r="K38" s="79">
        <f>IF(TrRail_act!K4=0,"",K9/TrRail_act!K4*1000)</f>
        <v>170.9329619242022</v>
      </c>
      <c r="L38" s="79">
        <f>IF(TrRail_act!L4=0,"",L9/TrRail_act!L4*1000)</f>
        <v>163.55149262879675</v>
      </c>
      <c r="M38" s="79">
        <f>IF(TrRail_act!M4=0,"",M9/TrRail_act!M4*1000)</f>
        <v>127.24836371140732</v>
      </c>
      <c r="N38" s="79">
        <f>IF(TrRail_act!N4=0,"",N9/TrRail_act!N4*1000)</f>
        <v>119.56246888645347</v>
      </c>
      <c r="O38" s="79">
        <f>IF(TrRail_act!O4=0,"",O9/TrRail_act!O4*1000)</f>
        <v>101.0892728538058</v>
      </c>
      <c r="P38" s="79">
        <f>IF(TrRail_act!P4=0,"",P9/TrRail_act!P4*1000)</f>
        <v>124.88242409717429</v>
      </c>
      <c r="Q38" s="79">
        <f>IF(TrRail_act!Q4=0,"",Q9/TrRail_act!Q4*1000)</f>
        <v>115.92124793102421</v>
      </c>
    </row>
    <row r="39" spans="1:17" ht="11.45" customHeight="1" x14ac:dyDescent="0.25">
      <c r="A39" s="91" t="s">
        <v>21</v>
      </c>
      <c r="B39" s="123" t="str">
        <f>IF(TrRail_act!B5=0,"",B10/TrRail_act!B5*1000)</f>
        <v/>
      </c>
      <c r="C39" s="123" t="str">
        <f>IF(TrRail_act!C5=0,"",C10/TrRail_act!C5*1000)</f>
        <v/>
      </c>
      <c r="D39" s="123" t="str">
        <f>IF(TrRail_act!D5=0,"",D10/TrRail_act!D5*1000)</f>
        <v/>
      </c>
      <c r="E39" s="123" t="str">
        <f>IF(TrRail_act!E5=0,"",E10/TrRail_act!E5*1000)</f>
        <v/>
      </c>
      <c r="F39" s="123" t="str">
        <f>IF(TrRail_act!F5=0,"",F10/TrRail_act!F5*1000)</f>
        <v/>
      </c>
      <c r="G39" s="123" t="str">
        <f>IF(TrRail_act!G5=0,"",G10/TrRail_act!G5*1000)</f>
        <v/>
      </c>
      <c r="H39" s="123" t="str">
        <f>IF(TrRail_act!H5=0,"",H10/TrRail_act!H5*1000)</f>
        <v/>
      </c>
      <c r="I39" s="123" t="str">
        <f>IF(TrRail_act!I5=0,"",I10/TrRail_act!I5*1000)</f>
        <v/>
      </c>
      <c r="J39" s="123" t="str">
        <f>IF(TrRail_act!J5=0,"",J10/TrRail_act!J5*1000)</f>
        <v/>
      </c>
      <c r="K39" s="123" t="str">
        <f>IF(TrRail_act!K5=0,"",K10/TrRail_act!K5*1000)</f>
        <v/>
      </c>
      <c r="L39" s="123" t="str">
        <f>IF(TrRail_act!L5=0,"",L10/TrRail_act!L5*1000)</f>
        <v/>
      </c>
      <c r="M39" s="123" t="str">
        <f>IF(TrRail_act!M5=0,"",M10/TrRail_act!M5*1000)</f>
        <v/>
      </c>
      <c r="N39" s="123" t="str">
        <f>IF(TrRail_act!N5=0,"",N10/TrRail_act!N5*1000)</f>
        <v/>
      </c>
      <c r="O39" s="123" t="str">
        <f>IF(TrRail_act!O5=0,"",O10/TrRail_act!O5*1000)</f>
        <v/>
      </c>
      <c r="P39" s="123" t="str">
        <f>IF(TrRail_act!P5=0,"",P10/TrRail_act!P5*1000)</f>
        <v/>
      </c>
      <c r="Q39" s="123" t="str">
        <f>IF(TrRail_act!Q5=0,"",Q10/TrRail_act!Q5*1000)</f>
        <v/>
      </c>
    </row>
    <row r="40" spans="1:17" ht="11.45" customHeight="1" x14ac:dyDescent="0.25">
      <c r="A40" s="19" t="s">
        <v>20</v>
      </c>
      <c r="B40" s="76">
        <f>IF(TrRail_act!B6=0,"",B11/TrRail_act!B6*1000)</f>
        <v>117.17704712854521</v>
      </c>
      <c r="C40" s="76">
        <f>IF(TrRail_act!C6=0,"",C11/TrRail_act!C6*1000)</f>
        <v>127.31659677168919</v>
      </c>
      <c r="D40" s="76">
        <f>IF(TrRail_act!D6=0,"",D11/TrRail_act!D6*1000)</f>
        <v>121.33354382315441</v>
      </c>
      <c r="E40" s="76">
        <f>IF(TrRail_act!E6=0,"",E11/TrRail_act!E6*1000)</f>
        <v>148.09984065804278</v>
      </c>
      <c r="F40" s="76">
        <f>IF(TrRail_act!F6=0,"",F11/TrRail_act!F6*1000)</f>
        <v>130.77310005674903</v>
      </c>
      <c r="G40" s="76">
        <f>IF(TrRail_act!G6=0,"",G11/TrRail_act!G6*1000)</f>
        <v>191.76904330144242</v>
      </c>
      <c r="H40" s="76">
        <f>IF(TrRail_act!H6=0,"",H11/TrRail_act!H6*1000)</f>
        <v>178.79533600747479</v>
      </c>
      <c r="I40" s="76">
        <f>IF(TrRail_act!I6=0,"",I11/TrRail_act!I6*1000)</f>
        <v>189.43176678835275</v>
      </c>
      <c r="J40" s="76">
        <f>IF(TrRail_act!J6=0,"",J11/TrRail_act!J6*1000)</f>
        <v>196.99606509164801</v>
      </c>
      <c r="K40" s="76">
        <f>IF(TrRail_act!K6=0,"",K11/TrRail_act!K6*1000)</f>
        <v>170.9329619242022</v>
      </c>
      <c r="L40" s="76">
        <f>IF(TrRail_act!L6=0,"",L11/TrRail_act!L6*1000)</f>
        <v>163.55149262879675</v>
      </c>
      <c r="M40" s="76">
        <f>IF(TrRail_act!M6=0,"",M11/TrRail_act!M6*1000)</f>
        <v>127.24836371140732</v>
      </c>
      <c r="N40" s="76">
        <f>IF(TrRail_act!N6=0,"",N11/TrRail_act!N6*1000)</f>
        <v>119.56246888645347</v>
      </c>
      <c r="O40" s="76">
        <f>IF(TrRail_act!O6=0,"",O11/TrRail_act!O6*1000)</f>
        <v>101.0892728538058</v>
      </c>
      <c r="P40" s="76">
        <f>IF(TrRail_act!P6=0,"",P11/TrRail_act!P6*1000)</f>
        <v>124.88242409717429</v>
      </c>
      <c r="Q40" s="76">
        <f>IF(TrRail_act!Q6=0,"",Q11/TrRail_act!Q6*1000)</f>
        <v>115.92124793102421</v>
      </c>
    </row>
    <row r="41" spans="1:17" ht="11.45" customHeight="1" x14ac:dyDescent="0.25">
      <c r="A41" s="62" t="s">
        <v>17</v>
      </c>
      <c r="B41" s="77">
        <f>IF(TrRail_act!B7=0,"",B12/TrRail_act!B7*1000)</f>
        <v>122.71330587243924</v>
      </c>
      <c r="C41" s="77">
        <f>IF(TrRail_act!C7=0,"",C12/TrRail_act!C7*1000)</f>
        <v>134.7071830360382</v>
      </c>
      <c r="D41" s="77">
        <f>IF(TrRail_act!D7=0,"",D12/TrRail_act!D7*1000)</f>
        <v>128.45857103526583</v>
      </c>
      <c r="E41" s="77">
        <f>IF(TrRail_act!E7=0,"",E12/TrRail_act!E7*1000)</f>
        <v>158.47824945958817</v>
      </c>
      <c r="F41" s="77">
        <f>IF(TrRail_act!F7=0,"",F12/TrRail_act!F7*1000)</f>
        <v>139.91542279938105</v>
      </c>
      <c r="G41" s="77">
        <f>IF(TrRail_act!G7=0,"",G12/TrRail_act!G7*1000)</f>
        <v>215.70481751809982</v>
      </c>
      <c r="H41" s="77">
        <f>IF(TrRail_act!H7=0,"",H12/TrRail_act!H7*1000)</f>
        <v>200.96139873120973</v>
      </c>
      <c r="I41" s="77">
        <f>IF(TrRail_act!I7=0,"",I12/TrRail_act!I7*1000)</f>
        <v>215.7552691747749</v>
      </c>
      <c r="J41" s="77">
        <f>IF(TrRail_act!J7=0,"",J12/TrRail_act!J7*1000)</f>
        <v>222.38867521743842</v>
      </c>
      <c r="K41" s="77">
        <f>IF(TrRail_act!K7=0,"",K12/TrRail_act!K7*1000)</f>
        <v>195.76672611910865</v>
      </c>
      <c r="L41" s="77">
        <f>IF(TrRail_act!L7=0,"",L12/TrRail_act!L7*1000)</f>
        <v>186.61115840976061</v>
      </c>
      <c r="M41" s="77">
        <f>IF(TrRail_act!M7=0,"",M12/TrRail_act!M7*1000)</f>
        <v>144.61062116592512</v>
      </c>
      <c r="N41" s="77">
        <f>IF(TrRail_act!N7=0,"",N12/TrRail_act!N7*1000)</f>
        <v>137.04106460669499</v>
      </c>
      <c r="O41" s="77">
        <f>IF(TrRail_act!O7=0,"",O12/TrRail_act!O7*1000)</f>
        <v>114.22500948732385</v>
      </c>
      <c r="P41" s="77">
        <f>IF(TrRail_act!P7=0,"",P12/TrRail_act!P7*1000)</f>
        <v>143.56623930775856</v>
      </c>
      <c r="Q41" s="77">
        <f>IF(TrRail_act!Q7=0,"",Q12/TrRail_act!Q7*1000)</f>
        <v>134.38289046376605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 t="str">
        <f>IF(TrRail_act!B9=0,"",B14/TrRail_act!B9*1000)</f>
        <v/>
      </c>
      <c r="C43" s="122" t="str">
        <f>IF(TrRail_act!C9=0,"",C14/TrRail_act!C9*1000)</f>
        <v/>
      </c>
      <c r="D43" s="122" t="str">
        <f>IF(TrRail_act!D9=0,"",D14/TrRail_act!D9*1000)</f>
        <v/>
      </c>
      <c r="E43" s="122" t="str">
        <f>IF(TrRail_act!E9=0,"",E14/TrRail_act!E9*1000)</f>
        <v/>
      </c>
      <c r="F43" s="122" t="str">
        <f>IF(TrRail_act!F9=0,"",F14/TrRail_act!F9*1000)</f>
        <v/>
      </c>
      <c r="G43" s="122" t="str">
        <f>IF(TrRail_act!G9=0,"",G14/TrRail_act!G9*1000)</f>
        <v/>
      </c>
      <c r="H43" s="122" t="str">
        <f>IF(TrRail_act!H9=0,"",H14/TrRail_act!H9*1000)</f>
        <v/>
      </c>
      <c r="I43" s="122" t="str">
        <f>IF(TrRail_act!I9=0,"",I14/TrRail_act!I9*1000)</f>
        <v/>
      </c>
      <c r="J43" s="122" t="str">
        <f>IF(TrRail_act!J9=0,"",J14/TrRail_act!J9*1000)</f>
        <v/>
      </c>
      <c r="K43" s="122" t="str">
        <f>IF(TrRail_act!K9=0,"",K14/TrRail_act!K9*1000)</f>
        <v/>
      </c>
      <c r="L43" s="122" t="str">
        <f>IF(TrRail_act!L9=0,"",L14/TrRail_act!L9*1000)</f>
        <v/>
      </c>
      <c r="M43" s="122" t="str">
        <f>IF(TrRail_act!M9=0,"",M14/TrRail_act!M9*1000)</f>
        <v/>
      </c>
      <c r="N43" s="122" t="str">
        <f>IF(TrRail_act!N9=0,"",N14/TrRail_act!N9*1000)</f>
        <v/>
      </c>
      <c r="O43" s="122" t="str">
        <f>IF(TrRail_act!O9=0,"",O14/TrRail_act!O9*1000)</f>
        <v/>
      </c>
      <c r="P43" s="122" t="str">
        <f>IF(TrRail_act!P9=0,"",P14/TrRail_act!P9*1000)</f>
        <v/>
      </c>
      <c r="Q43" s="122" t="str">
        <f>IF(TrRail_act!Q9=0,"",Q14/TrRail_act!Q9*1000)</f>
        <v/>
      </c>
    </row>
    <row r="44" spans="1:17" ht="11.45" customHeight="1" x14ac:dyDescent="0.25">
      <c r="A44" s="25" t="s">
        <v>33</v>
      </c>
      <c r="B44" s="79">
        <f>IF(TrRail_act!B10=0,"",B15/TrRail_act!B10*1000)</f>
        <v>16.858352792901893</v>
      </c>
      <c r="C44" s="79">
        <f>IF(TrRail_act!C10=0,"",C15/TrRail_act!C10*1000)</f>
        <v>16.642890203678292</v>
      </c>
      <c r="D44" s="79">
        <f>IF(TrRail_act!D10=0,"",D15/TrRail_act!D10*1000)</f>
        <v>15.252709915371879</v>
      </c>
      <c r="E44" s="79">
        <f>IF(TrRail_act!E10=0,"",E15/TrRail_act!E10*1000)</f>
        <v>14.615146824941045</v>
      </c>
      <c r="F44" s="79">
        <f>IF(TrRail_act!F10=0,"",F15/TrRail_act!F10*1000)</f>
        <v>14.634650992911872</v>
      </c>
      <c r="G44" s="79">
        <f>IF(TrRail_act!G10=0,"",G15/TrRail_act!G10*1000)</f>
        <v>14.266296960288669</v>
      </c>
      <c r="H44" s="79">
        <f>IF(TrRail_act!H10=0,"",H15/TrRail_act!H10*1000)</f>
        <v>13.487153712988894</v>
      </c>
      <c r="I44" s="79">
        <f>IF(TrRail_act!I10=0,"",I15/TrRail_act!I10*1000)</f>
        <v>12.753139197793171</v>
      </c>
      <c r="J44" s="79">
        <f>IF(TrRail_act!J10=0,"",J15/TrRail_act!J10*1000)</f>
        <v>12.350901338756362</v>
      </c>
      <c r="K44" s="79">
        <f>IF(TrRail_act!K10=0,"",K15/TrRail_act!K10*1000)</f>
        <v>11.733092661068753</v>
      </c>
      <c r="L44" s="79">
        <f>IF(TrRail_act!L10=0,"",L15/TrRail_act!L10*1000)</f>
        <v>11.048174121505991</v>
      </c>
      <c r="M44" s="79">
        <f>IF(TrRail_act!M10=0,"",M15/TrRail_act!M10*1000)</f>
        <v>10.633536242262629</v>
      </c>
      <c r="N44" s="79">
        <f>IF(TrRail_act!N10=0,"",N15/TrRail_act!N10*1000)</f>
        <v>10.036934633288519</v>
      </c>
      <c r="O44" s="79">
        <f>IF(TrRail_act!O10=0,"",O15/TrRail_act!O10*1000)</f>
        <v>10.094227929418674</v>
      </c>
      <c r="P44" s="79">
        <f>IF(TrRail_act!P10=0,"",P15/TrRail_act!P10*1000)</f>
        <v>9.4630817728415906</v>
      </c>
      <c r="Q44" s="79">
        <f>IF(TrRail_act!Q10=0,"",Q15/TrRail_act!Q10*1000)</f>
        <v>9.1498477984294695</v>
      </c>
    </row>
    <row r="45" spans="1:17" ht="11.45" customHeight="1" x14ac:dyDescent="0.25">
      <c r="A45" s="116" t="s">
        <v>17</v>
      </c>
      <c r="B45" s="77">
        <f>IF(TrRail_act!B11=0,"",B16/TrRail_act!B11*1000)</f>
        <v>16.858352792901893</v>
      </c>
      <c r="C45" s="77">
        <f>IF(TrRail_act!C11=0,"",C16/TrRail_act!C11*1000)</f>
        <v>16.642890203678292</v>
      </c>
      <c r="D45" s="77">
        <f>IF(TrRail_act!D11=0,"",D16/TrRail_act!D11*1000)</f>
        <v>15.252709915371879</v>
      </c>
      <c r="E45" s="77">
        <f>IF(TrRail_act!E11=0,"",E16/TrRail_act!E11*1000)</f>
        <v>14.615146824941045</v>
      </c>
      <c r="F45" s="77">
        <f>IF(TrRail_act!F11=0,"",F16/TrRail_act!F11*1000)</f>
        <v>14.634650992911872</v>
      </c>
      <c r="G45" s="77">
        <f>IF(TrRail_act!G11=0,"",G16/TrRail_act!G11*1000)</f>
        <v>14.266296960288669</v>
      </c>
      <c r="H45" s="77">
        <f>IF(TrRail_act!H11=0,"",H16/TrRail_act!H11*1000)</f>
        <v>13.487153712988894</v>
      </c>
      <c r="I45" s="77">
        <f>IF(TrRail_act!I11=0,"",I16/TrRail_act!I11*1000)</f>
        <v>12.753139197793171</v>
      </c>
      <c r="J45" s="77">
        <f>IF(TrRail_act!J11=0,"",J16/TrRail_act!J11*1000)</f>
        <v>12.350901338756362</v>
      </c>
      <c r="K45" s="77">
        <f>IF(TrRail_act!K11=0,"",K16/TrRail_act!K11*1000)</f>
        <v>11.733092661068753</v>
      </c>
      <c r="L45" s="77">
        <f>IF(TrRail_act!L11=0,"",L16/TrRail_act!L11*1000)</f>
        <v>11.048174121505991</v>
      </c>
      <c r="M45" s="77">
        <f>IF(TrRail_act!M11=0,"",M16/TrRail_act!M11*1000)</f>
        <v>10.633536242262629</v>
      </c>
      <c r="N45" s="77">
        <f>IF(TrRail_act!N11=0,"",N16/TrRail_act!N11*1000)</f>
        <v>10.036934633288519</v>
      </c>
      <c r="O45" s="77">
        <f>IF(TrRail_act!O11=0,"",O16/TrRail_act!O11*1000)</f>
        <v>10.094227929418674</v>
      </c>
      <c r="P45" s="77">
        <f>IF(TrRail_act!P11=0,"",P16/TrRail_act!P11*1000)</f>
        <v>9.4630817728415906</v>
      </c>
      <c r="Q45" s="77">
        <f>IF(TrRail_act!Q11=0,"",Q16/TrRail_act!Q11*1000)</f>
        <v>9.1498477984294695</v>
      </c>
    </row>
    <row r="46" spans="1:17" ht="11.45" customHeight="1" x14ac:dyDescent="0.25">
      <c r="A46" s="93" t="s">
        <v>16</v>
      </c>
      <c r="B46" s="74" t="str">
        <f>IF(TrRail_act!B12=0,"",B17/TrRail_act!B12*1000)</f>
        <v/>
      </c>
      <c r="C46" s="74" t="str">
        <f>IF(TrRail_act!C12=0,"",C17/TrRail_act!C12*1000)</f>
        <v/>
      </c>
      <c r="D46" s="74" t="str">
        <f>IF(TrRail_act!D12=0,"",D17/TrRail_act!D12*1000)</f>
        <v/>
      </c>
      <c r="E46" s="74" t="str">
        <f>IF(TrRail_act!E12=0,"",E17/TrRail_act!E12*1000)</f>
        <v/>
      </c>
      <c r="F46" s="74" t="str">
        <f>IF(TrRail_act!F12=0,"",F17/TrRail_act!F12*1000)</f>
        <v/>
      </c>
      <c r="G46" s="74" t="str">
        <f>IF(TrRail_act!G12=0,"",G17/TrRail_act!G12*1000)</f>
        <v/>
      </c>
      <c r="H46" s="74" t="str">
        <f>IF(TrRail_act!H12=0,"",H17/TrRail_act!H12*1000)</f>
        <v/>
      </c>
      <c r="I46" s="74" t="str">
        <f>IF(TrRail_act!I12=0,"",I17/TrRail_act!I12*1000)</f>
        <v/>
      </c>
      <c r="J46" s="74" t="str">
        <f>IF(TrRail_act!J12=0,"",J17/TrRail_act!J12*1000)</f>
        <v/>
      </c>
      <c r="K46" s="74" t="str">
        <f>IF(TrRail_act!K12=0,"",K17/TrRail_act!K12*1000)</f>
        <v/>
      </c>
      <c r="L46" s="74" t="str">
        <f>IF(TrRail_act!L12=0,"",L17/TrRail_act!L12*1000)</f>
        <v/>
      </c>
      <c r="M46" s="74" t="str">
        <f>IF(TrRail_act!M12=0,"",M17/TrRail_act!M12*1000)</f>
        <v/>
      </c>
      <c r="N46" s="74" t="str">
        <f>IF(TrRail_act!N12=0,"",N17/TrRail_act!N12*1000)</f>
        <v/>
      </c>
      <c r="O46" s="74" t="str">
        <f>IF(TrRail_act!O12=0,"",O17/TrRail_act!O12*1000)</f>
        <v/>
      </c>
      <c r="P46" s="74" t="str">
        <f>IF(TrRail_act!P12=0,"",P17/TrRail_act!P12*1000)</f>
        <v/>
      </c>
      <c r="Q46" s="74" t="str">
        <f>IF(TrRail_act!Q12=0,"",Q17/TrRail_act!Q12*1000)</f>
        <v/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2983.1323248142135</v>
      </c>
      <c r="C49" s="79">
        <f>IF(TrRail_act!C37=0,"",1000000*C9/TrRail_act!C37/1000)</f>
        <v>2769.7855542575653</v>
      </c>
      <c r="D49" s="79">
        <f>IF(TrRail_act!D37=0,"",1000000*D9/TrRail_act!D37/1000)</f>
        <v>2517.6710343304544</v>
      </c>
      <c r="E49" s="79">
        <f>IF(TrRail_act!E37=0,"",1000000*E9/TrRail_act!E37/1000)</f>
        <v>2665.7971318447699</v>
      </c>
      <c r="F49" s="79">
        <f>IF(TrRail_act!F37=0,"",1000000*F9/TrRail_act!F37/1000)</f>
        <v>2369.9288336814925</v>
      </c>
      <c r="G49" s="79">
        <f>IF(TrRail_act!G37=0,"",1000000*G9/TrRail_act!G37/1000)</f>
        <v>2191.6462091593421</v>
      </c>
      <c r="H49" s="79">
        <f>IF(TrRail_act!H37=0,"",1000000*H9/TrRail_act!H37/1000)</f>
        <v>1955.8020428572754</v>
      </c>
      <c r="I49" s="79">
        <f>IF(TrRail_act!I37=0,"",1000000*I9/TrRail_act!I37/1000)</f>
        <v>1902.0495767320315</v>
      </c>
      <c r="J49" s="79">
        <f>IF(TrRail_act!J37=0,"",1000000*J9/TrRail_act!J37/1000)</f>
        <v>2032.9993917458071</v>
      </c>
      <c r="K49" s="79">
        <f>IF(TrRail_act!K37=0,"",1000000*K9/TrRail_act!K37/1000)</f>
        <v>1518.6736232496428</v>
      </c>
      <c r="L49" s="79">
        <f>IF(TrRail_act!L37=0,"",1000000*L9/TrRail_act!L37/1000)</f>
        <v>1534.8678539010159</v>
      </c>
      <c r="M49" s="79">
        <f>IF(TrRail_act!M37=0,"",1000000*M9/TrRail_act!M37/1000)</f>
        <v>1267.7707347543912</v>
      </c>
      <c r="N49" s="79">
        <f>IF(TrRail_act!N37=0,"",1000000*N9/TrRail_act!N37/1000)</f>
        <v>1208.6678672885114</v>
      </c>
      <c r="O49" s="79">
        <f>IF(TrRail_act!O37=0,"",1000000*O9/TrRail_act!O37/1000)</f>
        <v>1021.9206492130186</v>
      </c>
      <c r="P49" s="79">
        <f>IF(TrRail_act!P37=0,"",1000000*P9/TrRail_act!P37/1000)</f>
        <v>1226.1183456813476</v>
      </c>
      <c r="Q49" s="79">
        <f>IF(TrRail_act!Q37=0,"",1000000*Q9/TrRail_act!Q37/1000)</f>
        <v>1191.033998350131</v>
      </c>
    </row>
    <row r="50" spans="1:17" ht="11.45" customHeight="1" x14ac:dyDescent="0.25">
      <c r="A50" s="91" t="s">
        <v>21</v>
      </c>
      <c r="B50" s="123" t="str">
        <f>IF(TrRail_act!B38=0,"",1000000*B10/TrRail_act!B38/1000)</f>
        <v/>
      </c>
      <c r="C50" s="123" t="str">
        <f>IF(TrRail_act!C38=0,"",1000000*C10/TrRail_act!C38/1000)</f>
        <v/>
      </c>
      <c r="D50" s="123" t="str">
        <f>IF(TrRail_act!D38=0,"",1000000*D10/TrRail_act!D38/1000)</f>
        <v/>
      </c>
      <c r="E50" s="123" t="str">
        <f>IF(TrRail_act!E38=0,"",1000000*E10/TrRail_act!E38/1000)</f>
        <v/>
      </c>
      <c r="F50" s="123" t="str">
        <f>IF(TrRail_act!F38=0,"",1000000*F10/TrRail_act!F38/1000)</f>
        <v/>
      </c>
      <c r="G50" s="123" t="str">
        <f>IF(TrRail_act!G38=0,"",1000000*G10/TrRail_act!G38/1000)</f>
        <v/>
      </c>
      <c r="H50" s="123" t="str">
        <f>IF(TrRail_act!H38=0,"",1000000*H10/TrRail_act!H38/1000)</f>
        <v/>
      </c>
      <c r="I50" s="123" t="str">
        <f>IF(TrRail_act!I38=0,"",1000000*I10/TrRail_act!I38/1000)</f>
        <v/>
      </c>
      <c r="J50" s="123" t="str">
        <f>IF(TrRail_act!J38=0,"",1000000*J10/TrRail_act!J38/1000)</f>
        <v/>
      </c>
      <c r="K50" s="123" t="str">
        <f>IF(TrRail_act!K38=0,"",1000000*K10/TrRail_act!K38/1000)</f>
        <v/>
      </c>
      <c r="L50" s="123" t="str">
        <f>IF(TrRail_act!L38=0,"",1000000*L10/TrRail_act!L38/1000)</f>
        <v/>
      </c>
      <c r="M50" s="123" t="str">
        <f>IF(TrRail_act!M38=0,"",1000000*M10/TrRail_act!M38/1000)</f>
        <v/>
      </c>
      <c r="N50" s="123" t="str">
        <f>IF(TrRail_act!N38=0,"",1000000*N10/TrRail_act!N38/1000)</f>
        <v/>
      </c>
      <c r="O50" s="123" t="str">
        <f>IF(TrRail_act!O38=0,"",1000000*O10/TrRail_act!O38/1000)</f>
        <v/>
      </c>
      <c r="P50" s="123" t="str">
        <f>IF(TrRail_act!P38=0,"",1000000*P10/TrRail_act!P38/1000)</f>
        <v/>
      </c>
      <c r="Q50" s="123" t="str">
        <f>IF(TrRail_act!Q38=0,"",1000000*Q10/TrRail_act!Q38/1000)</f>
        <v/>
      </c>
    </row>
    <row r="51" spans="1:17" ht="11.45" customHeight="1" x14ac:dyDescent="0.25">
      <c r="A51" s="19" t="s">
        <v>20</v>
      </c>
      <c r="B51" s="76">
        <f>IF(TrRail_act!B39=0,"",1000000*B11/TrRail_act!B39/1000)</f>
        <v>2983.1323248142135</v>
      </c>
      <c r="C51" s="76">
        <f>IF(TrRail_act!C39=0,"",1000000*C11/TrRail_act!C39/1000)</f>
        <v>2769.7855542575653</v>
      </c>
      <c r="D51" s="76">
        <f>IF(TrRail_act!D39=0,"",1000000*D11/TrRail_act!D39/1000)</f>
        <v>2517.6710343304544</v>
      </c>
      <c r="E51" s="76">
        <f>IF(TrRail_act!E39=0,"",1000000*E11/TrRail_act!E39/1000)</f>
        <v>2665.7971318447699</v>
      </c>
      <c r="F51" s="76">
        <f>IF(TrRail_act!F39=0,"",1000000*F11/TrRail_act!F39/1000)</f>
        <v>2369.9288336814925</v>
      </c>
      <c r="G51" s="76">
        <f>IF(TrRail_act!G39=0,"",1000000*G11/TrRail_act!G39/1000)</f>
        <v>2191.6462091593421</v>
      </c>
      <c r="H51" s="76">
        <f>IF(TrRail_act!H39=0,"",1000000*H11/TrRail_act!H39/1000)</f>
        <v>1955.8020428572754</v>
      </c>
      <c r="I51" s="76">
        <f>IF(TrRail_act!I39=0,"",1000000*I11/TrRail_act!I39/1000)</f>
        <v>1902.0495767320315</v>
      </c>
      <c r="J51" s="76">
        <f>IF(TrRail_act!J39=0,"",1000000*J11/TrRail_act!J39/1000)</f>
        <v>2032.9993917458071</v>
      </c>
      <c r="K51" s="76">
        <f>IF(TrRail_act!K39=0,"",1000000*K11/TrRail_act!K39/1000)</f>
        <v>1518.6736232496428</v>
      </c>
      <c r="L51" s="76">
        <f>IF(TrRail_act!L39=0,"",1000000*L11/TrRail_act!L39/1000)</f>
        <v>1534.8678539010159</v>
      </c>
      <c r="M51" s="76">
        <f>IF(TrRail_act!M39=0,"",1000000*M11/TrRail_act!M39/1000)</f>
        <v>1267.7707347543912</v>
      </c>
      <c r="N51" s="76">
        <f>IF(TrRail_act!N39=0,"",1000000*N11/TrRail_act!N39/1000)</f>
        <v>1208.6678672885114</v>
      </c>
      <c r="O51" s="76">
        <f>IF(TrRail_act!O39=0,"",1000000*O11/TrRail_act!O39/1000)</f>
        <v>1021.9206492130186</v>
      </c>
      <c r="P51" s="76">
        <f>IF(TrRail_act!P39=0,"",1000000*P11/TrRail_act!P39/1000)</f>
        <v>1226.1183456813476</v>
      </c>
      <c r="Q51" s="76">
        <f>IF(TrRail_act!Q39=0,"",1000000*Q11/TrRail_act!Q39/1000)</f>
        <v>1191.033998350131</v>
      </c>
    </row>
    <row r="52" spans="1:17" ht="11.45" customHeight="1" x14ac:dyDescent="0.25">
      <c r="A52" s="62" t="s">
        <v>17</v>
      </c>
      <c r="B52" s="77">
        <f>IF(TrRail_act!B40=0,"",1000000*B12/TrRail_act!B40/1000)</f>
        <v>3112.8337302409182</v>
      </c>
      <c r="C52" s="77">
        <f>IF(TrRail_act!C40=0,"",1000000*C12/TrRail_act!C40/1000)</f>
        <v>2887.6487693323547</v>
      </c>
      <c r="D52" s="77">
        <f>IF(TrRail_act!D40=0,"",1000000*D12/TrRail_act!D40/1000)</f>
        <v>2627.134992344822</v>
      </c>
      <c r="E52" s="77">
        <f>IF(TrRail_act!E40=0,"",1000000*E12/TrRail_act!E40/1000)</f>
        <v>2781.7013549684557</v>
      </c>
      <c r="F52" s="77">
        <f>IF(TrRail_act!F40=0,"",1000000*F12/TrRail_act!F40/1000)</f>
        <v>2524.4894097911551</v>
      </c>
      <c r="G52" s="77">
        <f>IF(TrRail_act!G40=0,"",1000000*G12/TrRail_act!G40/1000)</f>
        <v>2334.5796575827776</v>
      </c>
      <c r="H52" s="77">
        <f>IF(TrRail_act!H40=0,"",1000000*H12/TrRail_act!H40/1000)</f>
        <v>2083.354350000141</v>
      </c>
      <c r="I52" s="77">
        <f>IF(TrRail_act!I40=0,"",1000000*I12/TrRail_act!I40/1000)</f>
        <v>2026.0962882580336</v>
      </c>
      <c r="J52" s="77">
        <f>IF(TrRail_act!J40=0,"",1000000*J12/TrRail_act!J40/1000)</f>
        <v>2209.7819475497904</v>
      </c>
      <c r="K52" s="77">
        <f>IF(TrRail_act!K40=0,"",1000000*K12/TrRail_act!K40/1000)</f>
        <v>1645.2297585204465</v>
      </c>
      <c r="L52" s="77">
        <f>IF(TrRail_act!L40=0,"",1000000*L12/TrRail_act!L40/1000)</f>
        <v>1662.7735083927671</v>
      </c>
      <c r="M52" s="77">
        <f>IF(TrRail_act!M40=0,"",1000000*M12/TrRail_act!M40/1000)</f>
        <v>1369.1923935347425</v>
      </c>
      <c r="N52" s="77">
        <f>IF(TrRail_act!N40=0,"",1000000*N12/TrRail_act!N40/1000)</f>
        <v>1329.5346540173625</v>
      </c>
      <c r="O52" s="77">
        <f>IF(TrRail_act!O40=0,"",1000000*O12/TrRail_act!O40/1000)</f>
        <v>1124.1127141343204</v>
      </c>
      <c r="P52" s="77">
        <f>IF(TrRail_act!P40=0,"",1000000*P12/TrRail_act!P40/1000)</f>
        <v>1348.7301802494824</v>
      </c>
      <c r="Q52" s="77">
        <f>IF(TrRail_act!Q40=0,"",1000000*Q12/TrRail_act!Q40/1000)</f>
        <v>1320.4942155621018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 t="str">
        <f>IF(TrRail_act!B42=0,"",1000000*B14/TrRail_act!B42/1000)</f>
        <v/>
      </c>
      <c r="C54" s="122" t="str">
        <f>IF(TrRail_act!C42=0,"",1000000*C14/TrRail_act!C42/1000)</f>
        <v/>
      </c>
      <c r="D54" s="122" t="str">
        <f>IF(TrRail_act!D42=0,"",1000000*D14/TrRail_act!D42/1000)</f>
        <v/>
      </c>
      <c r="E54" s="122" t="str">
        <f>IF(TrRail_act!E42=0,"",1000000*E14/TrRail_act!E42/1000)</f>
        <v/>
      </c>
      <c r="F54" s="122" t="str">
        <f>IF(TrRail_act!F42=0,"",1000000*F14/TrRail_act!F42/1000)</f>
        <v/>
      </c>
      <c r="G54" s="122" t="str">
        <f>IF(TrRail_act!G42=0,"",1000000*G14/TrRail_act!G42/1000)</f>
        <v/>
      </c>
      <c r="H54" s="122" t="str">
        <f>IF(TrRail_act!H42=0,"",1000000*H14/TrRail_act!H42/1000)</f>
        <v/>
      </c>
      <c r="I54" s="122" t="str">
        <f>IF(TrRail_act!I42=0,"",1000000*I14/TrRail_act!I42/1000)</f>
        <v/>
      </c>
      <c r="J54" s="122" t="str">
        <f>IF(TrRail_act!J42=0,"",1000000*J14/TrRail_act!J42/1000)</f>
        <v/>
      </c>
      <c r="K54" s="122" t="str">
        <f>IF(TrRail_act!K42=0,"",1000000*K14/TrRail_act!K42/1000)</f>
        <v/>
      </c>
      <c r="L54" s="122" t="str">
        <f>IF(TrRail_act!L42=0,"",1000000*L14/TrRail_act!L42/1000)</f>
        <v/>
      </c>
      <c r="M54" s="122" t="str">
        <f>IF(TrRail_act!M42=0,"",1000000*M14/TrRail_act!M42/1000)</f>
        <v/>
      </c>
      <c r="N54" s="122" t="str">
        <f>IF(TrRail_act!N42=0,"",1000000*N14/TrRail_act!N42/1000)</f>
        <v/>
      </c>
      <c r="O54" s="122" t="str">
        <f>IF(TrRail_act!O42=0,"",1000000*O14/TrRail_act!O42/1000)</f>
        <v/>
      </c>
      <c r="P54" s="122" t="str">
        <f>IF(TrRail_act!P42=0,"",1000000*P14/TrRail_act!P42/1000)</f>
        <v/>
      </c>
      <c r="Q54" s="122" t="str">
        <f>IF(TrRail_act!Q42=0,"",1000000*Q14/TrRail_act!Q42/1000)</f>
        <v/>
      </c>
    </row>
    <row r="55" spans="1:17" ht="11.45" customHeight="1" x14ac:dyDescent="0.25">
      <c r="A55" s="25" t="s">
        <v>18</v>
      </c>
      <c r="B55" s="79">
        <f>IF(TrRail_act!B43=0,"",1000000*B15/TrRail_act!B43/1000)</f>
        <v>2018.0240296254915</v>
      </c>
      <c r="C55" s="79">
        <f>IF(TrRail_act!C43=0,"",1000000*C15/TrRail_act!C43/1000)</f>
        <v>1717.7681742223156</v>
      </c>
      <c r="D55" s="79">
        <f>IF(TrRail_act!D43=0,"",1000000*D15/TrRail_act!D43/1000)</f>
        <v>1973.1552018998293</v>
      </c>
      <c r="E55" s="79">
        <f>IF(TrRail_act!E43=0,"",1000000*E15/TrRail_act!E43/1000)</f>
        <v>1969.9498490982301</v>
      </c>
      <c r="F55" s="79">
        <f>IF(TrRail_act!F43=0,"",1000000*F15/TrRail_act!F43/1000)</f>
        <v>1957.5107310863843</v>
      </c>
      <c r="G55" s="79">
        <f>IF(TrRail_act!G43=0,"",1000000*G15/TrRail_act!G43/1000)</f>
        <v>1931.6876221121295</v>
      </c>
      <c r="H55" s="79">
        <f>IF(TrRail_act!H43=0,"",1000000*H15/TrRail_act!H43/1000)</f>
        <v>1860.2174789594094</v>
      </c>
      <c r="I55" s="79">
        <f>IF(TrRail_act!I43=0,"",1000000*I15/TrRail_act!I43/1000)</f>
        <v>1779.6200940765168</v>
      </c>
      <c r="J55" s="79">
        <f>IF(TrRail_act!J43=0,"",1000000*J15/TrRail_act!J43/1000)</f>
        <v>1743.0726597509938</v>
      </c>
      <c r="K55" s="79">
        <f>IF(TrRail_act!K43=0,"",1000000*K15/TrRail_act!K43/1000)</f>
        <v>1347.6618894182154</v>
      </c>
      <c r="L55" s="79">
        <f>IF(TrRail_act!L43=0,"",1000000*L15/TrRail_act!L43/1000)</f>
        <v>1433.7007403473137</v>
      </c>
      <c r="M55" s="79">
        <f>IF(TrRail_act!M43=0,"",1000000*M15/TrRail_act!M43/1000)</f>
        <v>1550.1332833165077</v>
      </c>
      <c r="N55" s="79">
        <f>IF(TrRail_act!N43=0,"",1000000*N15/TrRail_act!N43/1000)</f>
        <v>1408.3508675541082</v>
      </c>
      <c r="O55" s="79">
        <f>IF(TrRail_act!O43=0,"",1000000*O15/TrRail_act!O43/1000)</f>
        <v>1388.6327576305443</v>
      </c>
      <c r="P55" s="79">
        <f>IF(TrRail_act!P43=0,"",1000000*P15/TrRail_act!P43/1000)</f>
        <v>1395.7557827221096</v>
      </c>
      <c r="Q55" s="79">
        <f>IF(TrRail_act!Q43=0,"",1000000*Q15/TrRail_act!Q43/1000)</f>
        <v>1344.7881015576545</v>
      </c>
    </row>
    <row r="56" spans="1:17" ht="11.45" customHeight="1" x14ac:dyDescent="0.25">
      <c r="A56" s="116" t="s">
        <v>17</v>
      </c>
      <c r="B56" s="77">
        <f>IF(TrRail_act!B44=0,"",1000000*B16/TrRail_act!B44/1000)</f>
        <v>2018.0240296254915</v>
      </c>
      <c r="C56" s="77">
        <f>IF(TrRail_act!C44=0,"",1000000*C16/TrRail_act!C44/1000)</f>
        <v>1717.7681742223156</v>
      </c>
      <c r="D56" s="77">
        <f>IF(TrRail_act!D44=0,"",1000000*D16/TrRail_act!D44/1000)</f>
        <v>1973.1552018998293</v>
      </c>
      <c r="E56" s="77">
        <f>IF(TrRail_act!E44=0,"",1000000*E16/TrRail_act!E44/1000)</f>
        <v>1969.9498490982301</v>
      </c>
      <c r="F56" s="77">
        <f>IF(TrRail_act!F44=0,"",1000000*F16/TrRail_act!F44/1000)</f>
        <v>1957.5107310863843</v>
      </c>
      <c r="G56" s="77">
        <f>IF(TrRail_act!G44=0,"",1000000*G16/TrRail_act!G44/1000)</f>
        <v>1931.6876221121295</v>
      </c>
      <c r="H56" s="77">
        <f>IF(TrRail_act!H44=0,"",1000000*H16/TrRail_act!H44/1000)</f>
        <v>1860.2174789594094</v>
      </c>
      <c r="I56" s="77">
        <f>IF(TrRail_act!I44=0,"",1000000*I16/TrRail_act!I44/1000)</f>
        <v>1779.6200940765168</v>
      </c>
      <c r="J56" s="77">
        <f>IF(TrRail_act!J44=0,"",1000000*J16/TrRail_act!J44/1000)</f>
        <v>1743.0726597509938</v>
      </c>
      <c r="K56" s="77">
        <f>IF(TrRail_act!K44=0,"",1000000*K16/TrRail_act!K44/1000)</f>
        <v>1347.6618894182154</v>
      </c>
      <c r="L56" s="77">
        <f>IF(TrRail_act!L44=0,"",1000000*L16/TrRail_act!L44/1000)</f>
        <v>1433.7007403473137</v>
      </c>
      <c r="M56" s="77">
        <f>IF(TrRail_act!M44=0,"",1000000*M16/TrRail_act!M44/1000)</f>
        <v>1550.1332833165077</v>
      </c>
      <c r="N56" s="77">
        <f>IF(TrRail_act!N44=0,"",1000000*N16/TrRail_act!N44/1000)</f>
        <v>1408.3508675541082</v>
      </c>
      <c r="O56" s="77">
        <f>IF(TrRail_act!O44=0,"",1000000*O16/TrRail_act!O44/1000)</f>
        <v>1388.6327576305443</v>
      </c>
      <c r="P56" s="77">
        <f>IF(TrRail_act!P44=0,"",1000000*P16/TrRail_act!P44/1000)</f>
        <v>1395.7557827221096</v>
      </c>
      <c r="Q56" s="77">
        <f>IF(TrRail_act!Q44=0,"",1000000*Q16/TrRail_act!Q44/1000)</f>
        <v>1344.7881015576545</v>
      </c>
    </row>
    <row r="57" spans="1:17" ht="11.45" customHeight="1" x14ac:dyDescent="0.25">
      <c r="A57" s="93" t="s">
        <v>16</v>
      </c>
      <c r="B57" s="74" t="str">
        <f>IF(TrRail_act!B45=0,"",1000000*B17/TrRail_act!B45/1000)</f>
        <v/>
      </c>
      <c r="C57" s="74" t="str">
        <f>IF(TrRail_act!C45=0,"",1000000*C17/TrRail_act!C45/1000)</f>
        <v/>
      </c>
      <c r="D57" s="74" t="str">
        <f>IF(TrRail_act!D45=0,"",1000000*D17/TrRail_act!D45/1000)</f>
        <v/>
      </c>
      <c r="E57" s="74" t="str">
        <f>IF(TrRail_act!E45=0,"",1000000*E17/TrRail_act!E45/1000)</f>
        <v/>
      </c>
      <c r="F57" s="74" t="str">
        <f>IF(TrRail_act!F45=0,"",1000000*F17/TrRail_act!F45/1000)</f>
        <v/>
      </c>
      <c r="G57" s="74" t="str">
        <f>IF(TrRail_act!G45=0,"",1000000*G17/TrRail_act!G45/1000)</f>
        <v/>
      </c>
      <c r="H57" s="74" t="str">
        <f>IF(TrRail_act!H45=0,"",1000000*H17/TrRail_act!H45/1000)</f>
        <v/>
      </c>
      <c r="I57" s="74" t="str">
        <f>IF(TrRail_act!I45=0,"",1000000*I17/TrRail_act!I45/1000)</f>
        <v/>
      </c>
      <c r="J57" s="74" t="str">
        <f>IF(TrRail_act!J45=0,"",1000000*J17/TrRail_act!J45/1000)</f>
        <v/>
      </c>
      <c r="K57" s="74" t="str">
        <f>IF(TrRail_act!K45=0,"",1000000*K17/TrRail_act!K45/1000)</f>
        <v/>
      </c>
      <c r="L57" s="74" t="str">
        <f>IF(TrRail_act!L45=0,"",1000000*L17/TrRail_act!L45/1000)</f>
        <v/>
      </c>
      <c r="M57" s="74" t="str">
        <f>IF(TrRail_act!M45=0,"",1000000*M17/TrRail_act!M45/1000)</f>
        <v/>
      </c>
      <c r="N57" s="74" t="str">
        <f>IF(TrRail_act!N45=0,"",1000000*N17/TrRail_act!N45/1000)</f>
        <v/>
      </c>
      <c r="O57" s="74" t="str">
        <f>IF(TrRail_act!O45=0,"",1000000*O17/TrRail_act!O45/1000)</f>
        <v/>
      </c>
      <c r="P57" s="74" t="str">
        <f>IF(TrRail_act!P45=0,"",1000000*P17/TrRail_act!P45/1000)</f>
        <v/>
      </c>
      <c r="Q57" s="74" t="str">
        <f>IF(TrRail_act!Q45=0,"",1000000*Q17/TrRail_act!Q45/1000)</f>
        <v/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0.32259093423740492</v>
      </c>
      <c r="C60" s="32">
        <f t="shared" si="6"/>
        <v>0.3450044850443082</v>
      </c>
      <c r="D60" s="32">
        <f t="shared" si="6"/>
        <v>0.28856197435137237</v>
      </c>
      <c r="E60" s="32">
        <f t="shared" si="6"/>
        <v>0.2764574594936608</v>
      </c>
      <c r="F60" s="32">
        <f t="shared" si="6"/>
        <v>0.25425449051979582</v>
      </c>
      <c r="G60" s="32">
        <f t="shared" si="6"/>
        <v>0.23203489237490685</v>
      </c>
      <c r="H60" s="32">
        <f t="shared" si="6"/>
        <v>0.21599140596131877</v>
      </c>
      <c r="I60" s="32">
        <f t="shared" si="6"/>
        <v>0.20269680226957559</v>
      </c>
      <c r="J60" s="32">
        <f t="shared" si="6"/>
        <v>0.21815538010251811</v>
      </c>
      <c r="K60" s="32">
        <f t="shared" si="6"/>
        <v>0.22062826611965738</v>
      </c>
      <c r="L60" s="32">
        <f t="shared" si="6"/>
        <v>0.21193685929094133</v>
      </c>
      <c r="M60" s="32">
        <f t="shared" si="6"/>
        <v>0.17583631370793873</v>
      </c>
      <c r="N60" s="32">
        <f t="shared" si="6"/>
        <v>0.18941203929880171</v>
      </c>
      <c r="O60" s="32">
        <f t="shared" si="6"/>
        <v>0.17262152415762727</v>
      </c>
      <c r="P60" s="32">
        <f t="shared" si="6"/>
        <v>0.19939057020313164</v>
      </c>
      <c r="Q60" s="32">
        <f t="shared" si="6"/>
        <v>0.19125710865599277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0.32259093423740492</v>
      </c>
      <c r="C62" s="30">
        <f t="shared" si="8"/>
        <v>0.3450044850443082</v>
      </c>
      <c r="D62" s="30">
        <f t="shared" si="8"/>
        <v>0.28856197435137237</v>
      </c>
      <c r="E62" s="30">
        <f t="shared" si="8"/>
        <v>0.2764574594936608</v>
      </c>
      <c r="F62" s="30">
        <f t="shared" si="8"/>
        <v>0.25425449051979582</v>
      </c>
      <c r="G62" s="30">
        <f t="shared" si="8"/>
        <v>0.23203489237490685</v>
      </c>
      <c r="H62" s="30">
        <f t="shared" si="8"/>
        <v>0.21599140596131877</v>
      </c>
      <c r="I62" s="30">
        <f t="shared" si="8"/>
        <v>0.20269680226957559</v>
      </c>
      <c r="J62" s="30">
        <f t="shared" si="8"/>
        <v>0.21815538010251811</v>
      </c>
      <c r="K62" s="30">
        <f t="shared" si="8"/>
        <v>0.22062826611965738</v>
      </c>
      <c r="L62" s="30">
        <f t="shared" si="8"/>
        <v>0.21193685929094133</v>
      </c>
      <c r="M62" s="30">
        <f t="shared" si="8"/>
        <v>0.17583631370793873</v>
      </c>
      <c r="N62" s="30">
        <f t="shared" si="8"/>
        <v>0.18941203929880171</v>
      </c>
      <c r="O62" s="30">
        <f t="shared" si="8"/>
        <v>0.17262152415762727</v>
      </c>
      <c r="P62" s="30">
        <f t="shared" si="8"/>
        <v>0.19939057020313164</v>
      </c>
      <c r="Q62" s="30">
        <f t="shared" si="8"/>
        <v>0.19125710865599277</v>
      </c>
    </row>
    <row r="63" spans="1:17" ht="11.45" customHeight="1" x14ac:dyDescent="0.25">
      <c r="A63" s="62" t="s">
        <v>17</v>
      </c>
      <c r="B63" s="115">
        <f t="shared" ref="B63:Q63" si="9">IF(B12=0,0,B12/B$8)</f>
        <v>0.32259093423740492</v>
      </c>
      <c r="C63" s="115">
        <f t="shared" si="9"/>
        <v>0.3450044850443082</v>
      </c>
      <c r="D63" s="115">
        <f t="shared" si="9"/>
        <v>0.28856197435137237</v>
      </c>
      <c r="E63" s="115">
        <f t="shared" si="9"/>
        <v>0.2764574594936608</v>
      </c>
      <c r="F63" s="115">
        <f t="shared" si="9"/>
        <v>0.25425449051979582</v>
      </c>
      <c r="G63" s="115">
        <f t="shared" si="9"/>
        <v>0.23203489237490685</v>
      </c>
      <c r="H63" s="115">
        <f t="shared" si="9"/>
        <v>0.21599140596131877</v>
      </c>
      <c r="I63" s="115">
        <f t="shared" si="9"/>
        <v>0.20269680226957559</v>
      </c>
      <c r="J63" s="115">
        <f t="shared" si="9"/>
        <v>0.21815538010251811</v>
      </c>
      <c r="K63" s="115">
        <f t="shared" si="9"/>
        <v>0.22062826611965738</v>
      </c>
      <c r="L63" s="115">
        <f t="shared" si="9"/>
        <v>0.21193685929094133</v>
      </c>
      <c r="M63" s="115">
        <f t="shared" si="9"/>
        <v>0.17583631370793873</v>
      </c>
      <c r="N63" s="115">
        <f t="shared" si="9"/>
        <v>0.18941203929880171</v>
      </c>
      <c r="O63" s="115">
        <f t="shared" si="9"/>
        <v>0.17262152415762727</v>
      </c>
      <c r="P63" s="115">
        <f t="shared" si="9"/>
        <v>0.19939057020313164</v>
      </c>
      <c r="Q63" s="115">
        <f t="shared" si="9"/>
        <v>0.19125710865599277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0.67740906576259519</v>
      </c>
      <c r="C66" s="32">
        <f t="shared" si="12"/>
        <v>0.65499551495569175</v>
      </c>
      <c r="D66" s="32">
        <f t="shared" si="12"/>
        <v>0.71143802564862768</v>
      </c>
      <c r="E66" s="32">
        <f t="shared" si="12"/>
        <v>0.72354254050633915</v>
      </c>
      <c r="F66" s="32">
        <f t="shared" si="12"/>
        <v>0.74574550948020424</v>
      </c>
      <c r="G66" s="32">
        <f t="shared" si="12"/>
        <v>0.76796510762509318</v>
      </c>
      <c r="H66" s="32">
        <f t="shared" si="12"/>
        <v>0.78400859403868117</v>
      </c>
      <c r="I66" s="32">
        <f t="shared" si="12"/>
        <v>0.79730319773042435</v>
      </c>
      <c r="J66" s="32">
        <f t="shared" si="12"/>
        <v>0.78184461989748189</v>
      </c>
      <c r="K66" s="32">
        <f t="shared" si="12"/>
        <v>0.77937173388034253</v>
      </c>
      <c r="L66" s="32">
        <f t="shared" si="12"/>
        <v>0.78806314070905858</v>
      </c>
      <c r="M66" s="32">
        <f t="shared" si="12"/>
        <v>0.82416368629206127</v>
      </c>
      <c r="N66" s="32">
        <f t="shared" si="12"/>
        <v>0.81058796070119832</v>
      </c>
      <c r="O66" s="32">
        <f t="shared" si="12"/>
        <v>0.82737847584237278</v>
      </c>
      <c r="P66" s="32">
        <f t="shared" si="12"/>
        <v>0.80060942979686833</v>
      </c>
      <c r="Q66" s="32">
        <f t="shared" si="12"/>
        <v>0.80874289134400734</v>
      </c>
    </row>
    <row r="67" spans="1:17" ht="11.45" customHeight="1" x14ac:dyDescent="0.25">
      <c r="A67" s="116" t="s">
        <v>17</v>
      </c>
      <c r="B67" s="115">
        <f t="shared" ref="B67:Q67" si="13">IF(B16=0,0,B16/B$8)</f>
        <v>0.67740906576259519</v>
      </c>
      <c r="C67" s="115">
        <f t="shared" si="13"/>
        <v>0.65499551495569175</v>
      </c>
      <c r="D67" s="115">
        <f t="shared" si="13"/>
        <v>0.71143802564862768</v>
      </c>
      <c r="E67" s="115">
        <f t="shared" si="13"/>
        <v>0.72354254050633915</v>
      </c>
      <c r="F67" s="115">
        <f t="shared" si="13"/>
        <v>0.74574550948020424</v>
      </c>
      <c r="G67" s="115">
        <f t="shared" si="13"/>
        <v>0.76796510762509318</v>
      </c>
      <c r="H67" s="115">
        <f t="shared" si="13"/>
        <v>0.78400859403868117</v>
      </c>
      <c r="I67" s="115">
        <f t="shared" si="13"/>
        <v>0.79730319773042435</v>
      </c>
      <c r="J67" s="115">
        <f t="shared" si="13"/>
        <v>0.78184461989748189</v>
      </c>
      <c r="K67" s="115">
        <f t="shared" si="13"/>
        <v>0.77937173388034253</v>
      </c>
      <c r="L67" s="115">
        <f t="shared" si="13"/>
        <v>0.78806314070905858</v>
      </c>
      <c r="M67" s="115">
        <f t="shared" si="13"/>
        <v>0.82416368629206127</v>
      </c>
      <c r="N67" s="115">
        <f t="shared" si="13"/>
        <v>0.81058796070119832</v>
      </c>
      <c r="O67" s="115">
        <f t="shared" si="13"/>
        <v>0.82737847584237278</v>
      </c>
      <c r="P67" s="115">
        <f t="shared" si="13"/>
        <v>0.80060942979686833</v>
      </c>
      <c r="Q67" s="115">
        <f t="shared" si="13"/>
        <v>0.80874289134400734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391.01755353613851</v>
      </c>
      <c r="C4" s="132">
        <f t="shared" si="0"/>
        <v>432.6174856031098</v>
      </c>
      <c r="D4" s="132">
        <f t="shared" si="0"/>
        <v>462.46311307583818</v>
      </c>
      <c r="E4" s="132">
        <f t="shared" si="0"/>
        <v>496.67972457529908</v>
      </c>
      <c r="F4" s="132">
        <f t="shared" si="0"/>
        <v>665.94765291482599</v>
      </c>
      <c r="G4" s="132">
        <f t="shared" si="0"/>
        <v>973.50697300674994</v>
      </c>
      <c r="H4" s="132">
        <f t="shared" si="0"/>
        <v>1198.1273209573033</v>
      </c>
      <c r="I4" s="132">
        <f t="shared" si="0"/>
        <v>1560.8881450715626</v>
      </c>
      <c r="J4" s="132">
        <f t="shared" si="0"/>
        <v>1841.5307455035856</v>
      </c>
      <c r="K4" s="132">
        <f t="shared" si="0"/>
        <v>1262.0836544378876</v>
      </c>
      <c r="L4" s="132">
        <f t="shared" si="0"/>
        <v>1518.0883512595908</v>
      </c>
      <c r="M4" s="132">
        <f t="shared" si="0"/>
        <v>1762.2843765572136</v>
      </c>
      <c r="N4" s="132">
        <f t="shared" si="0"/>
        <v>2063.7639124248535</v>
      </c>
      <c r="O4" s="132">
        <f t="shared" si="0"/>
        <v>2295.5943761774861</v>
      </c>
      <c r="P4" s="132">
        <f t="shared" si="0"/>
        <v>2501.6857417500623</v>
      </c>
      <c r="Q4" s="132">
        <f t="shared" si="0"/>
        <v>2755.8629445967304</v>
      </c>
    </row>
    <row r="5" spans="1:17" ht="11.45" customHeight="1" x14ac:dyDescent="0.25">
      <c r="A5" s="116" t="s">
        <v>23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</row>
    <row r="6" spans="1:17" ht="11.45" customHeight="1" x14ac:dyDescent="0.25">
      <c r="A6" s="116" t="s">
        <v>127</v>
      </c>
      <c r="B6" s="42">
        <v>325.37987947123588</v>
      </c>
      <c r="C6" s="42">
        <v>341.8572244535178</v>
      </c>
      <c r="D6" s="42">
        <v>362.04223858620162</v>
      </c>
      <c r="E6" s="42">
        <v>397.11553214614167</v>
      </c>
      <c r="F6" s="42">
        <v>547.23151384197809</v>
      </c>
      <c r="G6" s="42">
        <v>789.57064349836548</v>
      </c>
      <c r="H6" s="42">
        <v>967.2415344929617</v>
      </c>
      <c r="I6" s="42">
        <v>1233.448115073302</v>
      </c>
      <c r="J6" s="42">
        <v>1436.2972310195917</v>
      </c>
      <c r="K6" s="42">
        <v>999.20081362886685</v>
      </c>
      <c r="L6" s="42">
        <v>1274.6067953852535</v>
      </c>
      <c r="M6" s="42">
        <v>1498.0197238279281</v>
      </c>
      <c r="N6" s="42">
        <v>1716.2984484509941</v>
      </c>
      <c r="O6" s="42">
        <v>1830.5412516434358</v>
      </c>
      <c r="P6" s="42">
        <v>1910.689830900523</v>
      </c>
      <c r="Q6" s="42">
        <v>2085.5139480530975</v>
      </c>
    </row>
    <row r="7" spans="1:17" ht="11.45" customHeight="1" x14ac:dyDescent="0.25">
      <c r="A7" s="116" t="s">
        <v>125</v>
      </c>
      <c r="B7" s="42">
        <v>65.637674064902626</v>
      </c>
      <c r="C7" s="42">
        <v>90.760261149592012</v>
      </c>
      <c r="D7" s="42">
        <v>100.42087448963655</v>
      </c>
      <c r="E7" s="42">
        <v>99.564192429157416</v>
      </c>
      <c r="F7" s="42">
        <v>118.71613907284797</v>
      </c>
      <c r="G7" s="42">
        <v>183.93632950838449</v>
      </c>
      <c r="H7" s="42">
        <v>230.88578646434161</v>
      </c>
      <c r="I7" s="42">
        <v>327.44002999826051</v>
      </c>
      <c r="J7" s="42">
        <v>405.23351448399393</v>
      </c>
      <c r="K7" s="42">
        <v>262.88284080902076</v>
      </c>
      <c r="L7" s="42">
        <v>243.4815558743374</v>
      </c>
      <c r="M7" s="42">
        <v>264.26465272928544</v>
      </c>
      <c r="N7" s="42">
        <v>347.4654639738593</v>
      </c>
      <c r="O7" s="42">
        <v>465.05312453405043</v>
      </c>
      <c r="P7" s="42">
        <v>590.9959108495392</v>
      </c>
      <c r="Q7" s="42">
        <v>670.34899654363301</v>
      </c>
    </row>
    <row r="8" spans="1:17" ht="11.45" customHeight="1" x14ac:dyDescent="0.25">
      <c r="A8" s="128" t="s">
        <v>51</v>
      </c>
      <c r="B8" s="131">
        <f t="shared" ref="B8:Q8" si="1">SUM(B9:B10)</f>
        <v>5.0060337593314221</v>
      </c>
      <c r="C8" s="131">
        <f t="shared" si="1"/>
        <v>5.1711930282545033</v>
      </c>
      <c r="D8" s="131">
        <f t="shared" si="1"/>
        <v>5.129393929583494</v>
      </c>
      <c r="E8" s="131">
        <f t="shared" si="1"/>
        <v>3.5761063063694771</v>
      </c>
      <c r="F8" s="131">
        <f t="shared" si="1"/>
        <v>3.8597668431755028</v>
      </c>
      <c r="G8" s="131">
        <f t="shared" si="1"/>
        <v>4.7123524520181865</v>
      </c>
      <c r="H8" s="131">
        <f t="shared" si="1"/>
        <v>6.5228900001400554</v>
      </c>
      <c r="I8" s="131">
        <f t="shared" si="1"/>
        <v>6.6875228496689534</v>
      </c>
      <c r="J8" s="131">
        <f t="shared" si="1"/>
        <v>5.4201787944676338</v>
      </c>
      <c r="K8" s="131">
        <f t="shared" si="1"/>
        <v>2.8088288812961029</v>
      </c>
      <c r="L8" s="131">
        <f t="shared" si="1"/>
        <v>3.7288658700624597</v>
      </c>
      <c r="M8" s="131">
        <f t="shared" si="1"/>
        <v>3.5997351965374023</v>
      </c>
      <c r="N8" s="131">
        <f t="shared" si="1"/>
        <v>6.3083169148523623</v>
      </c>
      <c r="O8" s="131">
        <f t="shared" si="1"/>
        <v>7.1790556690351215</v>
      </c>
      <c r="P8" s="131">
        <f t="shared" si="1"/>
        <v>6.0819284822081174</v>
      </c>
      <c r="Q8" s="131">
        <f t="shared" si="1"/>
        <v>6.7425285659993888</v>
      </c>
    </row>
    <row r="9" spans="1:17" ht="11.45" customHeight="1" x14ac:dyDescent="0.25">
      <c r="A9" s="95" t="s">
        <v>126</v>
      </c>
      <c r="B9" s="37">
        <v>3.7131131354714175</v>
      </c>
      <c r="C9" s="37">
        <v>3.8551845361112842</v>
      </c>
      <c r="D9" s="37">
        <v>3.7665857044337598</v>
      </c>
      <c r="E9" s="37">
        <v>2.1147066436860165</v>
      </c>
      <c r="F9" s="37">
        <v>2.1787204335814625</v>
      </c>
      <c r="G9" s="37">
        <v>2.4868206432732385</v>
      </c>
      <c r="H9" s="37">
        <v>2.7556246000728204</v>
      </c>
      <c r="I9" s="37">
        <v>3.2719791769489222</v>
      </c>
      <c r="J9" s="37">
        <v>4.0262356429146671</v>
      </c>
      <c r="K9" s="37">
        <v>2.2888485922739528</v>
      </c>
      <c r="L9" s="37">
        <v>2.2293139725293574</v>
      </c>
      <c r="M9" s="37">
        <v>2.3105534791525346</v>
      </c>
      <c r="N9" s="37">
        <v>2.5594954507227521</v>
      </c>
      <c r="O9" s="37">
        <v>3.7345169345342635</v>
      </c>
      <c r="P9" s="37">
        <v>4.128755066822821</v>
      </c>
      <c r="Q9" s="37">
        <v>4.1424839603264658</v>
      </c>
    </row>
    <row r="10" spans="1:17" ht="11.45" customHeight="1" x14ac:dyDescent="0.25">
      <c r="A10" s="93" t="s">
        <v>125</v>
      </c>
      <c r="B10" s="36">
        <v>1.2929206238600044</v>
      </c>
      <c r="C10" s="36">
        <v>1.3160084921432189</v>
      </c>
      <c r="D10" s="36">
        <v>1.3628082251497344</v>
      </c>
      <c r="E10" s="36">
        <v>1.4613996626834607</v>
      </c>
      <c r="F10" s="36">
        <v>1.6810464095940403</v>
      </c>
      <c r="G10" s="36">
        <v>2.225531808744948</v>
      </c>
      <c r="H10" s="36">
        <v>3.7672654000672354</v>
      </c>
      <c r="I10" s="36">
        <v>3.4155436727200308</v>
      </c>
      <c r="J10" s="36">
        <v>1.3939431515529668</v>
      </c>
      <c r="K10" s="36">
        <v>0.51998028902215032</v>
      </c>
      <c r="L10" s="36">
        <v>1.4995518975331024</v>
      </c>
      <c r="M10" s="36">
        <v>1.2891817173848676</v>
      </c>
      <c r="N10" s="36">
        <v>3.7488214641296107</v>
      </c>
      <c r="O10" s="36">
        <v>3.444538734500858</v>
      </c>
      <c r="P10" s="36">
        <v>1.9531734153852964</v>
      </c>
      <c r="Q10" s="36">
        <v>2.6000446056729229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5.1523505353972574</v>
      </c>
      <c r="C12" s="41">
        <f t="shared" ref="C12:Q12" si="3">SUM(C13,C17)</f>
        <v>5.5801220051628944</v>
      </c>
      <c r="D12" s="41">
        <f t="shared" si="3"/>
        <v>5.902218129224539</v>
      </c>
      <c r="E12" s="41">
        <f t="shared" si="3"/>
        <v>6.2612070414362107</v>
      </c>
      <c r="F12" s="41">
        <f t="shared" si="3"/>
        <v>8.3753195300645942</v>
      </c>
      <c r="G12" s="41">
        <f t="shared" si="3"/>
        <v>12.062122046977031</v>
      </c>
      <c r="H12" s="41">
        <f t="shared" si="3"/>
        <v>13.081502253513708</v>
      </c>
      <c r="I12" s="41">
        <f t="shared" si="3"/>
        <v>16.588974560816592</v>
      </c>
      <c r="J12" s="41">
        <f t="shared" si="3"/>
        <v>19.786752877063112</v>
      </c>
      <c r="K12" s="41">
        <f t="shared" si="3"/>
        <v>12.457278853307859</v>
      </c>
      <c r="L12" s="41">
        <f t="shared" si="3"/>
        <v>15.222825118052636</v>
      </c>
      <c r="M12" s="41">
        <f t="shared" si="3"/>
        <v>16.773984669186408</v>
      </c>
      <c r="N12" s="41">
        <f t="shared" si="3"/>
        <v>18.93648085546484</v>
      </c>
      <c r="O12" s="41">
        <f t="shared" si="3"/>
        <v>19.800304967077082</v>
      </c>
      <c r="P12" s="41">
        <f t="shared" si="3"/>
        <v>21.566018688712301</v>
      </c>
      <c r="Q12" s="41">
        <f t="shared" si="3"/>
        <v>23.12054229558445</v>
      </c>
    </row>
    <row r="13" spans="1:17" ht="11.45" customHeight="1" x14ac:dyDescent="0.25">
      <c r="A13" s="130" t="s">
        <v>39</v>
      </c>
      <c r="B13" s="132">
        <f t="shared" ref="B13" si="4">SUM(B14:B16)</f>
        <v>4.946638291534617</v>
      </c>
      <c r="C13" s="132">
        <f t="shared" ref="C13:Q13" si="5">SUM(C14:C16)</f>
        <v>5.3716240362805099</v>
      </c>
      <c r="D13" s="132">
        <f t="shared" si="5"/>
        <v>5.7001011928499965</v>
      </c>
      <c r="E13" s="132">
        <f t="shared" si="5"/>
        <v>6.1360419628537848</v>
      </c>
      <c r="F13" s="132">
        <f t="shared" si="5"/>
        <v>8.2448166307030366</v>
      </c>
      <c r="G13" s="132">
        <f t="shared" si="5"/>
        <v>11.906761012135426</v>
      </c>
      <c r="H13" s="132">
        <f t="shared" si="5"/>
        <v>12.879796878212122</v>
      </c>
      <c r="I13" s="132">
        <f t="shared" si="5"/>
        <v>16.367150803809828</v>
      </c>
      <c r="J13" s="132">
        <f t="shared" si="5"/>
        <v>19.560504303495499</v>
      </c>
      <c r="K13" s="132">
        <f t="shared" si="5"/>
        <v>12.335278197619031</v>
      </c>
      <c r="L13" s="132">
        <f t="shared" si="5"/>
        <v>15.090221449769111</v>
      </c>
      <c r="M13" s="132">
        <f t="shared" si="5"/>
        <v>16.644833727335541</v>
      </c>
      <c r="N13" s="132">
        <f t="shared" si="5"/>
        <v>18.747812963703097</v>
      </c>
      <c r="O13" s="132">
        <f t="shared" si="5"/>
        <v>19.562304548355009</v>
      </c>
      <c r="P13" s="132">
        <f t="shared" si="5"/>
        <v>21.355308321037242</v>
      </c>
      <c r="Q13" s="132">
        <f t="shared" si="5"/>
        <v>22.892680169295978</v>
      </c>
    </row>
    <row r="14" spans="1:17" ht="11.45" customHeight="1" x14ac:dyDescent="0.25">
      <c r="A14" s="116" t="s">
        <v>23</v>
      </c>
      <c r="B14" s="42">
        <f>B23*B79/1000000</f>
        <v>0</v>
      </c>
      <c r="C14" s="42">
        <f t="shared" ref="C14:Q14" si="6">C23*C79/1000000</f>
        <v>0</v>
      </c>
      <c r="D14" s="42">
        <f t="shared" si="6"/>
        <v>0</v>
      </c>
      <c r="E14" s="42">
        <f t="shared" si="6"/>
        <v>0</v>
      </c>
      <c r="F14" s="42">
        <f t="shared" si="6"/>
        <v>0</v>
      </c>
      <c r="G14" s="42">
        <f t="shared" si="6"/>
        <v>0</v>
      </c>
      <c r="H14" s="42">
        <f t="shared" si="6"/>
        <v>0</v>
      </c>
      <c r="I14" s="42">
        <f t="shared" si="6"/>
        <v>0</v>
      </c>
      <c r="J14" s="42">
        <f t="shared" si="6"/>
        <v>0</v>
      </c>
      <c r="K14" s="42">
        <f t="shared" si="6"/>
        <v>0</v>
      </c>
      <c r="L14" s="42">
        <f t="shared" si="6"/>
        <v>0</v>
      </c>
      <c r="M14" s="42">
        <f t="shared" si="6"/>
        <v>0</v>
      </c>
      <c r="N14" s="42">
        <f t="shared" si="6"/>
        <v>0</v>
      </c>
      <c r="O14" s="42">
        <f t="shared" si="6"/>
        <v>0</v>
      </c>
      <c r="P14" s="42">
        <f t="shared" si="6"/>
        <v>0</v>
      </c>
      <c r="Q14" s="42">
        <f t="shared" si="6"/>
        <v>0</v>
      </c>
    </row>
    <row r="15" spans="1:17" ht="11.45" customHeight="1" x14ac:dyDescent="0.25">
      <c r="A15" s="116" t="s">
        <v>127</v>
      </c>
      <c r="B15" s="42">
        <f>B24*B80/1000000</f>
        <v>4.3983054931064816</v>
      </c>
      <c r="C15" s="42">
        <f t="shared" ref="C15:Q15" si="7">C24*C80/1000000</f>
        <v>4.6170670112141066</v>
      </c>
      <c r="D15" s="42">
        <f t="shared" si="7"/>
        <v>4.845628921795246</v>
      </c>
      <c r="E15" s="42">
        <f t="shared" si="7"/>
        <v>5.275180422045171</v>
      </c>
      <c r="F15" s="42">
        <f t="shared" si="7"/>
        <v>7.2416739680912743</v>
      </c>
      <c r="G15" s="42">
        <f t="shared" si="7"/>
        <v>10.340899865384316</v>
      </c>
      <c r="H15" s="42">
        <f t="shared" si="7"/>
        <v>11.017389286619428</v>
      </c>
      <c r="I15" s="42">
        <f t="shared" si="7"/>
        <v>13.872483810951115</v>
      </c>
      <c r="J15" s="42">
        <f t="shared" si="7"/>
        <v>16.307285892430151</v>
      </c>
      <c r="K15" s="42">
        <f t="shared" si="7"/>
        <v>10.487285487815074</v>
      </c>
      <c r="L15" s="42">
        <f t="shared" si="7"/>
        <v>13.390804931223062</v>
      </c>
      <c r="M15" s="42">
        <f t="shared" si="7"/>
        <v>14.702777929405366</v>
      </c>
      <c r="N15" s="42">
        <f t="shared" si="7"/>
        <v>16.059246823143567</v>
      </c>
      <c r="O15" s="42">
        <f t="shared" si="7"/>
        <v>16.208288190142397</v>
      </c>
      <c r="P15" s="42">
        <f t="shared" si="7"/>
        <v>17.114567340249973</v>
      </c>
      <c r="Q15" s="42">
        <f t="shared" si="7"/>
        <v>18.170877407625341</v>
      </c>
    </row>
    <row r="16" spans="1:17" ht="11.45" customHeight="1" x14ac:dyDescent="0.25">
      <c r="A16" s="116" t="s">
        <v>125</v>
      </c>
      <c r="B16" s="42">
        <f>B25*B81/1000000</f>
        <v>0.54833279842813543</v>
      </c>
      <c r="C16" s="42">
        <f t="shared" ref="C16:Q16" si="8">C25*C81/1000000</f>
        <v>0.75455702506640299</v>
      </c>
      <c r="D16" s="42">
        <f t="shared" si="8"/>
        <v>0.85447227105475043</v>
      </c>
      <c r="E16" s="42">
        <f t="shared" si="8"/>
        <v>0.86086154080861377</v>
      </c>
      <c r="F16" s="42">
        <f t="shared" si="8"/>
        <v>1.0031426626117625</v>
      </c>
      <c r="G16" s="42">
        <f t="shared" si="8"/>
        <v>1.5658611467511105</v>
      </c>
      <c r="H16" s="42">
        <f t="shared" si="8"/>
        <v>1.8624075915926934</v>
      </c>
      <c r="I16" s="42">
        <f t="shared" si="8"/>
        <v>2.4946669928587113</v>
      </c>
      <c r="J16" s="42">
        <f t="shared" si="8"/>
        <v>3.2532184110653493</v>
      </c>
      <c r="K16" s="42">
        <f t="shared" si="8"/>
        <v>1.8479927098039577</v>
      </c>
      <c r="L16" s="42">
        <f t="shared" si="8"/>
        <v>1.6994165185460484</v>
      </c>
      <c r="M16" s="42">
        <f t="shared" si="8"/>
        <v>1.9420557979301745</v>
      </c>
      <c r="N16" s="42">
        <f t="shared" si="8"/>
        <v>2.6885661405595291</v>
      </c>
      <c r="O16" s="42">
        <f t="shared" si="8"/>
        <v>3.3540163582126108</v>
      </c>
      <c r="P16" s="42">
        <f t="shared" si="8"/>
        <v>4.2407409807872698</v>
      </c>
      <c r="Q16" s="42">
        <f t="shared" si="8"/>
        <v>4.7218027616706388</v>
      </c>
    </row>
    <row r="17" spans="1:17" ht="11.45" customHeight="1" x14ac:dyDescent="0.25">
      <c r="A17" s="128" t="s">
        <v>18</v>
      </c>
      <c r="B17" s="131">
        <f t="shared" ref="B17" si="9">SUM(B18:B19)</f>
        <v>0.20571224386264042</v>
      </c>
      <c r="C17" s="131">
        <f t="shared" ref="C17:Q17" si="10">SUM(C18:C19)</f>
        <v>0.20849796888238425</v>
      </c>
      <c r="D17" s="131">
        <f t="shared" si="10"/>
        <v>0.20211693637454245</v>
      </c>
      <c r="E17" s="131">
        <f t="shared" si="10"/>
        <v>0.12516507858242626</v>
      </c>
      <c r="F17" s="131">
        <f t="shared" si="10"/>
        <v>0.13050289936155687</v>
      </c>
      <c r="G17" s="131">
        <f t="shared" si="10"/>
        <v>0.15536103484160368</v>
      </c>
      <c r="H17" s="131">
        <f t="shared" si="10"/>
        <v>0.20170537530158655</v>
      </c>
      <c r="I17" s="131">
        <f t="shared" si="10"/>
        <v>0.22182375700676521</v>
      </c>
      <c r="J17" s="131">
        <f t="shared" si="10"/>
        <v>0.2262485735676143</v>
      </c>
      <c r="K17" s="131">
        <f t="shared" si="10"/>
        <v>0.12200065568882745</v>
      </c>
      <c r="L17" s="131">
        <f t="shared" si="10"/>
        <v>0.13260366828352527</v>
      </c>
      <c r="M17" s="131">
        <f t="shared" si="10"/>
        <v>0.1291509418508662</v>
      </c>
      <c r="N17" s="131">
        <f t="shared" si="10"/>
        <v>0.18866789176174262</v>
      </c>
      <c r="O17" s="131">
        <f t="shared" si="10"/>
        <v>0.23800041872207461</v>
      </c>
      <c r="P17" s="131">
        <f t="shared" si="10"/>
        <v>0.21071036767506002</v>
      </c>
      <c r="Q17" s="131">
        <f t="shared" si="10"/>
        <v>0.2278621262884708</v>
      </c>
    </row>
    <row r="18" spans="1:17" ht="11.45" customHeight="1" x14ac:dyDescent="0.25">
      <c r="A18" s="95" t="s">
        <v>126</v>
      </c>
      <c r="B18" s="37">
        <f>B27*B83/1000000</f>
        <v>0.18162838609973941</v>
      </c>
      <c r="C18" s="37">
        <f t="shared" ref="C18:Q18" si="11">C27*C83/1000000</f>
        <v>0.18389321287346158</v>
      </c>
      <c r="D18" s="37">
        <f t="shared" si="11"/>
        <v>0.17692829308364721</v>
      </c>
      <c r="E18" s="37">
        <f t="shared" si="11"/>
        <v>9.794672101651232E-2</v>
      </c>
      <c r="F18" s="37">
        <f t="shared" si="11"/>
        <v>9.963089016589749E-2</v>
      </c>
      <c r="G18" s="37">
        <f t="shared" si="11"/>
        <v>0.11491649618030932</v>
      </c>
      <c r="H18" s="37">
        <f t="shared" si="11"/>
        <v>0.1326073420716555</v>
      </c>
      <c r="I18" s="37">
        <f t="shared" si="11"/>
        <v>0.15923521644122787</v>
      </c>
      <c r="J18" s="37">
        <f t="shared" si="11"/>
        <v>0.20054707004852362</v>
      </c>
      <c r="K18" s="37">
        <f t="shared" si="11"/>
        <v>0.11230905211192528</v>
      </c>
      <c r="L18" s="37">
        <f t="shared" si="11"/>
        <v>0.10535699239152832</v>
      </c>
      <c r="M18" s="37">
        <f t="shared" si="11"/>
        <v>0.10532424622532641</v>
      </c>
      <c r="N18" s="37">
        <f t="shared" si="11"/>
        <v>0.11768431559970458</v>
      </c>
      <c r="O18" s="37">
        <f t="shared" si="11"/>
        <v>0.16975842189456516</v>
      </c>
      <c r="P18" s="37">
        <f t="shared" si="11"/>
        <v>0.17381827959340357</v>
      </c>
      <c r="Q18" s="37">
        <f t="shared" si="11"/>
        <v>0.17670261299757575</v>
      </c>
    </row>
    <row r="19" spans="1:17" ht="11.45" customHeight="1" x14ac:dyDescent="0.25">
      <c r="A19" s="93" t="s">
        <v>125</v>
      </c>
      <c r="B19" s="36">
        <f>B28*B84/1000000</f>
        <v>2.4083857762900996E-2</v>
      </c>
      <c r="C19" s="36">
        <f t="shared" ref="C19:Q19" si="12">C28*C84/1000000</f>
        <v>2.4604756008922684E-2</v>
      </c>
      <c r="D19" s="36">
        <f t="shared" si="12"/>
        <v>2.5188643290895239E-2</v>
      </c>
      <c r="E19" s="36">
        <f t="shared" si="12"/>
        <v>2.721835756591395E-2</v>
      </c>
      <c r="F19" s="36">
        <f t="shared" si="12"/>
        <v>3.0872009195659387E-2</v>
      </c>
      <c r="G19" s="36">
        <f t="shared" si="12"/>
        <v>4.0444538661294369E-2</v>
      </c>
      <c r="H19" s="36">
        <f t="shared" si="12"/>
        <v>6.9098033229931063E-2</v>
      </c>
      <c r="I19" s="36">
        <f t="shared" si="12"/>
        <v>6.2588540565537337E-2</v>
      </c>
      <c r="J19" s="36">
        <f t="shared" si="12"/>
        <v>2.5701503519090667E-2</v>
      </c>
      <c r="K19" s="36">
        <f t="shared" si="12"/>
        <v>9.6916035769021771E-3</v>
      </c>
      <c r="L19" s="36">
        <f t="shared" si="12"/>
        <v>2.724667589199695E-2</v>
      </c>
      <c r="M19" s="36">
        <f t="shared" si="12"/>
        <v>2.3826695625539789E-2</v>
      </c>
      <c r="N19" s="36">
        <f t="shared" si="12"/>
        <v>7.0983576162038042E-2</v>
      </c>
      <c r="O19" s="36">
        <f t="shared" si="12"/>
        <v>6.8241996827509435E-2</v>
      </c>
      <c r="P19" s="36">
        <f t="shared" si="12"/>
        <v>3.6892088081656463E-2</v>
      </c>
      <c r="Q19" s="36">
        <f t="shared" si="12"/>
        <v>5.1159513290895041E-2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8269</v>
      </c>
      <c r="C21" s="41">
        <f t="shared" ref="C21:Q21" si="14">SUM(C22,C26)</f>
        <v>8868</v>
      </c>
      <c r="D21" s="41">
        <f t="shared" si="14"/>
        <v>9323</v>
      </c>
      <c r="E21" s="41">
        <f t="shared" si="14"/>
        <v>9794</v>
      </c>
      <c r="F21" s="41">
        <f t="shared" si="14"/>
        <v>12942</v>
      </c>
      <c r="G21" s="41">
        <f t="shared" si="14"/>
        <v>18279.000000000004</v>
      </c>
      <c r="H21" s="41">
        <f t="shared" si="14"/>
        <v>20021</v>
      </c>
      <c r="I21" s="41">
        <f t="shared" si="14"/>
        <v>23676</v>
      </c>
      <c r="J21" s="41">
        <f t="shared" si="14"/>
        <v>27784</v>
      </c>
      <c r="K21" s="41">
        <f t="shared" si="14"/>
        <v>18776</v>
      </c>
      <c r="L21" s="41">
        <f t="shared" si="14"/>
        <v>23460</v>
      </c>
      <c r="M21" s="41">
        <f t="shared" si="14"/>
        <v>25777</v>
      </c>
      <c r="N21" s="41">
        <f t="shared" si="14"/>
        <v>29190</v>
      </c>
      <c r="O21" s="41">
        <f t="shared" si="14"/>
        <v>30300</v>
      </c>
      <c r="P21" s="41">
        <f t="shared" si="14"/>
        <v>33068</v>
      </c>
      <c r="Q21" s="41">
        <f t="shared" si="14"/>
        <v>35628</v>
      </c>
    </row>
    <row r="22" spans="1:17" ht="11.45" customHeight="1" x14ac:dyDescent="0.25">
      <c r="A22" s="130" t="s">
        <v>39</v>
      </c>
      <c r="B22" s="132">
        <f t="shared" ref="B22" si="15">SUM(B23:B25)</f>
        <v>7790</v>
      </c>
      <c r="C22" s="132">
        <f t="shared" ref="C22:Q22" si="16">SUM(C23:C25)</f>
        <v>8383</v>
      </c>
      <c r="D22" s="132">
        <f t="shared" si="16"/>
        <v>8854</v>
      </c>
      <c r="E22" s="132">
        <f t="shared" si="16"/>
        <v>9513</v>
      </c>
      <c r="F22" s="132">
        <f t="shared" si="16"/>
        <v>12652</v>
      </c>
      <c r="G22" s="132">
        <f t="shared" si="16"/>
        <v>17938.000000000004</v>
      </c>
      <c r="H22" s="132">
        <f t="shared" si="16"/>
        <v>19597</v>
      </c>
      <c r="I22" s="132">
        <f t="shared" si="16"/>
        <v>23233</v>
      </c>
      <c r="J22" s="132">
        <f t="shared" si="16"/>
        <v>27413</v>
      </c>
      <c r="K22" s="132">
        <f t="shared" si="16"/>
        <v>18489</v>
      </c>
      <c r="L22" s="132">
        <f t="shared" si="16"/>
        <v>23252</v>
      </c>
      <c r="M22" s="132">
        <f t="shared" si="16"/>
        <v>25573</v>
      </c>
      <c r="N22" s="132">
        <f t="shared" si="16"/>
        <v>28885</v>
      </c>
      <c r="O22" s="132">
        <f t="shared" si="16"/>
        <v>29908</v>
      </c>
      <c r="P22" s="132">
        <f t="shared" si="16"/>
        <v>32737</v>
      </c>
      <c r="Q22" s="132">
        <f t="shared" si="16"/>
        <v>35256</v>
      </c>
    </row>
    <row r="23" spans="1:17" ht="11.45" customHeight="1" x14ac:dyDescent="0.25">
      <c r="A23" s="116" t="s">
        <v>23</v>
      </c>
      <c r="B23" s="42">
        <f>IF(B32=0,0,B32/B70)</f>
        <v>0</v>
      </c>
      <c r="C23" s="42">
        <f t="shared" ref="C23:Q23" si="17">IF(C32=0,0,C32/C70)</f>
        <v>0</v>
      </c>
      <c r="D23" s="42">
        <f t="shared" si="17"/>
        <v>0</v>
      </c>
      <c r="E23" s="42">
        <f t="shared" si="17"/>
        <v>0</v>
      </c>
      <c r="F23" s="42">
        <f t="shared" si="17"/>
        <v>0</v>
      </c>
      <c r="G23" s="42">
        <f t="shared" si="17"/>
        <v>0</v>
      </c>
      <c r="H23" s="42">
        <f t="shared" si="17"/>
        <v>0</v>
      </c>
      <c r="I23" s="42">
        <f t="shared" si="17"/>
        <v>0</v>
      </c>
      <c r="J23" s="42">
        <f t="shared" si="17"/>
        <v>0</v>
      </c>
      <c r="K23" s="42">
        <f t="shared" si="17"/>
        <v>0</v>
      </c>
      <c r="L23" s="42">
        <f t="shared" si="17"/>
        <v>0</v>
      </c>
      <c r="M23" s="42">
        <f t="shared" si="17"/>
        <v>0</v>
      </c>
      <c r="N23" s="42">
        <f t="shared" si="17"/>
        <v>0</v>
      </c>
      <c r="O23" s="42">
        <f t="shared" si="17"/>
        <v>0</v>
      </c>
      <c r="P23" s="42">
        <f t="shared" si="17"/>
        <v>0</v>
      </c>
      <c r="Q23" s="42">
        <f t="shared" si="17"/>
        <v>0</v>
      </c>
    </row>
    <row r="24" spans="1:17" ht="11.45" customHeight="1" x14ac:dyDescent="0.25">
      <c r="A24" s="116" t="s">
        <v>127</v>
      </c>
      <c r="B24" s="42">
        <f t="shared" ref="B24:Q25" si="18">IF(B33=0,0,B33/B71)</f>
        <v>7104</v>
      </c>
      <c r="C24" s="42">
        <f t="shared" si="18"/>
        <v>7439</v>
      </c>
      <c r="D24" s="42">
        <f t="shared" si="18"/>
        <v>7785</v>
      </c>
      <c r="E24" s="42">
        <f t="shared" si="18"/>
        <v>8436</v>
      </c>
      <c r="F24" s="42">
        <f t="shared" si="18"/>
        <v>11397</v>
      </c>
      <c r="G24" s="42">
        <f t="shared" si="18"/>
        <v>15979.000000000002</v>
      </c>
      <c r="H24" s="42">
        <f t="shared" si="18"/>
        <v>17267</v>
      </c>
      <c r="I24" s="42">
        <f t="shared" si="18"/>
        <v>20112</v>
      </c>
      <c r="J24" s="42">
        <f t="shared" si="18"/>
        <v>23343</v>
      </c>
      <c r="K24" s="42">
        <f t="shared" si="18"/>
        <v>16131</v>
      </c>
      <c r="L24" s="42">
        <f t="shared" si="18"/>
        <v>20807</v>
      </c>
      <c r="M24" s="42">
        <f t="shared" si="18"/>
        <v>22775</v>
      </c>
      <c r="N24" s="42">
        <f t="shared" si="18"/>
        <v>25006</v>
      </c>
      <c r="O24" s="42">
        <f t="shared" si="18"/>
        <v>25062</v>
      </c>
      <c r="P24" s="42">
        <f t="shared" si="18"/>
        <v>26601</v>
      </c>
      <c r="Q24" s="42">
        <f t="shared" si="18"/>
        <v>28414</v>
      </c>
    </row>
    <row r="25" spans="1:17" ht="11.45" customHeight="1" x14ac:dyDescent="0.25">
      <c r="A25" s="116" t="s">
        <v>125</v>
      </c>
      <c r="B25" s="42">
        <f t="shared" si="18"/>
        <v>686</v>
      </c>
      <c r="C25" s="42">
        <f t="shared" si="18"/>
        <v>944</v>
      </c>
      <c r="D25" s="42">
        <f t="shared" si="18"/>
        <v>1069</v>
      </c>
      <c r="E25" s="42">
        <f t="shared" si="18"/>
        <v>1077</v>
      </c>
      <c r="F25" s="42">
        <f t="shared" si="18"/>
        <v>1255</v>
      </c>
      <c r="G25" s="42">
        <f t="shared" si="18"/>
        <v>1959.0000000000002</v>
      </c>
      <c r="H25" s="42">
        <f t="shared" si="18"/>
        <v>2329.9999999999995</v>
      </c>
      <c r="I25" s="42">
        <f t="shared" si="18"/>
        <v>3121</v>
      </c>
      <c r="J25" s="42">
        <f t="shared" si="18"/>
        <v>4070</v>
      </c>
      <c r="K25" s="42">
        <f t="shared" si="18"/>
        <v>2358</v>
      </c>
      <c r="L25" s="42">
        <f t="shared" si="18"/>
        <v>2445</v>
      </c>
      <c r="M25" s="42">
        <f t="shared" si="18"/>
        <v>2798</v>
      </c>
      <c r="N25" s="42">
        <f t="shared" si="18"/>
        <v>3879</v>
      </c>
      <c r="O25" s="42">
        <f t="shared" si="18"/>
        <v>4846</v>
      </c>
      <c r="P25" s="42">
        <f t="shared" si="18"/>
        <v>6136</v>
      </c>
      <c r="Q25" s="42">
        <f t="shared" si="18"/>
        <v>6842</v>
      </c>
    </row>
    <row r="26" spans="1:17" ht="11.45" customHeight="1" x14ac:dyDescent="0.25">
      <c r="A26" s="128" t="s">
        <v>18</v>
      </c>
      <c r="B26" s="131">
        <f t="shared" ref="B26" si="19">SUM(B27:B28)</f>
        <v>479</v>
      </c>
      <c r="C26" s="131">
        <f t="shared" ref="C26:Q26" si="20">SUM(C27:C28)</f>
        <v>484.99999999999994</v>
      </c>
      <c r="D26" s="131">
        <f t="shared" si="20"/>
        <v>469</v>
      </c>
      <c r="E26" s="131">
        <f t="shared" si="20"/>
        <v>281</v>
      </c>
      <c r="F26" s="131">
        <f t="shared" si="20"/>
        <v>290</v>
      </c>
      <c r="G26" s="131">
        <f t="shared" si="20"/>
        <v>341</v>
      </c>
      <c r="H26" s="131">
        <f t="shared" si="20"/>
        <v>424</v>
      </c>
      <c r="I26" s="131">
        <f t="shared" si="20"/>
        <v>443</v>
      </c>
      <c r="J26" s="131">
        <f t="shared" si="20"/>
        <v>371</v>
      </c>
      <c r="K26" s="131">
        <f t="shared" si="20"/>
        <v>287</v>
      </c>
      <c r="L26" s="131">
        <f t="shared" si="20"/>
        <v>208</v>
      </c>
      <c r="M26" s="131">
        <f t="shared" si="20"/>
        <v>204</v>
      </c>
      <c r="N26" s="131">
        <f t="shared" si="20"/>
        <v>305</v>
      </c>
      <c r="O26" s="131">
        <f t="shared" si="20"/>
        <v>392</v>
      </c>
      <c r="P26" s="131">
        <f t="shared" si="20"/>
        <v>331</v>
      </c>
      <c r="Q26" s="131">
        <f t="shared" si="20"/>
        <v>372</v>
      </c>
    </row>
    <row r="27" spans="1:17" ht="11.45" customHeight="1" x14ac:dyDescent="0.25">
      <c r="A27" s="95" t="s">
        <v>126</v>
      </c>
      <c r="B27" s="37">
        <f t="shared" ref="B27:Q28" si="21">IF(B36=0,0,B36/B74)</f>
        <v>440</v>
      </c>
      <c r="C27" s="37">
        <f t="shared" si="21"/>
        <v>445.99999999999994</v>
      </c>
      <c r="D27" s="37">
        <f t="shared" si="21"/>
        <v>429</v>
      </c>
      <c r="E27" s="37">
        <f t="shared" si="21"/>
        <v>237</v>
      </c>
      <c r="F27" s="37">
        <f t="shared" si="21"/>
        <v>241.00000000000003</v>
      </c>
      <c r="G27" s="37">
        <f t="shared" si="21"/>
        <v>276</v>
      </c>
      <c r="H27" s="37">
        <f t="shared" si="21"/>
        <v>309</v>
      </c>
      <c r="I27" s="37">
        <f t="shared" si="21"/>
        <v>334</v>
      </c>
      <c r="J27" s="37">
        <f t="shared" si="21"/>
        <v>324</v>
      </c>
      <c r="K27" s="37">
        <f t="shared" si="21"/>
        <v>268</v>
      </c>
      <c r="L27" s="37">
        <f t="shared" si="21"/>
        <v>153</v>
      </c>
      <c r="M27" s="37">
        <f t="shared" si="21"/>
        <v>152</v>
      </c>
      <c r="N27" s="37">
        <f t="shared" si="21"/>
        <v>170</v>
      </c>
      <c r="O27" s="37">
        <f t="shared" si="21"/>
        <v>243</v>
      </c>
      <c r="P27" s="37">
        <f t="shared" si="21"/>
        <v>249.99999999999997</v>
      </c>
      <c r="Q27" s="37">
        <f t="shared" si="21"/>
        <v>256</v>
      </c>
    </row>
    <row r="28" spans="1:17" ht="11.45" customHeight="1" x14ac:dyDescent="0.25">
      <c r="A28" s="93" t="s">
        <v>125</v>
      </c>
      <c r="B28" s="36">
        <f t="shared" si="21"/>
        <v>38.999999999999993</v>
      </c>
      <c r="C28" s="36">
        <f t="shared" si="21"/>
        <v>39</v>
      </c>
      <c r="D28" s="36">
        <f t="shared" si="21"/>
        <v>40</v>
      </c>
      <c r="E28" s="36">
        <f t="shared" si="21"/>
        <v>43.999999999999993</v>
      </c>
      <c r="F28" s="36">
        <f t="shared" si="21"/>
        <v>49</v>
      </c>
      <c r="G28" s="36">
        <f t="shared" si="21"/>
        <v>65</v>
      </c>
      <c r="H28" s="36">
        <f t="shared" si="21"/>
        <v>115</v>
      </c>
      <c r="I28" s="36">
        <f t="shared" si="21"/>
        <v>109</v>
      </c>
      <c r="J28" s="36">
        <f t="shared" si="21"/>
        <v>47</v>
      </c>
      <c r="K28" s="36">
        <f t="shared" si="21"/>
        <v>19</v>
      </c>
      <c r="L28" s="36">
        <f t="shared" si="21"/>
        <v>55</v>
      </c>
      <c r="M28" s="36">
        <f t="shared" si="21"/>
        <v>51.999999999999993</v>
      </c>
      <c r="N28" s="36">
        <f t="shared" si="21"/>
        <v>135</v>
      </c>
      <c r="O28" s="36">
        <f t="shared" si="21"/>
        <v>149</v>
      </c>
      <c r="P28" s="36">
        <f t="shared" si="21"/>
        <v>81.000000000000014</v>
      </c>
      <c r="Q28" s="36">
        <f t="shared" si="21"/>
        <v>116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607660</v>
      </c>
      <c r="C31" s="132">
        <f t="shared" si="22"/>
        <v>664346</v>
      </c>
      <c r="D31" s="132">
        <f t="shared" si="22"/>
        <v>707291</v>
      </c>
      <c r="E31" s="132">
        <f t="shared" si="22"/>
        <v>759624</v>
      </c>
      <c r="F31" s="132">
        <f t="shared" si="22"/>
        <v>1009759</v>
      </c>
      <c r="G31" s="132">
        <f t="shared" si="22"/>
        <v>1450180</v>
      </c>
      <c r="H31" s="132">
        <f t="shared" si="22"/>
        <v>1804763</v>
      </c>
      <c r="I31" s="132">
        <f t="shared" si="22"/>
        <v>2197874</v>
      </c>
      <c r="J31" s="132">
        <f t="shared" si="22"/>
        <v>2562957</v>
      </c>
      <c r="K31" s="132">
        <f t="shared" si="22"/>
        <v>1872352</v>
      </c>
      <c r="L31" s="132">
        <f t="shared" si="22"/>
        <v>2330823</v>
      </c>
      <c r="M31" s="132">
        <f t="shared" si="22"/>
        <v>2701210</v>
      </c>
      <c r="N31" s="132">
        <f t="shared" si="22"/>
        <v>3173779</v>
      </c>
      <c r="O31" s="132">
        <f t="shared" si="22"/>
        <v>3502392</v>
      </c>
      <c r="P31" s="132">
        <f t="shared" si="22"/>
        <v>3824888</v>
      </c>
      <c r="Q31" s="132">
        <f t="shared" si="22"/>
        <v>4232492</v>
      </c>
    </row>
    <row r="32" spans="1:17" ht="11.45" customHeight="1" x14ac:dyDescent="0.25">
      <c r="A32" s="116" t="s">
        <v>23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</row>
    <row r="33" spans="1:17" ht="11.45" customHeight="1" x14ac:dyDescent="0.25">
      <c r="A33" s="116" t="s">
        <v>127</v>
      </c>
      <c r="B33" s="42">
        <v>525543</v>
      </c>
      <c r="C33" s="42">
        <v>550799</v>
      </c>
      <c r="D33" s="42">
        <v>581658</v>
      </c>
      <c r="E33" s="42">
        <v>635062</v>
      </c>
      <c r="F33" s="42">
        <v>861237</v>
      </c>
      <c r="G33" s="42">
        <v>1220063</v>
      </c>
      <c r="H33" s="42">
        <v>1515909</v>
      </c>
      <c r="I33" s="42">
        <v>1788224.0000000002</v>
      </c>
      <c r="J33" s="42">
        <v>2055981.9999999998</v>
      </c>
      <c r="K33" s="42">
        <v>1536919</v>
      </c>
      <c r="L33" s="42">
        <v>1980519</v>
      </c>
      <c r="M33" s="42">
        <v>2320473</v>
      </c>
      <c r="N33" s="42">
        <v>2672464</v>
      </c>
      <c r="O33" s="42">
        <v>2830467</v>
      </c>
      <c r="P33" s="42">
        <v>2969766</v>
      </c>
      <c r="Q33" s="42">
        <v>3261141</v>
      </c>
    </row>
    <row r="34" spans="1:17" ht="11.45" customHeight="1" x14ac:dyDescent="0.25">
      <c r="A34" s="116" t="s">
        <v>125</v>
      </c>
      <c r="B34" s="42">
        <v>82117</v>
      </c>
      <c r="C34" s="42">
        <v>113547</v>
      </c>
      <c r="D34" s="42">
        <v>125633</v>
      </c>
      <c r="E34" s="42">
        <v>124562</v>
      </c>
      <c r="F34" s="42">
        <v>148522</v>
      </c>
      <c r="G34" s="42">
        <v>230117</v>
      </c>
      <c r="H34" s="42">
        <v>288854</v>
      </c>
      <c r="I34" s="42">
        <v>409649.99999999994</v>
      </c>
      <c r="J34" s="42">
        <v>506975</v>
      </c>
      <c r="K34" s="42">
        <v>335433</v>
      </c>
      <c r="L34" s="42">
        <v>350304</v>
      </c>
      <c r="M34" s="42">
        <v>380737</v>
      </c>
      <c r="N34" s="42">
        <v>501314.99999999994</v>
      </c>
      <c r="O34" s="42">
        <v>671925</v>
      </c>
      <c r="P34" s="42">
        <v>855122</v>
      </c>
      <c r="Q34" s="42">
        <v>971351.00000000012</v>
      </c>
    </row>
    <row r="35" spans="1:17" ht="11.45" customHeight="1" x14ac:dyDescent="0.25">
      <c r="A35" s="128" t="s">
        <v>137</v>
      </c>
      <c r="B35" s="131">
        <f t="shared" ref="B35:Q35" si="23">SUM(B36:B37)</f>
        <v>11088.804125704981</v>
      </c>
      <c r="C35" s="131">
        <f t="shared" si="23"/>
        <v>11436.010168940382</v>
      </c>
      <c r="D35" s="131">
        <f t="shared" si="23"/>
        <v>11297.045216004317</v>
      </c>
      <c r="E35" s="131">
        <f t="shared" si="23"/>
        <v>7479.3538099517546</v>
      </c>
      <c r="F35" s="131">
        <f t="shared" si="23"/>
        <v>7938.3229324231506</v>
      </c>
      <c r="G35" s="131">
        <f t="shared" si="23"/>
        <v>9549.4456641038978</v>
      </c>
      <c r="H35" s="131">
        <f t="shared" si="23"/>
        <v>12690.990220297892</v>
      </c>
      <c r="I35" s="131">
        <f t="shared" si="23"/>
        <v>12811.342797311281</v>
      </c>
      <c r="J35" s="131">
        <f t="shared" si="23"/>
        <v>9053.7945129151431</v>
      </c>
      <c r="K35" s="131">
        <f t="shared" si="23"/>
        <v>6481.2168961240668</v>
      </c>
      <c r="L35" s="131">
        <f t="shared" si="23"/>
        <v>6264.4096891669742</v>
      </c>
      <c r="M35" s="131">
        <f t="shared" si="23"/>
        <v>6148.0477779339653</v>
      </c>
      <c r="N35" s="131">
        <f t="shared" si="23"/>
        <v>10826.990119537559</v>
      </c>
      <c r="O35" s="131">
        <f t="shared" si="23"/>
        <v>12866.586301023897</v>
      </c>
      <c r="P35" s="131">
        <f t="shared" si="23"/>
        <v>10226.694485036191</v>
      </c>
      <c r="Q35" s="131">
        <f t="shared" si="23"/>
        <v>11896.860493598055</v>
      </c>
    </row>
    <row r="36" spans="1:17" ht="11.45" customHeight="1" x14ac:dyDescent="0.25">
      <c r="A36" s="95" t="s">
        <v>126</v>
      </c>
      <c r="B36" s="37">
        <v>8995.1235855294944</v>
      </c>
      <c r="C36" s="37">
        <v>9350.0585271125474</v>
      </c>
      <c r="D36" s="37">
        <v>9132.8822487319358</v>
      </c>
      <c r="E36" s="37">
        <v>5116.9193756786772</v>
      </c>
      <c r="F36" s="37">
        <v>5270.168956824783</v>
      </c>
      <c r="G36" s="37">
        <v>5972.7064464833602</v>
      </c>
      <c r="H36" s="37">
        <v>6421.1226024151274</v>
      </c>
      <c r="I36" s="37">
        <v>6863.0612594689219</v>
      </c>
      <c r="J36" s="37">
        <v>6504.7090839508146</v>
      </c>
      <c r="K36" s="37">
        <v>5461.8164003209995</v>
      </c>
      <c r="L36" s="37">
        <v>3237.4219314219727</v>
      </c>
      <c r="M36" s="37">
        <v>3334.504080663758</v>
      </c>
      <c r="N36" s="37">
        <v>3697.3000557090395</v>
      </c>
      <c r="O36" s="37">
        <v>5345.7590201648736</v>
      </c>
      <c r="P36" s="37">
        <v>5938.3211542549216</v>
      </c>
      <c r="Q36" s="37">
        <v>6001.4726203178689</v>
      </c>
    </row>
    <row r="37" spans="1:17" ht="11.45" customHeight="1" x14ac:dyDescent="0.25">
      <c r="A37" s="93" t="s">
        <v>125</v>
      </c>
      <c r="B37" s="36">
        <v>2093.6805401754873</v>
      </c>
      <c r="C37" s="36">
        <v>2085.951641827834</v>
      </c>
      <c r="D37" s="36">
        <v>2164.1629672723807</v>
      </c>
      <c r="E37" s="36">
        <v>2362.4344342730774</v>
      </c>
      <c r="F37" s="36">
        <v>2668.1539755983681</v>
      </c>
      <c r="G37" s="36">
        <v>3576.7392176205381</v>
      </c>
      <c r="H37" s="36">
        <v>6269.8676178827654</v>
      </c>
      <c r="I37" s="36">
        <v>5948.2815378423602</v>
      </c>
      <c r="J37" s="36">
        <v>2549.0854289643289</v>
      </c>
      <c r="K37" s="36">
        <v>1019.4004958030671</v>
      </c>
      <c r="L37" s="36">
        <v>3026.9877577450011</v>
      </c>
      <c r="M37" s="36">
        <v>2813.5436972702078</v>
      </c>
      <c r="N37" s="36">
        <v>7129.6900638285188</v>
      </c>
      <c r="O37" s="36">
        <v>7520.8272808590245</v>
      </c>
      <c r="P37" s="36">
        <v>4288.3733307812681</v>
      </c>
      <c r="Q37" s="36">
        <v>5895.387873280185</v>
      </c>
    </row>
    <row r="39" spans="1:17" ht="11.45" customHeight="1" x14ac:dyDescent="0.25">
      <c r="A39" s="27" t="s">
        <v>136</v>
      </c>
      <c r="B39" s="41">
        <f t="shared" ref="B39:Q39" si="24">SUM(B40,B44)</f>
        <v>6.8904709748080002</v>
      </c>
      <c r="C39" s="41">
        <f t="shared" si="24"/>
        <v>7.0783991228070002</v>
      </c>
      <c r="D39" s="41">
        <f t="shared" si="24"/>
        <v>7.2727771679469999</v>
      </c>
      <c r="E39" s="41">
        <f t="shared" si="24"/>
        <v>7.6351648351649999</v>
      </c>
      <c r="F39" s="41">
        <f t="shared" si="24"/>
        <v>9.296685082873001</v>
      </c>
      <c r="G39" s="41">
        <f t="shared" si="24"/>
        <v>12.282442672264999</v>
      </c>
      <c r="H39" s="41">
        <f t="shared" si="24"/>
        <v>13.221092384354</v>
      </c>
      <c r="I39" s="41">
        <f t="shared" si="24"/>
        <v>15.664648386465998</v>
      </c>
      <c r="J39" s="41">
        <f t="shared" si="24"/>
        <v>18.240460163884002</v>
      </c>
      <c r="K39" s="41">
        <f t="shared" si="24"/>
        <v>18.077444464724</v>
      </c>
      <c r="L39" s="41">
        <f t="shared" si="24"/>
        <v>17.914428765563997</v>
      </c>
      <c r="M39" s="41">
        <f t="shared" si="24"/>
        <v>17.751413066403998</v>
      </c>
      <c r="N39" s="41">
        <f t="shared" si="24"/>
        <v>18.644994582534999</v>
      </c>
      <c r="O39" s="41">
        <f t="shared" si="24"/>
        <v>19.181240490935</v>
      </c>
      <c r="P39" s="41">
        <f t="shared" si="24"/>
        <v>20.874531723761997</v>
      </c>
      <c r="Q39" s="41">
        <f t="shared" si="24"/>
        <v>22.315831206390001</v>
      </c>
    </row>
    <row r="40" spans="1:17" ht="11.45" customHeight="1" x14ac:dyDescent="0.25">
      <c r="A40" s="130" t="s">
        <v>39</v>
      </c>
      <c r="B40" s="132">
        <f t="shared" ref="B40:Q40" si="25">SUM(B41:B43)</f>
        <v>4.8904709748080002</v>
      </c>
      <c r="C40" s="132">
        <f t="shared" si="25"/>
        <v>5.0783991228070002</v>
      </c>
      <c r="D40" s="132">
        <f t="shared" si="25"/>
        <v>5.2727771679469999</v>
      </c>
      <c r="E40" s="132">
        <f t="shared" si="25"/>
        <v>5.6351648351649999</v>
      </c>
      <c r="F40" s="132">
        <f t="shared" si="25"/>
        <v>7.2966850828730001</v>
      </c>
      <c r="G40" s="132">
        <f t="shared" si="25"/>
        <v>10.282442672264999</v>
      </c>
      <c r="H40" s="132">
        <f t="shared" si="25"/>
        <v>11.221092384354</v>
      </c>
      <c r="I40" s="132">
        <f t="shared" si="25"/>
        <v>13.664648386465998</v>
      </c>
      <c r="J40" s="132">
        <f t="shared" si="25"/>
        <v>16.240460163884002</v>
      </c>
      <c r="K40" s="132">
        <f t="shared" si="25"/>
        <v>16.077444464724</v>
      </c>
      <c r="L40" s="132">
        <f t="shared" si="25"/>
        <v>15.914428765563999</v>
      </c>
      <c r="M40" s="132">
        <f t="shared" si="25"/>
        <v>15.751413066404</v>
      </c>
      <c r="N40" s="132">
        <f t="shared" si="25"/>
        <v>16.644994582534999</v>
      </c>
      <c r="O40" s="132">
        <f t="shared" si="25"/>
        <v>17.181240490935</v>
      </c>
      <c r="P40" s="132">
        <f t="shared" si="25"/>
        <v>18.874531723761997</v>
      </c>
      <c r="Q40" s="132">
        <f t="shared" si="25"/>
        <v>20.315831206390001</v>
      </c>
    </row>
    <row r="41" spans="1:17" ht="11.45" customHeight="1" x14ac:dyDescent="0.25">
      <c r="A41" s="116" t="s">
        <v>23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</row>
    <row r="42" spans="1:17" ht="11.45" customHeight="1" x14ac:dyDescent="0.25">
      <c r="A42" s="116" t="s">
        <v>127</v>
      </c>
      <c r="B42" s="42">
        <v>3.8904709748080002</v>
      </c>
      <c r="C42" s="42">
        <v>4.0783991228070002</v>
      </c>
      <c r="D42" s="42">
        <v>4.2727771679469999</v>
      </c>
      <c r="E42" s="42">
        <v>4.6351648351649999</v>
      </c>
      <c r="F42" s="42">
        <v>6.2966850828730001</v>
      </c>
      <c r="G42" s="42">
        <v>8.8821567537519996</v>
      </c>
      <c r="H42" s="42">
        <v>9.5556170448260005</v>
      </c>
      <c r="I42" s="42">
        <v>11.433769187037999</v>
      </c>
      <c r="J42" s="42">
        <v>13.331239291833</v>
      </c>
      <c r="K42" s="42">
        <v>13.201556926006001</v>
      </c>
      <c r="L42" s="42">
        <v>13.071874560178999</v>
      </c>
      <c r="M42" s="42">
        <v>12.942192194352</v>
      </c>
      <c r="N42" s="42">
        <v>13.869107043815999</v>
      </c>
      <c r="O42" s="42">
        <v>13.931072818232</v>
      </c>
      <c r="P42" s="42">
        <v>14.761931187568999</v>
      </c>
      <c r="Q42" s="42">
        <v>15.733111849390999</v>
      </c>
    </row>
    <row r="43" spans="1:17" ht="11.45" customHeight="1" x14ac:dyDescent="0.25">
      <c r="A43" s="116" t="s">
        <v>125</v>
      </c>
      <c r="B43" s="42">
        <v>1</v>
      </c>
      <c r="C43" s="42">
        <v>1</v>
      </c>
      <c r="D43" s="42">
        <v>1</v>
      </c>
      <c r="E43" s="42">
        <v>1</v>
      </c>
      <c r="F43" s="42">
        <v>1</v>
      </c>
      <c r="G43" s="42">
        <v>1.4002859185130001</v>
      </c>
      <c r="H43" s="42">
        <v>1.665475339528</v>
      </c>
      <c r="I43" s="42">
        <v>2.2308791994280002</v>
      </c>
      <c r="J43" s="42">
        <v>2.9092208720510002</v>
      </c>
      <c r="K43" s="42">
        <v>2.8758875387180001</v>
      </c>
      <c r="L43" s="42">
        <v>2.8425542053849999</v>
      </c>
      <c r="M43" s="42">
        <v>2.8092208720520002</v>
      </c>
      <c r="N43" s="42">
        <v>2.7758875387190001</v>
      </c>
      <c r="O43" s="42">
        <v>3.2501676727030002</v>
      </c>
      <c r="P43" s="42">
        <v>4.1126005361929998</v>
      </c>
      <c r="Q43" s="42">
        <v>4.5827193569990001</v>
      </c>
    </row>
    <row r="44" spans="1:17" ht="11.45" customHeight="1" x14ac:dyDescent="0.25">
      <c r="A44" s="128" t="s">
        <v>18</v>
      </c>
      <c r="B44" s="131">
        <f t="shared" ref="B44:Q44" si="26">SUM(B45:B46)</f>
        <v>2</v>
      </c>
      <c r="C44" s="131">
        <f t="shared" si="26"/>
        <v>2</v>
      </c>
      <c r="D44" s="131">
        <f t="shared" si="26"/>
        <v>2</v>
      </c>
      <c r="E44" s="131">
        <f t="shared" si="26"/>
        <v>2</v>
      </c>
      <c r="F44" s="131">
        <f t="shared" si="26"/>
        <v>2</v>
      </c>
      <c r="G44" s="131">
        <f t="shared" si="26"/>
        <v>2</v>
      </c>
      <c r="H44" s="131">
        <f t="shared" si="26"/>
        <v>2</v>
      </c>
      <c r="I44" s="131">
        <f t="shared" si="26"/>
        <v>2</v>
      </c>
      <c r="J44" s="131">
        <f t="shared" si="26"/>
        <v>2</v>
      </c>
      <c r="K44" s="131">
        <f t="shared" si="26"/>
        <v>2</v>
      </c>
      <c r="L44" s="131">
        <f t="shared" si="26"/>
        <v>2</v>
      </c>
      <c r="M44" s="131">
        <f t="shared" si="26"/>
        <v>2</v>
      </c>
      <c r="N44" s="131">
        <f t="shared" si="26"/>
        <v>2</v>
      </c>
      <c r="O44" s="131">
        <f t="shared" si="26"/>
        <v>2</v>
      </c>
      <c r="P44" s="131">
        <f t="shared" si="26"/>
        <v>2</v>
      </c>
      <c r="Q44" s="131">
        <f t="shared" si="26"/>
        <v>2</v>
      </c>
    </row>
    <row r="45" spans="1:17" ht="11.45" customHeight="1" x14ac:dyDescent="0.25">
      <c r="A45" s="95" t="s">
        <v>126</v>
      </c>
      <c r="B45" s="37">
        <v>1</v>
      </c>
      <c r="C45" s="37">
        <v>1</v>
      </c>
      <c r="D45" s="37">
        <v>1</v>
      </c>
      <c r="E45" s="37">
        <v>1</v>
      </c>
      <c r="F45" s="37">
        <v>1</v>
      </c>
      <c r="G45" s="37">
        <v>1</v>
      </c>
      <c r="H45" s="37">
        <v>1</v>
      </c>
      <c r="I45" s="37">
        <v>1</v>
      </c>
      <c r="J45" s="37">
        <v>1</v>
      </c>
      <c r="K45" s="37">
        <v>1</v>
      </c>
      <c r="L45" s="37">
        <v>1</v>
      </c>
      <c r="M45" s="37">
        <v>1</v>
      </c>
      <c r="N45" s="37">
        <v>1</v>
      </c>
      <c r="O45" s="37">
        <v>1</v>
      </c>
      <c r="P45" s="37">
        <v>1</v>
      </c>
      <c r="Q45" s="37">
        <v>1</v>
      </c>
    </row>
    <row r="46" spans="1:17" ht="11.45" customHeight="1" x14ac:dyDescent="0.25">
      <c r="A46" s="93" t="s">
        <v>125</v>
      </c>
      <c r="B46" s="36">
        <v>1</v>
      </c>
      <c r="C46" s="36">
        <v>1</v>
      </c>
      <c r="D46" s="36">
        <v>1</v>
      </c>
      <c r="E46" s="36">
        <v>1</v>
      </c>
      <c r="F46" s="36">
        <v>1</v>
      </c>
      <c r="G46" s="36">
        <v>1</v>
      </c>
      <c r="H46" s="36">
        <v>1</v>
      </c>
      <c r="I46" s="36">
        <v>1</v>
      </c>
      <c r="J46" s="36">
        <v>1</v>
      </c>
      <c r="K46" s="36">
        <v>1</v>
      </c>
      <c r="L46" s="36">
        <v>1</v>
      </c>
      <c r="M46" s="36">
        <v>1</v>
      </c>
      <c r="N46" s="36">
        <v>1</v>
      </c>
      <c r="O46" s="36">
        <v>1</v>
      </c>
      <c r="P46" s="36">
        <v>1</v>
      </c>
      <c r="Q46" s="36">
        <v>1</v>
      </c>
    </row>
    <row r="48" spans="1:17" ht="11.45" customHeight="1" x14ac:dyDescent="0.25">
      <c r="A48" s="27" t="s">
        <v>135</v>
      </c>
      <c r="B48" s="41">
        <f t="shared" ref="B48:Q48" si="27">SUM(B49,B53)</f>
        <v>6.8904709748080002</v>
      </c>
      <c r="C48" s="41">
        <f t="shared" si="27"/>
        <v>7.0783991228070002</v>
      </c>
      <c r="D48" s="41">
        <f t="shared" si="27"/>
        <v>7.2727771679469999</v>
      </c>
      <c r="E48" s="41">
        <f t="shared" si="27"/>
        <v>7.6351648351649999</v>
      </c>
      <c r="F48" s="41">
        <f t="shared" si="27"/>
        <v>9.296685082873001</v>
      </c>
      <c r="G48" s="41">
        <f t="shared" si="27"/>
        <v>12.282442672264999</v>
      </c>
      <c r="H48" s="41">
        <f t="shared" si="27"/>
        <v>13.221092384354</v>
      </c>
      <c r="I48" s="41">
        <f t="shared" si="27"/>
        <v>15.664648386465998</v>
      </c>
      <c r="J48" s="41">
        <f t="shared" si="27"/>
        <v>18.240460163884002</v>
      </c>
      <c r="K48" s="41">
        <f t="shared" si="27"/>
        <v>12.651597506577</v>
      </c>
      <c r="L48" s="41">
        <f t="shared" si="27"/>
        <v>15.189760033654</v>
      </c>
      <c r="M48" s="41">
        <f t="shared" si="27"/>
        <v>16.531891276770999</v>
      </c>
      <c r="N48" s="41">
        <f t="shared" si="27"/>
        <v>18.472462748513998</v>
      </c>
      <c r="O48" s="41">
        <f t="shared" si="27"/>
        <v>19.181240490935</v>
      </c>
      <c r="P48" s="41">
        <f t="shared" si="27"/>
        <v>20.874531723761997</v>
      </c>
      <c r="Q48" s="41">
        <f t="shared" si="27"/>
        <v>22.315831206390001</v>
      </c>
    </row>
    <row r="49" spans="1:17" ht="11.45" customHeight="1" x14ac:dyDescent="0.25">
      <c r="A49" s="130" t="s">
        <v>39</v>
      </c>
      <c r="B49" s="132">
        <f t="shared" ref="B49:Q49" si="28">SUM(B50:B52)</f>
        <v>4.8904709748080002</v>
      </c>
      <c r="C49" s="132">
        <f t="shared" si="28"/>
        <v>5.0783991228070002</v>
      </c>
      <c r="D49" s="132">
        <f t="shared" si="28"/>
        <v>5.2727771679469999</v>
      </c>
      <c r="E49" s="132">
        <f t="shared" si="28"/>
        <v>5.6351648351649999</v>
      </c>
      <c r="F49" s="132">
        <f t="shared" si="28"/>
        <v>7.2966850828730001</v>
      </c>
      <c r="G49" s="132">
        <f t="shared" si="28"/>
        <v>10.282442672264999</v>
      </c>
      <c r="H49" s="132">
        <f t="shared" si="28"/>
        <v>11.221092384354</v>
      </c>
      <c r="I49" s="132">
        <f t="shared" si="28"/>
        <v>13.664648386465998</v>
      </c>
      <c r="J49" s="132">
        <f t="shared" si="28"/>
        <v>16.240460163884002</v>
      </c>
      <c r="K49" s="132">
        <f t="shared" si="28"/>
        <v>10.651597506577</v>
      </c>
      <c r="L49" s="132">
        <f t="shared" si="28"/>
        <v>13.189760033654</v>
      </c>
      <c r="M49" s="132">
        <f t="shared" si="28"/>
        <v>14.531891276771001</v>
      </c>
      <c r="N49" s="132">
        <f t="shared" si="28"/>
        <v>16.472462748513998</v>
      </c>
      <c r="O49" s="132">
        <f t="shared" si="28"/>
        <v>17.181240490935</v>
      </c>
      <c r="P49" s="132">
        <f t="shared" si="28"/>
        <v>18.874531723761997</v>
      </c>
      <c r="Q49" s="132">
        <f t="shared" si="28"/>
        <v>20.315831206390001</v>
      </c>
    </row>
    <row r="50" spans="1:17" ht="11.45" customHeight="1" x14ac:dyDescent="0.25">
      <c r="A50" s="116" t="s">
        <v>23</v>
      </c>
      <c r="B50" s="42">
        <v>0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</row>
    <row r="51" spans="1:17" ht="11.45" customHeight="1" x14ac:dyDescent="0.25">
      <c r="A51" s="116" t="s">
        <v>127</v>
      </c>
      <c r="B51" s="42">
        <v>3.8904709748080002</v>
      </c>
      <c r="C51" s="42">
        <v>4.0783991228070002</v>
      </c>
      <c r="D51" s="42">
        <v>4.2727771679469999</v>
      </c>
      <c r="E51" s="42">
        <v>4.6351648351649999</v>
      </c>
      <c r="F51" s="42">
        <v>6.2966850828730001</v>
      </c>
      <c r="G51" s="42">
        <v>8.8821567537519996</v>
      </c>
      <c r="H51" s="42">
        <v>9.5556170448260005</v>
      </c>
      <c r="I51" s="42">
        <v>11.433769187037999</v>
      </c>
      <c r="J51" s="42">
        <v>13.331239291833</v>
      </c>
      <c r="K51" s="42">
        <v>8.9816258351889999</v>
      </c>
      <c r="L51" s="42">
        <v>11.546614872364</v>
      </c>
      <c r="M51" s="42">
        <v>12.652777777778001</v>
      </c>
      <c r="N51" s="42">
        <v>13.869107043815999</v>
      </c>
      <c r="O51" s="42">
        <v>13.931072818232</v>
      </c>
      <c r="P51" s="42">
        <v>14.761931187568999</v>
      </c>
      <c r="Q51" s="42">
        <v>15.733111849390999</v>
      </c>
    </row>
    <row r="52" spans="1:17" ht="11.45" customHeight="1" x14ac:dyDescent="0.25">
      <c r="A52" s="116" t="s">
        <v>125</v>
      </c>
      <c r="B52" s="42">
        <v>1</v>
      </c>
      <c r="C52" s="42">
        <v>1</v>
      </c>
      <c r="D52" s="42">
        <v>1</v>
      </c>
      <c r="E52" s="42">
        <v>1</v>
      </c>
      <c r="F52" s="42">
        <v>1</v>
      </c>
      <c r="G52" s="42">
        <v>1.4002859185130001</v>
      </c>
      <c r="H52" s="42">
        <v>1.665475339528</v>
      </c>
      <c r="I52" s="42">
        <v>2.2308791994280002</v>
      </c>
      <c r="J52" s="42">
        <v>2.9092208720510002</v>
      </c>
      <c r="K52" s="42">
        <v>1.669971671388</v>
      </c>
      <c r="L52" s="42">
        <v>1.6431451612900001</v>
      </c>
      <c r="M52" s="42">
        <v>1.8791134989930001</v>
      </c>
      <c r="N52" s="42">
        <v>2.603355704698</v>
      </c>
      <c r="O52" s="42">
        <v>3.2501676727030002</v>
      </c>
      <c r="P52" s="42">
        <v>4.1126005361929998</v>
      </c>
      <c r="Q52" s="42">
        <v>4.5827193569990001</v>
      </c>
    </row>
    <row r="53" spans="1:17" ht="11.45" customHeight="1" x14ac:dyDescent="0.25">
      <c r="A53" s="128" t="s">
        <v>18</v>
      </c>
      <c r="B53" s="131">
        <f t="shared" ref="B53:Q53" si="29">SUM(B54:B55)</f>
        <v>2</v>
      </c>
      <c r="C53" s="131">
        <f t="shared" si="29"/>
        <v>2</v>
      </c>
      <c r="D53" s="131">
        <f t="shared" si="29"/>
        <v>2</v>
      </c>
      <c r="E53" s="131">
        <f t="shared" si="29"/>
        <v>2</v>
      </c>
      <c r="F53" s="131">
        <f t="shared" si="29"/>
        <v>2</v>
      </c>
      <c r="G53" s="131">
        <f t="shared" si="29"/>
        <v>2</v>
      </c>
      <c r="H53" s="131">
        <f t="shared" si="29"/>
        <v>2</v>
      </c>
      <c r="I53" s="131">
        <f t="shared" si="29"/>
        <v>2</v>
      </c>
      <c r="J53" s="131">
        <f t="shared" si="29"/>
        <v>2</v>
      </c>
      <c r="K53" s="131">
        <f t="shared" si="29"/>
        <v>2</v>
      </c>
      <c r="L53" s="131">
        <f t="shared" si="29"/>
        <v>2</v>
      </c>
      <c r="M53" s="131">
        <f t="shared" si="29"/>
        <v>2</v>
      </c>
      <c r="N53" s="131">
        <f t="shared" si="29"/>
        <v>2</v>
      </c>
      <c r="O53" s="131">
        <f t="shared" si="29"/>
        <v>2</v>
      </c>
      <c r="P53" s="131">
        <f t="shared" si="29"/>
        <v>2</v>
      </c>
      <c r="Q53" s="131">
        <f t="shared" si="29"/>
        <v>2</v>
      </c>
    </row>
    <row r="54" spans="1:17" ht="11.45" customHeight="1" x14ac:dyDescent="0.25">
      <c r="A54" s="95" t="s">
        <v>126</v>
      </c>
      <c r="B54" s="37">
        <v>1</v>
      </c>
      <c r="C54" s="37">
        <v>1</v>
      </c>
      <c r="D54" s="37">
        <v>1</v>
      </c>
      <c r="E54" s="37">
        <v>1</v>
      </c>
      <c r="F54" s="37">
        <v>1</v>
      </c>
      <c r="G54" s="37">
        <v>1</v>
      </c>
      <c r="H54" s="37">
        <v>1</v>
      </c>
      <c r="I54" s="37">
        <v>1</v>
      </c>
      <c r="J54" s="37">
        <v>1</v>
      </c>
      <c r="K54" s="37">
        <v>1</v>
      </c>
      <c r="L54" s="37">
        <v>1</v>
      </c>
      <c r="M54" s="37">
        <v>1</v>
      </c>
      <c r="N54" s="37">
        <v>1</v>
      </c>
      <c r="O54" s="37">
        <v>1</v>
      </c>
      <c r="P54" s="37">
        <v>1</v>
      </c>
      <c r="Q54" s="37">
        <v>1</v>
      </c>
    </row>
    <row r="55" spans="1:17" ht="11.45" customHeight="1" x14ac:dyDescent="0.25">
      <c r="A55" s="93" t="s">
        <v>125</v>
      </c>
      <c r="B55" s="36">
        <v>1</v>
      </c>
      <c r="C55" s="36">
        <v>1</v>
      </c>
      <c r="D55" s="36">
        <v>1</v>
      </c>
      <c r="E55" s="36">
        <v>1</v>
      </c>
      <c r="F55" s="36">
        <v>1</v>
      </c>
      <c r="G55" s="36">
        <v>1</v>
      </c>
      <c r="H55" s="36">
        <v>1</v>
      </c>
      <c r="I55" s="36">
        <v>1</v>
      </c>
      <c r="J55" s="36">
        <v>1</v>
      </c>
      <c r="K55" s="36">
        <v>1</v>
      </c>
      <c r="L55" s="36">
        <v>1</v>
      </c>
      <c r="M55" s="36">
        <v>1</v>
      </c>
      <c r="N55" s="36">
        <v>1</v>
      </c>
      <c r="O55" s="36">
        <v>1</v>
      </c>
      <c r="P55" s="36">
        <v>1</v>
      </c>
      <c r="Q55" s="36">
        <v>1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0.41761051382499947</v>
      </c>
      <c r="D57" s="41">
        <f t="shared" si="30"/>
        <v>0.42406041096599911</v>
      </c>
      <c r="E57" s="41">
        <f t="shared" si="30"/>
        <v>0.59207003304399941</v>
      </c>
      <c r="F57" s="41">
        <f t="shared" si="30"/>
        <v>1.8912026135339997</v>
      </c>
      <c r="G57" s="41">
        <f t="shared" si="30"/>
        <v>3.2154399552179993</v>
      </c>
      <c r="H57" s="41">
        <f t="shared" si="30"/>
        <v>1.1683320779150002</v>
      </c>
      <c r="I57" s="41">
        <f t="shared" si="30"/>
        <v>2.6732383679379983</v>
      </c>
      <c r="J57" s="41">
        <f t="shared" si="30"/>
        <v>2.805494143244001</v>
      </c>
      <c r="K57" s="41">
        <f t="shared" si="30"/>
        <v>6.6666666665999852E-2</v>
      </c>
      <c r="L57" s="41">
        <f t="shared" si="30"/>
        <v>6.6666666665999852E-2</v>
      </c>
      <c r="M57" s="41">
        <f t="shared" si="30"/>
        <v>6.6666666666000296E-2</v>
      </c>
      <c r="N57" s="41">
        <f t="shared" si="30"/>
        <v>1.1232638819569991</v>
      </c>
      <c r="O57" s="41">
        <f t="shared" si="30"/>
        <v>0.76592827422600029</v>
      </c>
      <c r="P57" s="41">
        <f t="shared" si="30"/>
        <v>1.9229735986529986</v>
      </c>
      <c r="Q57" s="41">
        <f t="shared" si="30"/>
        <v>1.6709818484540002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0.35094384715899962</v>
      </c>
      <c r="D58" s="132">
        <f t="shared" si="31"/>
        <v>0.35739374429999926</v>
      </c>
      <c r="E58" s="132">
        <f t="shared" si="31"/>
        <v>0.52540336637799956</v>
      </c>
      <c r="F58" s="132">
        <f t="shared" si="31"/>
        <v>1.8245359468679998</v>
      </c>
      <c r="G58" s="132">
        <f t="shared" si="31"/>
        <v>3.1487732885519994</v>
      </c>
      <c r="H58" s="132">
        <f t="shared" si="31"/>
        <v>1.1016654112490003</v>
      </c>
      <c r="I58" s="132">
        <f t="shared" si="31"/>
        <v>2.6065717012719984</v>
      </c>
      <c r="J58" s="132">
        <f t="shared" si="31"/>
        <v>2.7388274765780012</v>
      </c>
      <c r="K58" s="132">
        <f t="shared" si="31"/>
        <v>0</v>
      </c>
      <c r="L58" s="132">
        <f t="shared" si="31"/>
        <v>0</v>
      </c>
      <c r="M58" s="132">
        <f t="shared" si="31"/>
        <v>4.4408920985006262E-16</v>
      </c>
      <c r="N58" s="132">
        <f t="shared" si="31"/>
        <v>1.0565972152909993</v>
      </c>
      <c r="O58" s="132">
        <f t="shared" si="31"/>
        <v>0.69926160756000044</v>
      </c>
      <c r="P58" s="132">
        <f t="shared" si="31"/>
        <v>1.8563069319869987</v>
      </c>
      <c r="Q58" s="132">
        <f t="shared" si="31"/>
        <v>1.6043151817880004</v>
      </c>
    </row>
    <row r="59" spans="1:17" ht="11.45" customHeight="1" x14ac:dyDescent="0.25">
      <c r="A59" s="116" t="s">
        <v>23</v>
      </c>
      <c r="B59" s="42"/>
      <c r="C59" s="42">
        <v>0</v>
      </c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0.3176105138259997</v>
      </c>
      <c r="D60" s="42">
        <v>0.32406041096699933</v>
      </c>
      <c r="E60" s="42">
        <v>0.49207003304499963</v>
      </c>
      <c r="F60" s="42">
        <v>1.7912026135349999</v>
      </c>
      <c r="G60" s="42">
        <v>2.7151540367059992</v>
      </c>
      <c r="H60" s="42">
        <v>0.80314265690100051</v>
      </c>
      <c r="I60" s="42">
        <v>2.0078345080389983</v>
      </c>
      <c r="J60" s="42">
        <v>2.027152470622001</v>
      </c>
      <c r="K60" s="42">
        <v>0</v>
      </c>
      <c r="L60" s="42">
        <v>0</v>
      </c>
      <c r="M60" s="42">
        <v>0</v>
      </c>
      <c r="N60" s="42">
        <v>1.0565972152909993</v>
      </c>
      <c r="O60" s="42">
        <v>0.19164814024300014</v>
      </c>
      <c r="P60" s="42">
        <v>0.96054073516399896</v>
      </c>
      <c r="Q60" s="42">
        <v>1.1008630276489999</v>
      </c>
    </row>
    <row r="61" spans="1:17" ht="11.45" customHeight="1" x14ac:dyDescent="0.25">
      <c r="A61" s="116" t="s">
        <v>125</v>
      </c>
      <c r="B61" s="42"/>
      <c r="C61" s="42">
        <v>3.3333333332999926E-2</v>
      </c>
      <c r="D61" s="42">
        <v>3.3333333332999926E-2</v>
      </c>
      <c r="E61" s="42">
        <v>3.3333333332999926E-2</v>
      </c>
      <c r="F61" s="42">
        <v>3.3333333332999926E-2</v>
      </c>
      <c r="G61" s="42">
        <v>0.43361925184600003</v>
      </c>
      <c r="H61" s="42">
        <v>0.2985227543479998</v>
      </c>
      <c r="I61" s="42">
        <v>0.59873719323300034</v>
      </c>
      <c r="J61" s="42">
        <v>0.7116750059560002</v>
      </c>
      <c r="K61" s="42">
        <v>0</v>
      </c>
      <c r="L61" s="42">
        <v>0</v>
      </c>
      <c r="M61" s="42">
        <v>4.4408920985006262E-16</v>
      </c>
      <c r="N61" s="42">
        <v>0</v>
      </c>
      <c r="O61" s="42">
        <v>0.5076134673170003</v>
      </c>
      <c r="P61" s="42">
        <v>0.89576619682299974</v>
      </c>
      <c r="Q61" s="42">
        <v>0.50345215413900046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6.6666666665999852E-2</v>
      </c>
      <c r="D62" s="131">
        <f t="shared" si="32"/>
        <v>6.6666666665999852E-2</v>
      </c>
      <c r="E62" s="131">
        <f t="shared" si="32"/>
        <v>6.6666666665999852E-2</v>
      </c>
      <c r="F62" s="131">
        <f t="shared" si="32"/>
        <v>6.6666666665999852E-2</v>
      </c>
      <c r="G62" s="131">
        <f t="shared" si="32"/>
        <v>6.6666666665999852E-2</v>
      </c>
      <c r="H62" s="131">
        <f t="shared" si="32"/>
        <v>6.6666666665999852E-2</v>
      </c>
      <c r="I62" s="131">
        <f t="shared" si="32"/>
        <v>6.6666666665999852E-2</v>
      </c>
      <c r="J62" s="131">
        <f t="shared" si="32"/>
        <v>6.6666666665999852E-2</v>
      </c>
      <c r="K62" s="131">
        <f t="shared" si="32"/>
        <v>6.6666666665999852E-2</v>
      </c>
      <c r="L62" s="131">
        <f t="shared" si="32"/>
        <v>6.6666666665999852E-2</v>
      </c>
      <c r="M62" s="131">
        <f t="shared" si="32"/>
        <v>6.6666666665999852E-2</v>
      </c>
      <c r="N62" s="131">
        <f t="shared" si="32"/>
        <v>6.6666666665999852E-2</v>
      </c>
      <c r="O62" s="131">
        <f t="shared" si="32"/>
        <v>6.6666666665999852E-2</v>
      </c>
      <c r="P62" s="131">
        <f t="shared" si="32"/>
        <v>6.6666666665999852E-2</v>
      </c>
      <c r="Q62" s="131">
        <f t="shared" si="32"/>
        <v>6.6666666665999852E-2</v>
      </c>
    </row>
    <row r="63" spans="1:17" ht="11.45" customHeight="1" x14ac:dyDescent="0.25">
      <c r="A63" s="95" t="s">
        <v>126</v>
      </c>
      <c r="B63" s="37"/>
      <c r="C63" s="37">
        <v>3.3333333332999926E-2</v>
      </c>
      <c r="D63" s="37">
        <v>3.3333333332999926E-2</v>
      </c>
      <c r="E63" s="37">
        <v>3.3333333332999926E-2</v>
      </c>
      <c r="F63" s="37">
        <v>3.3333333332999926E-2</v>
      </c>
      <c r="G63" s="37">
        <v>3.3333333332999926E-2</v>
      </c>
      <c r="H63" s="37">
        <v>3.3333333332999926E-2</v>
      </c>
      <c r="I63" s="37">
        <v>3.3333333332999926E-2</v>
      </c>
      <c r="J63" s="37">
        <v>3.3333333332999926E-2</v>
      </c>
      <c r="K63" s="37">
        <v>3.3333333332999926E-2</v>
      </c>
      <c r="L63" s="37">
        <v>3.3333333332999926E-2</v>
      </c>
      <c r="M63" s="37">
        <v>3.3333333332999926E-2</v>
      </c>
      <c r="N63" s="37">
        <v>3.3333333332999926E-2</v>
      </c>
      <c r="O63" s="37">
        <v>3.3333333332999926E-2</v>
      </c>
      <c r="P63" s="37">
        <v>3.3333333332999926E-2</v>
      </c>
      <c r="Q63" s="37">
        <v>3.3333333332999926E-2</v>
      </c>
    </row>
    <row r="64" spans="1:17" ht="11.45" customHeight="1" x14ac:dyDescent="0.25">
      <c r="A64" s="93" t="s">
        <v>125</v>
      </c>
      <c r="B64" s="36"/>
      <c r="C64" s="36">
        <v>3.3333333332999926E-2</v>
      </c>
      <c r="D64" s="36">
        <v>3.3333333332999926E-2</v>
      </c>
      <c r="E64" s="36">
        <v>3.3333333332999926E-2</v>
      </c>
      <c r="F64" s="36">
        <v>3.3333333332999926E-2</v>
      </c>
      <c r="G64" s="36">
        <v>3.3333333332999926E-2</v>
      </c>
      <c r="H64" s="36">
        <v>3.3333333332999926E-2</v>
      </c>
      <c r="I64" s="36">
        <v>3.3333333332999926E-2</v>
      </c>
      <c r="J64" s="36">
        <v>3.3333333332999926E-2</v>
      </c>
      <c r="K64" s="36">
        <v>3.3333333332999926E-2</v>
      </c>
      <c r="L64" s="36">
        <v>3.3333333332999926E-2</v>
      </c>
      <c r="M64" s="36">
        <v>3.3333333332999926E-2</v>
      </c>
      <c r="N64" s="36">
        <v>3.3333333332999926E-2</v>
      </c>
      <c r="O64" s="36">
        <v>3.3333333332999926E-2</v>
      </c>
      <c r="P64" s="36">
        <v>3.3333333332999926E-2</v>
      </c>
      <c r="Q64" s="36">
        <v>3.3333333332999926E-2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78.005134788189991</v>
      </c>
      <c r="C69" s="134">
        <f t="shared" si="33"/>
        <v>79.249194798997976</v>
      </c>
      <c r="D69" s="134">
        <f t="shared" si="33"/>
        <v>79.883781341766436</v>
      </c>
      <c r="E69" s="134">
        <f t="shared" si="33"/>
        <v>79.851151056449069</v>
      </c>
      <c r="F69" s="134">
        <f t="shared" si="33"/>
        <v>79.810227631994948</v>
      </c>
      <c r="G69" s="134">
        <f t="shared" si="33"/>
        <v>80.844018285204584</v>
      </c>
      <c r="H69" s="134">
        <f t="shared" si="33"/>
        <v>92.093840894014392</v>
      </c>
      <c r="I69" s="134">
        <f t="shared" si="33"/>
        <v>94.601385959626398</v>
      </c>
      <c r="J69" s="134">
        <f t="shared" si="33"/>
        <v>93.494218071717796</v>
      </c>
      <c r="K69" s="134">
        <f t="shared" si="33"/>
        <v>101.26842987722429</v>
      </c>
      <c r="L69" s="134">
        <f t="shared" si="33"/>
        <v>100.24182865990022</v>
      </c>
      <c r="M69" s="134">
        <f t="shared" si="33"/>
        <v>105.62741954405037</v>
      </c>
      <c r="N69" s="134">
        <f t="shared" si="33"/>
        <v>109.87637181928336</v>
      </c>
      <c r="O69" s="134">
        <f t="shared" si="33"/>
        <v>117.10552360572422</v>
      </c>
      <c r="P69" s="134">
        <f t="shared" si="33"/>
        <v>116.83685126920609</v>
      </c>
      <c r="Q69" s="134">
        <f t="shared" si="33"/>
        <v>120.05026094849104</v>
      </c>
    </row>
    <row r="70" spans="1:17" ht="11.45" customHeight="1" x14ac:dyDescent="0.25">
      <c r="A70" s="116" t="s">
        <v>23</v>
      </c>
      <c r="B70" s="77">
        <f>TrAvia_png!B13*TrAvia_png!B19</f>
        <v>0</v>
      </c>
      <c r="C70" s="77">
        <f>TrAvia_png!C13*TrAvia_png!C19</f>
        <v>0</v>
      </c>
      <c r="D70" s="77">
        <f>TrAvia_png!D13*TrAvia_png!D19</f>
        <v>0</v>
      </c>
      <c r="E70" s="77">
        <f>TrAvia_png!E13*TrAvia_png!E19</f>
        <v>0</v>
      </c>
      <c r="F70" s="77">
        <f>TrAvia_png!F13*TrAvia_png!F19</f>
        <v>0</v>
      </c>
      <c r="G70" s="77">
        <f>TrAvia_png!G13*TrAvia_png!G19</f>
        <v>0</v>
      </c>
      <c r="H70" s="77">
        <f>TrAvia_png!H13*TrAvia_png!H19</f>
        <v>0</v>
      </c>
      <c r="I70" s="77">
        <f>TrAvia_png!I13*TrAvia_png!I19</f>
        <v>0</v>
      </c>
      <c r="J70" s="77">
        <f>TrAvia_png!J13*TrAvia_png!J19</f>
        <v>0</v>
      </c>
      <c r="K70" s="77">
        <f>TrAvia_png!K13*TrAvia_png!K19</f>
        <v>0</v>
      </c>
      <c r="L70" s="77">
        <f>TrAvia_png!L13*TrAvia_png!L19</f>
        <v>0</v>
      </c>
      <c r="M70" s="77">
        <f>TrAvia_png!M13*TrAvia_png!M19</f>
        <v>0</v>
      </c>
      <c r="N70" s="77">
        <f>TrAvia_png!N13*TrAvia_png!N19</f>
        <v>0</v>
      </c>
      <c r="O70" s="77">
        <f>TrAvia_png!O13*TrAvia_png!O19</f>
        <v>0</v>
      </c>
      <c r="P70" s="77">
        <f>TrAvia_png!P13*TrAvia_png!P19</f>
        <v>0</v>
      </c>
      <c r="Q70" s="77">
        <f>TrAvia_png!Q13*TrAvia_png!Q19</f>
        <v>0</v>
      </c>
    </row>
    <row r="71" spans="1:17" ht="11.45" customHeight="1" x14ac:dyDescent="0.25">
      <c r="A71" s="116" t="s">
        <v>127</v>
      </c>
      <c r="B71" s="77">
        <f>TrAvia_png!B14*TrAvia_png!B20</f>
        <v>73.978462837837839</v>
      </c>
      <c r="C71" s="77">
        <f>TrAvia_png!C14*TrAvia_png!C20</f>
        <v>74.042075547788684</v>
      </c>
      <c r="D71" s="77">
        <f>TrAvia_png!D14*TrAvia_png!D20</f>
        <v>74.715221579961465</v>
      </c>
      <c r="E71" s="77">
        <f>TrAvia_png!E14*TrAvia_png!E20</f>
        <v>75.279990516832626</v>
      </c>
      <c r="F71" s="77">
        <f>TrAvia_png!F14*TrAvia_png!F20</f>
        <v>75.56699131350355</v>
      </c>
      <c r="G71" s="77">
        <f>TrAvia_png!G14*TrAvia_png!G20</f>
        <v>76.35415232492646</v>
      </c>
      <c r="H71" s="77">
        <f>TrAvia_png!H14*TrAvia_png!H20</f>
        <v>87.792262697631315</v>
      </c>
      <c r="I71" s="77">
        <f>TrAvia_png!I14*TrAvia_png!I20</f>
        <v>88.913285600636442</v>
      </c>
      <c r="J71" s="77">
        <f>TrAvia_png!J14*TrAvia_png!J20</f>
        <v>88.077025232403713</v>
      </c>
      <c r="K71" s="77">
        <f>TrAvia_png!K14*TrAvia_png!K20</f>
        <v>95.277354162792136</v>
      </c>
      <c r="L71" s="77">
        <f>TrAvia_png!L14*TrAvia_png!L20</f>
        <v>95.185226125823036</v>
      </c>
      <c r="M71" s="77">
        <f>TrAvia_png!M14*TrAvia_png!M20</f>
        <v>101.88684961580681</v>
      </c>
      <c r="N71" s="77">
        <f>TrAvia_png!N14*TrAvia_png!N20</f>
        <v>106.87291050147964</v>
      </c>
      <c r="O71" s="77">
        <f>TrAvia_png!O14*TrAvia_png!O20</f>
        <v>112.93859229111803</v>
      </c>
      <c r="P71" s="77">
        <f>TrAvia_png!P14*TrAvia_png!P20</f>
        <v>111.64114131047705</v>
      </c>
      <c r="Q71" s="77">
        <f>TrAvia_png!Q14*TrAvia_png!Q20</f>
        <v>114.77233054128247</v>
      </c>
    </row>
    <row r="72" spans="1:17" ht="11.45" customHeight="1" x14ac:dyDescent="0.25">
      <c r="A72" s="116" t="s">
        <v>125</v>
      </c>
      <c r="B72" s="135">
        <f>TrAvia_png!B15*TrAvia_png!B21</f>
        <v>119.70408163265306</v>
      </c>
      <c r="C72" s="135">
        <f>TrAvia_png!C15*TrAvia_png!C21</f>
        <v>120.28283898305085</v>
      </c>
      <c r="D72" s="135">
        <f>TrAvia_png!D15*TrAvia_png!D21</f>
        <v>117.52385406922357</v>
      </c>
      <c r="E72" s="135">
        <f>TrAvia_png!E15*TrAvia_png!E21</f>
        <v>115.65645311049211</v>
      </c>
      <c r="F72" s="135">
        <f>TrAvia_png!F15*TrAvia_png!F21</f>
        <v>118.34422310756972</v>
      </c>
      <c r="G72" s="135">
        <f>TrAvia_png!G15*TrAvia_png!G21</f>
        <v>117.46656457376211</v>
      </c>
      <c r="H72" s="135">
        <f>TrAvia_png!H15*TrAvia_png!H21</f>
        <v>123.97167381974251</v>
      </c>
      <c r="I72" s="135">
        <f>TrAvia_png!I15*TrAvia_png!I21</f>
        <v>131.25600768984299</v>
      </c>
      <c r="J72" s="135">
        <f>TrAvia_png!J15*TrAvia_png!J21</f>
        <v>124.56388206388206</v>
      </c>
      <c r="K72" s="135">
        <f>TrAvia_png!K15*TrAvia_png!K21</f>
        <v>142.2531806615776</v>
      </c>
      <c r="L72" s="135">
        <f>TrAvia_png!L15*TrAvia_png!L21</f>
        <v>143.27361963190185</v>
      </c>
      <c r="M72" s="135">
        <f>TrAvia_png!M15*TrAvia_png!M21</f>
        <v>136.07469621157969</v>
      </c>
      <c r="N72" s="135">
        <f>TrAvia_png!N15*TrAvia_png!N21</f>
        <v>129.23820572312451</v>
      </c>
      <c r="O72" s="135">
        <f>TrAvia_png!O15*TrAvia_png!O21</f>
        <v>138.65559224102353</v>
      </c>
      <c r="P72" s="135">
        <f>TrAvia_png!P15*TrAvia_png!P21</f>
        <v>139.36147327249023</v>
      </c>
      <c r="Q72" s="135">
        <f>TrAvia_png!Q15*TrAvia_png!Q21</f>
        <v>141.96886875182696</v>
      </c>
    </row>
    <row r="73" spans="1:17" ht="11.45" customHeight="1" x14ac:dyDescent="0.25">
      <c r="A73" s="128" t="s">
        <v>132</v>
      </c>
      <c r="B73" s="133">
        <f t="shared" ref="B73:Q73" si="34">IF(B35=0,"",B35/B26)</f>
        <v>23.149904229029186</v>
      </c>
      <c r="C73" s="133">
        <f t="shared" si="34"/>
        <v>23.579402410186358</v>
      </c>
      <c r="D73" s="133">
        <f t="shared" si="34"/>
        <v>24.087516452034791</v>
      </c>
      <c r="E73" s="133">
        <f t="shared" si="34"/>
        <v>26.616917473137917</v>
      </c>
      <c r="F73" s="133">
        <f t="shared" si="34"/>
        <v>27.373527353183277</v>
      </c>
      <c r="G73" s="133">
        <f t="shared" si="34"/>
        <v>28.004239484175653</v>
      </c>
      <c r="H73" s="133">
        <f t="shared" si="34"/>
        <v>29.931580708249744</v>
      </c>
      <c r="I73" s="133">
        <f t="shared" si="34"/>
        <v>28.919509700476933</v>
      </c>
      <c r="J73" s="133">
        <f t="shared" si="34"/>
        <v>24.403758794919522</v>
      </c>
      <c r="K73" s="133">
        <f t="shared" si="34"/>
        <v>22.582637268724973</v>
      </c>
      <c r="L73" s="133">
        <f t="shared" si="34"/>
        <v>30.117354274841222</v>
      </c>
      <c r="M73" s="133">
        <f t="shared" si="34"/>
        <v>30.137489107519439</v>
      </c>
      <c r="N73" s="133">
        <f t="shared" si="34"/>
        <v>35.498328260778884</v>
      </c>
      <c r="O73" s="133">
        <f t="shared" si="34"/>
        <v>32.822924237305863</v>
      </c>
      <c r="P73" s="133">
        <f t="shared" si="34"/>
        <v>30.896357960834411</v>
      </c>
      <c r="Q73" s="133">
        <f t="shared" si="34"/>
        <v>31.980807778489396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634.99849698775563</v>
      </c>
      <c r="C78" s="134">
        <f t="shared" ref="C78:Q78" si="35">IF(C13=0,0,C13*1000000/C22)</f>
        <v>640.77586022671005</v>
      </c>
      <c r="D78" s="134">
        <f t="shared" si="35"/>
        <v>643.78825308899889</v>
      </c>
      <c r="E78" s="134">
        <f t="shared" si="35"/>
        <v>645.01649982695096</v>
      </c>
      <c r="F78" s="134">
        <f t="shared" si="35"/>
        <v>651.66113110204208</v>
      </c>
      <c r="G78" s="134">
        <f t="shared" si="35"/>
        <v>663.77305229877481</v>
      </c>
      <c r="H78" s="134">
        <f t="shared" si="35"/>
        <v>657.23309068796868</v>
      </c>
      <c r="I78" s="134">
        <f t="shared" si="35"/>
        <v>704.47857804888849</v>
      </c>
      <c r="J78" s="134">
        <f t="shared" si="35"/>
        <v>713.54847347957173</v>
      </c>
      <c r="K78" s="134">
        <f t="shared" si="35"/>
        <v>667.16848924328144</v>
      </c>
      <c r="L78" s="134">
        <f t="shared" si="35"/>
        <v>648.98595603686181</v>
      </c>
      <c r="M78" s="134">
        <f t="shared" si="35"/>
        <v>650.87528750383376</v>
      </c>
      <c r="N78" s="134">
        <f t="shared" si="35"/>
        <v>649.05012856856831</v>
      </c>
      <c r="O78" s="134">
        <f t="shared" si="35"/>
        <v>654.08267180537007</v>
      </c>
      <c r="P78" s="134">
        <f t="shared" si="35"/>
        <v>652.32942300874367</v>
      </c>
      <c r="Q78" s="134">
        <f t="shared" si="35"/>
        <v>649.32721151849273</v>
      </c>
    </row>
    <row r="79" spans="1:17" ht="11.45" customHeight="1" x14ac:dyDescent="0.25">
      <c r="A79" s="116" t="s">
        <v>23</v>
      </c>
      <c r="B79" s="77">
        <v>0</v>
      </c>
      <c r="C79" s="77">
        <v>0</v>
      </c>
      <c r="D79" s="77">
        <v>0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</row>
    <row r="80" spans="1:17" ht="11.45" customHeight="1" x14ac:dyDescent="0.25">
      <c r="A80" s="116" t="s">
        <v>127</v>
      </c>
      <c r="B80" s="77">
        <v>619.13084080890792</v>
      </c>
      <c r="C80" s="77">
        <v>620.65694464499347</v>
      </c>
      <c r="D80" s="77">
        <v>622.43146073156663</v>
      </c>
      <c r="E80" s="77">
        <v>625.31773613622227</v>
      </c>
      <c r="F80" s="77">
        <v>635.40176959649682</v>
      </c>
      <c r="G80" s="77">
        <v>647.15563335529851</v>
      </c>
      <c r="H80" s="77">
        <v>638.06042083856073</v>
      </c>
      <c r="I80" s="77">
        <v>689.76152600194484</v>
      </c>
      <c r="J80" s="77">
        <v>698.59426348070735</v>
      </c>
      <c r="K80" s="77">
        <v>650.13238409367511</v>
      </c>
      <c r="L80" s="77">
        <v>643.57211184808295</v>
      </c>
      <c r="M80" s="77">
        <v>645.56653916159678</v>
      </c>
      <c r="N80" s="77">
        <v>642.21574114786722</v>
      </c>
      <c r="O80" s="77">
        <v>646.7276430509296</v>
      </c>
      <c r="P80" s="77">
        <v>643.38059998684162</v>
      </c>
      <c r="Q80" s="77">
        <v>639.50437839182587</v>
      </c>
    </row>
    <row r="81" spans="1:17" ht="11.45" customHeight="1" x14ac:dyDescent="0.25">
      <c r="A81" s="116" t="s">
        <v>125</v>
      </c>
      <c r="B81" s="77">
        <v>799.31894814597001</v>
      </c>
      <c r="C81" s="77">
        <v>799.31888248559642</v>
      </c>
      <c r="D81" s="77">
        <v>799.31924326917715</v>
      </c>
      <c r="E81" s="77">
        <v>799.31433686965067</v>
      </c>
      <c r="F81" s="77">
        <v>799.31686263885456</v>
      </c>
      <c r="G81" s="77">
        <v>799.3165629153192</v>
      </c>
      <c r="H81" s="77">
        <v>799.3165629153192</v>
      </c>
      <c r="I81" s="77">
        <v>799.3165629153192</v>
      </c>
      <c r="J81" s="77">
        <v>799.3165629153192</v>
      </c>
      <c r="K81" s="77">
        <v>783.71192103645365</v>
      </c>
      <c r="L81" s="77">
        <v>695.0578807959298</v>
      </c>
      <c r="M81" s="77">
        <v>694.08713292715311</v>
      </c>
      <c r="N81" s="77">
        <v>693.10805376631322</v>
      </c>
      <c r="O81" s="77">
        <v>692.12058568151269</v>
      </c>
      <c r="P81" s="77">
        <v>691.12467092360976</v>
      </c>
      <c r="Q81" s="77">
        <v>690.12025163265696</v>
      </c>
    </row>
    <row r="82" spans="1:17" ht="11.45" customHeight="1" x14ac:dyDescent="0.25">
      <c r="A82" s="128" t="s">
        <v>18</v>
      </c>
      <c r="B82" s="133">
        <f>IF(B17=0,0,B17*1000000/B26)</f>
        <v>429.46188697837249</v>
      </c>
      <c r="C82" s="133">
        <f t="shared" ref="C82:Q82" si="36">IF(C17=0,0,C17*1000000/C26)</f>
        <v>429.8927193451222</v>
      </c>
      <c r="D82" s="133">
        <f t="shared" si="36"/>
        <v>430.95295602247859</v>
      </c>
      <c r="E82" s="133">
        <f t="shared" si="36"/>
        <v>445.42732591610769</v>
      </c>
      <c r="F82" s="133">
        <f t="shared" si="36"/>
        <v>450.009997798472</v>
      </c>
      <c r="G82" s="133">
        <f t="shared" si="36"/>
        <v>455.60420774663839</v>
      </c>
      <c r="H82" s="133">
        <f t="shared" si="36"/>
        <v>475.72022476789283</v>
      </c>
      <c r="I82" s="133">
        <f t="shared" si="36"/>
        <v>500.73082845770926</v>
      </c>
      <c r="J82" s="133">
        <f t="shared" si="36"/>
        <v>609.83443010138626</v>
      </c>
      <c r="K82" s="133">
        <f t="shared" si="36"/>
        <v>425.08939264399811</v>
      </c>
      <c r="L82" s="133">
        <f t="shared" si="36"/>
        <v>637.51763597848685</v>
      </c>
      <c r="M82" s="133">
        <f t="shared" si="36"/>
        <v>633.09285221012851</v>
      </c>
      <c r="N82" s="133">
        <f t="shared" si="36"/>
        <v>618.5832516778446</v>
      </c>
      <c r="O82" s="133">
        <f t="shared" si="36"/>
        <v>607.14392531141482</v>
      </c>
      <c r="P82" s="133">
        <f t="shared" si="36"/>
        <v>636.58721351981876</v>
      </c>
      <c r="Q82" s="133">
        <f t="shared" si="36"/>
        <v>612.53259754965268</v>
      </c>
    </row>
    <row r="83" spans="1:17" ht="11.45" customHeight="1" x14ac:dyDescent="0.25">
      <c r="A83" s="95" t="s">
        <v>126</v>
      </c>
      <c r="B83" s="75">
        <v>412.79178659031686</v>
      </c>
      <c r="C83" s="75">
        <v>412.31662079251481</v>
      </c>
      <c r="D83" s="75">
        <v>412.42026359824524</v>
      </c>
      <c r="E83" s="75">
        <v>413.27730386714063</v>
      </c>
      <c r="F83" s="75">
        <v>413.40618326098542</v>
      </c>
      <c r="G83" s="75">
        <v>416.36411659532359</v>
      </c>
      <c r="H83" s="75">
        <v>429.14997434192713</v>
      </c>
      <c r="I83" s="75">
        <v>476.75214503361644</v>
      </c>
      <c r="J83" s="75">
        <v>618.97243842136925</v>
      </c>
      <c r="K83" s="75">
        <v>419.06362728330328</v>
      </c>
      <c r="L83" s="75">
        <v>688.6077934086818</v>
      </c>
      <c r="M83" s="75">
        <v>692.92267253504212</v>
      </c>
      <c r="N83" s="75">
        <v>692.26067999826216</v>
      </c>
      <c r="O83" s="75">
        <v>698.59432878421876</v>
      </c>
      <c r="P83" s="75">
        <v>695.27311837361435</v>
      </c>
      <c r="Q83" s="75">
        <v>690.24458202178027</v>
      </c>
    </row>
    <row r="84" spans="1:17" ht="11.45" customHeight="1" x14ac:dyDescent="0.25">
      <c r="A84" s="93" t="s">
        <v>125</v>
      </c>
      <c r="B84" s="74">
        <v>617.53481443335897</v>
      </c>
      <c r="C84" s="74">
        <v>630.89117971596625</v>
      </c>
      <c r="D84" s="74">
        <v>629.71608227238096</v>
      </c>
      <c r="E84" s="74">
        <v>618.59903558895348</v>
      </c>
      <c r="F84" s="74">
        <v>630.04100399304866</v>
      </c>
      <c r="G84" s="74">
        <v>622.22367171222106</v>
      </c>
      <c r="H84" s="74">
        <v>600.85246286896586</v>
      </c>
      <c r="I84" s="74">
        <v>574.20679417924157</v>
      </c>
      <c r="J84" s="74">
        <v>546.84050040618445</v>
      </c>
      <c r="K84" s="74">
        <v>510.08439878432506</v>
      </c>
      <c r="L84" s="74">
        <v>495.3941071272173</v>
      </c>
      <c r="M84" s="74">
        <v>458.20568510653447</v>
      </c>
      <c r="N84" s="74">
        <v>525.80426786694841</v>
      </c>
      <c r="O84" s="74">
        <v>457.99997870811694</v>
      </c>
      <c r="P84" s="74">
        <v>455.45787755131425</v>
      </c>
      <c r="Q84" s="74">
        <v>441.03028699047451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50194.807899375934</v>
      </c>
      <c r="C87" s="132">
        <f t="shared" si="37"/>
        <v>51606.523392951181</v>
      </c>
      <c r="D87" s="132">
        <f t="shared" si="37"/>
        <v>52232.111257718345</v>
      </c>
      <c r="E87" s="132">
        <f t="shared" si="37"/>
        <v>52210.630145621682</v>
      </c>
      <c r="F87" s="132">
        <f t="shared" si="37"/>
        <v>52635.761374867689</v>
      </c>
      <c r="G87" s="132">
        <f t="shared" si="37"/>
        <v>54270.652971722033</v>
      </c>
      <c r="H87" s="132">
        <f t="shared" si="37"/>
        <v>61138.302850298685</v>
      </c>
      <c r="I87" s="132">
        <f t="shared" si="37"/>
        <v>67184.097838056317</v>
      </c>
      <c r="J87" s="132">
        <f t="shared" si="37"/>
        <v>67177.278864173408</v>
      </c>
      <c r="K87" s="132">
        <f t="shared" si="37"/>
        <v>68261.32589311956</v>
      </c>
      <c r="L87" s="132">
        <f t="shared" si="37"/>
        <v>65288.506419215155</v>
      </c>
      <c r="M87" s="132">
        <f t="shared" si="37"/>
        <v>68911.913993556227</v>
      </c>
      <c r="N87" s="132">
        <f t="shared" si="37"/>
        <v>71447.599530027815</v>
      </c>
      <c r="O87" s="132">
        <f t="shared" si="37"/>
        <v>76755.195137671719</v>
      </c>
      <c r="P87" s="132">
        <f t="shared" si="37"/>
        <v>76417.684630542281</v>
      </c>
      <c r="Q87" s="132">
        <f t="shared" si="37"/>
        <v>78167.20401057211</v>
      </c>
    </row>
    <row r="88" spans="1:17" ht="11.45" customHeight="1" x14ac:dyDescent="0.25">
      <c r="A88" s="116" t="s">
        <v>23</v>
      </c>
      <c r="B88" s="42" t="str">
        <f t="shared" ref="B88:Q88" si="38">IF(B5=0,"",B5*1000000/B23)</f>
        <v/>
      </c>
      <c r="C88" s="42" t="str">
        <f t="shared" si="38"/>
        <v/>
      </c>
      <c r="D88" s="42" t="str">
        <f t="shared" si="38"/>
        <v/>
      </c>
      <c r="E88" s="42" t="str">
        <f t="shared" si="38"/>
        <v/>
      </c>
      <c r="F88" s="42" t="str">
        <f t="shared" si="38"/>
        <v/>
      </c>
      <c r="G88" s="42" t="str">
        <f t="shared" si="38"/>
        <v/>
      </c>
      <c r="H88" s="42" t="str">
        <f t="shared" si="38"/>
        <v/>
      </c>
      <c r="I88" s="42" t="str">
        <f t="shared" si="38"/>
        <v/>
      </c>
      <c r="J88" s="42" t="str">
        <f t="shared" si="38"/>
        <v/>
      </c>
      <c r="K88" s="42" t="str">
        <f t="shared" si="38"/>
        <v/>
      </c>
      <c r="L88" s="42" t="str">
        <f t="shared" si="38"/>
        <v/>
      </c>
      <c r="M88" s="42" t="str">
        <f t="shared" si="38"/>
        <v/>
      </c>
      <c r="N88" s="42" t="str">
        <f t="shared" si="38"/>
        <v/>
      </c>
      <c r="O88" s="42" t="str">
        <f t="shared" si="38"/>
        <v/>
      </c>
      <c r="P88" s="42" t="str">
        <f t="shared" si="38"/>
        <v/>
      </c>
      <c r="Q88" s="42" t="str">
        <f t="shared" si="38"/>
        <v/>
      </c>
    </row>
    <row r="89" spans="1:17" ht="11.45" customHeight="1" x14ac:dyDescent="0.25">
      <c r="A89" s="116" t="s">
        <v>127</v>
      </c>
      <c r="B89" s="42">
        <f t="shared" ref="B89:Q89" si="39">IF(B6=0,"",B6*1000000/B24)</f>
        <v>45802.347898541084</v>
      </c>
      <c r="C89" s="42">
        <f t="shared" si="39"/>
        <v>45954.728384664311</v>
      </c>
      <c r="D89" s="42">
        <f t="shared" si="39"/>
        <v>46505.104506898089</v>
      </c>
      <c r="E89" s="42">
        <f t="shared" si="39"/>
        <v>47073.913246342061</v>
      </c>
      <c r="F89" s="42">
        <f t="shared" si="39"/>
        <v>48015.400003683259</v>
      </c>
      <c r="G89" s="42">
        <f t="shared" si="39"/>
        <v>49413.019807144716</v>
      </c>
      <c r="H89" s="42">
        <f t="shared" si="39"/>
        <v>56016.768083220115</v>
      </c>
      <c r="I89" s="42">
        <f t="shared" si="39"/>
        <v>61328.96355774175</v>
      </c>
      <c r="J89" s="42">
        <f t="shared" si="39"/>
        <v>61530.104571802753</v>
      </c>
      <c r="K89" s="42">
        <f t="shared" si="39"/>
        <v>61942.893411993486</v>
      </c>
      <c r="L89" s="42">
        <f t="shared" si="39"/>
        <v>61258.556994533254</v>
      </c>
      <c r="M89" s="42">
        <f t="shared" si="39"/>
        <v>65774.740892554473</v>
      </c>
      <c r="N89" s="42">
        <f t="shared" si="39"/>
        <v>68635.46542633744</v>
      </c>
      <c r="O89" s="42">
        <f t="shared" si="39"/>
        <v>73040.509601924656</v>
      </c>
      <c r="P89" s="42">
        <f t="shared" si="39"/>
        <v>71827.7444795505</v>
      </c>
      <c r="Q89" s="42">
        <f t="shared" si="39"/>
        <v>73397.407899384023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95681.740619391581</v>
      </c>
      <c r="C90" s="42">
        <f t="shared" si="40"/>
        <v>96144.344438127126</v>
      </c>
      <c r="D90" s="42">
        <f t="shared" si="40"/>
        <v>93939.078100689003</v>
      </c>
      <c r="E90" s="42">
        <f t="shared" si="40"/>
        <v>92445.86112270884</v>
      </c>
      <c r="F90" s="42">
        <f t="shared" si="40"/>
        <v>94594.53312577527</v>
      </c>
      <c r="G90" s="42">
        <f t="shared" si="40"/>
        <v>93892.970652569915</v>
      </c>
      <c r="H90" s="42">
        <f t="shared" si="40"/>
        <v>99092.612216455644</v>
      </c>
      <c r="I90" s="42">
        <f t="shared" si="40"/>
        <v>104915.100928632</v>
      </c>
      <c r="J90" s="42">
        <f t="shared" si="40"/>
        <v>99565.974074691389</v>
      </c>
      <c r="K90" s="42">
        <f t="shared" si="40"/>
        <v>111485.51348983069</v>
      </c>
      <c r="L90" s="42">
        <f t="shared" si="40"/>
        <v>99583.458435311826</v>
      </c>
      <c r="M90" s="42">
        <f t="shared" si="40"/>
        <v>94447.695757428679</v>
      </c>
      <c r="N90" s="42">
        <f t="shared" si="40"/>
        <v>89576.041241005238</v>
      </c>
      <c r="O90" s="42">
        <f t="shared" si="40"/>
        <v>95966.389709874202</v>
      </c>
      <c r="P90" s="42">
        <f t="shared" si="40"/>
        <v>96316.152354879261</v>
      </c>
      <c r="Q90" s="42">
        <f t="shared" si="40"/>
        <v>97975.591427014471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10451.009935973741</v>
      </c>
      <c r="C91" s="131">
        <f t="shared" si="41"/>
        <v>10662.253666504132</v>
      </c>
      <c r="D91" s="131">
        <f t="shared" si="41"/>
        <v>10936.874050284634</v>
      </c>
      <c r="E91" s="131">
        <f t="shared" si="41"/>
        <v>12726.356962168957</v>
      </c>
      <c r="F91" s="131">
        <f t="shared" si="41"/>
        <v>13309.540838536217</v>
      </c>
      <c r="G91" s="131">
        <f t="shared" si="41"/>
        <v>13819.215401812864</v>
      </c>
      <c r="H91" s="131">
        <f t="shared" si="41"/>
        <v>15384.174528632206</v>
      </c>
      <c r="I91" s="131">
        <f t="shared" si="41"/>
        <v>15095.988373970549</v>
      </c>
      <c r="J91" s="131">
        <f t="shared" si="41"/>
        <v>14609.646346273945</v>
      </c>
      <c r="K91" s="131">
        <f t="shared" si="41"/>
        <v>9786.8602135752717</v>
      </c>
      <c r="L91" s="131">
        <f t="shared" si="41"/>
        <v>17927.239759915672</v>
      </c>
      <c r="M91" s="131">
        <f t="shared" si="41"/>
        <v>17645.760767340209</v>
      </c>
      <c r="N91" s="131">
        <f t="shared" si="41"/>
        <v>20683.006278204466</v>
      </c>
      <c r="O91" s="131">
        <f t="shared" si="41"/>
        <v>18313.917523048782</v>
      </c>
      <c r="P91" s="131">
        <f t="shared" si="41"/>
        <v>18374.406290658968</v>
      </c>
      <c r="Q91" s="131">
        <f t="shared" si="41"/>
        <v>18125.076790320938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8438.893489707767</v>
      </c>
      <c r="C92" s="37">
        <f t="shared" si="42"/>
        <v>8643.9115159445846</v>
      </c>
      <c r="D92" s="37">
        <f t="shared" si="42"/>
        <v>8779.9200569551504</v>
      </c>
      <c r="E92" s="37">
        <f t="shared" si="42"/>
        <v>8922.8128425570321</v>
      </c>
      <c r="F92" s="37">
        <f t="shared" si="42"/>
        <v>9040.3337493006729</v>
      </c>
      <c r="G92" s="37">
        <f t="shared" si="42"/>
        <v>9010.2197220044873</v>
      </c>
      <c r="H92" s="37">
        <f t="shared" si="42"/>
        <v>8917.8789646369587</v>
      </c>
      <c r="I92" s="37">
        <f t="shared" si="42"/>
        <v>9796.3448411644385</v>
      </c>
      <c r="J92" s="37">
        <f t="shared" si="42"/>
        <v>12426.65321887243</v>
      </c>
      <c r="K92" s="37">
        <f t="shared" si="42"/>
        <v>8540.4798219177355</v>
      </c>
      <c r="L92" s="37">
        <f t="shared" si="42"/>
        <v>14570.679559015407</v>
      </c>
      <c r="M92" s="37">
        <f t="shared" si="42"/>
        <v>15201.009731266675</v>
      </c>
      <c r="N92" s="37">
        <f t="shared" si="42"/>
        <v>15055.855592486778</v>
      </c>
      <c r="O92" s="37">
        <f t="shared" si="42"/>
        <v>15368.38244664306</v>
      </c>
      <c r="P92" s="37">
        <f t="shared" si="42"/>
        <v>16515.020267291286</v>
      </c>
      <c r="Q92" s="37">
        <f t="shared" si="42"/>
        <v>16181.577970025257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33151.810868205248</v>
      </c>
      <c r="C93" s="36">
        <f t="shared" si="43"/>
        <v>33743.807490851766</v>
      </c>
      <c r="D93" s="36">
        <f t="shared" si="43"/>
        <v>34070.205628743359</v>
      </c>
      <c r="E93" s="36">
        <f t="shared" si="43"/>
        <v>33213.628697351385</v>
      </c>
      <c r="F93" s="36">
        <f t="shared" si="43"/>
        <v>34307.069583551842</v>
      </c>
      <c r="G93" s="36">
        <f t="shared" si="43"/>
        <v>34238.950903768426</v>
      </c>
      <c r="H93" s="36">
        <f t="shared" si="43"/>
        <v>32758.829565802047</v>
      </c>
      <c r="I93" s="36">
        <f t="shared" si="43"/>
        <v>31335.263052477349</v>
      </c>
      <c r="J93" s="36">
        <f t="shared" si="43"/>
        <v>29658.364926658869</v>
      </c>
      <c r="K93" s="36">
        <f t="shared" si="43"/>
        <v>27367.383632744753</v>
      </c>
      <c r="L93" s="36">
        <f t="shared" si="43"/>
        <v>27264.579955147317</v>
      </c>
      <c r="M93" s="36">
        <f t="shared" si="43"/>
        <v>24791.956103555149</v>
      </c>
      <c r="N93" s="36">
        <f t="shared" si="43"/>
        <v>27769.047882441562</v>
      </c>
      <c r="O93" s="36">
        <f t="shared" si="43"/>
        <v>23117.709627522538</v>
      </c>
      <c r="P93" s="36">
        <f t="shared" si="43"/>
        <v>24113.252041793778</v>
      </c>
      <c r="Q93" s="36">
        <f t="shared" si="43"/>
        <v>22414.177635111406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1592.8936170213822</v>
      </c>
      <c r="C96" s="132">
        <f t="shared" si="44"/>
        <v>1650.717046313295</v>
      </c>
      <c r="D96" s="132">
        <f t="shared" si="44"/>
        <v>1679.1910065578172</v>
      </c>
      <c r="E96" s="132">
        <f t="shared" si="44"/>
        <v>1688.1493759749897</v>
      </c>
      <c r="F96" s="132">
        <f t="shared" si="44"/>
        <v>1733.9380631483134</v>
      </c>
      <c r="G96" s="132">
        <f t="shared" si="44"/>
        <v>1744.5271101179553</v>
      </c>
      <c r="H96" s="132">
        <f t="shared" si="44"/>
        <v>1746.4431562229049</v>
      </c>
      <c r="I96" s="132">
        <f t="shared" si="44"/>
        <v>1700.226697601006</v>
      </c>
      <c r="J96" s="132">
        <f t="shared" si="44"/>
        <v>1687.9447825599061</v>
      </c>
      <c r="K96" s="132">
        <f t="shared" si="44"/>
        <v>1735.7959675610791</v>
      </c>
      <c r="L96" s="132">
        <f t="shared" si="44"/>
        <v>1762.88271664321</v>
      </c>
      <c r="M96" s="132">
        <f t="shared" si="44"/>
        <v>1759.7847047533337</v>
      </c>
      <c r="N96" s="132">
        <f t="shared" si="44"/>
        <v>1753.5325737862574</v>
      </c>
      <c r="O96" s="132">
        <f t="shared" si="44"/>
        <v>1740.7357760797172</v>
      </c>
      <c r="P96" s="132">
        <f t="shared" si="44"/>
        <v>1734.4536266712205</v>
      </c>
      <c r="Q96" s="132">
        <f t="shared" si="44"/>
        <v>1735.3953988803974</v>
      </c>
    </row>
    <row r="97" spans="1:17" ht="11.45" customHeight="1" x14ac:dyDescent="0.25">
      <c r="A97" s="116" t="s">
        <v>23</v>
      </c>
      <c r="B97" s="42">
        <f t="shared" ref="B97:Q97" si="45">IF(B23=0,0,B23/B50)</f>
        <v>0</v>
      </c>
      <c r="C97" s="42">
        <f t="shared" si="45"/>
        <v>0</v>
      </c>
      <c r="D97" s="42">
        <f t="shared" si="45"/>
        <v>0</v>
      </c>
      <c r="E97" s="42">
        <f t="shared" si="45"/>
        <v>0</v>
      </c>
      <c r="F97" s="42">
        <f t="shared" si="45"/>
        <v>0</v>
      </c>
      <c r="G97" s="42">
        <f t="shared" si="45"/>
        <v>0</v>
      </c>
      <c r="H97" s="42">
        <f t="shared" si="45"/>
        <v>0</v>
      </c>
      <c r="I97" s="42">
        <f t="shared" si="45"/>
        <v>0</v>
      </c>
      <c r="J97" s="42">
        <f t="shared" si="45"/>
        <v>0</v>
      </c>
      <c r="K97" s="42">
        <f t="shared" si="45"/>
        <v>0</v>
      </c>
      <c r="L97" s="42">
        <f t="shared" si="45"/>
        <v>0</v>
      </c>
      <c r="M97" s="42">
        <f t="shared" si="45"/>
        <v>0</v>
      </c>
      <c r="N97" s="42">
        <f t="shared" si="45"/>
        <v>0</v>
      </c>
      <c r="O97" s="42">
        <f t="shared" si="45"/>
        <v>0</v>
      </c>
      <c r="P97" s="42">
        <f t="shared" si="45"/>
        <v>0</v>
      </c>
      <c r="Q97" s="42">
        <f t="shared" si="45"/>
        <v>0</v>
      </c>
    </row>
    <row r="98" spans="1:17" ht="11.45" customHeight="1" x14ac:dyDescent="0.25">
      <c r="A98" s="116" t="s">
        <v>127</v>
      </c>
      <c r="B98" s="42">
        <f t="shared" ref="B98:Q98" si="46">IF(B24=0,0,B24/B51)</f>
        <v>1826.0000000001521</v>
      </c>
      <c r="C98" s="42">
        <f t="shared" si="46"/>
        <v>1824.0000000000077</v>
      </c>
      <c r="D98" s="42">
        <f t="shared" si="46"/>
        <v>1822.0000000001326</v>
      </c>
      <c r="E98" s="42">
        <f t="shared" si="46"/>
        <v>1819.9999999999354</v>
      </c>
      <c r="F98" s="42">
        <f t="shared" si="46"/>
        <v>1809.9999999999793</v>
      </c>
      <c r="G98" s="42">
        <f t="shared" si="46"/>
        <v>1799.0000000000173</v>
      </c>
      <c r="H98" s="42">
        <f t="shared" si="46"/>
        <v>1806.9999999999391</v>
      </c>
      <c r="I98" s="42">
        <f t="shared" si="46"/>
        <v>1759.0000000000139</v>
      </c>
      <c r="J98" s="42">
        <f t="shared" si="46"/>
        <v>1751.0000000000312</v>
      </c>
      <c r="K98" s="42">
        <f t="shared" si="46"/>
        <v>1796.0000000000618</v>
      </c>
      <c r="L98" s="42">
        <f t="shared" si="46"/>
        <v>1802.0000000000064</v>
      </c>
      <c r="M98" s="42">
        <f t="shared" si="46"/>
        <v>1799.9999999999684</v>
      </c>
      <c r="N98" s="42">
        <f t="shared" si="46"/>
        <v>1802.9999999999823</v>
      </c>
      <c r="O98" s="42">
        <f t="shared" si="46"/>
        <v>1799.0000000000455</v>
      </c>
      <c r="P98" s="42">
        <f t="shared" si="46"/>
        <v>1802.000000000045</v>
      </c>
      <c r="Q98" s="42">
        <f t="shared" si="46"/>
        <v>1805.9999999999907</v>
      </c>
    </row>
    <row r="99" spans="1:17" ht="11.45" customHeight="1" x14ac:dyDescent="0.25">
      <c r="A99" s="116" t="s">
        <v>125</v>
      </c>
      <c r="B99" s="42">
        <f t="shared" ref="B99:Q99" si="47">IF(B25=0,0,B25/B52)</f>
        <v>686</v>
      </c>
      <c r="C99" s="42">
        <f t="shared" si="47"/>
        <v>944</v>
      </c>
      <c r="D99" s="42">
        <f t="shared" si="47"/>
        <v>1069</v>
      </c>
      <c r="E99" s="42">
        <f t="shared" si="47"/>
        <v>1077</v>
      </c>
      <c r="F99" s="42">
        <f t="shared" si="47"/>
        <v>1255</v>
      </c>
      <c r="G99" s="42">
        <f t="shared" si="47"/>
        <v>1399.0000000002235</v>
      </c>
      <c r="H99" s="42">
        <f t="shared" si="47"/>
        <v>1399.0000000001967</v>
      </c>
      <c r="I99" s="42">
        <f t="shared" si="47"/>
        <v>1399.0000000001021</v>
      </c>
      <c r="J99" s="42">
        <f t="shared" si="47"/>
        <v>1399.0000000002237</v>
      </c>
      <c r="K99" s="42">
        <f t="shared" si="47"/>
        <v>1412.0000000000862</v>
      </c>
      <c r="L99" s="42">
        <f t="shared" si="47"/>
        <v>1488.0000000002919</v>
      </c>
      <c r="M99" s="42">
        <f t="shared" si="47"/>
        <v>1488.9999999996928</v>
      </c>
      <c r="N99" s="42">
        <f t="shared" si="47"/>
        <v>1489.9999999999923</v>
      </c>
      <c r="O99" s="42">
        <f t="shared" si="47"/>
        <v>1490.9999999999466</v>
      </c>
      <c r="P99" s="42">
        <f t="shared" si="47"/>
        <v>1492.0000000000107</v>
      </c>
      <c r="Q99" s="42">
        <f t="shared" si="47"/>
        <v>1493.0000000001075</v>
      </c>
    </row>
    <row r="100" spans="1:17" ht="11.45" customHeight="1" x14ac:dyDescent="0.25">
      <c r="A100" s="128" t="s">
        <v>18</v>
      </c>
      <c r="B100" s="131">
        <f t="shared" ref="B100:Q100" si="48">IF(B26=0,0,B26/B53)</f>
        <v>239.5</v>
      </c>
      <c r="C100" s="131">
        <f t="shared" si="48"/>
        <v>242.49999999999997</v>
      </c>
      <c r="D100" s="131">
        <f t="shared" si="48"/>
        <v>234.5</v>
      </c>
      <c r="E100" s="131">
        <f t="shared" si="48"/>
        <v>140.5</v>
      </c>
      <c r="F100" s="131">
        <f t="shared" si="48"/>
        <v>145</v>
      </c>
      <c r="G100" s="131">
        <f t="shared" si="48"/>
        <v>170.5</v>
      </c>
      <c r="H100" s="131">
        <f t="shared" si="48"/>
        <v>212</v>
      </c>
      <c r="I100" s="131">
        <f t="shared" si="48"/>
        <v>221.5</v>
      </c>
      <c r="J100" s="131">
        <f t="shared" si="48"/>
        <v>185.5</v>
      </c>
      <c r="K100" s="131">
        <f t="shared" si="48"/>
        <v>143.5</v>
      </c>
      <c r="L100" s="131">
        <f t="shared" si="48"/>
        <v>104</v>
      </c>
      <c r="M100" s="131">
        <f t="shared" si="48"/>
        <v>102</v>
      </c>
      <c r="N100" s="131">
        <f t="shared" si="48"/>
        <v>152.5</v>
      </c>
      <c r="O100" s="131">
        <f t="shared" si="48"/>
        <v>196</v>
      </c>
      <c r="P100" s="131">
        <f t="shared" si="48"/>
        <v>165.5</v>
      </c>
      <c r="Q100" s="131">
        <f t="shared" si="48"/>
        <v>186</v>
      </c>
    </row>
    <row r="101" spans="1:17" ht="11.45" customHeight="1" x14ac:dyDescent="0.25">
      <c r="A101" s="95" t="s">
        <v>126</v>
      </c>
      <c r="B101" s="37">
        <f t="shared" ref="B101:Q101" si="49">IF(B27=0,0,B27/B54)</f>
        <v>440</v>
      </c>
      <c r="C101" s="37">
        <f t="shared" si="49"/>
        <v>445.99999999999994</v>
      </c>
      <c r="D101" s="37">
        <f t="shared" si="49"/>
        <v>429</v>
      </c>
      <c r="E101" s="37">
        <f t="shared" si="49"/>
        <v>237</v>
      </c>
      <c r="F101" s="37">
        <f t="shared" si="49"/>
        <v>241.00000000000003</v>
      </c>
      <c r="G101" s="37">
        <f t="shared" si="49"/>
        <v>276</v>
      </c>
      <c r="H101" s="37">
        <f t="shared" si="49"/>
        <v>309</v>
      </c>
      <c r="I101" s="37">
        <f t="shared" si="49"/>
        <v>334</v>
      </c>
      <c r="J101" s="37">
        <f t="shared" si="49"/>
        <v>324</v>
      </c>
      <c r="K101" s="37">
        <f t="shared" si="49"/>
        <v>268</v>
      </c>
      <c r="L101" s="37">
        <f t="shared" si="49"/>
        <v>153</v>
      </c>
      <c r="M101" s="37">
        <f t="shared" si="49"/>
        <v>152</v>
      </c>
      <c r="N101" s="37">
        <f t="shared" si="49"/>
        <v>170</v>
      </c>
      <c r="O101" s="37">
        <f t="shared" si="49"/>
        <v>243</v>
      </c>
      <c r="P101" s="37">
        <f t="shared" si="49"/>
        <v>249.99999999999997</v>
      </c>
      <c r="Q101" s="37">
        <f t="shared" si="49"/>
        <v>256</v>
      </c>
    </row>
    <row r="102" spans="1:17" ht="11.45" customHeight="1" x14ac:dyDescent="0.25">
      <c r="A102" s="93" t="s">
        <v>125</v>
      </c>
      <c r="B102" s="36">
        <f t="shared" ref="B102:Q102" si="50">IF(B28=0,0,B28/B55)</f>
        <v>38.999999999999993</v>
      </c>
      <c r="C102" s="36">
        <f t="shared" si="50"/>
        <v>39</v>
      </c>
      <c r="D102" s="36">
        <f t="shared" si="50"/>
        <v>40</v>
      </c>
      <c r="E102" s="36">
        <f t="shared" si="50"/>
        <v>43.999999999999993</v>
      </c>
      <c r="F102" s="36">
        <f t="shared" si="50"/>
        <v>49</v>
      </c>
      <c r="G102" s="36">
        <f t="shared" si="50"/>
        <v>65</v>
      </c>
      <c r="H102" s="36">
        <f t="shared" si="50"/>
        <v>115</v>
      </c>
      <c r="I102" s="36">
        <f t="shared" si="50"/>
        <v>109</v>
      </c>
      <c r="J102" s="36">
        <f t="shared" si="50"/>
        <v>47</v>
      </c>
      <c r="K102" s="36">
        <f t="shared" si="50"/>
        <v>19</v>
      </c>
      <c r="L102" s="36">
        <f t="shared" si="50"/>
        <v>55</v>
      </c>
      <c r="M102" s="36">
        <f t="shared" si="50"/>
        <v>51.999999999999993</v>
      </c>
      <c r="N102" s="36">
        <f t="shared" si="50"/>
        <v>135</v>
      </c>
      <c r="O102" s="36">
        <f t="shared" si="50"/>
        <v>149</v>
      </c>
      <c r="P102" s="36">
        <f t="shared" si="50"/>
        <v>81.000000000000014</v>
      </c>
      <c r="Q102" s="36">
        <f t="shared" si="50"/>
        <v>116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0</v>
      </c>
      <c r="C106" s="52">
        <f t="shared" si="52"/>
        <v>0</v>
      </c>
      <c r="D106" s="52">
        <f t="shared" si="52"/>
        <v>0</v>
      </c>
      <c r="E106" s="52">
        <f t="shared" si="52"/>
        <v>0</v>
      </c>
      <c r="F106" s="52">
        <f t="shared" si="52"/>
        <v>0</v>
      </c>
      <c r="G106" s="52">
        <f t="shared" si="52"/>
        <v>0</v>
      </c>
      <c r="H106" s="52">
        <f t="shared" si="52"/>
        <v>0</v>
      </c>
      <c r="I106" s="52">
        <f t="shared" si="52"/>
        <v>0</v>
      </c>
      <c r="J106" s="52">
        <f t="shared" si="52"/>
        <v>0</v>
      </c>
      <c r="K106" s="52">
        <f t="shared" si="52"/>
        <v>0</v>
      </c>
      <c r="L106" s="52">
        <f t="shared" si="52"/>
        <v>0</v>
      </c>
      <c r="M106" s="52">
        <f t="shared" si="52"/>
        <v>0</v>
      </c>
      <c r="N106" s="52">
        <f t="shared" si="52"/>
        <v>0</v>
      </c>
      <c r="O106" s="52">
        <f t="shared" si="52"/>
        <v>0</v>
      </c>
      <c r="P106" s="52">
        <f t="shared" si="52"/>
        <v>0</v>
      </c>
      <c r="Q106" s="52">
        <f t="shared" si="52"/>
        <v>0</v>
      </c>
    </row>
    <row r="107" spans="1:17" ht="11.45" customHeight="1" x14ac:dyDescent="0.25">
      <c r="A107" s="116" t="s">
        <v>127</v>
      </c>
      <c r="B107" s="52">
        <f t="shared" ref="B107:Q107" si="53">IF(B6=0,0,B6/B$4)</f>
        <v>0.83213624689911447</v>
      </c>
      <c r="C107" s="52">
        <f t="shared" si="53"/>
        <v>0.79020667409440559</v>
      </c>
      <c r="D107" s="52">
        <f t="shared" si="53"/>
        <v>0.78285646649364493</v>
      </c>
      <c r="E107" s="52">
        <f t="shared" si="53"/>
        <v>0.79954045332876678</v>
      </c>
      <c r="F107" s="52">
        <f t="shared" si="53"/>
        <v>0.82173352732270744</v>
      </c>
      <c r="G107" s="52">
        <f t="shared" si="53"/>
        <v>0.8110580256654113</v>
      </c>
      <c r="H107" s="52">
        <f t="shared" si="53"/>
        <v>0.80729444823955443</v>
      </c>
      <c r="I107" s="52">
        <f t="shared" si="53"/>
        <v>0.79022197648682357</v>
      </c>
      <c r="J107" s="52">
        <f t="shared" si="53"/>
        <v>0.77994746192891895</v>
      </c>
      <c r="K107" s="52">
        <f t="shared" si="53"/>
        <v>0.79170727718036671</v>
      </c>
      <c r="L107" s="52">
        <f t="shared" si="53"/>
        <v>0.83961305303982114</v>
      </c>
      <c r="M107" s="52">
        <f t="shared" si="53"/>
        <v>0.85004426286434487</v>
      </c>
      <c r="N107" s="52">
        <f t="shared" si="53"/>
        <v>0.83163507129766645</v>
      </c>
      <c r="O107" s="52">
        <f t="shared" si="53"/>
        <v>0.7974149399562328</v>
      </c>
      <c r="P107" s="52">
        <f t="shared" si="53"/>
        <v>0.7637609308849056</v>
      </c>
      <c r="Q107" s="52">
        <f t="shared" si="53"/>
        <v>0.75675532128404666</v>
      </c>
    </row>
    <row r="108" spans="1:17" ht="11.45" customHeight="1" x14ac:dyDescent="0.25">
      <c r="A108" s="116" t="s">
        <v>125</v>
      </c>
      <c r="B108" s="52">
        <f t="shared" ref="B108:Q108" si="54">IF(B7=0,0,B7/B$4)</f>
        <v>0.16786375310088547</v>
      </c>
      <c r="C108" s="52">
        <f t="shared" si="54"/>
        <v>0.20979332590559441</v>
      </c>
      <c r="D108" s="52">
        <f t="shared" si="54"/>
        <v>0.21714353350635507</v>
      </c>
      <c r="E108" s="52">
        <f t="shared" si="54"/>
        <v>0.2004595466712332</v>
      </c>
      <c r="F108" s="52">
        <f t="shared" si="54"/>
        <v>0.17826647267729259</v>
      </c>
      <c r="G108" s="52">
        <f t="shared" si="54"/>
        <v>0.1889419743345887</v>
      </c>
      <c r="H108" s="52">
        <f t="shared" si="54"/>
        <v>0.1927055517604456</v>
      </c>
      <c r="I108" s="52">
        <f t="shared" si="54"/>
        <v>0.20977802351317637</v>
      </c>
      <c r="J108" s="52">
        <f t="shared" si="54"/>
        <v>0.22005253807108099</v>
      </c>
      <c r="K108" s="52">
        <f t="shared" si="54"/>
        <v>0.20829272281963329</v>
      </c>
      <c r="L108" s="52">
        <f t="shared" si="54"/>
        <v>0.16038694696017888</v>
      </c>
      <c r="M108" s="52">
        <f t="shared" si="54"/>
        <v>0.14995573713565516</v>
      </c>
      <c r="N108" s="52">
        <f t="shared" si="54"/>
        <v>0.16836492870233349</v>
      </c>
      <c r="O108" s="52">
        <f t="shared" si="54"/>
        <v>0.20258506004376725</v>
      </c>
      <c r="P108" s="52">
        <f t="shared" si="54"/>
        <v>0.2362390691150944</v>
      </c>
      <c r="Q108" s="52">
        <f t="shared" si="54"/>
        <v>0.24324467871595343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0.7417275459938808</v>
      </c>
      <c r="C110" s="48">
        <f t="shared" si="56"/>
        <v>0.74551162856370345</v>
      </c>
      <c r="D110" s="48">
        <f t="shared" si="56"/>
        <v>0.73431398643613355</v>
      </c>
      <c r="E110" s="48">
        <f t="shared" si="56"/>
        <v>0.591343338960441</v>
      </c>
      <c r="F110" s="48">
        <f t="shared" si="56"/>
        <v>0.56446944131707921</v>
      </c>
      <c r="G110" s="48">
        <f t="shared" si="56"/>
        <v>0.52772382129613271</v>
      </c>
      <c r="H110" s="48">
        <f t="shared" si="56"/>
        <v>0.4224545561880782</v>
      </c>
      <c r="I110" s="48">
        <f t="shared" si="56"/>
        <v>0.48926624259846707</v>
      </c>
      <c r="J110" s="48">
        <f t="shared" si="56"/>
        <v>0.74282340040594941</v>
      </c>
      <c r="K110" s="48">
        <f t="shared" si="56"/>
        <v>0.81487648019974401</v>
      </c>
      <c r="L110" s="48">
        <f t="shared" si="56"/>
        <v>0.59785308729595454</v>
      </c>
      <c r="M110" s="48">
        <f t="shared" si="56"/>
        <v>0.64186762442278089</v>
      </c>
      <c r="N110" s="48">
        <f t="shared" si="56"/>
        <v>0.40573349203440479</v>
      </c>
      <c r="O110" s="48">
        <f t="shared" si="56"/>
        <v>0.5201961242120009</v>
      </c>
      <c r="P110" s="48">
        <f t="shared" si="56"/>
        <v>0.67885623431793907</v>
      </c>
      <c r="Q110" s="48">
        <f t="shared" si="56"/>
        <v>0.61438137336426102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0.25827245400611915</v>
      </c>
      <c r="C111" s="46">
        <f t="shared" si="57"/>
        <v>0.25448837143629649</v>
      </c>
      <c r="D111" s="46">
        <f t="shared" si="57"/>
        <v>0.26568601356386645</v>
      </c>
      <c r="E111" s="46">
        <f t="shared" si="57"/>
        <v>0.408656661039559</v>
      </c>
      <c r="F111" s="46">
        <f t="shared" si="57"/>
        <v>0.43553055868292079</v>
      </c>
      <c r="G111" s="46">
        <f t="shared" si="57"/>
        <v>0.47227617870386723</v>
      </c>
      <c r="H111" s="46">
        <f t="shared" si="57"/>
        <v>0.57754544381192185</v>
      </c>
      <c r="I111" s="46">
        <f t="shared" si="57"/>
        <v>0.51073375740153282</v>
      </c>
      <c r="J111" s="46">
        <f t="shared" si="57"/>
        <v>0.25717659959405065</v>
      </c>
      <c r="K111" s="46">
        <f t="shared" si="57"/>
        <v>0.1851235198002561</v>
      </c>
      <c r="L111" s="46">
        <f t="shared" si="57"/>
        <v>0.4021469127040454</v>
      </c>
      <c r="M111" s="46">
        <f t="shared" si="57"/>
        <v>0.35813237557721911</v>
      </c>
      <c r="N111" s="46">
        <f t="shared" si="57"/>
        <v>0.59426650796559521</v>
      </c>
      <c r="O111" s="46">
        <f t="shared" si="57"/>
        <v>0.47980387578799905</v>
      </c>
      <c r="P111" s="46">
        <f t="shared" si="57"/>
        <v>0.32114376568206099</v>
      </c>
      <c r="Q111" s="46">
        <f t="shared" si="57"/>
        <v>0.38561862663573898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0</v>
      </c>
      <c r="C115" s="52">
        <f t="shared" si="59"/>
        <v>0</v>
      </c>
      <c r="D115" s="52">
        <f t="shared" si="59"/>
        <v>0</v>
      </c>
      <c r="E115" s="52">
        <f t="shared" si="59"/>
        <v>0</v>
      </c>
      <c r="F115" s="52">
        <f t="shared" si="59"/>
        <v>0</v>
      </c>
      <c r="G115" s="52">
        <f t="shared" si="59"/>
        <v>0</v>
      </c>
      <c r="H115" s="52">
        <f t="shared" si="59"/>
        <v>0</v>
      </c>
      <c r="I115" s="52">
        <f t="shared" si="59"/>
        <v>0</v>
      </c>
      <c r="J115" s="52">
        <f t="shared" si="59"/>
        <v>0</v>
      </c>
      <c r="K115" s="52">
        <f t="shared" si="59"/>
        <v>0</v>
      </c>
      <c r="L115" s="52">
        <f t="shared" si="59"/>
        <v>0</v>
      </c>
      <c r="M115" s="52">
        <f t="shared" si="59"/>
        <v>0</v>
      </c>
      <c r="N115" s="52">
        <f t="shared" si="59"/>
        <v>0</v>
      </c>
      <c r="O115" s="52">
        <f t="shared" si="59"/>
        <v>0</v>
      </c>
      <c r="P115" s="52">
        <f t="shared" si="59"/>
        <v>0</v>
      </c>
      <c r="Q115" s="52">
        <f t="shared" si="59"/>
        <v>0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0.8891504156739094</v>
      </c>
      <c r="C116" s="52">
        <f t="shared" si="60"/>
        <v>0.85952906979899446</v>
      </c>
      <c r="D116" s="52">
        <f t="shared" si="60"/>
        <v>0.85009524530431668</v>
      </c>
      <c r="E116" s="52">
        <f t="shared" si="60"/>
        <v>0.85970409817597804</v>
      </c>
      <c r="F116" s="52">
        <f t="shared" si="60"/>
        <v>0.87833050660264056</v>
      </c>
      <c r="G116" s="52">
        <f t="shared" si="60"/>
        <v>0.86848974753460007</v>
      </c>
      <c r="H116" s="52">
        <f t="shared" si="60"/>
        <v>0.85540085692320178</v>
      </c>
      <c r="I116" s="52">
        <f t="shared" si="60"/>
        <v>0.84758086347698203</v>
      </c>
      <c r="J116" s="52">
        <f t="shared" si="60"/>
        <v>0.83368432834914219</v>
      </c>
      <c r="K116" s="52">
        <f t="shared" si="60"/>
        <v>0.85018637762376048</v>
      </c>
      <c r="L116" s="52">
        <f t="shared" si="60"/>
        <v>0.88738293044917171</v>
      </c>
      <c r="M116" s="52">
        <f t="shared" si="60"/>
        <v>0.88332380907231478</v>
      </c>
      <c r="N116" s="52">
        <f t="shared" si="60"/>
        <v>0.85659307857589806</v>
      </c>
      <c r="O116" s="52">
        <f t="shared" si="60"/>
        <v>0.82854697155327495</v>
      </c>
      <c r="P116" s="52">
        <f t="shared" si="60"/>
        <v>0.8014198195111194</v>
      </c>
      <c r="Q116" s="52">
        <f t="shared" si="60"/>
        <v>0.79374181062453342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0.11084958432609063</v>
      </c>
      <c r="C117" s="52">
        <f t="shared" si="61"/>
        <v>0.14047093020100551</v>
      </c>
      <c r="D117" s="52">
        <f t="shared" si="61"/>
        <v>0.14990475469568329</v>
      </c>
      <c r="E117" s="52">
        <f t="shared" si="61"/>
        <v>0.14029590182402199</v>
      </c>
      <c r="F117" s="52">
        <f t="shared" si="61"/>
        <v>0.12166949339735945</v>
      </c>
      <c r="G117" s="52">
        <f t="shared" si="61"/>
        <v>0.13151025246539991</v>
      </c>
      <c r="H117" s="52">
        <f t="shared" si="61"/>
        <v>0.14459914307679819</v>
      </c>
      <c r="I117" s="52">
        <f t="shared" si="61"/>
        <v>0.15241913652301783</v>
      </c>
      <c r="J117" s="52">
        <f t="shared" si="61"/>
        <v>0.16631567165085784</v>
      </c>
      <c r="K117" s="52">
        <f t="shared" si="61"/>
        <v>0.14981362237623949</v>
      </c>
      <c r="L117" s="52">
        <f t="shared" si="61"/>
        <v>0.11261706955082826</v>
      </c>
      <c r="M117" s="52">
        <f t="shared" si="61"/>
        <v>0.11667619092768512</v>
      </c>
      <c r="N117" s="52">
        <f t="shared" si="61"/>
        <v>0.14340692142410191</v>
      </c>
      <c r="O117" s="52">
        <f t="shared" si="61"/>
        <v>0.17145302844672508</v>
      </c>
      <c r="P117" s="52">
        <f t="shared" si="61"/>
        <v>0.19858018048888063</v>
      </c>
      <c r="Q117" s="52">
        <f t="shared" si="61"/>
        <v>0.20625818937546661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0.88292452937812271</v>
      </c>
      <c r="C119" s="48">
        <f t="shared" si="63"/>
        <v>0.88199042829619867</v>
      </c>
      <c r="D119" s="48">
        <f t="shared" si="63"/>
        <v>0.8753758901024592</v>
      </c>
      <c r="E119" s="48">
        <f t="shared" si="63"/>
        <v>0.78254032295446085</v>
      </c>
      <c r="F119" s="48">
        <f t="shared" si="63"/>
        <v>0.76343813549974227</v>
      </c>
      <c r="G119" s="48">
        <f t="shared" si="63"/>
        <v>0.73967385900506477</v>
      </c>
      <c r="H119" s="48">
        <f t="shared" si="63"/>
        <v>0.65743087844527293</v>
      </c>
      <c r="I119" s="48">
        <f t="shared" si="63"/>
        <v>0.71784563831173187</v>
      </c>
      <c r="J119" s="48">
        <f t="shared" si="63"/>
        <v>0.88640147818916615</v>
      </c>
      <c r="K119" s="48">
        <f t="shared" si="63"/>
        <v>0.92056105336334104</v>
      </c>
      <c r="L119" s="48">
        <f t="shared" si="63"/>
        <v>0.79452547395793205</v>
      </c>
      <c r="M119" s="48">
        <f t="shared" si="63"/>
        <v>0.81551280010754335</v>
      </c>
      <c r="N119" s="48">
        <f t="shared" si="63"/>
        <v>0.62376440686749735</v>
      </c>
      <c r="O119" s="48">
        <f t="shared" si="63"/>
        <v>0.71326942534836812</v>
      </c>
      <c r="P119" s="48">
        <f t="shared" si="63"/>
        <v>0.82491564848603771</v>
      </c>
      <c r="Q119" s="48">
        <f t="shared" si="63"/>
        <v>0.77548040069577995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0.11707547062187719</v>
      </c>
      <c r="C120" s="46">
        <f t="shared" si="64"/>
        <v>0.11800957170380143</v>
      </c>
      <c r="D120" s="46">
        <f t="shared" si="64"/>
        <v>0.12462410989754079</v>
      </c>
      <c r="E120" s="46">
        <f t="shared" si="64"/>
        <v>0.2174596770455392</v>
      </c>
      <c r="F120" s="46">
        <f t="shared" si="64"/>
        <v>0.23656186450025771</v>
      </c>
      <c r="G120" s="46">
        <f t="shared" si="64"/>
        <v>0.26032614099493523</v>
      </c>
      <c r="H120" s="46">
        <f t="shared" si="64"/>
        <v>0.34256912155472713</v>
      </c>
      <c r="I120" s="46">
        <f t="shared" si="64"/>
        <v>0.28215436168826813</v>
      </c>
      <c r="J120" s="46">
        <f t="shared" si="64"/>
        <v>0.1135985218108338</v>
      </c>
      <c r="K120" s="46">
        <f t="shared" si="64"/>
        <v>7.9438946636659041E-2</v>
      </c>
      <c r="L120" s="46">
        <f t="shared" si="64"/>
        <v>0.20547452604206792</v>
      </c>
      <c r="M120" s="46">
        <f t="shared" si="64"/>
        <v>0.18448719989245657</v>
      </c>
      <c r="N120" s="46">
        <f t="shared" si="64"/>
        <v>0.37623559313250265</v>
      </c>
      <c r="O120" s="46">
        <f t="shared" si="64"/>
        <v>0.28673057465163176</v>
      </c>
      <c r="P120" s="46">
        <f t="shared" si="64"/>
        <v>0.17508435151396237</v>
      </c>
      <c r="Q120" s="46">
        <f t="shared" si="64"/>
        <v>0.22451959930422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26.821778119312121</v>
      </c>
      <c r="C4" s="100">
        <v>35.304630000000003</v>
      </c>
      <c r="D4" s="100">
        <v>32.10333</v>
      </c>
      <c r="E4" s="100">
        <v>33.100050000000003</v>
      </c>
      <c r="F4" s="100">
        <v>37.399879999999996</v>
      </c>
      <c r="G4" s="100">
        <v>47.482762063717736</v>
      </c>
      <c r="H4" s="100">
        <v>53.605890000000002</v>
      </c>
      <c r="I4" s="100">
        <v>66.933210000000003</v>
      </c>
      <c r="J4" s="100">
        <v>78.399120000000011</v>
      </c>
      <c r="K4" s="100">
        <v>36.098390000000002</v>
      </c>
      <c r="L4" s="100">
        <v>48.44119320174709</v>
      </c>
      <c r="M4" s="100">
        <v>55.653958903452491</v>
      </c>
      <c r="N4" s="100">
        <v>62.887495165629879</v>
      </c>
      <c r="O4" s="100">
        <v>70.103185607074266</v>
      </c>
      <c r="P4" s="100">
        <v>77.314416738320404</v>
      </c>
      <c r="Q4" s="100">
        <v>81.589749875366977</v>
      </c>
    </row>
    <row r="5" spans="1:17" ht="11.45" customHeight="1" x14ac:dyDescent="0.25">
      <c r="A5" s="141" t="s">
        <v>91</v>
      </c>
      <c r="B5" s="140">
        <f t="shared" ref="B5:Q5" si="0">B4</f>
        <v>26.821778119312121</v>
      </c>
      <c r="C5" s="140">
        <f t="shared" si="0"/>
        <v>35.304630000000003</v>
      </c>
      <c r="D5" s="140">
        <f t="shared" si="0"/>
        <v>32.10333</v>
      </c>
      <c r="E5" s="140">
        <f t="shared" si="0"/>
        <v>33.100050000000003</v>
      </c>
      <c r="F5" s="140">
        <f t="shared" si="0"/>
        <v>37.399879999999996</v>
      </c>
      <c r="G5" s="140">
        <f t="shared" si="0"/>
        <v>47.482762063717736</v>
      </c>
      <c r="H5" s="140">
        <f t="shared" si="0"/>
        <v>53.605890000000002</v>
      </c>
      <c r="I5" s="140">
        <f t="shared" si="0"/>
        <v>66.933210000000003</v>
      </c>
      <c r="J5" s="140">
        <f t="shared" si="0"/>
        <v>78.399120000000011</v>
      </c>
      <c r="K5" s="140">
        <f t="shared" si="0"/>
        <v>36.098390000000002</v>
      </c>
      <c r="L5" s="140">
        <f t="shared" si="0"/>
        <v>48.44119320174709</v>
      </c>
      <c r="M5" s="140">
        <f t="shared" si="0"/>
        <v>55.653958903452491</v>
      </c>
      <c r="N5" s="140">
        <f t="shared" si="0"/>
        <v>62.887495165629879</v>
      </c>
      <c r="O5" s="140">
        <f t="shared" si="0"/>
        <v>70.103185607074266</v>
      </c>
      <c r="P5" s="140">
        <f t="shared" si="0"/>
        <v>77.314416738320404</v>
      </c>
      <c r="Q5" s="140">
        <f t="shared" si="0"/>
        <v>81.589749875366977</v>
      </c>
    </row>
    <row r="7" spans="1:17" ht="11.45" customHeight="1" x14ac:dyDescent="0.25">
      <c r="A7" s="27" t="s">
        <v>81</v>
      </c>
      <c r="B7" s="71">
        <f t="shared" ref="B7:Q7" si="1">SUM(B8,B12)</f>
        <v>26.821778119312121</v>
      </c>
      <c r="C7" s="71">
        <f t="shared" si="1"/>
        <v>35.30463000000001</v>
      </c>
      <c r="D7" s="71">
        <f t="shared" si="1"/>
        <v>32.103329999999993</v>
      </c>
      <c r="E7" s="71">
        <f t="shared" si="1"/>
        <v>33.100049999999996</v>
      </c>
      <c r="F7" s="71">
        <f t="shared" si="1"/>
        <v>37.399879999999989</v>
      </c>
      <c r="G7" s="71">
        <f t="shared" si="1"/>
        <v>47.482762063717736</v>
      </c>
      <c r="H7" s="71">
        <f t="shared" si="1"/>
        <v>53.605889999999988</v>
      </c>
      <c r="I7" s="71">
        <f t="shared" si="1"/>
        <v>66.933210000000017</v>
      </c>
      <c r="J7" s="71">
        <f t="shared" si="1"/>
        <v>78.399120000000011</v>
      </c>
      <c r="K7" s="71">
        <f t="shared" si="1"/>
        <v>36.098390000000009</v>
      </c>
      <c r="L7" s="71">
        <f t="shared" si="1"/>
        <v>48.44119320174709</v>
      </c>
      <c r="M7" s="71">
        <f t="shared" si="1"/>
        <v>55.653958903452491</v>
      </c>
      <c r="N7" s="71">
        <f t="shared" si="1"/>
        <v>62.887495165629893</v>
      </c>
      <c r="O7" s="71">
        <f t="shared" si="1"/>
        <v>70.10318560707428</v>
      </c>
      <c r="P7" s="71">
        <f t="shared" si="1"/>
        <v>77.314416738320389</v>
      </c>
      <c r="Q7" s="71">
        <f t="shared" si="1"/>
        <v>81.589749875366962</v>
      </c>
    </row>
    <row r="8" spans="1:17" ht="11.45" customHeight="1" x14ac:dyDescent="0.25">
      <c r="A8" s="130" t="s">
        <v>39</v>
      </c>
      <c r="B8" s="139">
        <f t="shared" ref="B8:Q8" si="2">SUM(B9:B11)</f>
        <v>25.110568605978283</v>
      </c>
      <c r="C8" s="139">
        <f t="shared" si="2"/>
        <v>33.184579402515233</v>
      </c>
      <c r="D8" s="139">
        <f t="shared" si="2"/>
        <v>30.37216837576516</v>
      </c>
      <c r="E8" s="139">
        <f t="shared" si="2"/>
        <v>32.04786933934048</v>
      </c>
      <c r="F8" s="139">
        <f t="shared" si="2"/>
        <v>36.463327446682676</v>
      </c>
      <c r="G8" s="139">
        <f t="shared" si="2"/>
        <v>46.502193096450327</v>
      </c>
      <c r="H8" s="139">
        <f t="shared" si="2"/>
        <v>52.29865462028171</v>
      </c>
      <c r="I8" s="139">
        <f t="shared" si="2"/>
        <v>65.530700018805959</v>
      </c>
      <c r="J8" s="139">
        <f t="shared" si="2"/>
        <v>77.1410845974099</v>
      </c>
      <c r="K8" s="139">
        <f t="shared" si="2"/>
        <v>35.552021021943837</v>
      </c>
      <c r="L8" s="139">
        <f t="shared" si="2"/>
        <v>47.881656282164386</v>
      </c>
      <c r="M8" s="139">
        <f t="shared" si="2"/>
        <v>55.09457899668439</v>
      </c>
      <c r="N8" s="139">
        <f t="shared" si="2"/>
        <v>62.043703725910916</v>
      </c>
      <c r="O8" s="139">
        <f t="shared" si="2"/>
        <v>69.011153977198092</v>
      </c>
      <c r="P8" s="139">
        <f t="shared" si="2"/>
        <v>76.399493017652745</v>
      </c>
      <c r="Q8" s="139">
        <f t="shared" si="2"/>
        <v>80.599450363776285</v>
      </c>
    </row>
    <row r="9" spans="1:17" ht="11.45" customHeight="1" x14ac:dyDescent="0.25">
      <c r="A9" s="116" t="s">
        <v>23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</row>
    <row r="10" spans="1:17" ht="11.45" customHeight="1" x14ac:dyDescent="0.25">
      <c r="A10" s="116" t="s">
        <v>127</v>
      </c>
      <c r="B10" s="70">
        <v>21.275627075583703</v>
      </c>
      <c r="C10" s="70">
        <v>27.600878437253709</v>
      </c>
      <c r="D10" s="70">
        <v>25.01799914556117</v>
      </c>
      <c r="E10" s="70">
        <v>26.779861043372048</v>
      </c>
      <c r="F10" s="70">
        <v>31.060795480274233</v>
      </c>
      <c r="G10" s="70">
        <v>38.981178268641152</v>
      </c>
      <c r="H10" s="70">
        <v>43.016772477978954</v>
      </c>
      <c r="I10" s="70">
        <v>53.17103790296666</v>
      </c>
      <c r="J10" s="70">
        <v>60.913688192505596</v>
      </c>
      <c r="K10" s="70">
        <v>28.84453106322611</v>
      </c>
      <c r="L10" s="70">
        <v>40.831890243605628</v>
      </c>
      <c r="M10" s="70">
        <v>46.943948732863582</v>
      </c>
      <c r="N10" s="70">
        <v>50.771700840709691</v>
      </c>
      <c r="O10" s="70">
        <v>53.955778003396766</v>
      </c>
      <c r="P10" s="70">
        <v>57.214508734604401</v>
      </c>
      <c r="Q10" s="70">
        <v>59.430396153801006</v>
      </c>
    </row>
    <row r="11" spans="1:17" ht="11.45" customHeight="1" x14ac:dyDescent="0.25">
      <c r="A11" s="116" t="s">
        <v>125</v>
      </c>
      <c r="B11" s="70">
        <v>3.8349415303945791</v>
      </c>
      <c r="C11" s="70">
        <v>5.5837009652615244</v>
      </c>
      <c r="D11" s="70">
        <v>5.3541692302039898</v>
      </c>
      <c r="E11" s="70">
        <v>5.268008295968432</v>
      </c>
      <c r="F11" s="70">
        <v>5.4025319664084455</v>
      </c>
      <c r="G11" s="70">
        <v>7.5210148278091733</v>
      </c>
      <c r="H11" s="70">
        <v>9.2818821423027593</v>
      </c>
      <c r="I11" s="70">
        <v>12.359662115839292</v>
      </c>
      <c r="J11" s="70">
        <v>16.227396404904297</v>
      </c>
      <c r="K11" s="70">
        <v>6.7074899587177246</v>
      </c>
      <c r="L11" s="70">
        <v>7.0497660385587553</v>
      </c>
      <c r="M11" s="70">
        <v>8.1506302638208101</v>
      </c>
      <c r="N11" s="70">
        <v>11.272002885201225</v>
      </c>
      <c r="O11" s="70">
        <v>15.05537597380132</v>
      </c>
      <c r="P11" s="70">
        <v>19.184984283048347</v>
      </c>
      <c r="Q11" s="70">
        <v>21.169054209975279</v>
      </c>
    </row>
    <row r="12" spans="1:17" ht="11.45" customHeight="1" x14ac:dyDescent="0.25">
      <c r="A12" s="128" t="s">
        <v>18</v>
      </c>
      <c r="B12" s="138">
        <f t="shared" ref="B12:Q12" si="3">SUM(B13:B14)</f>
        <v>1.7112095133338368</v>
      </c>
      <c r="C12" s="138">
        <f t="shared" si="3"/>
        <v>2.1200505974847781</v>
      </c>
      <c r="D12" s="138">
        <f t="shared" si="3"/>
        <v>1.7311616242348362</v>
      </c>
      <c r="E12" s="138">
        <f t="shared" si="3"/>
        <v>1.0521806606595148</v>
      </c>
      <c r="F12" s="138">
        <f t="shared" si="3"/>
        <v>0.93655255331731213</v>
      </c>
      <c r="G12" s="138">
        <f t="shared" si="3"/>
        <v>0.9805689672674075</v>
      </c>
      <c r="H12" s="138">
        <f t="shared" si="3"/>
        <v>1.3072353797182816</v>
      </c>
      <c r="I12" s="138">
        <f t="shared" si="3"/>
        <v>1.40250998119406</v>
      </c>
      <c r="J12" s="138">
        <f t="shared" si="3"/>
        <v>1.2580354025901079</v>
      </c>
      <c r="K12" s="138">
        <f t="shared" si="3"/>
        <v>0.54636897805617224</v>
      </c>
      <c r="L12" s="138">
        <f t="shared" si="3"/>
        <v>0.55953691958270479</v>
      </c>
      <c r="M12" s="138">
        <f t="shared" si="3"/>
        <v>0.55937990676809735</v>
      </c>
      <c r="N12" s="138">
        <f t="shared" si="3"/>
        <v>0.84379143971897941</v>
      </c>
      <c r="O12" s="138">
        <f t="shared" si="3"/>
        <v>1.0920316298761912</v>
      </c>
      <c r="P12" s="138">
        <f t="shared" si="3"/>
        <v>0.9149237206676436</v>
      </c>
      <c r="Q12" s="138">
        <f t="shared" si="3"/>
        <v>0.99029951159068141</v>
      </c>
    </row>
    <row r="13" spans="1:17" ht="11.45" customHeight="1" x14ac:dyDescent="0.25">
      <c r="A13" s="95" t="s">
        <v>126</v>
      </c>
      <c r="B13" s="20">
        <v>1.5064287213102274</v>
      </c>
      <c r="C13" s="20">
        <v>1.8620434560847581</v>
      </c>
      <c r="D13" s="20">
        <v>1.5071113129723472</v>
      </c>
      <c r="E13" s="20">
        <v>0.81525829501016112</v>
      </c>
      <c r="F13" s="20">
        <v>0.70797695418821593</v>
      </c>
      <c r="G13" s="20">
        <v>0.71609092215565251</v>
      </c>
      <c r="H13" s="20">
        <v>0.83789604600773382</v>
      </c>
      <c r="I13" s="20">
        <v>0.96778633803918446</v>
      </c>
      <c r="J13" s="20">
        <v>1.0786704941398968</v>
      </c>
      <c r="K13" s="20">
        <v>0.49747429638974172</v>
      </c>
      <c r="L13" s="20">
        <v>0.40926469761828194</v>
      </c>
      <c r="M13" s="20">
        <v>0.41978359787896669</v>
      </c>
      <c r="N13" s="20">
        <v>0.45673402578780004</v>
      </c>
      <c r="O13" s="20">
        <v>0.68074455237816067</v>
      </c>
      <c r="P13" s="20">
        <v>0.69214499946613339</v>
      </c>
      <c r="Q13" s="20">
        <v>0.68669367240991108</v>
      </c>
    </row>
    <row r="14" spans="1:17" ht="11.45" customHeight="1" x14ac:dyDescent="0.25">
      <c r="A14" s="93" t="s">
        <v>125</v>
      </c>
      <c r="B14" s="69">
        <v>0.20478079202360927</v>
      </c>
      <c r="C14" s="69">
        <v>0.25800714140001996</v>
      </c>
      <c r="D14" s="69">
        <v>0.22405031126248892</v>
      </c>
      <c r="E14" s="69">
        <v>0.23692236564935359</v>
      </c>
      <c r="F14" s="69">
        <v>0.22857559912909617</v>
      </c>
      <c r="G14" s="69">
        <v>0.26447804511175499</v>
      </c>
      <c r="H14" s="69">
        <v>0.46933933371054781</v>
      </c>
      <c r="I14" s="69">
        <v>0.43472364315487544</v>
      </c>
      <c r="J14" s="69">
        <v>0.17936490845021122</v>
      </c>
      <c r="K14" s="69">
        <v>4.889468166643049E-2</v>
      </c>
      <c r="L14" s="69">
        <v>0.15027222196442289</v>
      </c>
      <c r="M14" s="69">
        <v>0.13959630888913072</v>
      </c>
      <c r="N14" s="69">
        <v>0.38705741393117937</v>
      </c>
      <c r="O14" s="69">
        <v>0.41128707749803056</v>
      </c>
      <c r="P14" s="69">
        <v>0.22277872120151024</v>
      </c>
      <c r="Q14" s="69">
        <v>0.30360583918077039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520.57362819247896</v>
      </c>
      <c r="C18" s="68">
        <f>IF(C7=0,"",C7/TrAvia_act!C12*100)</f>
        <v>632.68562886860036</v>
      </c>
      <c r="D18" s="68">
        <f>IF(D7=0,"",D7/TrAvia_act!D12*100)</f>
        <v>543.91974842545983</v>
      </c>
      <c r="E18" s="68">
        <f>IF(E7=0,"",E7/TrAvia_act!E12*100)</f>
        <v>528.65285848154008</v>
      </c>
      <c r="F18" s="68">
        <f>IF(F7=0,"",F7/TrAvia_act!F12*100)</f>
        <v>446.54869424082193</v>
      </c>
      <c r="G18" s="68">
        <f>IF(G7=0,"",G7/TrAvia_act!G12*100)</f>
        <v>393.65181249859523</v>
      </c>
      <c r="H18" s="68">
        <f>IF(H7=0,"",H7/TrAvia_act!H12*100)</f>
        <v>409.78389913590678</v>
      </c>
      <c r="I18" s="68">
        <f>IF(I7=0,"",I7/TrAvia_act!I12*100)</f>
        <v>403.48009308602633</v>
      </c>
      <c r="J18" s="68">
        <f>IF(J7=0,"",J7/TrAvia_act!J12*100)</f>
        <v>396.22024132560227</v>
      </c>
      <c r="K18" s="68">
        <f>IF(K7=0,"",K7/TrAvia_act!K12*100)</f>
        <v>289.77749013312473</v>
      </c>
      <c r="L18" s="68">
        <f>IF(L7=0,"",L7/TrAvia_act!L12*100)</f>
        <v>318.21421336766878</v>
      </c>
      <c r="M18" s="68">
        <f>IF(M7=0,"",M7/TrAvia_act!M12*100)</f>
        <v>331.78734809319394</v>
      </c>
      <c r="N18" s="68">
        <f>IF(N7=0,"",N7/TrAvia_act!N12*100)</f>
        <v>332.09705459861789</v>
      </c>
      <c r="O18" s="68">
        <f>IF(O7=0,"",O7/TrAvia_act!O12*100)</f>
        <v>354.05103973720713</v>
      </c>
      <c r="P18" s="68">
        <f>IF(P7=0,"",P7/TrAvia_act!P12*100)</f>
        <v>358.50111165296778</v>
      </c>
      <c r="Q18" s="68">
        <f>IF(Q7=0,"",Q7/TrAvia_act!Q12*100)</f>
        <v>352.88856477622039</v>
      </c>
    </row>
    <row r="19" spans="1:17" ht="11.45" customHeight="1" x14ac:dyDescent="0.25">
      <c r="A19" s="130" t="s">
        <v>39</v>
      </c>
      <c r="B19" s="134">
        <f>IF(B8=0,"",B8/TrAvia_act!B13*100)</f>
        <v>507.62896185377082</v>
      </c>
      <c r="C19" s="134">
        <f>IF(C8=0,"",C8/TrAvia_act!C13*100)</f>
        <v>617.77554010450308</v>
      </c>
      <c r="D19" s="134">
        <f>IF(D8=0,"",D8/TrAvia_act!D13*100)</f>
        <v>532.83559972343869</v>
      </c>
      <c r="E19" s="134">
        <f>IF(E8=0,"",E8/TrAvia_act!E13*100)</f>
        <v>522.28895325930068</v>
      </c>
      <c r="F19" s="134">
        <f>IF(F8=0,"",F8/TrAvia_act!F13*100)</f>
        <v>442.25759140471564</v>
      </c>
      <c r="G19" s="134">
        <f>IF(G8=0,"",G8/TrAvia_act!G13*100)</f>
        <v>390.55283841722422</v>
      </c>
      <c r="H19" s="134">
        <f>IF(H8=0,"",H8/TrAvia_act!H13*100)</f>
        <v>406.05185869624847</v>
      </c>
      <c r="I19" s="134">
        <f>IF(I8=0,"",I8/TrAvia_act!I13*100)</f>
        <v>400.37939898221128</v>
      </c>
      <c r="J19" s="134">
        <f>IF(J8=0,"",J8/TrAvia_act!J13*100)</f>
        <v>394.37165525238862</v>
      </c>
      <c r="K19" s="134">
        <f>IF(K8=0,"",K8/TrAvia_act!K13*100)</f>
        <v>288.21418092383294</v>
      </c>
      <c r="L19" s="134">
        <f>IF(L8=0,"",L8/TrAvia_act!L13*100)</f>
        <v>317.30254218964433</v>
      </c>
      <c r="M19" s="134">
        <f>IF(M8=0,"",M8/TrAvia_act!M13*100)</f>
        <v>331.0010775668095</v>
      </c>
      <c r="N19" s="134">
        <f>IF(N8=0,"",N8/TrAvia_act!N13*100)</f>
        <v>330.93835449516848</v>
      </c>
      <c r="O19" s="134">
        <f>IF(O8=0,"",O8/TrAvia_act!O13*100)</f>
        <v>352.77619672371998</v>
      </c>
      <c r="P19" s="134">
        <f>IF(P8=0,"",P8/TrAvia_act!P13*100)</f>
        <v>357.75410904459363</v>
      </c>
      <c r="Q19" s="134">
        <f>IF(Q8=0,"",Q8/TrAvia_act!Q13*100)</f>
        <v>352.0752038106815</v>
      </c>
    </row>
    <row r="20" spans="1:17" ht="11.45" customHeight="1" x14ac:dyDescent="0.25">
      <c r="A20" s="116" t="s">
        <v>23</v>
      </c>
      <c r="B20" s="77" t="str">
        <f>IF(B9=0,"",B9/TrAvia_act!B14*100)</f>
        <v/>
      </c>
      <c r="C20" s="77" t="str">
        <f>IF(C9=0,"",C9/TrAvia_act!C14*100)</f>
        <v/>
      </c>
      <c r="D20" s="77" t="str">
        <f>IF(D9=0,"",D9/TrAvia_act!D14*100)</f>
        <v/>
      </c>
      <c r="E20" s="77" t="str">
        <f>IF(E9=0,"",E9/TrAvia_act!E14*100)</f>
        <v/>
      </c>
      <c r="F20" s="77" t="str">
        <f>IF(F9=0,"",F9/TrAvia_act!F14*100)</f>
        <v/>
      </c>
      <c r="G20" s="77" t="str">
        <f>IF(G9=0,"",G9/TrAvia_act!G14*100)</f>
        <v/>
      </c>
      <c r="H20" s="77" t="str">
        <f>IF(H9=0,"",H9/TrAvia_act!H14*100)</f>
        <v/>
      </c>
      <c r="I20" s="77" t="str">
        <f>IF(I9=0,"",I9/TrAvia_act!I14*100)</f>
        <v/>
      </c>
      <c r="J20" s="77" t="str">
        <f>IF(J9=0,"",J9/TrAvia_act!J14*100)</f>
        <v/>
      </c>
      <c r="K20" s="77" t="str">
        <f>IF(K9=0,"",K9/TrAvia_act!K14*100)</f>
        <v/>
      </c>
      <c r="L20" s="77" t="str">
        <f>IF(L9=0,"",L9/TrAvia_act!L14*100)</f>
        <v/>
      </c>
      <c r="M20" s="77" t="str">
        <f>IF(M9=0,"",M9/TrAvia_act!M14*100)</f>
        <v/>
      </c>
      <c r="N20" s="77" t="str">
        <f>IF(N9=0,"",N9/TrAvia_act!N14*100)</f>
        <v/>
      </c>
      <c r="O20" s="77" t="str">
        <f>IF(O9=0,"",O9/TrAvia_act!O14*100)</f>
        <v/>
      </c>
      <c r="P20" s="77" t="str">
        <f>IF(P9=0,"",P9/TrAvia_act!P14*100)</f>
        <v/>
      </c>
      <c r="Q20" s="77" t="str">
        <f>IF(Q9=0,"",Q9/TrAvia_act!Q14*100)</f>
        <v/>
      </c>
    </row>
    <row r="21" spans="1:17" ht="11.45" customHeight="1" x14ac:dyDescent="0.25">
      <c r="A21" s="116" t="s">
        <v>127</v>
      </c>
      <c r="B21" s="77">
        <f>IF(B10=0,"",B10/TrAvia_act!B15*100)</f>
        <v>483.7232681751928</v>
      </c>
      <c r="C21" s="77">
        <f>IF(C10=0,"",C10/TrAvia_act!C15*100)</f>
        <v>597.80112288202986</v>
      </c>
      <c r="D21" s="77">
        <f>IF(D10=0,"",D10/TrAvia_act!D15*100)</f>
        <v>516.30035129252758</v>
      </c>
      <c r="E21" s="77">
        <f>IF(E10=0,"",E10/TrAvia_act!E15*100)</f>
        <v>507.65772733493691</v>
      </c>
      <c r="F21" s="77">
        <f>IF(F10=0,"",F10/TrAvia_act!F15*100)</f>
        <v>428.9173417242518</v>
      </c>
      <c r="G21" s="77">
        <f>IF(G10=0,"",G10/TrAvia_act!G15*100)</f>
        <v>376.96118109729355</v>
      </c>
      <c r="H21" s="77">
        <f>IF(H10=0,"",H10/TrAvia_act!H15*100)</f>
        <v>390.44433630227297</v>
      </c>
      <c r="I21" s="77">
        <f>IF(I10=0,"",I10/TrAvia_act!I15*100)</f>
        <v>383.28419501194708</v>
      </c>
      <c r="J21" s="77">
        <f>IF(J10=0,"",J10/TrAvia_act!J15*100)</f>
        <v>373.53664242056215</v>
      </c>
      <c r="K21" s="77">
        <f>IF(K10=0,"",K10/TrAvia_act!K15*100)</f>
        <v>275.04287069079874</v>
      </c>
      <c r="L21" s="77">
        <f>IF(L10=0,"",L10/TrAvia_act!L15*100)</f>
        <v>304.92483800132698</v>
      </c>
      <c r="M21" s="77">
        <f>IF(M10=0,"",M10/TrAvia_act!M15*100)</f>
        <v>319.28625296704161</v>
      </c>
      <c r="N21" s="77">
        <f>IF(N10=0,"",N10/TrAvia_act!N15*100)</f>
        <v>316.15244101946757</v>
      </c>
      <c r="O21" s="77">
        <f>IF(O10=0,"",O10/TrAvia_act!O15*100)</f>
        <v>332.89004594705898</v>
      </c>
      <c r="P21" s="77">
        <f>IF(P10=0,"",P10/TrAvia_act!P15*100)</f>
        <v>334.30298059622896</v>
      </c>
      <c r="Q21" s="77">
        <f>IF(Q10=0,"",Q10/TrAvia_act!Q15*100)</f>
        <v>327.06398717357075</v>
      </c>
    </row>
    <row r="22" spans="1:17" ht="11.45" customHeight="1" x14ac:dyDescent="0.25">
      <c r="A22" s="116" t="s">
        <v>125</v>
      </c>
      <c r="B22" s="77">
        <f>IF(B11=0,"",B11/TrAvia_act!B16*100)</f>
        <v>699.38211636946005</v>
      </c>
      <c r="C22" s="77">
        <f>IF(C11=0,"",C11/TrAvia_act!C16*100)</f>
        <v>739.99721422912262</v>
      </c>
      <c r="D22" s="77">
        <f>IF(D11=0,"",D11/TrAvia_act!D16*100)</f>
        <v>626.60538107279558</v>
      </c>
      <c r="E22" s="77">
        <f>IF(E11=0,"",E11/TrAvia_act!E16*100)</f>
        <v>611.94606173486989</v>
      </c>
      <c r="F22" s="77">
        <f>IF(F11=0,"",F11/TrAvia_act!F16*100)</f>
        <v>538.56068212097762</v>
      </c>
      <c r="G22" s="77">
        <f>IF(G11=0,"",G11/TrAvia_act!G16*100)</f>
        <v>480.31173411601475</v>
      </c>
      <c r="H22" s="77">
        <f>IF(H11=0,"",H11/TrAvia_act!H16*100)</f>
        <v>498.38081546720286</v>
      </c>
      <c r="I22" s="77">
        <f>IF(I11=0,"",I11/TrAvia_act!I16*100)</f>
        <v>495.44336583681644</v>
      </c>
      <c r="J22" s="77">
        <f>IF(J11=0,"",J11/TrAvia_act!J16*100)</f>
        <v>498.81054249875041</v>
      </c>
      <c r="K22" s="77">
        <f>IF(K11=0,"",K11/TrAvia_act!K16*100)</f>
        <v>362.96084519885807</v>
      </c>
      <c r="L22" s="77">
        <f>IF(L11=0,"",L11/TrAvia_act!L16*100)</f>
        <v>414.83450123164909</v>
      </c>
      <c r="M22" s="77">
        <f>IF(M11=0,"",M11/TrAvia_act!M16*100)</f>
        <v>419.69083856950346</v>
      </c>
      <c r="N22" s="77">
        <f>IF(N11=0,"",N11/TrAvia_act!N16*100)</f>
        <v>419.25704244922758</v>
      </c>
      <c r="O22" s="77">
        <f>IF(O11=0,"",O11/TrAvia_act!O16*100)</f>
        <v>448.87604489277095</v>
      </c>
      <c r="P22" s="77">
        <f>IF(P11=0,"",P11/TrAvia_act!P16*100)</f>
        <v>452.39698368672265</v>
      </c>
      <c r="Q22" s="77">
        <f>IF(Q11=0,"",Q11/TrAvia_act!Q16*100)</f>
        <v>448.32567725648448</v>
      </c>
    </row>
    <row r="23" spans="1:17" ht="11.45" customHeight="1" x14ac:dyDescent="0.25">
      <c r="A23" s="128" t="s">
        <v>18</v>
      </c>
      <c r="B23" s="133">
        <f>IF(B12=0,"",B12/TrAvia_act!B17*100)</f>
        <v>831.8462144997344</v>
      </c>
      <c r="C23" s="133">
        <f>IF(C12=0,"",C12/TrAvia_act!C17*100)</f>
        <v>1016.8207435539668</v>
      </c>
      <c r="D23" s="133">
        <f>IF(D12=0,"",D12/TrAvia_act!D17*100)</f>
        <v>856.51487465000184</v>
      </c>
      <c r="E23" s="133">
        <f>IF(E12=0,"",E12/TrAvia_act!E17*100)</f>
        <v>840.63436269615033</v>
      </c>
      <c r="F23" s="133">
        <f>IF(F12=0,"",F12/TrAvia_act!F17*100)</f>
        <v>717.64884757280629</v>
      </c>
      <c r="G23" s="133">
        <f>IF(G12=0,"",G12/TrAvia_act!G17*100)</f>
        <v>631.15501790209737</v>
      </c>
      <c r="H23" s="133">
        <f>IF(H12=0,"",H12/TrAvia_act!H17*100)</f>
        <v>648.09149372629497</v>
      </c>
      <c r="I23" s="133">
        <f>IF(I12=0,"",I12/TrAvia_act!I17*100)</f>
        <v>632.26319854968733</v>
      </c>
      <c r="J23" s="133">
        <f>IF(J12=0,"",J12/TrAvia_act!J17*100)</f>
        <v>556.04125265971879</v>
      </c>
      <c r="K23" s="133">
        <f>IF(K12=0,"",K12/TrAvia_act!K17*100)</f>
        <v>447.84101771529043</v>
      </c>
      <c r="L23" s="133">
        <f>IF(L12=0,"",L12/TrAvia_act!L17*100)</f>
        <v>421.96187090868131</v>
      </c>
      <c r="M23" s="133">
        <f>IF(M12=0,"",M12/TrAvia_act!M17*100)</f>
        <v>433.12104329368901</v>
      </c>
      <c r="N23" s="133">
        <f>IF(N12=0,"",N12/TrAvia_act!N17*100)</f>
        <v>447.23637490185826</v>
      </c>
      <c r="O23" s="133">
        <f>IF(O12=0,"",O12/TrAvia_act!O17*100)</f>
        <v>458.836012028791</v>
      </c>
      <c r="P23" s="133">
        <f>IF(P12=0,"",P12/TrAvia_act!P17*100)</f>
        <v>434.2091614962975</v>
      </c>
      <c r="Q23" s="133">
        <f>IF(Q12=0,"",Q12/TrAvia_act!Q17*100)</f>
        <v>434.60470053587306</v>
      </c>
    </row>
    <row r="24" spans="1:17" ht="11.45" customHeight="1" x14ac:dyDescent="0.25">
      <c r="A24" s="95" t="s">
        <v>126</v>
      </c>
      <c r="B24" s="75">
        <f>IF(B13=0,"",B13/TrAvia_act!B18*100)</f>
        <v>829.40158950869454</v>
      </c>
      <c r="C24" s="75">
        <f>IF(C13=0,"",C13/TrAvia_act!C18*100)</f>
        <v>1012.5677979023866</v>
      </c>
      <c r="D24" s="75">
        <f>IF(D13=0,"",D13/TrAvia_act!D18*100)</f>
        <v>851.82041080327565</v>
      </c>
      <c r="E24" s="75">
        <f>IF(E13=0,"",E13/TrAvia_act!E18*100)</f>
        <v>832.34873668994089</v>
      </c>
      <c r="F24" s="75">
        <f>IF(F13=0,"",F13/TrAvia_act!F18*100)</f>
        <v>710.59984810870264</v>
      </c>
      <c r="G24" s="75">
        <f>IF(G13=0,"",G13/TrAvia_act!G18*100)</f>
        <v>623.14023308896628</v>
      </c>
      <c r="H24" s="75">
        <f>IF(H13=0,"",H13/TrAvia_act!H18*100)</f>
        <v>631.86248432230059</v>
      </c>
      <c r="I24" s="75">
        <f>IF(I13=0,"",I13/TrAvia_act!I18*100)</f>
        <v>607.77154681507579</v>
      </c>
      <c r="J24" s="75">
        <f>IF(J13=0,"",J13/TrAvia_act!J18*100)</f>
        <v>537.86400064528777</v>
      </c>
      <c r="K24" s="75">
        <f>IF(K13=0,"",K13/TrAvia_act!K18*100)</f>
        <v>442.95120209363654</v>
      </c>
      <c r="L24" s="75">
        <f>IF(L13=0,"",L13/TrAvia_act!L18*100)</f>
        <v>388.45518301943349</v>
      </c>
      <c r="M24" s="75">
        <f>IF(M13=0,"",M13/TrAvia_act!M18*100)</f>
        <v>398.56311620868257</v>
      </c>
      <c r="N24" s="75">
        <f>IF(N13=0,"",N13/TrAvia_act!N18*100)</f>
        <v>388.1010170814526</v>
      </c>
      <c r="O24" s="75">
        <f>IF(O13=0,"",O13/TrAvia_act!O18*100)</f>
        <v>401.00782322361749</v>
      </c>
      <c r="P24" s="75">
        <f>IF(P13=0,"",P13/TrAvia_act!P18*100)</f>
        <v>398.20035101325465</v>
      </c>
      <c r="Q24" s="75">
        <f>IF(Q13=0,"",Q13/TrAvia_act!Q18*100)</f>
        <v>388.61546004378107</v>
      </c>
    </row>
    <row r="25" spans="1:17" ht="11.45" customHeight="1" x14ac:dyDescent="0.25">
      <c r="A25" s="93" t="s">
        <v>125</v>
      </c>
      <c r="B25" s="74">
        <f>IF(B14=0,"",B14/TrAvia_act!B19*100)</f>
        <v>850.28235110678804</v>
      </c>
      <c r="C25" s="74">
        <f>IF(C14=0,"",C14/TrAvia_act!C19*100)</f>
        <v>1048.6067868604594</v>
      </c>
      <c r="D25" s="74">
        <f>IF(D14=0,"",D14/TrAvia_act!D19*100)</f>
        <v>889.48939676903842</v>
      </c>
      <c r="E25" s="74">
        <f>IF(E14=0,"",E14/TrAvia_act!E19*100)</f>
        <v>870.45063272317304</v>
      </c>
      <c r="F25" s="74">
        <f>IF(F14=0,"",F14/TrAvia_act!F19*100)</f>
        <v>740.3975480845412</v>
      </c>
      <c r="G25" s="74">
        <f>IF(G14=0,"",G14/TrAvia_act!G19*100)</f>
        <v>653.92770907005502</v>
      </c>
      <c r="H25" s="74">
        <f>IF(H14=0,"",H14/TrAvia_act!H19*100)</f>
        <v>679.23689253031444</v>
      </c>
      <c r="I25" s="74">
        <f>IF(I14=0,"",I14/TrAvia_act!I19*100)</f>
        <v>694.57386164751711</v>
      </c>
      <c r="J25" s="74">
        <f>IF(J14=0,"",J14/TrAvia_act!J19*100)</f>
        <v>697.87710402615869</v>
      </c>
      <c r="K25" s="74">
        <f>IF(K14=0,"",K14/TrAvia_act!K19*100)</f>
        <v>504.50558855874272</v>
      </c>
      <c r="L25" s="74">
        <f>IF(L14=0,"",L14/TrAvia_act!L19*100)</f>
        <v>551.52497339523791</v>
      </c>
      <c r="M25" s="74">
        <f>IF(M14=0,"",M14/TrAvia_act!M19*100)</f>
        <v>585.88194973833345</v>
      </c>
      <c r="N25" s="74">
        <f>IF(N14=0,"",N14/TrAvia_act!N19*100)</f>
        <v>545.27742170614579</v>
      </c>
      <c r="O25" s="74">
        <f>IF(O14=0,"",O14/TrAvia_act!O19*100)</f>
        <v>602.68910145993004</v>
      </c>
      <c r="P25" s="74">
        <f>IF(P14=0,"",P14/TrAvia_act!P19*100)</f>
        <v>603.8658497952589</v>
      </c>
      <c r="Q25" s="74">
        <f>IF(Q14=0,"",Q14/TrAvia_act!Q19*100)</f>
        <v>593.44942836820098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64.21852006103741</v>
      </c>
      <c r="C28" s="134">
        <f>IF(C8=0,"",C8/TrAvia_act!C4*1000)</f>
        <v>76.706514430993877</v>
      </c>
      <c r="D28" s="134">
        <f>IF(D8=0,"",D8/TrAvia_act!D4*1000)</f>
        <v>65.674791171473402</v>
      </c>
      <c r="E28" s="134">
        <f>IF(E8=0,"",E8/TrAvia_act!E4*1000)</f>
        <v>64.524215009469074</v>
      </c>
      <c r="F28" s="134">
        <f>IF(F8=0,"",F8/TrAvia_act!F4*1000)</f>
        <v>54.754044536509987</v>
      </c>
      <c r="G28" s="134">
        <f>IF(G8=0,"",G8/TrAvia_act!G4*1000)</f>
        <v>47.767704172497901</v>
      </c>
      <c r="H28" s="134">
        <f>IF(H8=0,"",H8/TrAvia_act!H4*1000)</f>
        <v>43.650331400919143</v>
      </c>
      <c r="I28" s="134">
        <f>IF(I8=0,"",I8/TrAvia_act!I4*1000)</f>
        <v>41.982957091266492</v>
      </c>
      <c r="J28" s="134">
        <f>IF(J8=0,"",J8/TrAvia_act!J4*1000)</f>
        <v>41.889653368950334</v>
      </c>
      <c r="K28" s="134">
        <f>IF(K8=0,"",K8/TrAvia_act!K4*1000)</f>
        <v>28.169306287211331</v>
      </c>
      <c r="L28" s="134">
        <f>IF(L8=0,"",L8/TrAvia_act!L4*1000)</f>
        <v>31.54075732313995</v>
      </c>
      <c r="M28" s="134">
        <f>IF(M8=0,"",M8/TrAvia_act!M4*1000)</f>
        <v>31.263160321671112</v>
      </c>
      <c r="N28" s="134">
        <f>IF(N8=0,"",N8/TrAvia_act!N4*1000)</f>
        <v>30.063372729980358</v>
      </c>
      <c r="O28" s="134">
        <f>IF(O8=0,"",O8/TrAvia_act!O4*1000)</f>
        <v>30.062433805101129</v>
      </c>
      <c r="P28" s="134">
        <f>IF(P8=0,"",P8/TrAvia_act!P4*1000)</f>
        <v>30.539204722095601</v>
      </c>
      <c r="Q28" s="134">
        <f>IF(Q8=0,"",Q8/TrAvia_act!Q4*1000)</f>
        <v>29.24653801155214</v>
      </c>
    </row>
    <row r="29" spans="1:17" ht="11.45" customHeight="1" x14ac:dyDescent="0.25">
      <c r="A29" s="116" t="s">
        <v>23</v>
      </c>
      <c r="B29" s="77" t="str">
        <f>IF(B9=0,"",B9/TrAvia_act!B5*1000)</f>
        <v/>
      </c>
      <c r="C29" s="77" t="str">
        <f>IF(C9=0,"",C9/TrAvia_act!C5*1000)</f>
        <v/>
      </c>
      <c r="D29" s="77" t="str">
        <f>IF(D9=0,"",D9/TrAvia_act!D5*1000)</f>
        <v/>
      </c>
      <c r="E29" s="77" t="str">
        <f>IF(E9=0,"",E9/TrAvia_act!E5*1000)</f>
        <v/>
      </c>
      <c r="F29" s="77" t="str">
        <f>IF(F9=0,"",F9/TrAvia_act!F5*1000)</f>
        <v/>
      </c>
      <c r="G29" s="77" t="str">
        <f>IF(G9=0,"",G9/TrAvia_act!G5*1000)</f>
        <v/>
      </c>
      <c r="H29" s="77" t="str">
        <f>IF(H9=0,"",H9/TrAvia_act!H5*1000)</f>
        <v/>
      </c>
      <c r="I29" s="77" t="str">
        <f>IF(I9=0,"",I9/TrAvia_act!I5*1000)</f>
        <v/>
      </c>
      <c r="J29" s="77" t="str">
        <f>IF(J9=0,"",J9/TrAvia_act!J5*1000)</f>
        <v/>
      </c>
      <c r="K29" s="77" t="str">
        <f>IF(K9=0,"",K9/TrAvia_act!K5*1000)</f>
        <v/>
      </c>
      <c r="L29" s="77" t="str">
        <f>IF(L9=0,"",L9/TrAvia_act!L5*1000)</f>
        <v/>
      </c>
      <c r="M29" s="77" t="str">
        <f>IF(M9=0,"",M9/TrAvia_act!M5*1000)</f>
        <v/>
      </c>
      <c r="N29" s="77" t="str">
        <f>IF(N9=0,"",N9/TrAvia_act!N5*1000)</f>
        <v/>
      </c>
      <c r="O29" s="77" t="str">
        <f>IF(O9=0,"",O9/TrAvia_act!O5*1000)</f>
        <v/>
      </c>
      <c r="P29" s="77" t="str">
        <f>IF(P9=0,"",P9/TrAvia_act!P5*1000)</f>
        <v/>
      </c>
      <c r="Q29" s="77" t="str">
        <f>IF(Q9=0,"",Q9/TrAvia_act!Q5*1000)</f>
        <v/>
      </c>
    </row>
    <row r="30" spans="1:17" ht="11.45" customHeight="1" x14ac:dyDescent="0.25">
      <c r="A30" s="116" t="s">
        <v>127</v>
      </c>
      <c r="B30" s="77">
        <f>IF(B10=0,"",B10/TrAvia_act!B6*1000)</f>
        <v>65.387039635511655</v>
      </c>
      <c r="C30" s="77">
        <f>IF(C10=0,"",C10/TrAvia_act!C6*1000)</f>
        <v>80.738028811225519</v>
      </c>
      <c r="D30" s="77">
        <f>IF(D10=0,"",D10/TrAvia_act!D6*1000)</f>
        <v>69.10243192412598</v>
      </c>
      <c r="E30" s="77">
        <f>IF(E10=0,"",E10/TrAvia_act!E6*1000)</f>
        <v>67.435944644735898</v>
      </c>
      <c r="F30" s="77">
        <f>IF(F10=0,"",F10/TrAvia_act!F6*1000)</f>
        <v>56.759880771858363</v>
      </c>
      <c r="G30" s="77">
        <f>IF(G10=0,"",G10/TrAvia_act!G6*1000)</f>
        <v>49.370095747134812</v>
      </c>
      <c r="H30" s="77">
        <f>IF(H10=0,"",H10/TrAvia_act!H6*1000)</f>
        <v>44.47366138027644</v>
      </c>
      <c r="I30" s="77">
        <f>IF(I10=0,"",I10/TrAvia_act!I6*1000)</f>
        <v>43.10764048620463</v>
      </c>
      <c r="J30" s="77">
        <f>IF(J10=0,"",J10/TrAvia_act!J6*1000)</f>
        <v>42.410224622701868</v>
      </c>
      <c r="K30" s="77">
        <f>IF(K10=0,"",K10/TrAvia_act!K6*1000)</f>
        <v>28.867601657037717</v>
      </c>
      <c r="L30" s="77">
        <f>IF(L10=0,"",L10/TrAvia_act!L6*1000)</f>
        <v>32.034891380964332</v>
      </c>
      <c r="M30" s="77">
        <f>IF(M10=0,"",M10/TrAvia_act!M6*1000)</f>
        <v>31.337336876250539</v>
      </c>
      <c r="N30" s="77">
        <f>IF(N10=0,"",N10/TrAvia_act!N6*1000)</f>
        <v>29.582093304653704</v>
      </c>
      <c r="O30" s="77">
        <f>IF(O10=0,"",O10/TrAvia_act!O6*1000)</f>
        <v>29.475313902353189</v>
      </c>
      <c r="P30" s="77">
        <f>IF(P10=0,"",P10/TrAvia_act!P6*1000)</f>
        <v>29.944425206700743</v>
      </c>
      <c r="Q30" s="77">
        <f>IF(Q10=0,"",Q10/TrAvia_act!Q6*1000)</f>
        <v>28.496762732889618</v>
      </c>
    </row>
    <row r="31" spans="1:17" ht="11.45" customHeight="1" x14ac:dyDescent="0.25">
      <c r="A31" s="116" t="s">
        <v>125</v>
      </c>
      <c r="B31" s="77">
        <f>IF(B11=0,"",B11/TrAvia_act!B7*1000)</f>
        <v>58.425920555968865</v>
      </c>
      <c r="C31" s="77">
        <f>IF(C11=0,"",C11/TrAvia_act!C7*1000)</f>
        <v>61.521429032232625</v>
      </c>
      <c r="D31" s="77">
        <f>IF(D11=0,"",D11/TrAvia_act!D7*1000)</f>
        <v>53.317293415489438</v>
      </c>
      <c r="E31" s="77">
        <f>IF(E11=0,"",E11/TrAvia_act!E7*1000)</f>
        <v>52.910671672617248</v>
      </c>
      <c r="F31" s="77">
        <f>IF(F11=0,"",F11/TrAvia_act!F7*1000)</f>
        <v>45.507982390610607</v>
      </c>
      <c r="G31" s="77">
        <f>IF(G11=0,"",G11/TrAvia_act!G7*1000)</f>
        <v>40.889229701989557</v>
      </c>
      <c r="H31" s="77">
        <f>IF(H11=0,"",H11/TrAvia_act!H7*1000)</f>
        <v>40.201184682870334</v>
      </c>
      <c r="I31" s="77">
        <f>IF(I11=0,"",I11/TrAvia_act!I7*1000)</f>
        <v>37.746338210098962</v>
      </c>
      <c r="J31" s="77">
        <f>IF(J11=0,"",J11/TrAvia_act!J7*1000)</f>
        <v>40.044556594899447</v>
      </c>
      <c r="K31" s="77">
        <f>IF(K11=0,"",K11/TrAvia_act!K7*1000)</f>
        <v>25.51513038308417</v>
      </c>
      <c r="L31" s="77">
        <f>IF(L11=0,"",L11/TrAvia_act!L7*1000)</f>
        <v>28.954004393651857</v>
      </c>
      <c r="M31" s="77">
        <f>IF(M11=0,"",M11/TrAvia_act!M7*1000)</f>
        <v>30.842680546347498</v>
      </c>
      <c r="N31" s="77">
        <f>IF(N11=0,"",N11/TrAvia_act!N7*1000)</f>
        <v>32.440642463531987</v>
      </c>
      <c r="O31" s="77">
        <f>IF(O11=0,"",O11/TrAvia_act!O7*1000)</f>
        <v>32.373454084166653</v>
      </c>
      <c r="P31" s="77">
        <f>IF(P11=0,"",P11/TrAvia_act!P7*1000)</f>
        <v>32.462126946818458</v>
      </c>
      <c r="Q31" s="77">
        <f>IF(Q11=0,"",Q11/TrAvia_act!Q7*1000)</f>
        <v>31.57915402144916</v>
      </c>
    </row>
    <row r="32" spans="1:17" ht="11.45" customHeight="1" x14ac:dyDescent="0.25">
      <c r="A32" s="128" t="s">
        <v>36</v>
      </c>
      <c r="B32" s="133">
        <f>IF(B12=0,"",B12/TrAvia_act!B8*1000)</f>
        <v>341.82939940108918</v>
      </c>
      <c r="C32" s="133">
        <f>IF(C12=0,"",C12/TrAvia_act!C8*1000)</f>
        <v>409.97320848422959</v>
      </c>
      <c r="D32" s="133">
        <f>IF(D12=0,"",D12/TrAvia_act!D8*1000)</f>
        <v>337.49827913400412</v>
      </c>
      <c r="E32" s="133">
        <f>IF(E12=0,"",E12/TrAvia_act!E8*1000)</f>
        <v>294.22521886037168</v>
      </c>
      <c r="F32" s="133">
        <f>IF(F12=0,"",F12/TrAvia_act!F8*1000)</f>
        <v>242.64485171513437</v>
      </c>
      <c r="G32" s="133">
        <f>IF(G12=0,"",G12/TrAvia_act!G8*1000)</f>
        <v>208.08481055941678</v>
      </c>
      <c r="H32" s="133">
        <f>IF(H12=0,"",H12/TrAvia_act!H8*1000)</f>
        <v>200.40739299454896</v>
      </c>
      <c r="I32" s="133">
        <f>IF(I12=0,"",I12/TrAvia_act!I8*1000)</f>
        <v>209.72040211623161</v>
      </c>
      <c r="J32" s="133">
        <f>IF(J12=0,"",J12/TrAvia_act!J8*1000)</f>
        <v>232.10219631023654</v>
      </c>
      <c r="K32" s="133">
        <f>IF(K12=0,"",K12/TrAvia_act!K8*1000)</f>
        <v>194.51842783817301</v>
      </c>
      <c r="L32" s="133">
        <f>IF(L12=0,"",L12/TrAvia_act!L8*1000)</f>
        <v>150.05552333619667</v>
      </c>
      <c r="M32" s="133">
        <f>IF(M12=0,"",M12/TrAvia_act!M8*1000)</f>
        <v>155.39473773131058</v>
      </c>
      <c r="N32" s="133">
        <f>IF(N12=0,"",N12/TrAvia_act!N8*1000)</f>
        <v>133.75856842771304</v>
      </c>
      <c r="O32" s="133">
        <f>IF(O12=0,"",O12/TrAvia_act!O8*1000)</f>
        <v>152.11354810722094</v>
      </c>
      <c r="P32" s="133">
        <f>IF(P12=0,"",P12/TrAvia_act!P8*1000)</f>
        <v>150.43316003207417</v>
      </c>
      <c r="Q32" s="133">
        <f>IF(Q12=0,"",Q12/TrAvia_act!Q8*1000)</f>
        <v>146.8736100851651</v>
      </c>
    </row>
    <row r="33" spans="1:17" ht="11.45" customHeight="1" x14ac:dyDescent="0.25">
      <c r="A33" s="95" t="s">
        <v>126</v>
      </c>
      <c r="B33" s="75">
        <f>IF(B13=0,"",B13/TrAvia_act!B9*1000)</f>
        <v>405.70504219742043</v>
      </c>
      <c r="C33" s="75">
        <f>IF(C13=0,"",C13/TrAvia_act!C9*1000)</f>
        <v>482.99723103864625</v>
      </c>
      <c r="D33" s="75">
        <f>IF(D13=0,"",D13/TrAvia_act!D9*1000)</f>
        <v>400.12664817324662</v>
      </c>
      <c r="E33" s="75">
        <f>IF(E13=0,"",E13/TrAvia_act!E9*1000)</f>
        <v>385.51838735851038</v>
      </c>
      <c r="F33" s="75">
        <f>IF(F13=0,"",F13/TrAvia_act!F9*1000)</f>
        <v>324.95080290058917</v>
      </c>
      <c r="G33" s="75">
        <f>IF(G13=0,"",G13/TrAvia_act!G9*1000)</f>
        <v>287.95439031465855</v>
      </c>
      <c r="H33" s="75">
        <f>IF(H13=0,"",H13/TrAvia_act!H9*1000)</f>
        <v>304.06755912455981</v>
      </c>
      <c r="I33" s="75">
        <f>IF(I13=0,"",I13/TrAvia_act!I9*1000)</f>
        <v>295.78010302059215</v>
      </c>
      <c r="J33" s="75">
        <f>IF(J13=0,"",J13/TrAvia_act!J9*1000)</f>
        <v>267.910422987321</v>
      </c>
      <c r="K33" s="75">
        <f>IF(K13=0,"",K13/TrAvia_act!K9*1000)</f>
        <v>217.34696566167577</v>
      </c>
      <c r="L33" s="75">
        <f>IF(L13=0,"",L13/TrAvia_act!L9*1000)</f>
        <v>183.58324698155204</v>
      </c>
      <c r="M33" s="75">
        <f>IF(M13=0,"",M13/TrAvia_act!M9*1000)</f>
        <v>181.68097023789079</v>
      </c>
      <c r="N33" s="75">
        <f>IF(N13=0,"",N13/TrAvia_act!N9*1000)</f>
        <v>178.44689884439026</v>
      </c>
      <c r="O33" s="75">
        <f>IF(O13=0,"",O13/TrAvia_act!O9*1000)</f>
        <v>182.28450006026205</v>
      </c>
      <c r="P33" s="75">
        <f>IF(P13=0,"",P13/TrAvia_act!P9*1000)</f>
        <v>167.64012111737014</v>
      </c>
      <c r="Q33" s="75">
        <f>IF(Q13=0,"",Q13/TrAvia_act!Q9*1000)</f>
        <v>165.76857725619132</v>
      </c>
    </row>
    <row r="34" spans="1:17" ht="11.45" customHeight="1" x14ac:dyDescent="0.25">
      <c r="A34" s="93" t="s">
        <v>125</v>
      </c>
      <c r="B34" s="74">
        <f>IF(B14=0,"",B14/TrAvia_act!B10*1000)</f>
        <v>158.38620580762168</v>
      </c>
      <c r="C34" s="74">
        <f>IF(C14=0,"",C14/TrAvia_act!C10*1000)</f>
        <v>196.05279368663943</v>
      </c>
      <c r="D34" s="74">
        <f>IF(D14=0,"",D14/TrAvia_act!D10*1000)</f>
        <v>164.40340403571608</v>
      </c>
      <c r="E34" s="74">
        <f>IF(E14=0,"",E14/TrAvia_act!E10*1000)</f>
        <v>162.12017266673681</v>
      </c>
      <c r="F34" s="74">
        <f>IF(F14=0,"",F14/TrAvia_act!F10*1000)</f>
        <v>135.97221220340694</v>
      </c>
      <c r="G34" s="74">
        <f>IF(G14=0,"",G14/TrAvia_act!G10*1000)</f>
        <v>118.83813301275752</v>
      </c>
      <c r="H34" s="74">
        <f>IF(H14=0,"",H14/TrAvia_act!H10*1000)</f>
        <v>124.58355965634155</v>
      </c>
      <c r="I34" s="74">
        <f>IF(I14=0,"",I14/TrAvia_act!I10*1000)</f>
        <v>127.27802212778479</v>
      </c>
      <c r="J34" s="74">
        <f>IF(J14=0,"",J14/TrAvia_act!J10*1000)</f>
        <v>128.67447876219632</v>
      </c>
      <c r="K34" s="74">
        <f>IF(K14=0,"",K14/TrAvia_act!K10*1000)</f>
        <v>94.031798317546716</v>
      </c>
      <c r="L34" s="74">
        <f>IF(L14=0,"",L14/TrAvia_act!L10*1000)</f>
        <v>100.21141796534964</v>
      </c>
      <c r="M34" s="74">
        <f>IF(M14=0,"",M14/TrAvia_act!M10*1000)</f>
        <v>108.28287975748275</v>
      </c>
      <c r="N34" s="74">
        <f>IF(N14=0,"",N14/TrAvia_act!N10*1000)</f>
        <v>103.24775869822467</v>
      </c>
      <c r="O34" s="74">
        <f>IF(O14=0,"",O14/TrAvia_act!O10*1000)</f>
        <v>119.40265713331554</v>
      </c>
      <c r="P34" s="74">
        <f>IF(P14=0,"",P14/TrAvia_act!P10*1000)</f>
        <v>114.05987786167127</v>
      </c>
      <c r="Q34" s="74">
        <f>IF(Q14=0,"",Q14/TrAvia_act!Q10*1000)</f>
        <v>116.76947330762948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3223.4362780459928</v>
      </c>
      <c r="C37" s="134">
        <f>IF(C8=0,"",1000000*C8/TrAvia_act!C22)</f>
        <v>3958.5565313748339</v>
      </c>
      <c r="D37" s="134">
        <f>IF(D8=0,"",1000000*D8/TrAvia_act!D22)</f>
        <v>3430.3329992958165</v>
      </c>
      <c r="E37" s="134">
        <f>IF(E8=0,"",1000000*E8/TrAvia_act!E22)</f>
        <v>3368.8499252959609</v>
      </c>
      <c r="F37" s="134">
        <f>IF(F8=0,"",1000000*F8/TrAvia_act!F22)</f>
        <v>2882.0208225326173</v>
      </c>
      <c r="G37" s="134">
        <f>IF(G8=0,"",1000000*G8/TrAvia_act!G22)</f>
        <v>2592.384496401512</v>
      </c>
      <c r="H37" s="134">
        <f>IF(H8=0,"",1000000*H8/TrAvia_act!H22)</f>
        <v>2668.7071807052971</v>
      </c>
      <c r="I37" s="134">
        <f>IF(I8=0,"",1000000*I8/TrAvia_act!I22)</f>
        <v>2820.5870967505684</v>
      </c>
      <c r="J37" s="134">
        <f>IF(J8=0,"",1000000*J8/TrAvia_act!J22)</f>
        <v>2814.0329258895381</v>
      </c>
      <c r="K37" s="134">
        <f>IF(K8=0,"",1000000*K8/TrAvia_act!K22)</f>
        <v>1922.8741966544344</v>
      </c>
      <c r="L37" s="134">
        <f>IF(L8=0,"",1000000*L8/TrAvia_act!L22)</f>
        <v>2059.2489369587297</v>
      </c>
      <c r="M37" s="134">
        <f>IF(M8=0,"",1000000*M8/TrAvia_act!M22)</f>
        <v>2154.4042152537595</v>
      </c>
      <c r="N37" s="134">
        <f>IF(N8=0,"",1000000*N8/TrAvia_act!N22)</f>
        <v>2147.9558153335961</v>
      </c>
      <c r="O37" s="134">
        <f>IF(O8=0,"",1000000*O8/TrAvia_act!O22)</f>
        <v>2307.4479730238763</v>
      </c>
      <c r="P37" s="134">
        <f>IF(P8=0,"",1000000*P8/TrAvia_act!P22)</f>
        <v>2333.7353153206691</v>
      </c>
      <c r="Q37" s="134">
        <f>IF(Q8=0,"",1000000*Q8/TrAvia_act!Q22)</f>
        <v>2286.1201033519483</v>
      </c>
    </row>
    <row r="38" spans="1:17" ht="11.45" customHeight="1" x14ac:dyDescent="0.25">
      <c r="A38" s="116" t="s">
        <v>23</v>
      </c>
      <c r="B38" s="77" t="str">
        <f>IF(B9=0,"",1000000*B9/TrAvia_act!B23)</f>
        <v/>
      </c>
      <c r="C38" s="77" t="str">
        <f>IF(C9=0,"",1000000*C9/TrAvia_act!C23)</f>
        <v/>
      </c>
      <c r="D38" s="77" t="str">
        <f>IF(D9=0,"",1000000*D9/TrAvia_act!D23)</f>
        <v/>
      </c>
      <c r="E38" s="77" t="str">
        <f>IF(E9=0,"",1000000*E9/TrAvia_act!E23)</f>
        <v/>
      </c>
      <c r="F38" s="77" t="str">
        <f>IF(F9=0,"",1000000*F9/TrAvia_act!F23)</f>
        <v/>
      </c>
      <c r="G38" s="77" t="str">
        <f>IF(G9=0,"",1000000*G9/TrAvia_act!G23)</f>
        <v/>
      </c>
      <c r="H38" s="77" t="str">
        <f>IF(H9=0,"",1000000*H9/TrAvia_act!H23)</f>
        <v/>
      </c>
      <c r="I38" s="77" t="str">
        <f>IF(I9=0,"",1000000*I9/TrAvia_act!I23)</f>
        <v/>
      </c>
      <c r="J38" s="77" t="str">
        <f>IF(J9=0,"",1000000*J9/TrAvia_act!J23)</f>
        <v/>
      </c>
      <c r="K38" s="77" t="str">
        <f>IF(K9=0,"",1000000*K9/TrAvia_act!K23)</f>
        <v/>
      </c>
      <c r="L38" s="77" t="str">
        <f>IF(L9=0,"",1000000*L9/TrAvia_act!L23)</f>
        <v/>
      </c>
      <c r="M38" s="77" t="str">
        <f>IF(M9=0,"",1000000*M9/TrAvia_act!M23)</f>
        <v/>
      </c>
      <c r="N38" s="77" t="str">
        <f>IF(N9=0,"",1000000*N9/TrAvia_act!N23)</f>
        <v/>
      </c>
      <c r="O38" s="77" t="str">
        <f>IF(O9=0,"",1000000*O9/TrAvia_act!O23)</f>
        <v/>
      </c>
      <c r="P38" s="77" t="str">
        <f>IF(P9=0,"",1000000*P9/TrAvia_act!P23)</f>
        <v/>
      </c>
      <c r="Q38" s="77" t="str">
        <f>IF(Q9=0,"",1000000*Q9/TrAvia_act!Q23)</f>
        <v/>
      </c>
    </row>
    <row r="39" spans="1:17" ht="11.45" customHeight="1" x14ac:dyDescent="0.25">
      <c r="A39" s="116" t="s">
        <v>127</v>
      </c>
      <c r="B39" s="77">
        <f>IF(B10=0,"",1000000*B10/TrAvia_act!B24)</f>
        <v>2994.8799374413998</v>
      </c>
      <c r="C39" s="77">
        <f>IF(C10=0,"",1000000*C10/TrAvia_act!C24)</f>
        <v>3710.2941843330705</v>
      </c>
      <c r="D39" s="77">
        <f>IF(D10=0,"",1000000*D10/TrAvia_act!D24)</f>
        <v>3213.6158183122889</v>
      </c>
      <c r="E39" s="77">
        <f>IF(E10=0,"",1000000*E10/TrAvia_act!E24)</f>
        <v>3174.4738078914233</v>
      </c>
      <c r="F39" s="77">
        <f>IF(F10=0,"",1000000*F10/TrAvia_act!F24)</f>
        <v>2725.3483794221493</v>
      </c>
      <c r="G39" s="77">
        <f>IF(G10=0,"",1000000*G10/TrAvia_act!G24)</f>
        <v>2439.5255190338034</v>
      </c>
      <c r="H39" s="77">
        <f>IF(H10=0,"",1000000*H10/TrAvia_act!H24)</f>
        <v>2491.2707753506083</v>
      </c>
      <c r="I39" s="77">
        <f>IF(I10=0,"",1000000*I10/TrAvia_act!I24)</f>
        <v>2643.7469124386766</v>
      </c>
      <c r="J39" s="77">
        <f>IF(J10=0,"",1000000*J10/TrAvia_act!J24)</f>
        <v>2609.5055559484899</v>
      </c>
      <c r="K39" s="77">
        <f>IF(K10=0,"",1000000*K10/TrAvia_act!K24)</f>
        <v>1788.1427725017736</v>
      </c>
      <c r="L39" s="77">
        <f>IF(L10=0,"",1000000*L10/TrAvia_act!L24)</f>
        <v>1962.411219474486</v>
      </c>
      <c r="M39" s="77">
        <f>IF(M10=0,"",1000000*M10/TrAvia_act!M24)</f>
        <v>2061.2052132980716</v>
      </c>
      <c r="N39" s="77">
        <f>IF(N10=0,"",1000000*N10/TrAvia_act!N24)</f>
        <v>2030.3807422502477</v>
      </c>
      <c r="O39" s="77">
        <f>IF(O10=0,"",1000000*O10/TrAvia_act!O24)</f>
        <v>2152.8919481045714</v>
      </c>
      <c r="P39" s="77">
        <f>IF(P10=0,"",1000000*P10/TrAvia_act!P24)</f>
        <v>2150.8405223339123</v>
      </c>
      <c r="Q39" s="77">
        <f>IF(Q10=0,"",1000000*Q10/TrAvia_act!Q24)</f>
        <v>2091.5885181178646</v>
      </c>
    </row>
    <row r="40" spans="1:17" ht="11.45" customHeight="1" x14ac:dyDescent="0.25">
      <c r="A40" s="116" t="s">
        <v>125</v>
      </c>
      <c r="B40" s="77">
        <f>IF(B11=0,"",1000000*B11/TrAvia_act!B25)</f>
        <v>5590.2937760853929</v>
      </c>
      <c r="C40" s="77">
        <f>IF(C11=0,"",1000000*C11/TrAvia_act!C25)</f>
        <v>5914.9374632007675</v>
      </c>
      <c r="D40" s="77">
        <f>IF(D11=0,"",1000000*D11/TrAvia_act!D25)</f>
        <v>5008.5773902750143</v>
      </c>
      <c r="E40" s="77">
        <f>IF(E11=0,"",1000000*E11/TrAvia_act!E25)</f>
        <v>4891.3726053560185</v>
      </c>
      <c r="F40" s="77">
        <f>IF(F11=0,"",1000000*F11/TrAvia_act!F25)</f>
        <v>4304.8063477358128</v>
      </c>
      <c r="G40" s="77">
        <f>IF(G11=0,"",1000000*G11/TrAvia_act!G25)</f>
        <v>3839.2112444150957</v>
      </c>
      <c r="H40" s="77">
        <f>IF(H11=0,"",1000000*H11/TrAvia_act!H25)</f>
        <v>3983.6404044217857</v>
      </c>
      <c r="I40" s="77">
        <f>IF(I11=0,"",1000000*I11/TrAvia_act!I25)</f>
        <v>3960.1608829988118</v>
      </c>
      <c r="J40" s="77">
        <f>IF(J11=0,"",1000000*J11/TrAvia_act!J25)</f>
        <v>3987.0752837602695</v>
      </c>
      <c r="K40" s="77">
        <f>IF(K11=0,"",1000000*K11/TrAvia_act!K25)</f>
        <v>2844.567412518119</v>
      </c>
      <c r="L40" s="77">
        <f>IF(L11=0,"",1000000*L11/TrAvia_act!L25)</f>
        <v>2883.3398930710655</v>
      </c>
      <c r="M40" s="77">
        <f>IF(M11=0,"",1000000*M11/TrAvia_act!M25)</f>
        <v>2913.0201085849931</v>
      </c>
      <c r="N40" s="77">
        <f>IF(N11=0,"",1000000*N11/TrAvia_act!N25)</f>
        <v>2905.9043271980472</v>
      </c>
      <c r="O40" s="77">
        <f>IF(O11=0,"",1000000*O11/TrAvia_act!O25)</f>
        <v>3106.7635108958566</v>
      </c>
      <c r="P40" s="77">
        <f>IF(P11=0,"",1000000*P11/TrAvia_act!P25)</f>
        <v>3126.6271647731987</v>
      </c>
      <c r="Q40" s="77">
        <f>IF(Q11=0,"",1000000*Q11/TrAvia_act!Q25)</f>
        <v>3093.9862920162641</v>
      </c>
    </row>
    <row r="41" spans="1:17" ht="11.45" customHeight="1" x14ac:dyDescent="0.25">
      <c r="A41" s="128" t="s">
        <v>18</v>
      </c>
      <c r="B41" s="133">
        <f>IF(B12=0,"",1000000*B12/TrAvia_act!B26)</f>
        <v>3572.4624495487196</v>
      </c>
      <c r="C41" s="133">
        <f>IF(C12=0,"",1000000*C12/TrAvia_act!C26)</f>
        <v>4371.2383453294397</v>
      </c>
      <c r="D41" s="133">
        <f>IF(D12=0,"",1000000*D12/TrAvia_act!D26)</f>
        <v>3691.1761710764099</v>
      </c>
      <c r="E41" s="133">
        <f>IF(E12=0,"",1000000*E12/TrAvia_act!E26)</f>
        <v>3744.4151624893766</v>
      </c>
      <c r="F41" s="133">
        <f>IF(F12=0,"",1000000*F12/TrAvia_act!F26)</f>
        <v>3229.4915631631452</v>
      </c>
      <c r="G41" s="133">
        <f>IF(G12=0,"",1000000*G12/TrAvia_act!G26)</f>
        <v>2875.5688189660041</v>
      </c>
      <c r="H41" s="133">
        <f>IF(H12=0,"",1000000*H12/TrAvia_act!H26)</f>
        <v>3083.1023106563243</v>
      </c>
      <c r="I41" s="133">
        <f>IF(I12=0,"",1000000*I12/TrAvia_act!I26)</f>
        <v>3165.936752131061</v>
      </c>
      <c r="J41" s="133">
        <f>IF(J12=0,"",1000000*J12/TrAvia_act!J26)</f>
        <v>3390.9310042860052</v>
      </c>
      <c r="K41" s="133">
        <f>IF(K12=0,"",1000000*K12/TrAvia_act!K26)</f>
        <v>1903.7246622166281</v>
      </c>
      <c r="L41" s="133">
        <f>IF(L12=0,"",1000000*L12/TrAvia_act!L26)</f>
        <v>2690.0813441476193</v>
      </c>
      <c r="M41" s="133">
        <f>IF(M12=0,"",1000000*M12/TrAvia_act!M26)</f>
        <v>2742.0583665102808</v>
      </c>
      <c r="N41" s="133">
        <f>IF(N12=0,"",1000000*N12/TrAvia_act!N26)</f>
        <v>2766.5293105540309</v>
      </c>
      <c r="O41" s="133">
        <f>IF(O12=0,"",1000000*O12/TrAvia_act!O26)</f>
        <v>2785.7949741739571</v>
      </c>
      <c r="P41" s="133">
        <f>IF(P12=0,"",1000000*P12/TrAvia_act!P26)</f>
        <v>2764.12000201705</v>
      </c>
      <c r="Q41" s="133">
        <f>IF(Q12=0,"",1000000*Q12/TrAvia_act!Q26)</f>
        <v>2662.0954612652727</v>
      </c>
    </row>
    <row r="42" spans="1:17" ht="11.45" customHeight="1" x14ac:dyDescent="0.25">
      <c r="A42" s="95" t="s">
        <v>126</v>
      </c>
      <c r="B42" s="75">
        <f>IF(B13=0,"",1000000*B13/TrAvia_act!B27)</f>
        <v>3423.701639341426</v>
      </c>
      <c r="C42" s="75">
        <f>IF(C13=0,"",1000000*C13/TrAvia_act!C27)</f>
        <v>4174.9853275443011</v>
      </c>
      <c r="D42" s="75">
        <f>IF(D13=0,"",1000000*D13/TrAvia_act!D27)</f>
        <v>3513.0799836185251</v>
      </c>
      <c r="E42" s="75">
        <f>IF(E13=0,"",1000000*E13/TrAvia_act!E27)</f>
        <v>3439.9084177643931</v>
      </c>
      <c r="F42" s="75">
        <f>IF(F13=0,"",1000000*F13/TrAvia_act!F27)</f>
        <v>2937.6637103245471</v>
      </c>
      <c r="G42" s="75">
        <f>IF(G13=0,"",1000000*G13/TrAvia_act!G27)</f>
        <v>2594.5323266509149</v>
      </c>
      <c r="H42" s="75">
        <f>IF(H13=0,"",1000000*H13/TrAvia_act!H27)</f>
        <v>2711.6376893454167</v>
      </c>
      <c r="I42" s="75">
        <f>IF(I13=0,"",1000000*I13/TrAvia_act!I27)</f>
        <v>2897.5638863448635</v>
      </c>
      <c r="J42" s="75">
        <f>IF(J13=0,"",1000000*J13/TrAvia_act!J27)</f>
        <v>3329.2299201848664</v>
      </c>
      <c r="K42" s="75">
        <f>IF(K13=0,"",1000000*K13/TrAvia_act!K27)</f>
        <v>1856.2473745885884</v>
      </c>
      <c r="L42" s="75">
        <f>IF(L13=0,"",1000000*L13/TrAvia_act!L27)</f>
        <v>2674.9326641717776</v>
      </c>
      <c r="M42" s="75">
        <f>IF(M13=0,"",1000000*M13/TrAvia_act!M27)</f>
        <v>2761.7341965721494</v>
      </c>
      <c r="N42" s="75">
        <f>IF(N13=0,"",1000000*N13/TrAvia_act!N27)</f>
        <v>2686.6707399282354</v>
      </c>
      <c r="O42" s="75">
        <f>IF(O13=0,"",1000000*O13/TrAvia_act!O27)</f>
        <v>2801.4179110212372</v>
      </c>
      <c r="P42" s="75">
        <f>IF(P13=0,"",1000000*P13/TrAvia_act!P27)</f>
        <v>2768.5799978645341</v>
      </c>
      <c r="Q42" s="75">
        <f>IF(Q13=0,"",1000000*Q13/TrAvia_act!Q27)</f>
        <v>2682.3971578512151</v>
      </c>
    </row>
    <row r="43" spans="1:17" ht="11.45" customHeight="1" x14ac:dyDescent="0.25">
      <c r="A43" s="93" t="s">
        <v>125</v>
      </c>
      <c r="B43" s="74">
        <f>IF(B14=0,"",1000000*B14/TrAvia_act!B28)</f>
        <v>5250.7895390669055</v>
      </c>
      <c r="C43" s="74">
        <f>IF(C14=0,"",1000000*C14/TrAvia_act!C28)</f>
        <v>6615.5677282056404</v>
      </c>
      <c r="D43" s="74">
        <f>IF(D14=0,"",1000000*D14/TrAvia_act!D28)</f>
        <v>5601.2577815622226</v>
      </c>
      <c r="E43" s="74">
        <f>IF(E14=0,"",1000000*E14/TrAvia_act!E28)</f>
        <v>5384.5992193034917</v>
      </c>
      <c r="F43" s="74">
        <f>IF(F14=0,"",1000000*F14/TrAvia_act!F28)</f>
        <v>4664.8081454917583</v>
      </c>
      <c r="G43" s="74">
        <f>IF(G14=0,"",1000000*G14/TrAvia_act!G28)</f>
        <v>4068.893001719307</v>
      </c>
      <c r="H43" s="74">
        <f>IF(H14=0,"",1000000*H14/TrAvia_act!H28)</f>
        <v>4081.2115974830244</v>
      </c>
      <c r="I43" s="74">
        <f>IF(I14=0,"",1000000*I14/TrAvia_act!I28)</f>
        <v>3988.2903041731693</v>
      </c>
      <c r="J43" s="74">
        <f>IF(J14=0,"",1000000*J14/TrAvia_act!J28)</f>
        <v>3816.2746478768345</v>
      </c>
      <c r="K43" s="74">
        <f>IF(K14=0,"",1000000*K14/TrAvia_act!K28)</f>
        <v>2573.4042982331835</v>
      </c>
      <c r="L43" s="74">
        <f>IF(L14=0,"",1000000*L14/TrAvia_act!L28)</f>
        <v>2732.2222175349611</v>
      </c>
      <c r="M43" s="74">
        <f>IF(M14=0,"",1000000*M14/TrAvia_act!M28)</f>
        <v>2684.5444017140526</v>
      </c>
      <c r="N43" s="74">
        <f>IF(N14=0,"",1000000*N14/TrAvia_act!N28)</f>
        <v>2867.0919550457734</v>
      </c>
      <c r="O43" s="74">
        <f>IF(O14=0,"",1000000*O14/TrAvia_act!O28)</f>
        <v>2760.3159563626214</v>
      </c>
      <c r="P43" s="74">
        <f>IF(P14=0,"",1000000*P14/TrAvia_act!P28)</f>
        <v>2750.3545827346938</v>
      </c>
      <c r="Q43" s="74">
        <f>IF(Q14=0,"",1000000*Q14/TrAvia_act!Q28)</f>
        <v>2617.2917170756068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0.93620074307818768</v>
      </c>
      <c r="C46" s="129">
        <f t="shared" si="5"/>
        <v>0.93994978569426224</v>
      </c>
      <c r="D46" s="129">
        <f t="shared" si="5"/>
        <v>0.94607532538727812</v>
      </c>
      <c r="E46" s="129">
        <f t="shared" si="5"/>
        <v>0.9682121126505997</v>
      </c>
      <c r="F46" s="129">
        <f t="shared" si="5"/>
        <v>0.97495840753186069</v>
      </c>
      <c r="G46" s="129">
        <f t="shared" si="5"/>
        <v>0.97934894844677378</v>
      </c>
      <c r="H46" s="129">
        <f t="shared" si="5"/>
        <v>0.97561395996375999</v>
      </c>
      <c r="I46" s="129">
        <f t="shared" si="5"/>
        <v>0.97904612700938654</v>
      </c>
      <c r="J46" s="129">
        <f t="shared" si="5"/>
        <v>0.98395344995466649</v>
      </c>
      <c r="K46" s="129">
        <f t="shared" si="5"/>
        <v>0.9848644502412387</v>
      </c>
      <c r="L46" s="129">
        <f t="shared" si="5"/>
        <v>0.9884491507619898</v>
      </c>
      <c r="M46" s="129">
        <f t="shared" si="5"/>
        <v>0.98994896467763416</v>
      </c>
      <c r="N46" s="129">
        <f t="shared" si="5"/>
        <v>0.98658252427614357</v>
      </c>
      <c r="O46" s="129">
        <f t="shared" si="5"/>
        <v>0.98442251061175756</v>
      </c>
      <c r="P46" s="129">
        <f t="shared" si="5"/>
        <v>0.98816619513842663</v>
      </c>
      <c r="Q46" s="129">
        <f t="shared" si="5"/>
        <v>0.98786245192437261</v>
      </c>
    </row>
    <row r="47" spans="1:17" ht="11.45" customHeight="1" x14ac:dyDescent="0.25">
      <c r="A47" s="116" t="s">
        <v>23</v>
      </c>
      <c r="B47" s="52">
        <f t="shared" ref="B47:Q47" si="6">IF(B9=0,0,B9/B$7)</f>
        <v>0</v>
      </c>
      <c r="C47" s="52">
        <f t="shared" si="6"/>
        <v>0</v>
      </c>
      <c r="D47" s="52">
        <f t="shared" si="6"/>
        <v>0</v>
      </c>
      <c r="E47" s="52">
        <f t="shared" si="6"/>
        <v>0</v>
      </c>
      <c r="F47" s="52">
        <f t="shared" si="6"/>
        <v>0</v>
      </c>
      <c r="G47" s="52">
        <f t="shared" si="6"/>
        <v>0</v>
      </c>
      <c r="H47" s="52">
        <f t="shared" si="6"/>
        <v>0</v>
      </c>
      <c r="I47" s="52">
        <f t="shared" si="6"/>
        <v>0</v>
      </c>
      <c r="J47" s="52">
        <f t="shared" si="6"/>
        <v>0</v>
      </c>
      <c r="K47" s="52">
        <f t="shared" si="6"/>
        <v>0</v>
      </c>
      <c r="L47" s="52">
        <f t="shared" si="6"/>
        <v>0</v>
      </c>
      <c r="M47" s="52">
        <f t="shared" si="6"/>
        <v>0</v>
      </c>
      <c r="N47" s="52">
        <f t="shared" si="6"/>
        <v>0</v>
      </c>
      <c r="O47" s="52">
        <f t="shared" si="6"/>
        <v>0</v>
      </c>
      <c r="P47" s="52">
        <f t="shared" si="6"/>
        <v>0</v>
      </c>
      <c r="Q47" s="52">
        <f t="shared" si="6"/>
        <v>0</v>
      </c>
    </row>
    <row r="48" spans="1:17" ht="11.45" customHeight="1" x14ac:dyDescent="0.25">
      <c r="A48" s="116" t="s">
        <v>127</v>
      </c>
      <c r="B48" s="52">
        <f t="shared" ref="B48:Q48" si="7">IF(B10=0,0,B10/B$7)</f>
        <v>0.79322209664634058</v>
      </c>
      <c r="C48" s="52">
        <f t="shared" si="7"/>
        <v>0.78179203229870131</v>
      </c>
      <c r="D48" s="52">
        <f t="shared" si="7"/>
        <v>0.77929607755834596</v>
      </c>
      <c r="E48" s="52">
        <f t="shared" si="7"/>
        <v>0.80905802388129477</v>
      </c>
      <c r="F48" s="52">
        <f t="shared" si="7"/>
        <v>0.83050521767113272</v>
      </c>
      <c r="G48" s="52">
        <f t="shared" si="7"/>
        <v>0.82095431214241077</v>
      </c>
      <c r="H48" s="52">
        <f t="shared" si="7"/>
        <v>0.80246354417357801</v>
      </c>
      <c r="I48" s="52">
        <f t="shared" si="7"/>
        <v>0.79438948024406186</v>
      </c>
      <c r="J48" s="52">
        <f t="shared" si="7"/>
        <v>0.77696902965882253</v>
      </c>
      <c r="K48" s="52">
        <f t="shared" si="7"/>
        <v>0.79905311741676299</v>
      </c>
      <c r="L48" s="52">
        <f t="shared" si="7"/>
        <v>0.84291669021342308</v>
      </c>
      <c r="M48" s="52">
        <f t="shared" si="7"/>
        <v>0.84349702443093255</v>
      </c>
      <c r="N48" s="52">
        <f t="shared" si="7"/>
        <v>0.80734175700574118</v>
      </c>
      <c r="O48" s="52">
        <f t="shared" si="7"/>
        <v>0.76966228476144971</v>
      </c>
      <c r="P48" s="52">
        <f t="shared" si="7"/>
        <v>0.74002380342923035</v>
      </c>
      <c r="Q48" s="52">
        <f t="shared" si="7"/>
        <v>0.728405176441702</v>
      </c>
    </row>
    <row r="49" spans="1:17" ht="11.45" customHeight="1" x14ac:dyDescent="0.25">
      <c r="A49" s="116" t="s">
        <v>125</v>
      </c>
      <c r="B49" s="52">
        <f t="shared" ref="B49:Q49" si="8">IF(B11=0,0,B11/B$7)</f>
        <v>0.14297864643184705</v>
      </c>
      <c r="C49" s="52">
        <f t="shared" si="8"/>
        <v>0.15815775339556096</v>
      </c>
      <c r="D49" s="52">
        <f t="shared" si="8"/>
        <v>0.16677924782893211</v>
      </c>
      <c r="E49" s="52">
        <f t="shared" si="8"/>
        <v>0.15915408876930495</v>
      </c>
      <c r="F49" s="52">
        <f t="shared" si="8"/>
        <v>0.14445318986072808</v>
      </c>
      <c r="G49" s="52">
        <f t="shared" si="8"/>
        <v>0.15839463630436296</v>
      </c>
      <c r="H49" s="52">
        <f t="shared" si="8"/>
        <v>0.17315041579018203</v>
      </c>
      <c r="I49" s="52">
        <f t="shared" si="8"/>
        <v>0.18465664676532456</v>
      </c>
      <c r="J49" s="52">
        <f t="shared" si="8"/>
        <v>0.20698442029584382</v>
      </c>
      <c r="K49" s="52">
        <f t="shared" si="8"/>
        <v>0.18581133282447562</v>
      </c>
      <c r="L49" s="52">
        <f t="shared" si="8"/>
        <v>0.14553246054856669</v>
      </c>
      <c r="M49" s="52">
        <f t="shared" si="8"/>
        <v>0.14645194024670158</v>
      </c>
      <c r="N49" s="52">
        <f t="shared" si="8"/>
        <v>0.17924076727040242</v>
      </c>
      <c r="O49" s="52">
        <f t="shared" si="8"/>
        <v>0.2147602258503078</v>
      </c>
      <c r="P49" s="52">
        <f t="shared" si="8"/>
        <v>0.24814239170919639</v>
      </c>
      <c r="Q49" s="52">
        <f t="shared" si="8"/>
        <v>0.25945727548267067</v>
      </c>
    </row>
    <row r="50" spans="1:17" ht="11.45" customHeight="1" x14ac:dyDescent="0.25">
      <c r="A50" s="128" t="s">
        <v>18</v>
      </c>
      <c r="B50" s="127">
        <f t="shared" ref="B50:Q50" si="9">IF(B12=0,0,B12/B$7)</f>
        <v>6.3799256921812264E-2</v>
      </c>
      <c r="C50" s="127">
        <f t="shared" si="9"/>
        <v>6.0050214305737731E-2</v>
      </c>
      <c r="D50" s="127">
        <f t="shared" si="9"/>
        <v>5.3924674612722004E-2</v>
      </c>
      <c r="E50" s="127">
        <f t="shared" si="9"/>
        <v>3.1787887349400225E-2</v>
      </c>
      <c r="F50" s="127">
        <f t="shared" si="9"/>
        <v>2.5041592468139268E-2</v>
      </c>
      <c r="G50" s="127">
        <f t="shared" si="9"/>
        <v>2.0651051553226184E-2</v>
      </c>
      <c r="H50" s="127">
        <f t="shared" si="9"/>
        <v>2.4386040036240085E-2</v>
      </c>
      <c r="I50" s="127">
        <f t="shared" si="9"/>
        <v>2.0953872990613475E-2</v>
      </c>
      <c r="J50" s="127">
        <f t="shared" si="9"/>
        <v>1.6046550045333514E-2</v>
      </c>
      <c r="K50" s="127">
        <f t="shared" si="9"/>
        <v>1.5135549758761321E-2</v>
      </c>
      <c r="L50" s="127">
        <f t="shared" si="9"/>
        <v>1.155084923801019E-2</v>
      </c>
      <c r="M50" s="127">
        <f t="shared" si="9"/>
        <v>1.0051035322365832E-2</v>
      </c>
      <c r="N50" s="127">
        <f t="shared" si="9"/>
        <v>1.3417475723856457E-2</v>
      </c>
      <c r="O50" s="127">
        <f t="shared" si="9"/>
        <v>1.5577489388242461E-2</v>
      </c>
      <c r="P50" s="127">
        <f t="shared" si="9"/>
        <v>1.1833804861573347E-2</v>
      </c>
      <c r="Q50" s="127">
        <f t="shared" si="9"/>
        <v>1.2137548075627403E-2</v>
      </c>
    </row>
    <row r="51" spans="1:17" ht="11.45" customHeight="1" x14ac:dyDescent="0.25">
      <c r="A51" s="95" t="s">
        <v>126</v>
      </c>
      <c r="B51" s="48">
        <f t="shared" ref="B51:Q51" si="10">IF(B13=0,0,B13/B$7)</f>
        <v>5.6164386813176044E-2</v>
      </c>
      <c r="C51" s="48">
        <f t="shared" si="10"/>
        <v>5.2742188661508635E-2</v>
      </c>
      <c r="D51" s="48">
        <f t="shared" si="10"/>
        <v>4.6945638130759255E-2</v>
      </c>
      <c r="E51" s="48">
        <f t="shared" si="10"/>
        <v>2.4630122764471993E-2</v>
      </c>
      <c r="F51" s="48">
        <f t="shared" si="10"/>
        <v>1.8929925822976333E-2</v>
      </c>
      <c r="G51" s="48">
        <f t="shared" si="10"/>
        <v>1.5081071341105238E-2</v>
      </c>
      <c r="H51" s="48">
        <f t="shared" si="10"/>
        <v>1.5630671293914419E-2</v>
      </c>
      <c r="I51" s="48">
        <f t="shared" si="10"/>
        <v>1.4458985876206807E-2</v>
      </c>
      <c r="J51" s="48">
        <f t="shared" si="10"/>
        <v>1.3758706655634612E-2</v>
      </c>
      <c r="K51" s="48">
        <f t="shared" si="10"/>
        <v>1.3781066036178943E-2</v>
      </c>
      <c r="L51" s="48">
        <f t="shared" si="10"/>
        <v>8.4486915075312665E-3</v>
      </c>
      <c r="M51" s="48">
        <f t="shared" si="10"/>
        <v>7.5427445980473717E-3</v>
      </c>
      <c r="N51" s="48">
        <f t="shared" si="10"/>
        <v>7.2627161343424024E-3</v>
      </c>
      <c r="O51" s="48">
        <f t="shared" si="10"/>
        <v>9.7106079628636044E-3</v>
      </c>
      <c r="P51" s="48">
        <f t="shared" si="10"/>
        <v>8.952340697450753E-3</v>
      </c>
      <c r="Q51" s="48">
        <f t="shared" si="10"/>
        <v>8.416420855056856E-3</v>
      </c>
    </row>
    <row r="52" spans="1:17" ht="11.45" customHeight="1" x14ac:dyDescent="0.25">
      <c r="A52" s="93" t="s">
        <v>125</v>
      </c>
      <c r="B52" s="46">
        <f t="shared" ref="B52:Q52" si="11">IF(B14=0,0,B14/B$7)</f>
        <v>7.6348701086362252E-3</v>
      </c>
      <c r="C52" s="46">
        <f t="shared" si="11"/>
        <v>7.3080256442290964E-3</v>
      </c>
      <c r="D52" s="46">
        <f t="shared" si="11"/>
        <v>6.9790364819627424E-3</v>
      </c>
      <c r="E52" s="46">
        <f t="shared" si="11"/>
        <v>7.1577645849282287E-3</v>
      </c>
      <c r="F52" s="46">
        <f t="shared" si="11"/>
        <v>6.1116666451629317E-3</v>
      </c>
      <c r="G52" s="46">
        <f t="shared" si="11"/>
        <v>5.5699802121209471E-3</v>
      </c>
      <c r="H52" s="46">
        <f t="shared" si="11"/>
        <v>8.755368742325664E-3</v>
      </c>
      <c r="I52" s="46">
        <f t="shared" si="11"/>
        <v>6.4948871144066651E-3</v>
      </c>
      <c r="J52" s="46">
        <f t="shared" si="11"/>
        <v>2.2878433896989046E-3</v>
      </c>
      <c r="K52" s="46">
        <f t="shared" si="11"/>
        <v>1.3544837225823777E-3</v>
      </c>
      <c r="L52" s="46">
        <f t="shared" si="11"/>
        <v>3.1021577304789251E-3</v>
      </c>
      <c r="M52" s="46">
        <f t="shared" si="11"/>
        <v>2.5082907243184609E-3</v>
      </c>
      <c r="N52" s="46">
        <f t="shared" si="11"/>
        <v>6.1547595895140549E-3</v>
      </c>
      <c r="O52" s="46">
        <f t="shared" si="11"/>
        <v>5.8668814253788571E-3</v>
      </c>
      <c r="P52" s="46">
        <f t="shared" si="11"/>
        <v>2.8814641641225938E-3</v>
      </c>
      <c r="Q52" s="46">
        <f t="shared" si="11"/>
        <v>3.7211272205705469E-3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389.17291553437349</v>
      </c>
      <c r="C54" s="68">
        <f>IF(TrAvia_act!C39=0,"",(SUMPRODUCT(C56:C58,TrAvia_act!C14:C16)+SUMPRODUCT(C60:C61,TrAvia_act!C18:C19))/TrAvia_act!C12)</f>
        <v>381.4145710933318</v>
      </c>
      <c r="D54" s="68">
        <f>IF(TrAvia_act!D39=0,"",(SUMPRODUCT(D56:D58,TrAvia_act!D14:D16)+SUMPRODUCT(D60:D61,TrAvia_act!D18:D19))/TrAvia_act!D12)</f>
        <v>383.71519435176697</v>
      </c>
      <c r="E54" s="68">
        <f>IF(TrAvia_act!E39=0,"",(SUMPRODUCT(E56:E58,TrAvia_act!E14:E16)+SUMPRODUCT(E60:E61,TrAvia_act!E18:E19))/TrAvia_act!E12)</f>
        <v>375.96851190606895</v>
      </c>
      <c r="F54" s="68">
        <f>IF(TrAvia_act!F39=0,"",(SUMPRODUCT(F56:F58,TrAvia_act!F14:F16)+SUMPRODUCT(F60:F61,TrAvia_act!F18:F19))/TrAvia_act!F12)</f>
        <v>366.71514669982764</v>
      </c>
      <c r="G54" s="68">
        <f>IF(TrAvia_act!G39=0,"",(SUMPRODUCT(G56:G58,TrAvia_act!G14:G16)+SUMPRODUCT(G60:G61,TrAvia_act!G18:G19))/TrAvia_act!G12)</f>
        <v>362.57698545384704</v>
      </c>
      <c r="H54" s="68">
        <f>IF(TrAvia_act!H39=0,"",(SUMPRODUCT(H56:H58,TrAvia_act!H14:H16)+SUMPRODUCT(H60:H61,TrAvia_act!H18:H19))/TrAvia_act!H12)</f>
        <v>362.82440029546962</v>
      </c>
      <c r="I54" s="68">
        <f>IF(TrAvia_act!I39=0,"",(SUMPRODUCT(I56:I58,TrAvia_act!I14:I16)+SUMPRODUCT(I60:I61,TrAvia_act!I18:I19))/TrAvia_act!I12)</f>
        <v>351.68022194294963</v>
      </c>
      <c r="J54" s="68">
        <f>IF(TrAvia_act!J39=0,"",(SUMPRODUCT(J56:J58,TrAvia_act!J14:J16)+SUMPRODUCT(J60:J61,TrAvia_act!J18:J19))/TrAvia_act!J12)</f>
        <v>347.48651358809525</v>
      </c>
      <c r="K54" s="68">
        <f>IF(TrAvia_act!K39=0,"",(SUMPRODUCT(K56:K58,TrAvia_act!K14:K16)+SUMPRODUCT(K60:K61,TrAvia_act!K18:K19))/TrAvia_act!K12)</f>
        <v>357.2550496498705</v>
      </c>
      <c r="L54" s="68">
        <f>IF(TrAvia_act!L39=0,"",(SUMPRODUCT(L56:L58,TrAvia_act!L14:L16)+SUMPRODUCT(L60:L61,TrAvia_act!L18:L19))/TrAvia_act!L12)</f>
        <v>361.83624879181383</v>
      </c>
      <c r="M54" s="68">
        <f>IF(TrAvia_act!M39=0,"",(SUMPRODUCT(M56:M58,TrAvia_act!M14:M16)+SUMPRODUCT(M60:M61,TrAvia_act!M18:M19))/TrAvia_act!M12)</f>
        <v>361.84537430983238</v>
      </c>
      <c r="N54" s="68">
        <f>IF(TrAvia_act!N39=0,"",(SUMPRODUCT(N56:N58,TrAvia_act!N14:N16)+SUMPRODUCT(N60:N61,TrAvia_act!N18:N19))/TrAvia_act!N12)</f>
        <v>368.47040497278181</v>
      </c>
      <c r="O54" s="68">
        <f>IF(TrAvia_act!O39=0,"",(SUMPRODUCT(O56:O58,TrAvia_act!O14:O16)+SUMPRODUCT(O60:O61,TrAvia_act!O18:O19))/TrAvia_act!O12)</f>
        <v>374.25815191924266</v>
      </c>
      <c r="P54" s="68">
        <f>IF(TrAvia_act!P39=0,"",(SUMPRODUCT(P56:P58,TrAvia_act!P14:P16)+SUMPRODUCT(P60:P61,TrAvia_act!P18:P19))/TrAvia_act!P12)</f>
        <v>377.89355858186673</v>
      </c>
      <c r="Q54" s="68">
        <f>IF(TrAvia_act!Q39=0,"",(SUMPRODUCT(Q56:Q58,TrAvia_act!Q14:Q16)+SUMPRODUCT(Q60:Q61,TrAvia_act!Q18:Q19))/TrAvia_act!Q12)</f>
        <v>377.57872058271823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379.49568014089704</v>
      </c>
      <c r="C55" s="134">
        <f>IF(TrAvia_act!C40=0,"",SUMPRODUCT(C56:C58,TrAvia_act!C14:C16)/TrAvia_act!C13)</f>
        <v>372.42602314560736</v>
      </c>
      <c r="D55" s="134">
        <f>IF(TrAvia_act!D40=0,"",SUMPRODUCT(D56:D58,TrAvia_act!D14:D16)/TrAvia_act!D13)</f>
        <v>375.89573884250848</v>
      </c>
      <c r="E55" s="134">
        <f>IF(TrAvia_act!E40=0,"",SUMPRODUCT(E56:E58,TrAvia_act!E14:E16)/TrAvia_act!E13)</f>
        <v>371.4426156814859</v>
      </c>
      <c r="F55" s="134">
        <f>IF(TrAvia_act!F40=0,"",SUMPRODUCT(F56:F58,TrAvia_act!F14:F16)/TrAvia_act!F13)</f>
        <v>363.19120311575318</v>
      </c>
      <c r="G55" s="134">
        <f>IF(TrAvia_act!G40=0,"",SUMPRODUCT(G56:G58,TrAvia_act!G14:G16)/TrAvia_act!G13)</f>
        <v>359.72264401619117</v>
      </c>
      <c r="H55" s="134">
        <f>IF(TrAvia_act!H40=0,"",SUMPRODUCT(H56:H58,TrAvia_act!H14:H16)/TrAvia_act!H13)</f>
        <v>359.52003587985257</v>
      </c>
      <c r="I55" s="134">
        <f>IF(TrAvia_act!I40=0,"",SUMPRODUCT(I56:I58,TrAvia_act!I14:I16)/TrAvia_act!I13)</f>
        <v>348.97760337689715</v>
      </c>
      <c r="J55" s="134">
        <f>IF(TrAvia_act!J40=0,"",SUMPRODUCT(J56:J58,TrAvia_act!J14:J16)/TrAvia_act!J13)</f>
        <v>345.86529724765933</v>
      </c>
      <c r="K55" s="134">
        <f>IF(TrAvia_act!K40=0,"",SUMPRODUCT(K56:K58,TrAvia_act!K14:K16)/TrAvia_act!K13)</f>
        <v>355.3277084028777</v>
      </c>
      <c r="L55" s="134">
        <f>IF(TrAvia_act!L40=0,"",SUMPRODUCT(L56:L58,TrAvia_act!L14:L16)/TrAvia_act!L13)</f>
        <v>360.79960220177969</v>
      </c>
      <c r="M55" s="134">
        <f>IF(TrAvia_act!M40=0,"",SUMPRODUCT(M56:M58,TrAvia_act!M14:M16)/TrAvia_act!M13)</f>
        <v>360.9878721942049</v>
      </c>
      <c r="N55" s="134">
        <f>IF(TrAvia_act!N40=0,"",SUMPRODUCT(N56:N58,TrAvia_act!N14:N16)/TrAvia_act!N13)</f>
        <v>367.18479677346784</v>
      </c>
      <c r="O55" s="134">
        <f>IF(TrAvia_act!O40=0,"",SUMPRODUCT(O56:O58,TrAvia_act!O14:O16)/TrAvia_act!O13)</f>
        <v>372.9105485042972</v>
      </c>
      <c r="P55" s="134">
        <f>IF(TrAvia_act!P40=0,"",SUMPRODUCT(P56:P58,TrAvia_act!P14:P16)/TrAvia_act!P13)</f>
        <v>377.10614826493105</v>
      </c>
      <c r="Q55" s="134">
        <f>IF(TrAvia_act!Q40=0,"",SUMPRODUCT(Q56:Q58,TrAvia_act!Q14:Q16)/TrAvia_act!Q13)</f>
        <v>376.70845210877422</v>
      </c>
    </row>
    <row r="56" spans="1:17" ht="11.45" customHeight="1" x14ac:dyDescent="0.25">
      <c r="A56" s="116" t="s">
        <v>23</v>
      </c>
      <c r="B56" s="77" t="s">
        <v>181</v>
      </c>
      <c r="C56" s="77" t="s">
        <v>181</v>
      </c>
      <c r="D56" s="77" t="s">
        <v>181</v>
      </c>
      <c r="E56" s="77" t="s">
        <v>181</v>
      </c>
      <c r="F56" s="77" t="s">
        <v>181</v>
      </c>
      <c r="G56" s="77" t="s">
        <v>181</v>
      </c>
      <c r="H56" s="77" t="s">
        <v>181</v>
      </c>
      <c r="I56" s="77" t="s">
        <v>181</v>
      </c>
      <c r="J56" s="77" t="s">
        <v>181</v>
      </c>
      <c r="K56" s="77" t="s">
        <v>181</v>
      </c>
      <c r="L56" s="77" t="s">
        <v>181</v>
      </c>
      <c r="M56" s="77" t="s">
        <v>181</v>
      </c>
      <c r="N56" s="77" t="s">
        <v>181</v>
      </c>
      <c r="O56" s="77" t="s">
        <v>181</v>
      </c>
      <c r="P56" s="77" t="s">
        <v>181</v>
      </c>
      <c r="Q56" s="77" t="s">
        <v>181</v>
      </c>
    </row>
    <row r="57" spans="1:17" ht="11.45" customHeight="1" x14ac:dyDescent="0.25">
      <c r="A57" s="116" t="s">
        <v>127</v>
      </c>
      <c r="B57" s="77">
        <v>361.62414765649703</v>
      </c>
      <c r="C57" s="77">
        <v>360.38444446873314</v>
      </c>
      <c r="D57" s="77">
        <v>364.23073479790668</v>
      </c>
      <c r="E57" s="77">
        <v>361.03714799150725</v>
      </c>
      <c r="F57" s="77">
        <v>352.23591048657943</v>
      </c>
      <c r="G57" s="77">
        <v>347.20391050115171</v>
      </c>
      <c r="H57" s="77">
        <v>345.70106943282246</v>
      </c>
      <c r="I57" s="77">
        <v>334.07712816276887</v>
      </c>
      <c r="J57" s="77">
        <v>327.59291937702693</v>
      </c>
      <c r="K57" s="77">
        <v>339.08932808874511</v>
      </c>
      <c r="L57" s="77">
        <v>346.7251144384669</v>
      </c>
      <c r="M57" s="77">
        <v>348.21175183687774</v>
      </c>
      <c r="N57" s="77">
        <v>350.77943740384364</v>
      </c>
      <c r="O57" s="77">
        <v>351.88941538183906</v>
      </c>
      <c r="P57" s="77">
        <v>352.38647489696808</v>
      </c>
      <c r="Q57" s="77">
        <v>349.94730391445381</v>
      </c>
    </row>
    <row r="58" spans="1:17" ht="11.45" customHeight="1" x14ac:dyDescent="0.25">
      <c r="A58" s="116" t="s">
        <v>125</v>
      </c>
      <c r="B58" s="77">
        <v>522.84741784780954</v>
      </c>
      <c r="C58" s="77">
        <v>446.10736706662186</v>
      </c>
      <c r="D58" s="77">
        <v>442.04683921889449</v>
      </c>
      <c r="E58" s="77">
        <v>435.20515685487834</v>
      </c>
      <c r="F58" s="77">
        <v>442.27731957994132</v>
      </c>
      <c r="G58" s="77">
        <v>442.39598321299695</v>
      </c>
      <c r="H58" s="77">
        <v>441.26848534545172</v>
      </c>
      <c r="I58" s="77">
        <v>431.83699975132168</v>
      </c>
      <c r="J58" s="77">
        <v>437.45856035517312</v>
      </c>
      <c r="K58" s="77">
        <v>447.47987399886159</v>
      </c>
      <c r="L58" s="77">
        <v>471.7016195051383</v>
      </c>
      <c r="M58" s="77">
        <v>457.71241564622119</v>
      </c>
      <c r="N58" s="77">
        <v>465.17670084629702</v>
      </c>
      <c r="O58" s="77">
        <v>474.49520026005689</v>
      </c>
      <c r="P58" s="77">
        <v>476.86855214710482</v>
      </c>
      <c r="Q58" s="77">
        <v>479.69317376500891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621.87556003777343</v>
      </c>
      <c r="C59" s="133">
        <f>IF(TrAvia_act!C44=0,"",SUMPRODUCT(C60:C61,TrAvia_act!C18:C19)/TrAvia_act!C17)</f>
        <v>612.99044910341354</v>
      </c>
      <c r="D59" s="133">
        <f>IF(TrAvia_act!D44=0,"",SUMPRODUCT(D60:D61,TrAvia_act!D18:D19)/TrAvia_act!D17)</f>
        <v>604.23945360120501</v>
      </c>
      <c r="E59" s="133">
        <f>IF(TrAvia_act!E44=0,"",SUMPRODUCT(E60:E61,TrAvia_act!E18:E19)/TrAvia_act!E17)</f>
        <v>597.84420972919872</v>
      </c>
      <c r="F59" s="133">
        <f>IF(TrAvia_act!F44=0,"",SUMPRODUCT(F60:F61,TrAvia_act!F18:F19)/TrAvia_act!F17)</f>
        <v>589.34827446767963</v>
      </c>
      <c r="G59" s="133">
        <f>IF(TrAvia_act!G44=0,"",SUMPRODUCT(G60:G61,TrAvia_act!G18:G19)/TrAvia_act!G17)</f>
        <v>581.33171619990424</v>
      </c>
      <c r="H59" s="133">
        <f>IF(TrAvia_act!H44=0,"",SUMPRODUCT(H60:H61,TrAvia_act!H18:H19)/TrAvia_act!H17)</f>
        <v>573.82295410745667</v>
      </c>
      <c r="I59" s="133">
        <f>IF(TrAvia_act!I44=0,"",SUMPRODUCT(I60:I61,TrAvia_act!I18:I19)/TrAvia_act!I17)</f>
        <v>551.09153041883746</v>
      </c>
      <c r="J59" s="133">
        <f>IF(TrAvia_act!J44=0,"",SUMPRODUCT(J60:J61,TrAvia_act!J18:J19)/TrAvia_act!J17)</f>
        <v>487.65008988801998</v>
      </c>
      <c r="K59" s="133">
        <f>IF(TrAvia_act!K44=0,"",SUMPRODUCT(K60:K61,TrAvia_act!K18:K19)/TrAvia_act!K17)</f>
        <v>552.12523562690501</v>
      </c>
      <c r="L59" s="133">
        <f>IF(TrAvia_act!L44=0,"",SUMPRODUCT(L60:L61,TrAvia_act!L18:L19)/TrAvia_act!L17)</f>
        <v>479.80603659071357</v>
      </c>
      <c r="M59" s="133">
        <f>IF(TrAvia_act!M44=0,"",SUMPRODUCT(M60:M61,TrAvia_act!M18:M19)/TrAvia_act!M17)</f>
        <v>472.35931970512939</v>
      </c>
      <c r="N59" s="133">
        <f>IF(TrAvia_act!N44=0,"",SUMPRODUCT(N60:N61,TrAvia_act!N18:N19)/TrAvia_act!N17)</f>
        <v>496.22050511053334</v>
      </c>
      <c r="O59" s="133">
        <f>IF(TrAvia_act!O44=0,"",SUMPRODUCT(O60:O61,TrAvia_act!O18:O19)/TrAvia_act!O17)</f>
        <v>485.02362264873307</v>
      </c>
      <c r="P59" s="133">
        <f>IF(TrAvia_act!P44=0,"",SUMPRODUCT(P60:P61,TrAvia_act!P18:P19)/TrAvia_act!P17)</f>
        <v>457.69689374218694</v>
      </c>
      <c r="Q59" s="133">
        <f>IF(TrAvia_act!Q44=0,"",SUMPRODUCT(Q60:Q61,TrAvia_act!Q18:Q19)/TrAvia_act!Q17)</f>
        <v>465.01219695693629</v>
      </c>
    </row>
    <row r="60" spans="1:17" ht="11.45" customHeight="1" x14ac:dyDescent="0.25">
      <c r="A60" s="95" t="s">
        <v>126</v>
      </c>
      <c r="B60" s="75">
        <v>620.04799562876838</v>
      </c>
      <c r="C60" s="75">
        <v>610.42656055029192</v>
      </c>
      <c r="D60" s="75">
        <v>600.92768359737931</v>
      </c>
      <c r="E60" s="75">
        <v>591.95161985706136</v>
      </c>
      <c r="F60" s="75">
        <v>583.55948837132689</v>
      </c>
      <c r="G60" s="75">
        <v>573.94961754230769</v>
      </c>
      <c r="H60" s="75">
        <v>559.45372042890028</v>
      </c>
      <c r="I60" s="75">
        <v>529.7441835103466</v>
      </c>
      <c r="J60" s="75">
        <v>471.70857738988332</v>
      </c>
      <c r="K60" s="75">
        <v>546.09677799242786</v>
      </c>
      <c r="L60" s="75">
        <v>441.70612230035039</v>
      </c>
      <c r="M60" s="75">
        <v>434.67064310757058</v>
      </c>
      <c r="N60" s="75">
        <v>430.60827235336302</v>
      </c>
      <c r="O60" s="75">
        <v>423.89494728281562</v>
      </c>
      <c r="P60" s="75">
        <v>419.74025402356523</v>
      </c>
      <c r="Q60" s="75">
        <v>415.80527919640599</v>
      </c>
    </row>
    <row r="61" spans="1:17" ht="11.45" customHeight="1" x14ac:dyDescent="0.25">
      <c r="A61" s="93" t="s">
        <v>125</v>
      </c>
      <c r="B61" s="74">
        <v>635.65813496280236</v>
      </c>
      <c r="C61" s="74">
        <v>632.15266730675751</v>
      </c>
      <c r="D61" s="74">
        <v>627.5017550715786</v>
      </c>
      <c r="E61" s="74">
        <v>619.04901074899806</v>
      </c>
      <c r="F61" s="74">
        <v>608.0299841064774</v>
      </c>
      <c r="G61" s="74">
        <v>602.30673384796614</v>
      </c>
      <c r="H61" s="74">
        <v>601.39922215229694</v>
      </c>
      <c r="I61" s="74">
        <v>605.40258120712247</v>
      </c>
      <c r="J61" s="74">
        <v>612.04061907509811</v>
      </c>
      <c r="K61" s="74">
        <v>621.98471318938289</v>
      </c>
      <c r="L61" s="74">
        <v>627.13015039891275</v>
      </c>
      <c r="M61" s="74">
        <v>638.95948601661121</v>
      </c>
      <c r="N61" s="74">
        <v>604.99962169617515</v>
      </c>
      <c r="O61" s="74">
        <v>637.0869845818961</v>
      </c>
      <c r="P61" s="74">
        <v>636.53084319049503</v>
      </c>
      <c r="Q61" s="74">
        <v>634.97063452850705</v>
      </c>
    </row>
    <row r="63" spans="1:17" ht="11.45" customHeight="1" x14ac:dyDescent="0.25">
      <c r="A63" s="27" t="s">
        <v>141</v>
      </c>
      <c r="B63" s="26">
        <f t="shared" ref="B63:Q63" si="12">IF(B7=0,"",B18/B54)</f>
        <v>1.3376409493391366</v>
      </c>
      <c r="C63" s="26">
        <f t="shared" si="12"/>
        <v>1.65878725360438</v>
      </c>
      <c r="D63" s="26">
        <f t="shared" si="12"/>
        <v>1.4175090182298775</v>
      </c>
      <c r="E63" s="26">
        <f t="shared" si="12"/>
        <v>1.4061093994318796</v>
      </c>
      <c r="F63" s="26">
        <f t="shared" si="12"/>
        <v>1.2176990731346626</v>
      </c>
      <c r="G63" s="26">
        <f t="shared" si="12"/>
        <v>1.085705459230544</v>
      </c>
      <c r="H63" s="26">
        <f t="shared" si="12"/>
        <v>1.1294276206401643</v>
      </c>
      <c r="I63" s="26">
        <f t="shared" si="12"/>
        <v>1.1472925342713183</v>
      </c>
      <c r="J63" s="26">
        <f t="shared" si="12"/>
        <v>1.1402463860662955</v>
      </c>
      <c r="K63" s="26">
        <f t="shared" si="12"/>
        <v>0.81112216725032305</v>
      </c>
      <c r="L63" s="26">
        <f t="shared" si="12"/>
        <v>0.87944260540561969</v>
      </c>
      <c r="M63" s="26">
        <f t="shared" si="12"/>
        <v>0.91693129620913416</v>
      </c>
      <c r="N63" s="26">
        <f t="shared" si="12"/>
        <v>0.90128555812548705</v>
      </c>
      <c r="O63" s="26">
        <f t="shared" si="12"/>
        <v>0.94600755633935851</v>
      </c>
      <c r="P63" s="26">
        <f t="shared" si="12"/>
        <v>0.94868277987676319</v>
      </c>
      <c r="Q63" s="26">
        <f t="shared" si="12"/>
        <v>0.93460924977871251</v>
      </c>
    </row>
    <row r="64" spans="1:17" ht="11.45" customHeight="1" x14ac:dyDescent="0.25">
      <c r="A64" s="130" t="s">
        <v>39</v>
      </c>
      <c r="B64" s="137">
        <f t="shared" ref="B64:Q64" si="13">IF(B8=0,"",B19/B55)</f>
        <v>1.3376409493391366</v>
      </c>
      <c r="C64" s="137">
        <f t="shared" si="13"/>
        <v>1.6587872536043795</v>
      </c>
      <c r="D64" s="137">
        <f t="shared" si="13"/>
        <v>1.4175090182298777</v>
      </c>
      <c r="E64" s="137">
        <f t="shared" si="13"/>
        <v>1.4061093994318798</v>
      </c>
      <c r="F64" s="137">
        <f t="shared" si="13"/>
        <v>1.2176990731346626</v>
      </c>
      <c r="G64" s="137">
        <f t="shared" si="13"/>
        <v>1.0857054592305437</v>
      </c>
      <c r="H64" s="137">
        <f t="shared" si="13"/>
        <v>1.1294276206401646</v>
      </c>
      <c r="I64" s="137">
        <f t="shared" si="13"/>
        <v>1.1472925342713183</v>
      </c>
      <c r="J64" s="137">
        <f t="shared" si="13"/>
        <v>1.1402463860662955</v>
      </c>
      <c r="K64" s="137">
        <f t="shared" si="13"/>
        <v>0.81112216725032293</v>
      </c>
      <c r="L64" s="137">
        <f t="shared" si="13"/>
        <v>0.8794426054056198</v>
      </c>
      <c r="M64" s="137">
        <f t="shared" si="13"/>
        <v>0.91693129620913405</v>
      </c>
      <c r="N64" s="137">
        <f t="shared" si="13"/>
        <v>0.90128555812548705</v>
      </c>
      <c r="O64" s="137">
        <f t="shared" si="13"/>
        <v>0.9460075563393584</v>
      </c>
      <c r="P64" s="137">
        <f t="shared" si="13"/>
        <v>0.9486827798767633</v>
      </c>
      <c r="Q64" s="137">
        <f t="shared" si="13"/>
        <v>0.9346092497787124</v>
      </c>
    </row>
    <row r="65" spans="1:17" ht="11.45" customHeight="1" x14ac:dyDescent="0.25">
      <c r="A65" s="116" t="s">
        <v>23</v>
      </c>
      <c r="B65" s="108" t="str">
        <f t="shared" ref="B65:Q65" si="14">IF(B9=0,"",B20/B56)</f>
        <v/>
      </c>
      <c r="C65" s="108" t="str">
        <f t="shared" si="14"/>
        <v/>
      </c>
      <c r="D65" s="108" t="str">
        <f t="shared" si="14"/>
        <v/>
      </c>
      <c r="E65" s="108" t="str">
        <f t="shared" si="14"/>
        <v/>
      </c>
      <c r="F65" s="108" t="str">
        <f t="shared" si="14"/>
        <v/>
      </c>
      <c r="G65" s="108" t="str">
        <f t="shared" si="14"/>
        <v/>
      </c>
      <c r="H65" s="108" t="str">
        <f t="shared" si="14"/>
        <v/>
      </c>
      <c r="I65" s="108" t="str">
        <f t="shared" si="14"/>
        <v/>
      </c>
      <c r="J65" s="108" t="str">
        <f t="shared" si="14"/>
        <v/>
      </c>
      <c r="K65" s="108" t="str">
        <f t="shared" si="14"/>
        <v/>
      </c>
      <c r="L65" s="108" t="str">
        <f t="shared" si="14"/>
        <v/>
      </c>
      <c r="M65" s="108" t="str">
        <f t="shared" si="14"/>
        <v/>
      </c>
      <c r="N65" s="108" t="str">
        <f t="shared" si="14"/>
        <v/>
      </c>
      <c r="O65" s="108" t="str">
        <f t="shared" si="14"/>
        <v/>
      </c>
      <c r="P65" s="108" t="str">
        <f t="shared" si="14"/>
        <v/>
      </c>
      <c r="Q65" s="108" t="str">
        <f t="shared" si="14"/>
        <v/>
      </c>
    </row>
    <row r="66" spans="1:17" ht="11.45" customHeight="1" x14ac:dyDescent="0.25">
      <c r="A66" s="116" t="s">
        <v>127</v>
      </c>
      <c r="B66" s="108">
        <f t="shared" ref="B66:Q66" si="15">IF(B10=0,"",B21/B57)</f>
        <v>1.3376409493391366</v>
      </c>
      <c r="C66" s="108">
        <f t="shared" si="15"/>
        <v>1.6587872536043795</v>
      </c>
      <c r="D66" s="108">
        <f t="shared" si="15"/>
        <v>1.4175090182298775</v>
      </c>
      <c r="E66" s="108">
        <f t="shared" si="15"/>
        <v>1.4061093994318796</v>
      </c>
      <c r="F66" s="108">
        <f t="shared" si="15"/>
        <v>1.2176990731346626</v>
      </c>
      <c r="G66" s="108">
        <f t="shared" si="15"/>
        <v>1.0857054592305437</v>
      </c>
      <c r="H66" s="108">
        <f t="shared" si="15"/>
        <v>1.1294276206401646</v>
      </c>
      <c r="I66" s="108">
        <f t="shared" si="15"/>
        <v>1.1472925342713183</v>
      </c>
      <c r="J66" s="108">
        <f t="shared" si="15"/>
        <v>1.140246386066295</v>
      </c>
      <c r="K66" s="108">
        <f t="shared" si="15"/>
        <v>0.81112216725032293</v>
      </c>
      <c r="L66" s="108">
        <f t="shared" si="15"/>
        <v>0.87944260540561969</v>
      </c>
      <c r="M66" s="108">
        <f t="shared" si="15"/>
        <v>0.91693129620913405</v>
      </c>
      <c r="N66" s="108">
        <f t="shared" si="15"/>
        <v>0.90128555812548705</v>
      </c>
      <c r="O66" s="108">
        <f t="shared" si="15"/>
        <v>0.94600755633935829</v>
      </c>
      <c r="P66" s="108">
        <f t="shared" si="15"/>
        <v>0.9486827798767633</v>
      </c>
      <c r="Q66" s="108">
        <f t="shared" si="15"/>
        <v>0.9346092497787124</v>
      </c>
    </row>
    <row r="67" spans="1:17" ht="11.45" customHeight="1" x14ac:dyDescent="0.25">
      <c r="A67" s="116" t="s">
        <v>125</v>
      </c>
      <c r="B67" s="108">
        <f t="shared" ref="B67:Q67" si="16">IF(B11=0,"",B22/B58)</f>
        <v>1.3376409493391364</v>
      </c>
      <c r="C67" s="108">
        <f t="shared" si="16"/>
        <v>1.6587872536043797</v>
      </c>
      <c r="D67" s="108">
        <f t="shared" si="16"/>
        <v>1.4175090182298773</v>
      </c>
      <c r="E67" s="108">
        <f t="shared" si="16"/>
        <v>1.4061093994318794</v>
      </c>
      <c r="F67" s="108">
        <f t="shared" si="16"/>
        <v>1.2176990731346629</v>
      </c>
      <c r="G67" s="108">
        <f t="shared" si="16"/>
        <v>1.0857054592305437</v>
      </c>
      <c r="H67" s="108">
        <f t="shared" si="16"/>
        <v>1.1294276206401646</v>
      </c>
      <c r="I67" s="108">
        <f t="shared" si="16"/>
        <v>1.1472925342713181</v>
      </c>
      <c r="J67" s="108">
        <f t="shared" si="16"/>
        <v>1.1402463860662952</v>
      </c>
      <c r="K67" s="108">
        <f t="shared" si="16"/>
        <v>0.81112216725032293</v>
      </c>
      <c r="L67" s="108">
        <f t="shared" si="16"/>
        <v>0.87944260540561969</v>
      </c>
      <c r="M67" s="108">
        <f t="shared" si="16"/>
        <v>0.91693129620913394</v>
      </c>
      <c r="N67" s="108">
        <f t="shared" si="16"/>
        <v>0.90128555812548716</v>
      </c>
      <c r="O67" s="108">
        <f t="shared" si="16"/>
        <v>0.94600755633935851</v>
      </c>
      <c r="P67" s="108">
        <f t="shared" si="16"/>
        <v>0.9486827798767633</v>
      </c>
      <c r="Q67" s="108">
        <f t="shared" si="16"/>
        <v>0.9346092497787124</v>
      </c>
    </row>
    <row r="68" spans="1:17" ht="11.45" customHeight="1" x14ac:dyDescent="0.25">
      <c r="A68" s="128" t="s">
        <v>18</v>
      </c>
      <c r="B68" s="136">
        <f t="shared" ref="B68:Q68" si="17">IF(B12=0,"",B23/B59)</f>
        <v>1.3376409493391366</v>
      </c>
      <c r="C68" s="136">
        <f t="shared" si="17"/>
        <v>1.65878725360438</v>
      </c>
      <c r="D68" s="136">
        <f t="shared" si="17"/>
        <v>1.4175090182298777</v>
      </c>
      <c r="E68" s="136">
        <f t="shared" si="17"/>
        <v>1.4061093994318796</v>
      </c>
      <c r="F68" s="136">
        <f t="shared" si="17"/>
        <v>1.2176990731346626</v>
      </c>
      <c r="G68" s="136">
        <f t="shared" si="17"/>
        <v>1.0857054592305442</v>
      </c>
      <c r="H68" s="136">
        <f t="shared" si="17"/>
        <v>1.1294276206401643</v>
      </c>
      <c r="I68" s="136">
        <f t="shared" si="17"/>
        <v>1.1472925342713183</v>
      </c>
      <c r="J68" s="136">
        <f t="shared" si="17"/>
        <v>1.1402463860662952</v>
      </c>
      <c r="K68" s="136">
        <f t="shared" si="17"/>
        <v>0.81112216725032293</v>
      </c>
      <c r="L68" s="136">
        <f t="shared" si="17"/>
        <v>0.8794426054056198</v>
      </c>
      <c r="M68" s="136">
        <f t="shared" si="17"/>
        <v>0.91693129620913394</v>
      </c>
      <c r="N68" s="136">
        <f t="shared" si="17"/>
        <v>0.90128555812548727</v>
      </c>
      <c r="O68" s="136">
        <f t="shared" si="17"/>
        <v>0.94600755633935829</v>
      </c>
      <c r="P68" s="136">
        <f t="shared" si="17"/>
        <v>0.94868277987676342</v>
      </c>
      <c r="Q68" s="136">
        <f t="shared" si="17"/>
        <v>0.9346092497787124</v>
      </c>
    </row>
    <row r="69" spans="1:17" ht="11.45" customHeight="1" x14ac:dyDescent="0.25">
      <c r="A69" s="95" t="s">
        <v>126</v>
      </c>
      <c r="B69" s="106">
        <f t="shared" ref="B69:Q69" si="18">IF(B13=0,"",B24/B60)</f>
        <v>1.3376409493391366</v>
      </c>
      <c r="C69" s="106">
        <f t="shared" si="18"/>
        <v>1.6587872536043802</v>
      </c>
      <c r="D69" s="106">
        <f t="shared" si="18"/>
        <v>1.4175090182298775</v>
      </c>
      <c r="E69" s="106">
        <f t="shared" si="18"/>
        <v>1.4061093994318796</v>
      </c>
      <c r="F69" s="106">
        <f t="shared" si="18"/>
        <v>1.2176990731346626</v>
      </c>
      <c r="G69" s="106">
        <f t="shared" si="18"/>
        <v>1.085705459230544</v>
      </c>
      <c r="H69" s="106">
        <f t="shared" si="18"/>
        <v>1.1294276206401643</v>
      </c>
      <c r="I69" s="106">
        <f t="shared" si="18"/>
        <v>1.1472925342713183</v>
      </c>
      <c r="J69" s="106">
        <f t="shared" si="18"/>
        <v>1.1402463860662952</v>
      </c>
      <c r="K69" s="106">
        <f t="shared" si="18"/>
        <v>0.81112216725032293</v>
      </c>
      <c r="L69" s="106">
        <f t="shared" si="18"/>
        <v>0.8794426054056198</v>
      </c>
      <c r="M69" s="106">
        <f t="shared" si="18"/>
        <v>0.91693129620913405</v>
      </c>
      <c r="N69" s="106">
        <f t="shared" si="18"/>
        <v>0.90128555812548716</v>
      </c>
      <c r="O69" s="106">
        <f t="shared" si="18"/>
        <v>0.94600755633935829</v>
      </c>
      <c r="P69" s="106">
        <f t="shared" si="18"/>
        <v>0.9486827798767633</v>
      </c>
      <c r="Q69" s="106">
        <f t="shared" si="18"/>
        <v>0.9346092497787124</v>
      </c>
    </row>
    <row r="70" spans="1:17" ht="11.45" customHeight="1" x14ac:dyDescent="0.25">
      <c r="A70" s="93" t="s">
        <v>125</v>
      </c>
      <c r="B70" s="105">
        <f t="shared" ref="B70:Q70" si="19">IF(B14=0,"",B25/B61)</f>
        <v>1.3376409493391368</v>
      </c>
      <c r="C70" s="105">
        <f t="shared" si="19"/>
        <v>1.6587872536043795</v>
      </c>
      <c r="D70" s="105">
        <f t="shared" si="19"/>
        <v>1.4175090182298775</v>
      </c>
      <c r="E70" s="105">
        <f t="shared" si="19"/>
        <v>1.4061093994318798</v>
      </c>
      <c r="F70" s="105">
        <f t="shared" si="19"/>
        <v>1.2176990731346626</v>
      </c>
      <c r="G70" s="105">
        <f t="shared" si="19"/>
        <v>1.0857054592305437</v>
      </c>
      <c r="H70" s="105">
        <f t="shared" si="19"/>
        <v>1.1294276206401646</v>
      </c>
      <c r="I70" s="105">
        <f t="shared" si="19"/>
        <v>1.1472925342713183</v>
      </c>
      <c r="J70" s="105">
        <f t="shared" si="19"/>
        <v>1.1402463860662952</v>
      </c>
      <c r="K70" s="105">
        <f t="shared" si="19"/>
        <v>0.81112216725032282</v>
      </c>
      <c r="L70" s="105">
        <f t="shared" si="19"/>
        <v>0.87944260540561958</v>
      </c>
      <c r="M70" s="105">
        <f t="shared" si="19"/>
        <v>0.91693129620913416</v>
      </c>
      <c r="N70" s="105">
        <f t="shared" si="19"/>
        <v>0.90128555812548716</v>
      </c>
      <c r="O70" s="105">
        <f t="shared" si="19"/>
        <v>0.9460075563393584</v>
      </c>
      <c r="P70" s="105">
        <f t="shared" si="19"/>
        <v>0.94868277987676319</v>
      </c>
      <c r="Q70" s="105">
        <f t="shared" si="19"/>
        <v>0.9346092497787124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 t="s">
        <v>181</v>
      </c>
      <c r="C74" s="108" t="s">
        <v>181</v>
      </c>
      <c r="D74" s="108" t="s">
        <v>181</v>
      </c>
      <c r="E74" s="108" t="s">
        <v>181</v>
      </c>
      <c r="F74" s="108" t="s">
        <v>181</v>
      </c>
      <c r="G74" s="108" t="s">
        <v>181</v>
      </c>
      <c r="H74" s="108" t="s">
        <v>181</v>
      </c>
      <c r="I74" s="108" t="s">
        <v>181</v>
      </c>
      <c r="J74" s="108" t="s">
        <v>181</v>
      </c>
      <c r="K74" s="108" t="s">
        <v>181</v>
      </c>
      <c r="L74" s="108" t="s">
        <v>181</v>
      </c>
      <c r="M74" s="108" t="s">
        <v>181</v>
      </c>
      <c r="N74" s="108" t="s">
        <v>181</v>
      </c>
      <c r="O74" s="108" t="s">
        <v>181</v>
      </c>
      <c r="P74" s="108" t="s">
        <v>181</v>
      </c>
      <c r="Q74" s="108" t="s">
        <v>181</v>
      </c>
    </row>
    <row r="75" spans="1:17" ht="11.45" customHeight="1" x14ac:dyDescent="0.25">
      <c r="A75" s="116" t="s">
        <v>127</v>
      </c>
      <c r="B75" s="108">
        <v>1.0419757109198975</v>
      </c>
      <c r="C75" s="108">
        <v>1.041275578659266</v>
      </c>
      <c r="D75" s="108">
        <v>1.0323010445323477</v>
      </c>
      <c r="E75" s="108">
        <v>1.0223521738707602</v>
      </c>
      <c r="F75" s="108">
        <v>1.0085738706391412</v>
      </c>
      <c r="G75" s="108">
        <v>0.99850640835515625</v>
      </c>
      <c r="H75" s="108">
        <v>0.99698630118839371</v>
      </c>
      <c r="I75" s="108">
        <v>0.95131971002930793</v>
      </c>
      <c r="J75" s="108">
        <v>0.94298007799036598</v>
      </c>
      <c r="K75" s="108">
        <v>0.97290210866129356</v>
      </c>
      <c r="L75" s="108">
        <v>0.98485204707774798</v>
      </c>
      <c r="M75" s="108">
        <v>0.98451487675188365</v>
      </c>
      <c r="N75" s="108">
        <v>0.98264465747916541</v>
      </c>
      <c r="O75" s="108">
        <v>0.98044737189143694</v>
      </c>
      <c r="P75" s="108">
        <v>0.98081291107912338</v>
      </c>
      <c r="Q75" s="108">
        <v>0.9810108795168645</v>
      </c>
    </row>
    <row r="76" spans="1:17" ht="11.45" customHeight="1" x14ac:dyDescent="0.25">
      <c r="A76" s="116" t="s">
        <v>125</v>
      </c>
      <c r="B76" s="108">
        <v>1.7742805574648857</v>
      </c>
      <c r="C76" s="108">
        <v>1.793347381553644</v>
      </c>
      <c r="D76" s="108">
        <v>1.7962379740742107</v>
      </c>
      <c r="E76" s="108">
        <v>1.7938787254297399</v>
      </c>
      <c r="F76" s="108">
        <v>1.8081215062923097</v>
      </c>
      <c r="G76" s="108">
        <v>1.8076597957704452</v>
      </c>
      <c r="H76" s="108">
        <v>1.7984692921791359</v>
      </c>
      <c r="I76" s="108">
        <v>1.8037661733259969</v>
      </c>
      <c r="J76" s="108">
        <v>1.7839491753325085</v>
      </c>
      <c r="K76" s="108">
        <v>1.7872640685610395</v>
      </c>
      <c r="L76" s="108">
        <v>1.8195863623444477</v>
      </c>
      <c r="M76" s="108">
        <v>1.8200842607642815</v>
      </c>
      <c r="N76" s="108">
        <v>1.8237425010603507</v>
      </c>
      <c r="O76" s="108">
        <v>1.8226379636312136</v>
      </c>
      <c r="P76" s="108">
        <v>1.8164978147988442</v>
      </c>
      <c r="Q76" s="108">
        <v>1.8174276374695593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1.2018020111863312</v>
      </c>
      <c r="C78" s="106">
        <v>1.2137444428453119</v>
      </c>
      <c r="D78" s="106">
        <v>1.2145769131603961</v>
      </c>
      <c r="E78" s="106">
        <v>1.2009084676359194</v>
      </c>
      <c r="F78" s="106">
        <v>1.1886260488848761</v>
      </c>
      <c r="G78" s="106">
        <v>1.1922023878811252</v>
      </c>
      <c r="H78" s="106">
        <v>1.1634667268382528</v>
      </c>
      <c r="I78" s="106">
        <v>1.1121541867565803</v>
      </c>
      <c r="J78" s="106">
        <v>0.99757124901550398</v>
      </c>
      <c r="K78" s="106">
        <v>1.1792917106212795</v>
      </c>
      <c r="L78" s="106">
        <v>0.95985803392625357</v>
      </c>
      <c r="M78" s="106">
        <v>0.94531922247613343</v>
      </c>
      <c r="N78" s="106">
        <v>0.95121665291787583</v>
      </c>
      <c r="O78" s="106">
        <v>0.94674115159923111</v>
      </c>
      <c r="P78" s="106">
        <v>0.96184048740506722</v>
      </c>
      <c r="Q78" s="106">
        <v>0.96199424642808717</v>
      </c>
    </row>
    <row r="79" spans="1:17" ht="11.45" customHeight="1" x14ac:dyDescent="0.25">
      <c r="A79" s="93" t="s">
        <v>125</v>
      </c>
      <c r="B79" s="105">
        <v>1.8820416202178147</v>
      </c>
      <c r="C79" s="105">
        <v>1.8817840296222859</v>
      </c>
      <c r="D79" s="105">
        <v>1.8827795431356806</v>
      </c>
      <c r="E79" s="105">
        <v>1.8797473013114381</v>
      </c>
      <c r="F79" s="105">
        <v>1.8792328449969014</v>
      </c>
      <c r="G79" s="105">
        <v>1.8788732561825137</v>
      </c>
      <c r="H79" s="105">
        <v>1.9036770376109651</v>
      </c>
      <c r="I79" s="105">
        <v>1.9489065052215473</v>
      </c>
      <c r="J79" s="105">
        <v>1.9872707663833176</v>
      </c>
      <c r="K79" s="105">
        <v>2.0284175171588799</v>
      </c>
      <c r="L79" s="105">
        <v>2.0761718515038292</v>
      </c>
      <c r="M79" s="105">
        <v>2.1321798318586249</v>
      </c>
      <c r="N79" s="105">
        <v>2.0291302653576229</v>
      </c>
      <c r="O79" s="105">
        <v>2.1483330422201532</v>
      </c>
      <c r="P79" s="105">
        <v>2.1392331602427808</v>
      </c>
      <c r="Q79" s="105">
        <v>2.1690330742862414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80.741845432923967</v>
      </c>
      <c r="C4" s="100">
        <v>106.27785249159602</v>
      </c>
      <c r="D4" s="100">
        <v>96.561392494716017</v>
      </c>
      <c r="E4" s="100">
        <v>99.561834244476032</v>
      </c>
      <c r="F4" s="100">
        <v>112.50565364289604</v>
      </c>
      <c r="G4" s="100">
        <v>142.85419656673167</v>
      </c>
      <c r="H4" s="100">
        <v>161.29074589077604</v>
      </c>
      <c r="I4" s="100">
        <v>201.48965784853209</v>
      </c>
      <c r="J4" s="100">
        <v>235.91808888339608</v>
      </c>
      <c r="K4" s="100">
        <v>108.66731552218802</v>
      </c>
      <c r="L4" s="100">
        <v>145.82296955419673</v>
      </c>
      <c r="M4" s="100">
        <v>167.53562450348497</v>
      </c>
      <c r="N4" s="100">
        <v>189.31080526205119</v>
      </c>
      <c r="O4" s="100">
        <v>211.03226458228329</v>
      </c>
      <c r="P4" s="100">
        <v>232.74029999999993</v>
      </c>
      <c r="Q4" s="100">
        <v>245.61037467551611</v>
      </c>
    </row>
    <row r="5" spans="1:17" ht="11.45" customHeight="1" x14ac:dyDescent="0.25">
      <c r="A5" s="141" t="s">
        <v>91</v>
      </c>
      <c r="B5" s="140">
        <f t="shared" ref="B5:Q5" si="0">B4</f>
        <v>80.741845432923967</v>
      </c>
      <c r="C5" s="140">
        <f t="shared" si="0"/>
        <v>106.27785249159602</v>
      </c>
      <c r="D5" s="140">
        <f t="shared" si="0"/>
        <v>96.561392494716017</v>
      </c>
      <c r="E5" s="140">
        <f t="shared" si="0"/>
        <v>99.561834244476032</v>
      </c>
      <c r="F5" s="140">
        <f t="shared" si="0"/>
        <v>112.50565364289604</v>
      </c>
      <c r="G5" s="140">
        <f t="shared" si="0"/>
        <v>142.85419656673167</v>
      </c>
      <c r="H5" s="140">
        <f t="shared" si="0"/>
        <v>161.29074589077604</v>
      </c>
      <c r="I5" s="140">
        <f t="shared" si="0"/>
        <v>201.48965784853209</v>
      </c>
      <c r="J5" s="140">
        <f t="shared" si="0"/>
        <v>235.91808888339608</v>
      </c>
      <c r="K5" s="140">
        <f t="shared" si="0"/>
        <v>108.66731552218802</v>
      </c>
      <c r="L5" s="140">
        <f t="shared" si="0"/>
        <v>145.82296955419673</v>
      </c>
      <c r="M5" s="140">
        <f t="shared" si="0"/>
        <v>167.53562450348497</v>
      </c>
      <c r="N5" s="140">
        <f t="shared" si="0"/>
        <v>189.31080526205119</v>
      </c>
      <c r="O5" s="140">
        <f t="shared" si="0"/>
        <v>211.03226458228329</v>
      </c>
      <c r="P5" s="140">
        <f t="shared" si="0"/>
        <v>232.74029999999993</v>
      </c>
      <c r="Q5" s="140">
        <f t="shared" si="0"/>
        <v>245.61037467551611</v>
      </c>
    </row>
    <row r="7" spans="1:17" ht="11.45" customHeight="1" x14ac:dyDescent="0.25">
      <c r="A7" s="27" t="s">
        <v>100</v>
      </c>
      <c r="B7" s="71">
        <f t="shared" ref="B7:Q7" si="1">SUM(B8,B12)</f>
        <v>80.741845432923967</v>
      </c>
      <c r="C7" s="71">
        <f t="shared" si="1"/>
        <v>106.27785249159605</v>
      </c>
      <c r="D7" s="71">
        <f t="shared" si="1"/>
        <v>96.561392494716003</v>
      </c>
      <c r="E7" s="71">
        <f t="shared" si="1"/>
        <v>99.561834244476003</v>
      </c>
      <c r="F7" s="71">
        <f t="shared" si="1"/>
        <v>112.50565364289601</v>
      </c>
      <c r="G7" s="71">
        <f t="shared" si="1"/>
        <v>142.85419656673164</v>
      </c>
      <c r="H7" s="71">
        <f t="shared" si="1"/>
        <v>161.29074589077598</v>
      </c>
      <c r="I7" s="71">
        <f t="shared" si="1"/>
        <v>201.48965784853209</v>
      </c>
      <c r="J7" s="71">
        <f t="shared" si="1"/>
        <v>235.91808888339602</v>
      </c>
      <c r="K7" s="71">
        <f t="shared" si="1"/>
        <v>108.66731552218803</v>
      </c>
      <c r="L7" s="71">
        <f t="shared" si="1"/>
        <v>145.8229695541967</v>
      </c>
      <c r="M7" s="71">
        <f t="shared" si="1"/>
        <v>167.53562450348497</v>
      </c>
      <c r="N7" s="71">
        <f t="shared" si="1"/>
        <v>189.31080526205122</v>
      </c>
      <c r="O7" s="71">
        <f t="shared" si="1"/>
        <v>211.03226458228332</v>
      </c>
      <c r="P7" s="71">
        <f t="shared" si="1"/>
        <v>232.74029999999991</v>
      </c>
      <c r="Q7" s="71">
        <f t="shared" si="1"/>
        <v>245.61037467551608</v>
      </c>
    </row>
    <row r="8" spans="1:17" ht="11.45" customHeight="1" x14ac:dyDescent="0.25">
      <c r="A8" s="130" t="s">
        <v>39</v>
      </c>
      <c r="B8" s="139">
        <f t="shared" ref="B8:Q8" si="2">SUM(B9:B11)</f>
        <v>75.590575691807601</v>
      </c>
      <c r="C8" s="139">
        <f t="shared" si="2"/>
        <v>99.89584467352212</v>
      </c>
      <c r="D8" s="139">
        <f t="shared" si="2"/>
        <v>91.35435082428711</v>
      </c>
      <c r="E8" s="139">
        <f t="shared" si="2"/>
        <v>96.396973873212943</v>
      </c>
      <c r="F8" s="139">
        <f t="shared" si="2"/>
        <v>109.68833291400898</v>
      </c>
      <c r="G8" s="139">
        <f t="shared" si="2"/>
        <v>139.90410718883737</v>
      </c>
      <c r="H8" s="139">
        <f t="shared" si="2"/>
        <v>157.3575033040085</v>
      </c>
      <c r="I8" s="139">
        <f t="shared" si="2"/>
        <v>197.26766914905178</v>
      </c>
      <c r="J8" s="139">
        <f t="shared" si="2"/>
        <v>232.13241746352918</v>
      </c>
      <c r="K8" s="139">
        <f t="shared" si="2"/>
        <v>107.02257596095095</v>
      </c>
      <c r="L8" s="139">
        <f t="shared" si="2"/>
        <v>144.13859041743723</v>
      </c>
      <c r="M8" s="139">
        <f t="shared" si="2"/>
        <v>165.85171802384582</v>
      </c>
      <c r="N8" s="139">
        <f t="shared" si="2"/>
        <v>186.77073212818394</v>
      </c>
      <c r="O8" s="139">
        <f t="shared" si="2"/>
        <v>207.74491172017602</v>
      </c>
      <c r="P8" s="139">
        <f t="shared" si="2"/>
        <v>229.98609670637586</v>
      </c>
      <c r="Q8" s="139">
        <f t="shared" si="2"/>
        <v>242.62926694501914</v>
      </c>
    </row>
    <row r="9" spans="1:17" ht="11.45" customHeight="1" x14ac:dyDescent="0.25">
      <c r="A9" s="116" t="s">
        <v>23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</row>
    <row r="10" spans="1:17" ht="11.45" customHeight="1" x14ac:dyDescent="0.25">
      <c r="A10" s="116" t="s">
        <v>127</v>
      </c>
      <c r="B10" s="70">
        <v>64.046215921398712</v>
      </c>
      <c r="C10" s="70">
        <v>83.087178287746468</v>
      </c>
      <c r="D10" s="70">
        <v>75.249914414704079</v>
      </c>
      <c r="E10" s="70">
        <v>80.551300867832779</v>
      </c>
      <c r="F10" s="70">
        <v>93.436532367926404</v>
      </c>
      <c r="G10" s="70">
        <v>117.27676867909794</v>
      </c>
      <c r="H10" s="70">
        <v>129.42994358991206</v>
      </c>
      <c r="I10" s="70">
        <v>160.0612645728493</v>
      </c>
      <c r="J10" s="70">
        <v>183.3010485986961</v>
      </c>
      <c r="K10" s="70">
        <v>86.830957229315359</v>
      </c>
      <c r="L10" s="70">
        <v>122.91661485371627</v>
      </c>
      <c r="M10" s="70">
        <v>141.31580075486761</v>
      </c>
      <c r="N10" s="70">
        <v>152.83851814043615</v>
      </c>
      <c r="O10" s="70">
        <v>162.42357491678294</v>
      </c>
      <c r="P10" s="70">
        <v>172.23336201726002</v>
      </c>
      <c r="Q10" s="70">
        <v>178.9038683014318</v>
      </c>
    </row>
    <row r="11" spans="1:17" ht="11.45" customHeight="1" x14ac:dyDescent="0.25">
      <c r="A11" s="116" t="s">
        <v>125</v>
      </c>
      <c r="B11" s="70">
        <v>11.544359770408882</v>
      </c>
      <c r="C11" s="70">
        <v>16.808666385775648</v>
      </c>
      <c r="D11" s="70">
        <v>16.104436409583023</v>
      </c>
      <c r="E11" s="70">
        <v>15.84567300538016</v>
      </c>
      <c r="F11" s="70">
        <v>16.251800546082571</v>
      </c>
      <c r="G11" s="70">
        <v>22.627338509739438</v>
      </c>
      <c r="H11" s="70">
        <v>27.927559714096457</v>
      </c>
      <c r="I11" s="70">
        <v>37.206404576202495</v>
      </c>
      <c r="J11" s="70">
        <v>48.831368864833088</v>
      </c>
      <c r="K11" s="70">
        <v>20.19161873163559</v>
      </c>
      <c r="L11" s="70">
        <v>21.221975563720974</v>
      </c>
      <c r="M11" s="70">
        <v>24.535917268978217</v>
      </c>
      <c r="N11" s="70">
        <v>33.932213987747794</v>
      </c>
      <c r="O11" s="70">
        <v>45.321336803393081</v>
      </c>
      <c r="P11" s="70">
        <v>57.752734689115854</v>
      </c>
      <c r="Q11" s="70">
        <v>63.725398643587326</v>
      </c>
    </row>
    <row r="12" spans="1:17" ht="11.45" customHeight="1" x14ac:dyDescent="0.25">
      <c r="A12" s="128" t="s">
        <v>18</v>
      </c>
      <c r="B12" s="138">
        <f t="shared" ref="B12:Q12" si="3">SUM(B13:B14)</f>
        <v>5.151269741116371</v>
      </c>
      <c r="C12" s="138">
        <f t="shared" si="3"/>
        <v>6.3820078180739248</v>
      </c>
      <c r="D12" s="138">
        <f t="shared" si="3"/>
        <v>5.2070416704288958</v>
      </c>
      <c r="E12" s="138">
        <f t="shared" si="3"/>
        <v>3.1648603712630603</v>
      </c>
      <c r="F12" s="138">
        <f t="shared" si="3"/>
        <v>2.8173207288870294</v>
      </c>
      <c r="G12" s="138">
        <f t="shared" si="3"/>
        <v>2.9500893778942827</v>
      </c>
      <c r="H12" s="138">
        <f t="shared" si="3"/>
        <v>3.9332425867674892</v>
      </c>
      <c r="I12" s="138">
        <f t="shared" si="3"/>
        <v>4.2219886994803062</v>
      </c>
      <c r="J12" s="138">
        <f t="shared" si="3"/>
        <v>3.7856714198668557</v>
      </c>
      <c r="K12" s="138">
        <f t="shared" si="3"/>
        <v>1.6447395612370936</v>
      </c>
      <c r="L12" s="138">
        <f t="shared" si="3"/>
        <v>1.6843791367594765</v>
      </c>
      <c r="M12" s="138">
        <f t="shared" si="3"/>
        <v>1.6839064796391461</v>
      </c>
      <c r="N12" s="138">
        <f t="shared" si="3"/>
        <v>2.5400731338672893</v>
      </c>
      <c r="O12" s="138">
        <f t="shared" si="3"/>
        <v>3.2873528621072943</v>
      </c>
      <c r="P12" s="138">
        <f t="shared" si="3"/>
        <v>2.7542032936240384</v>
      </c>
      <c r="Q12" s="138">
        <f t="shared" si="3"/>
        <v>2.9811077304969356</v>
      </c>
    </row>
    <row r="13" spans="1:17" ht="11.45" customHeight="1" x14ac:dyDescent="0.25">
      <c r="A13" s="95" t="s">
        <v>126</v>
      </c>
      <c r="B13" s="20">
        <v>4.5348162389044138</v>
      </c>
      <c r="C13" s="20">
        <v>5.6053265466517441</v>
      </c>
      <c r="D13" s="20">
        <v>4.5331361894591495</v>
      </c>
      <c r="E13" s="20">
        <v>2.4522202000974556</v>
      </c>
      <c r="F13" s="20">
        <v>2.1297236781254885</v>
      </c>
      <c r="G13" s="20">
        <v>2.154394329799151</v>
      </c>
      <c r="H13" s="20">
        <v>2.5210826317689974</v>
      </c>
      <c r="I13" s="20">
        <v>2.9133361170336678</v>
      </c>
      <c r="J13" s="20">
        <v>3.2459277797045796</v>
      </c>
      <c r="K13" s="20">
        <v>1.4975514511855665</v>
      </c>
      <c r="L13" s="20">
        <v>1.2320132844755323</v>
      </c>
      <c r="M13" s="20">
        <v>1.2636784267041541</v>
      </c>
      <c r="N13" s="20">
        <v>1.3749106397820519</v>
      </c>
      <c r="O13" s="20">
        <v>2.0492515888738594</v>
      </c>
      <c r="P13" s="20">
        <v>2.0835704596268969</v>
      </c>
      <c r="Q13" s="20">
        <v>2.0671602796373416</v>
      </c>
    </row>
    <row r="14" spans="1:17" ht="11.45" customHeight="1" x14ac:dyDescent="0.25">
      <c r="A14" s="93" t="s">
        <v>125</v>
      </c>
      <c r="B14" s="69">
        <v>0.6164535022119576</v>
      </c>
      <c r="C14" s="69">
        <v>0.77668127142218113</v>
      </c>
      <c r="D14" s="69">
        <v>0.67390548096974623</v>
      </c>
      <c r="E14" s="69">
        <v>0.71264017116560485</v>
      </c>
      <c r="F14" s="69">
        <v>0.68759705076154098</v>
      </c>
      <c r="G14" s="69">
        <v>0.79569504809513159</v>
      </c>
      <c r="H14" s="69">
        <v>1.4121599549984918</v>
      </c>
      <c r="I14" s="69">
        <v>1.3086525824466388</v>
      </c>
      <c r="J14" s="69">
        <v>0.53974364016227638</v>
      </c>
      <c r="K14" s="69">
        <v>0.14718811005152704</v>
      </c>
      <c r="L14" s="69">
        <v>0.45236585228394427</v>
      </c>
      <c r="M14" s="69">
        <v>0.42022805293499205</v>
      </c>
      <c r="N14" s="69">
        <v>1.1651624940852376</v>
      </c>
      <c r="O14" s="69">
        <v>1.2381012732334347</v>
      </c>
      <c r="P14" s="69">
        <v>0.67063283399714146</v>
      </c>
      <c r="Q14" s="69">
        <v>0.91394745085959372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3.0103091999999996</v>
      </c>
      <c r="C19" s="100">
        <f>IF(C4=0,0,C4/TrAvia_ene!C4)</f>
        <v>3.0103092000000005</v>
      </c>
      <c r="D19" s="100">
        <f>IF(D4=0,0,D4/TrAvia_ene!D4)</f>
        <v>3.0078310410389206</v>
      </c>
      <c r="E19" s="100">
        <f>IF(E4=0,0,E4/TrAvia_ene!E4)</f>
        <v>3.0079058564707917</v>
      </c>
      <c r="F19" s="100">
        <f>IF(F4=0,0,F4/TrAvia_ene!F4)</f>
        <v>3.0081822092182127</v>
      </c>
      <c r="G19" s="100">
        <f>IF(G4=0,0,G4/TrAvia_ene!G4)</f>
        <v>3.0085485839057502</v>
      </c>
      <c r="H19" s="100">
        <f>IF(H4=0,0,H4/TrAvia_ene!H4)</f>
        <v>3.0088250729682136</v>
      </c>
      <c r="I19" s="100">
        <f>IF(I4=0,0,I4/TrAvia_ene!I4)</f>
        <v>3.0103092000000014</v>
      </c>
      <c r="J19" s="100">
        <f>IF(J4=0,0,J4/TrAvia_ene!J4)</f>
        <v>3.0091930736390413</v>
      </c>
      <c r="K19" s="100">
        <f>IF(K4=0,0,K4/TrAvia_ene!K4)</f>
        <v>3.0103092000000005</v>
      </c>
      <c r="L19" s="100">
        <f>IF(L4=0,0,L4/TrAvia_ene!L4)</f>
        <v>3.0103092</v>
      </c>
      <c r="M19" s="100">
        <f>IF(M4=0,0,M4/TrAvia_ene!M4)</f>
        <v>3.0103092000000005</v>
      </c>
      <c r="N19" s="100">
        <f>IF(N4=0,0,N4/TrAvia_ene!N4)</f>
        <v>3.0103092000000005</v>
      </c>
      <c r="O19" s="100">
        <f>IF(O4=0,0,O4/TrAvia_ene!O4)</f>
        <v>3.0103092000000005</v>
      </c>
      <c r="P19" s="100">
        <f>IF(P4=0,0,P4/TrAvia_ene!P4)</f>
        <v>3.0103092000000005</v>
      </c>
      <c r="Q19" s="100">
        <f>IF(Q4=0,0,Q4/TrAvia_ene!Q4)</f>
        <v>3.0103092000000005</v>
      </c>
    </row>
    <row r="20" spans="1:17" ht="11.45" customHeight="1" x14ac:dyDescent="0.25">
      <c r="A20" s="141" t="s">
        <v>91</v>
      </c>
      <c r="B20" s="140">
        <f t="shared" ref="B20:Q20" si="4">B19</f>
        <v>3.0103091999999996</v>
      </c>
      <c r="C20" s="140">
        <f t="shared" si="4"/>
        <v>3.0103092000000005</v>
      </c>
      <c r="D20" s="140">
        <f t="shared" si="4"/>
        <v>3.0078310410389206</v>
      </c>
      <c r="E20" s="140">
        <f t="shared" si="4"/>
        <v>3.0079058564707917</v>
      </c>
      <c r="F20" s="140">
        <f t="shared" si="4"/>
        <v>3.0081822092182127</v>
      </c>
      <c r="G20" s="140">
        <f t="shared" si="4"/>
        <v>3.0085485839057502</v>
      </c>
      <c r="H20" s="140">
        <f t="shared" si="4"/>
        <v>3.0088250729682136</v>
      </c>
      <c r="I20" s="140">
        <f t="shared" si="4"/>
        <v>3.0103092000000014</v>
      </c>
      <c r="J20" s="140">
        <f t="shared" si="4"/>
        <v>3.0091930736390413</v>
      </c>
      <c r="K20" s="140">
        <f t="shared" si="4"/>
        <v>3.0103092000000005</v>
      </c>
      <c r="L20" s="140">
        <f t="shared" si="4"/>
        <v>3.0103092</v>
      </c>
      <c r="M20" s="140">
        <f t="shared" si="4"/>
        <v>3.0103092000000005</v>
      </c>
      <c r="N20" s="140">
        <f t="shared" si="4"/>
        <v>3.0103092000000005</v>
      </c>
      <c r="O20" s="140">
        <f t="shared" si="4"/>
        <v>3.0103092000000005</v>
      </c>
      <c r="P20" s="140">
        <f t="shared" si="4"/>
        <v>3.0103092000000005</v>
      </c>
      <c r="Q20" s="140">
        <f t="shared" si="4"/>
        <v>3.0103092000000005</v>
      </c>
    </row>
    <row r="22" spans="1:17" ht="11.45" customHeight="1" x14ac:dyDescent="0.25">
      <c r="A22" s="27" t="s">
        <v>123</v>
      </c>
      <c r="B22" s="68">
        <f>IF(TrAvia_act!B12=0,"",B7/TrAvia_act!B12*100)</f>
        <v>1567.0875822251987</v>
      </c>
      <c r="C22" s="68">
        <f>IF(TrAvia_act!C12=0,"",C7/TrAvia_act!C12*100)</f>
        <v>1904.5793692909335</v>
      </c>
      <c r="D22" s="68">
        <f>IF(TrAvia_act!D12=0,"",D7/TrAvia_act!D12*100)</f>
        <v>1636.0187031481789</v>
      </c>
      <c r="E22" s="68">
        <f>IF(TrAvia_act!E12=0,"",E7/TrAvia_act!E12*100)</f>
        <v>1590.1380290666489</v>
      </c>
      <c r="F22" s="68">
        <f>IF(TrAvia_act!F12=0,"",F7/TrAvia_act!F12*100)</f>
        <v>1343.2998375648638</v>
      </c>
      <c r="G22" s="68">
        <f>IF(TrAvia_act!G12=0,"",G7/TrAvia_act!G12*100)</f>
        <v>1184.3206030445804</v>
      </c>
      <c r="H22" s="68">
        <f>IF(TrAvia_act!H12=0,"",H7/TrAvia_act!H12*100)</f>
        <v>1232.9680702187939</v>
      </c>
      <c r="I22" s="68">
        <f>IF(TrAvia_act!I12=0,"",I7/TrAvia_act!I12*100)</f>
        <v>1214.5998362337218</v>
      </c>
      <c r="J22" s="68">
        <f>IF(TrAvia_act!J12=0,"",J7/TrAvia_act!J12*100)</f>
        <v>1192.3032058325916</v>
      </c>
      <c r="K22" s="68">
        <f>IF(TrAvia_act!K12=0,"",K7/TrAvia_act!K12*100)</f>
        <v>872.31984450065454</v>
      </c>
      <c r="L22" s="68">
        <f>IF(TrAvia_act!L12=0,"",L7/TrAvia_act!L12*100)</f>
        <v>957.92317407145617</v>
      </c>
      <c r="M22" s="68">
        <f>IF(TrAvia_act!M12=0,"",M7/TrAvia_act!M12*100)</f>
        <v>998.78250640854412</v>
      </c>
      <c r="N22" s="68">
        <f>IF(TrAvia_act!N12=0,"",N7/TrAvia_act!N12*100)</f>
        <v>999.71481875112181</v>
      </c>
      <c r="O22" s="68">
        <f>IF(TrAvia_act!O12=0,"",O7/TrAvia_act!O12*100)</f>
        <v>1065.8031021904803</v>
      </c>
      <c r="P22" s="68">
        <f>IF(TrAvia_act!P12=0,"",P7/TrAvia_act!P12*100)</f>
        <v>1079.1991946191563</v>
      </c>
      <c r="Q22" s="68">
        <f>IF(TrAvia_act!Q12=0,"",Q7/TrAvia_act!Q12*100)</f>
        <v>1062.3036931206525</v>
      </c>
    </row>
    <row r="23" spans="1:17" ht="11.45" customHeight="1" x14ac:dyDescent="0.25">
      <c r="A23" s="130" t="s">
        <v>39</v>
      </c>
      <c r="B23" s="134">
        <f>IF(TrAvia_act!B13=0,"",B8/TrAvia_act!B13*100)</f>
        <v>1528.1201340548555</v>
      </c>
      <c r="C23" s="134">
        <f>IF(TrAvia_act!C13=0,"",C8/TrAvia_act!C13*100)</f>
        <v>1859.6953919115549</v>
      </c>
      <c r="D23" s="134">
        <f>IF(TrAvia_act!D13=0,"",D8/TrAvia_act!D13*100)</f>
        <v>1602.6794566187484</v>
      </c>
      <c r="E23" s="134">
        <f>IF(TrAvia_act!E13=0,"",E8/TrAvia_act!E13*100)</f>
        <v>1570.9960012786501</v>
      </c>
      <c r="F23" s="134">
        <f>IF(TrAvia_act!F13=0,"",F8/TrAvia_act!F13*100)</f>
        <v>1330.3914183553629</v>
      </c>
      <c r="G23" s="134">
        <f>IF(TrAvia_act!G13=0,"",G8/TrAvia_act!G13*100)</f>
        <v>1174.9971889605113</v>
      </c>
      <c r="H23" s="134">
        <f>IF(TrAvia_act!H13=0,"",H8/TrAvia_act!H13*100)</f>
        <v>1221.7390133706185</v>
      </c>
      <c r="I23" s="134">
        <f>IF(TrAvia_act!I13=0,"",I8/TrAvia_act!I13*100)</f>
        <v>1205.2657882466215</v>
      </c>
      <c r="J23" s="134">
        <f>IF(TrAvia_act!J13=0,"",J8/TrAvia_act!J13*100)</f>
        <v>1186.7404534250516</v>
      </c>
      <c r="K23" s="134">
        <f>IF(TrAvia_act!K13=0,"",K8/TrAvia_act!K13*100)</f>
        <v>867.61380040547897</v>
      </c>
      <c r="L23" s="134">
        <f>IF(TrAvia_act!L13=0,"",L8/TrAvia_act!L13*100)</f>
        <v>955.17876193687425</v>
      </c>
      <c r="M23" s="134">
        <f>IF(TrAvia_act!M13=0,"",M8/TrAvia_act!M13*100)</f>
        <v>996.41558900928044</v>
      </c>
      <c r="N23" s="134">
        <f>IF(TrAvia_act!N13=0,"",N8/TrAvia_act!N13*100)</f>
        <v>996.22677316966735</v>
      </c>
      <c r="O23" s="134">
        <f>IF(TrAvia_act!O13=0,"",O8/TrAvia_act!O13*100)</f>
        <v>1061.9654305384242</v>
      </c>
      <c r="P23" s="134">
        <f>IF(TrAvia_act!P13=0,"",P8/TrAvia_act!P13*100)</f>
        <v>1076.9504857947436</v>
      </c>
      <c r="Q23" s="134">
        <f>IF(TrAvia_act!Q13=0,"",Q8/TrAvia_act!Q13*100)</f>
        <v>1059.8552251231699</v>
      </c>
    </row>
    <row r="24" spans="1:17" ht="11.45" customHeight="1" x14ac:dyDescent="0.25">
      <c r="A24" s="116" t="s">
        <v>23</v>
      </c>
      <c r="B24" s="77" t="str">
        <f>IF(TrAvia_act!B14=0,"",B9/TrAvia_act!B14*100)</f>
        <v/>
      </c>
      <c r="C24" s="77" t="str">
        <f>IF(TrAvia_act!C14=0,"",C9/TrAvia_act!C14*100)</f>
        <v/>
      </c>
      <c r="D24" s="77" t="str">
        <f>IF(TrAvia_act!D14=0,"",D9/TrAvia_act!D14*100)</f>
        <v/>
      </c>
      <c r="E24" s="77" t="str">
        <f>IF(TrAvia_act!E14=0,"",E9/TrAvia_act!E14*100)</f>
        <v/>
      </c>
      <c r="F24" s="77" t="str">
        <f>IF(TrAvia_act!F14=0,"",F9/TrAvia_act!F14*100)</f>
        <v/>
      </c>
      <c r="G24" s="77" t="str">
        <f>IF(TrAvia_act!G14=0,"",G9/TrAvia_act!G14*100)</f>
        <v/>
      </c>
      <c r="H24" s="77" t="str">
        <f>IF(TrAvia_act!H14=0,"",H9/TrAvia_act!H14*100)</f>
        <v/>
      </c>
      <c r="I24" s="77" t="str">
        <f>IF(TrAvia_act!I14=0,"",I9/TrAvia_act!I14*100)</f>
        <v/>
      </c>
      <c r="J24" s="77" t="str">
        <f>IF(TrAvia_act!J14=0,"",J9/TrAvia_act!J14*100)</f>
        <v/>
      </c>
      <c r="K24" s="77" t="str">
        <f>IF(TrAvia_act!K14=0,"",K9/TrAvia_act!K14*100)</f>
        <v/>
      </c>
      <c r="L24" s="77" t="str">
        <f>IF(TrAvia_act!L14=0,"",L9/TrAvia_act!L14*100)</f>
        <v/>
      </c>
      <c r="M24" s="77" t="str">
        <f>IF(TrAvia_act!M14=0,"",M9/TrAvia_act!M14*100)</f>
        <v/>
      </c>
      <c r="N24" s="77" t="str">
        <f>IF(TrAvia_act!N14=0,"",N9/TrAvia_act!N14*100)</f>
        <v/>
      </c>
      <c r="O24" s="77" t="str">
        <f>IF(TrAvia_act!O14=0,"",O9/TrAvia_act!O14*100)</f>
        <v/>
      </c>
      <c r="P24" s="77" t="str">
        <f>IF(TrAvia_act!P14=0,"",P9/TrAvia_act!P14*100)</f>
        <v/>
      </c>
      <c r="Q24" s="77" t="str">
        <f>IF(TrAvia_act!Q14=0,"",Q9/TrAvia_act!Q14*100)</f>
        <v/>
      </c>
    </row>
    <row r="25" spans="1:17" ht="11.45" customHeight="1" x14ac:dyDescent="0.25">
      <c r="A25" s="116" t="s">
        <v>127</v>
      </c>
      <c r="B25" s="77">
        <f>IF(TrAvia_act!B15=0,"",B10/TrAvia_act!B15*100)</f>
        <v>1456.15660444185</v>
      </c>
      <c r="C25" s="77">
        <f>IF(TrAvia_act!C15=0,"",C10/TrAvia_act!C15*100)</f>
        <v>1799.5662199821054</v>
      </c>
      <c r="D25" s="77">
        <f>IF(TrAvia_act!D15=0,"",D10/TrAvia_act!D15*100)</f>
        <v>1552.9442231169635</v>
      </c>
      <c r="E25" s="77">
        <f>IF(TrAvia_act!E15=0,"",E10/TrAvia_act!E15*100)</f>
        <v>1526.9866511334089</v>
      </c>
      <c r="F25" s="77">
        <f>IF(TrAvia_act!F15=0,"",F10/TrAvia_act!F15*100)</f>
        <v>1290.2615166000626</v>
      </c>
      <c r="G25" s="77">
        <f>IF(TrAvia_act!G15=0,"",G10/TrAvia_act!G15*100)</f>
        <v>1134.1060275777015</v>
      </c>
      <c r="H25" s="77">
        <f>IF(TrAvia_act!H15=0,"",H10/TrAvia_act!H15*100)</f>
        <v>1174.778708664712</v>
      </c>
      <c r="I25" s="77">
        <f>IF(TrAvia_act!I15=0,"",I10/TrAvia_act!I15*100)</f>
        <v>1153.8039384590588</v>
      </c>
      <c r="J25" s="77">
        <f>IF(TrAvia_act!J15=0,"",J10/TrAvia_act!J15*100)</f>
        <v>1124.0438771223389</v>
      </c>
      <c r="K25" s="77">
        <f>IF(TrAvia_act!K15=0,"",K10/TrAvia_act!K15*100)</f>
        <v>827.96408403492183</v>
      </c>
      <c r="L25" s="77">
        <f>IF(TrAvia_act!L15=0,"",L10/TrAvia_act!L15*100)</f>
        <v>917.91804514390435</v>
      </c>
      <c r="M25" s="77">
        <f>IF(TrAvia_act!M15=0,"",M10/TrAvia_act!M15*100)</f>
        <v>961.15034474021286</v>
      </c>
      <c r="N25" s="77">
        <f>IF(TrAvia_act!N15=0,"",N10/TrAvia_act!N15*100)</f>
        <v>951.71660180336096</v>
      </c>
      <c r="O25" s="77">
        <f>IF(TrAvia_act!O15=0,"",O10/TrAvia_act!O15*100)</f>
        <v>1002.1019679028547</v>
      </c>
      <c r="P25" s="77">
        <f>IF(TrAvia_act!P15=0,"",P10/TrAvia_act!P15*100)</f>
        <v>1006.3553380762496</v>
      </c>
      <c r="Q25" s="77">
        <f>IF(TrAvia_act!Q15=0,"",Q10/TrAvia_act!Q15*100)</f>
        <v>984.56372957728217</v>
      </c>
    </row>
    <row r="26" spans="1:17" ht="11.45" customHeight="1" x14ac:dyDescent="0.25">
      <c r="A26" s="116" t="s">
        <v>125</v>
      </c>
      <c r="B26" s="77">
        <f>IF(TrAvia_act!B16=0,"",B11/TrAvia_act!B16*100)</f>
        <v>2105.3564192224562</v>
      </c>
      <c r="C26" s="77">
        <f>IF(TrAvia_act!C16=0,"",C11/TrAvia_act!C16*100)</f>
        <v>2227.6204219682986</v>
      </c>
      <c r="D26" s="77">
        <f>IF(TrAvia_act!D16=0,"",D11/TrAvia_act!D16*100)</f>
        <v>1884.7231156727762</v>
      </c>
      <c r="E26" s="77">
        <f>IF(TrAvia_act!E16=0,"",E11/TrAvia_act!E16*100)</f>
        <v>1840.6761429365517</v>
      </c>
      <c r="F26" s="77">
        <f>IF(TrAvia_act!F16=0,"",F11/TrAvia_act!F16*100)</f>
        <v>1620.08866254075</v>
      </c>
      <c r="G26" s="77">
        <f>IF(TrAvia_act!G16=0,"",G11/TrAvia_act!G16*100)</f>
        <v>1445.0411875080513</v>
      </c>
      <c r="H26" s="77">
        <f>IF(TrAvia_act!H16=0,"",H11/TrAvia_act!H16*100)</f>
        <v>1499.5406934640646</v>
      </c>
      <c r="I26" s="77">
        <f>IF(TrAvia_act!I16=0,"",I11/TrAvia_act!I16*100)</f>
        <v>1491.4377222575345</v>
      </c>
      <c r="J26" s="77">
        <f>IF(TrAvia_act!J16=0,"",J11/TrAvia_act!J16*100)</f>
        <v>1501.0172295453722</v>
      </c>
      <c r="K26" s="77">
        <f>IF(TrAvia_act!K16=0,"",K11/TrAvia_act!K16*100)</f>
        <v>1092.6243715418984</v>
      </c>
      <c r="L26" s="77">
        <f>IF(TrAvia_act!L16=0,"",L11/TrAvia_act!L16*100)</f>
        <v>1248.7801155350444</v>
      </c>
      <c r="M26" s="77">
        <f>IF(TrAvia_act!M16=0,"",M11/TrAvia_act!M16*100)</f>
        <v>1263.3991925014914</v>
      </c>
      <c r="N26" s="77">
        <f>IF(TrAvia_act!N16=0,"",N11/TrAvia_act!N16*100)</f>
        <v>1262.0933320497004</v>
      </c>
      <c r="O26" s="77">
        <f>IF(TrAvia_act!O16=0,"",O11/TrAvia_act!O16*100)</f>
        <v>1351.2556876003216</v>
      </c>
      <c r="P26" s="77">
        <f>IF(TrAvia_act!P16=0,"",P11/TrAvia_act!P16*100)</f>
        <v>1361.8548020443914</v>
      </c>
      <c r="Q26" s="77">
        <f>IF(TrAvia_act!Q16=0,"",Q11/TrAvia_act!Q16*100)</f>
        <v>1349.5989108414262</v>
      </c>
    </row>
    <row r="27" spans="1:17" ht="11.45" customHeight="1" x14ac:dyDescent="0.25">
      <c r="A27" s="128" t="s">
        <v>18</v>
      </c>
      <c r="B27" s="133">
        <f>IF(TrAvia_act!B17=0,"",B12/TrAvia_act!B17*100)</f>
        <v>2504.1143124937239</v>
      </c>
      <c r="C27" s="133">
        <f>IF(TrAvia_act!C17=0,"",C12/TrAvia_act!C17*100)</f>
        <v>3060.9448390713474</v>
      </c>
      <c r="D27" s="133">
        <f>IF(TrAvia_act!D17=0,"",D12/TrAvia_act!D17*100)</f>
        <v>2576.2520270838354</v>
      </c>
      <c r="E27" s="133">
        <f>IF(TrAvia_act!E17=0,"",E12/TrAvia_act!E17*100)</f>
        <v>2528.5490227043415</v>
      </c>
      <c r="F27" s="133">
        <f>IF(TrAvia_act!F17=0,"",F12/TrAvia_act!F17*100)</f>
        <v>2158.8184957344688</v>
      </c>
      <c r="G27" s="133">
        <f>IF(TrAvia_act!G17=0,"",G12/TrAvia_act!G17*100)</f>
        <v>1898.8605353343632</v>
      </c>
      <c r="H27" s="133">
        <f>IF(TrAvia_act!H17=0,"",H12/TrAvia_act!H17*100)</f>
        <v>1949.993935901098</v>
      </c>
      <c r="I27" s="133">
        <f>IF(TrAvia_act!I17=0,"",I12/TrAvia_act!I17*100)</f>
        <v>1903.3077234155505</v>
      </c>
      <c r="J27" s="133">
        <f>IF(TrAvia_act!J17=0,"",J12/TrAvia_act!J17*100)</f>
        <v>1673.2354861612021</v>
      </c>
      <c r="K27" s="133">
        <f>IF(TrAvia_act!K17=0,"",K12/TrAvia_act!K17*100)</f>
        <v>1348.1399357657019</v>
      </c>
      <c r="L27" s="133">
        <f>IF(TrAvia_act!L17=0,"",L12/TrAvia_act!L17*100)</f>
        <v>1270.2357020456157</v>
      </c>
      <c r="M27" s="133">
        <f>IF(TrAvia_act!M17=0,"",M12/TrAvia_act!M17*100)</f>
        <v>1303.8282613405906</v>
      </c>
      <c r="N27" s="133">
        <f>IF(TrAvia_act!N17=0,"",N12/TrAvia_act!N17*100)</f>
        <v>1346.319773941713</v>
      </c>
      <c r="O27" s="133">
        <f>IF(TrAvia_act!O17=0,"",O12/TrAvia_act!O17*100)</f>
        <v>1381.2382683015808</v>
      </c>
      <c r="P27" s="133">
        <f>IF(TrAvia_act!P17=0,"",P12/TrAvia_act!P17*100)</f>
        <v>1307.1038335765907</v>
      </c>
      <c r="Q27" s="133">
        <f>IF(TrAvia_act!Q17=0,"",Q12/TrAvia_act!Q17*100)</f>
        <v>1308.2945283863839</v>
      </c>
    </row>
    <row r="28" spans="1:17" ht="11.45" customHeight="1" x14ac:dyDescent="0.25">
      <c r="A28" s="95" t="s">
        <v>126</v>
      </c>
      <c r="B28" s="75">
        <f>IF(TrAvia_act!B18=0,"",B13/TrAvia_act!B18*100)</f>
        <v>2496.7552353926467</v>
      </c>
      <c r="C28" s="75">
        <f>IF(TrAvia_act!C18=0,"",C13/TrAvia_act!C18*100)</f>
        <v>3048.1421576492958</v>
      </c>
      <c r="D28" s="75">
        <f>IF(TrAvia_act!D18=0,"",D13/TrAvia_act!D18*100)</f>
        <v>2562.1318730046178</v>
      </c>
      <c r="E28" s="75">
        <f>IF(TrAvia_act!E18=0,"",E13/TrAvia_act!E18*100)</f>
        <v>2503.6266397157378</v>
      </c>
      <c r="F28" s="75">
        <f>IF(TrAvia_act!F18=0,"",F13/TrAvia_act!F18*100)</f>
        <v>2137.6138209537635</v>
      </c>
      <c r="G28" s="75">
        <f>IF(TrAvia_act!G18=0,"",G13/TrAvia_act!G18*100)</f>
        <v>1874.7476658345086</v>
      </c>
      <c r="H28" s="75">
        <f>IF(TrAvia_act!H18=0,"",H13/TrAvia_act!H18*100)</f>
        <v>1901.1636854969229</v>
      </c>
      <c r="I28" s="75">
        <f>IF(TrAvia_act!I18=0,"",I13/TrAvia_act!I18*100)</f>
        <v>1829.5802788756539</v>
      </c>
      <c r="J28" s="75">
        <f>IF(TrAvia_act!J18=0,"",J13/TrAvia_act!J18*100)</f>
        <v>1618.5366253015848</v>
      </c>
      <c r="K28" s="75">
        <f>IF(TrAvia_act!K18=0,"",K13/TrAvia_act!K18*100)</f>
        <v>1333.4200788135336</v>
      </c>
      <c r="L28" s="75">
        <f>IF(TrAvia_act!L18=0,"",L13/TrAvia_act!L18*100)</f>
        <v>1169.3702112310846</v>
      </c>
      <c r="M28" s="75">
        <f>IF(TrAvia_act!M18=0,"",M13/TrAvia_act!M18*100)</f>
        <v>1199.7982155036664</v>
      </c>
      <c r="N28" s="75">
        <f>IF(TrAvia_act!N18=0,"",N13/TrAvia_act!N18*100)</f>
        <v>1168.304062249654</v>
      </c>
      <c r="O28" s="75">
        <f>IF(TrAvia_act!O18=0,"",O13/TrAvia_act!O18*100)</f>
        <v>1207.1575395220298</v>
      </c>
      <c r="P28" s="75">
        <f>IF(TrAvia_act!P18=0,"",P13/TrAvia_act!P18*100)</f>
        <v>1198.70618009843</v>
      </c>
      <c r="Q28" s="75">
        <f>IF(TrAvia_act!Q18=0,"",Q13/TrAvia_act!Q18*100)</f>
        <v>1169.8526946320267</v>
      </c>
    </row>
    <row r="29" spans="1:17" ht="11.45" customHeight="1" x14ac:dyDescent="0.25">
      <c r="A29" s="93" t="s">
        <v>125</v>
      </c>
      <c r="B29" s="74">
        <f>IF(TrAvia_act!B19=0,"",B14/TrAvia_act!B19*100)</f>
        <v>2559.6127841343941</v>
      </c>
      <c r="C29" s="74">
        <f>IF(TrAvia_act!C19=0,"",C14/TrAvia_act!C19*100)</f>
        <v>3156.6306576684806</v>
      </c>
      <c r="D29" s="74">
        <f>IF(TrAvia_act!D19=0,"",D14/TrAvia_act!D19*100)</f>
        <v>2675.4338182768984</v>
      </c>
      <c r="E29" s="74">
        <f>IF(TrAvia_act!E19=0,"",E14/TrAvia_act!E19*100)</f>
        <v>2618.2335559367375</v>
      </c>
      <c r="F29" s="74">
        <f>IF(TrAvia_act!F19=0,"",F14/TrAvia_act!F19*100)</f>
        <v>2227.2507318967027</v>
      </c>
      <c r="G29" s="74">
        <f>IF(TrAvia_act!G19=0,"",G14/TrAvia_act!G19*100)</f>
        <v>1967.3732830994456</v>
      </c>
      <c r="H29" s="74">
        <f>IF(TrAvia_act!H19=0,"",H14/TrAvia_act!H19*100)</f>
        <v>2043.7049927302262</v>
      </c>
      <c r="I29" s="74">
        <f>IF(TrAvia_act!I19=0,"",I14/TrAvia_act!I19*100)</f>
        <v>2090.8820857970481</v>
      </c>
      <c r="J29" s="74">
        <f>IF(TrAvia_act!J19=0,"",J14/TrAvia_act!J19*100)</f>
        <v>2100.0469476867897</v>
      </c>
      <c r="K29" s="74">
        <f>IF(TrAvia_act!K19=0,"",K14/TrAvia_act!K19*100)</f>
        <v>1518.7178146897982</v>
      </c>
      <c r="L29" s="74">
        <f>IF(TrAvia_act!L19=0,"",L14/TrAvia_act!L19*100)</f>
        <v>1660.26070144144</v>
      </c>
      <c r="M29" s="74">
        <f>IF(TrAvia_act!M19=0,"",M14/TrAvia_act!M19*100)</f>
        <v>1763.6858234112431</v>
      </c>
      <c r="N29" s="74">
        <f>IF(TrAvia_act!N19=0,"",N14/TrAvia_act!N19*100)</f>
        <v>1641.4536391142906</v>
      </c>
      <c r="O29" s="74">
        <f>IF(TrAvia_act!O19=0,"",O14/TrAvia_act!O19*100)</f>
        <v>1814.2805468645613</v>
      </c>
      <c r="P29" s="74">
        <f>IF(TrAvia_act!P19=0,"",P14/TrAvia_act!P19*100)</f>
        <v>1817.8229232044864</v>
      </c>
      <c r="Q29" s="74">
        <f>IF(TrAvia_act!Q19=0,"",Q14/TrAvia_act!Q19*100)</f>
        <v>1786.4662739515363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193.3176017501255</v>
      </c>
      <c r="C32" s="134">
        <f>IF(TrAvia_act!C4=0,"",C8/TrAvia_act!C4*1000)</f>
        <v>230.91032609155371</v>
      </c>
      <c r="D32" s="134">
        <f>IF(TrAvia_act!D4=0,"",D8/TrAvia_act!D4*1000)</f>
        <v>197.53867549930655</v>
      </c>
      <c r="E32" s="134">
        <f>IF(TrAvia_act!E4=0,"",E8/TrAvia_act!E4*1000)</f>
        <v>194.08276421116258</v>
      </c>
      <c r="F32" s="134">
        <f>IF(TrAvia_act!F4=0,"",F8/TrAvia_act!F4*1000)</f>
        <v>164.71014265747104</v>
      </c>
      <c r="G32" s="134">
        <f>IF(TrAvia_act!G4=0,"",G8/TrAvia_act!G4*1000)</f>
        <v>143.71145874459734</v>
      </c>
      <c r="H32" s="134">
        <f>IF(TrAvia_act!H4=0,"",H8/TrAvia_act!H4*1000)</f>
        <v>131.33621156245727</v>
      </c>
      <c r="I32" s="134">
        <f>IF(TrAvia_act!I4=0,"",I8/TrAvia_act!I4*1000)</f>
        <v>126.38168197504478</v>
      </c>
      <c r="J32" s="134">
        <f>IF(TrAvia_act!J4=0,"",J8/TrAvia_act!J4*1000)</f>
        <v>126.05405477498566</v>
      </c>
      <c r="K32" s="134">
        <f>IF(TrAvia_act!K4=0,"",K8/TrAvia_act!K4*1000)</f>
        <v>84.798321874010114</v>
      </c>
      <c r="L32" s="134">
        <f>IF(TrAvia_act!L4=0,"",L8/TrAvia_act!L4*1000)</f>
        <v>94.947431944815548</v>
      </c>
      <c r="M32" s="134">
        <f>IF(TrAvia_act!M4=0,"",M8/TrAvia_act!M4*1000)</f>
        <v>94.111779137401527</v>
      </c>
      <c r="N32" s="134">
        <f>IF(TrAvia_act!N4=0,"",N8/TrAvia_act!N4*1000)</f>
        <v>90.500047512089012</v>
      </c>
      <c r="O32" s="134">
        <f>IF(TrAvia_act!O4=0,"",O8/TrAvia_act!O4*1000)</f>
        <v>90.497221057886932</v>
      </c>
      <c r="P32" s="134">
        <f>IF(TrAvia_act!P4=0,"",P8/TrAvia_act!P4*1000)</f>
        <v>91.932448935607852</v>
      </c>
      <c r="Q32" s="134">
        <f>IF(TrAvia_act!Q4=0,"",Q8/TrAvia_act!Q4*1000)</f>
        <v>88.041122444325126</v>
      </c>
    </row>
    <row r="33" spans="1:17" ht="11.45" customHeight="1" x14ac:dyDescent="0.25">
      <c r="A33" s="116" t="s">
        <v>23</v>
      </c>
      <c r="B33" s="77" t="str">
        <f>IF(TrAvia_act!B5=0,"",B9/TrAvia_act!B5*1000)</f>
        <v/>
      </c>
      <c r="C33" s="77" t="str">
        <f>IF(TrAvia_act!C5=0,"",C9/TrAvia_act!C5*1000)</f>
        <v/>
      </c>
      <c r="D33" s="77" t="str">
        <f>IF(TrAvia_act!D5=0,"",D9/TrAvia_act!D5*1000)</f>
        <v/>
      </c>
      <c r="E33" s="77" t="str">
        <f>IF(TrAvia_act!E5=0,"",E9/TrAvia_act!E5*1000)</f>
        <v/>
      </c>
      <c r="F33" s="77" t="str">
        <f>IF(TrAvia_act!F5=0,"",F9/TrAvia_act!F5*1000)</f>
        <v/>
      </c>
      <c r="G33" s="77" t="str">
        <f>IF(TrAvia_act!G5=0,"",G9/TrAvia_act!G5*1000)</f>
        <v/>
      </c>
      <c r="H33" s="77" t="str">
        <f>IF(TrAvia_act!H5=0,"",H9/TrAvia_act!H5*1000)</f>
        <v/>
      </c>
      <c r="I33" s="77" t="str">
        <f>IF(TrAvia_act!I5=0,"",I9/TrAvia_act!I5*1000)</f>
        <v/>
      </c>
      <c r="J33" s="77" t="str">
        <f>IF(TrAvia_act!J5=0,"",J9/TrAvia_act!J5*1000)</f>
        <v/>
      </c>
      <c r="K33" s="77" t="str">
        <f>IF(TrAvia_act!K5=0,"",K9/TrAvia_act!K5*1000)</f>
        <v/>
      </c>
      <c r="L33" s="77" t="str">
        <f>IF(TrAvia_act!L5=0,"",L9/TrAvia_act!L5*1000)</f>
        <v/>
      </c>
      <c r="M33" s="77" t="str">
        <f>IF(TrAvia_act!M5=0,"",M9/TrAvia_act!M5*1000)</f>
        <v/>
      </c>
      <c r="N33" s="77" t="str">
        <f>IF(TrAvia_act!N5=0,"",N9/TrAvia_act!N5*1000)</f>
        <v/>
      </c>
      <c r="O33" s="77" t="str">
        <f>IF(TrAvia_act!O5=0,"",O9/TrAvia_act!O5*1000)</f>
        <v/>
      </c>
      <c r="P33" s="77" t="str">
        <f>IF(TrAvia_act!P5=0,"",P9/TrAvia_act!P5*1000)</f>
        <v/>
      </c>
      <c r="Q33" s="77" t="str">
        <f>IF(TrAvia_act!Q5=0,"",Q9/TrAvia_act!Q5*1000)</f>
        <v/>
      </c>
    </row>
    <row r="34" spans="1:17" ht="11.45" customHeight="1" x14ac:dyDescent="0.25">
      <c r="A34" s="116" t="s">
        <v>127</v>
      </c>
      <c r="B34" s="77">
        <f>IF(TrAvia_act!B6=0,"",B10/TrAvia_act!B6*1000)</f>
        <v>196.83520697554536</v>
      </c>
      <c r="C34" s="77">
        <f>IF(TrAvia_act!C6=0,"",C10/TrAvia_act!C6*1000)</f>
        <v>243.04643092029727</v>
      </c>
      <c r="D34" s="77">
        <f>IF(TrAvia_act!D6=0,"",D10/TrAvia_act!D6*1000)</f>
        <v>207.84843975266494</v>
      </c>
      <c r="E34" s="77">
        <f>IF(TrAvia_act!E6=0,"",E10/TrAvia_act!E6*1000)</f>
        <v>202.8409728335412</v>
      </c>
      <c r="F34" s="77">
        <f>IF(TrAvia_act!F6=0,"",F10/TrAvia_act!F6*1000)</f>
        <v>170.7440635352512</v>
      </c>
      <c r="G34" s="77">
        <f>IF(TrAvia_act!G6=0,"",G10/TrAvia_act!G6*1000)</f>
        <v>148.53233164733373</v>
      </c>
      <c r="H34" s="77">
        <f>IF(TrAvia_act!H6=0,"",H10/TrAvia_act!H6*1000)</f>
        <v>133.81346744767387</v>
      </c>
      <c r="I34" s="77">
        <f>IF(TrAvia_act!I6=0,"",I10/TrAvia_act!I6*1000)</f>
        <v>129.76732674591432</v>
      </c>
      <c r="J34" s="77">
        <f>IF(TrAvia_act!J6=0,"",J10/TrAvia_act!J6*1000)</f>
        <v>127.62055418611037</v>
      </c>
      <c r="K34" s="77">
        <f>IF(TrAvia_act!K6=0,"",K10/TrAvia_act!K6*1000)</f>
        <v>86.9004068501159</v>
      </c>
      <c r="L34" s="77">
        <f>IF(TrAvia_act!L6=0,"",L10/TrAvia_act!L6*1000)</f>
        <v>96.434928245117646</v>
      </c>
      <c r="M34" s="77">
        <f>IF(TrAvia_act!M6=0,"",M10/TrAvia_act!M6*1000)</f>
        <v>94.33507350207627</v>
      </c>
      <c r="N34" s="77">
        <f>IF(TrAvia_act!N6=0,"",N10/TrAvia_act!N6*1000)</f>
        <v>89.051247630257464</v>
      </c>
      <c r="O34" s="77">
        <f>IF(TrAvia_act!O6=0,"",O10/TrAvia_act!O6*1000)</f>
        <v>88.729808613141714</v>
      </c>
      <c r="P34" s="77">
        <f>IF(TrAvia_act!P6=0,"",P10/TrAvia_act!P6*1000)</f>
        <v>90.14197868844316</v>
      </c>
      <c r="Q34" s="77">
        <f>IF(TrAvia_act!Q6=0,"",Q10/TrAvia_act!Q6*1000)</f>
        <v>85.784067025034773</v>
      </c>
    </row>
    <row r="35" spans="1:17" ht="11.45" customHeight="1" x14ac:dyDescent="0.25">
      <c r="A35" s="116" t="s">
        <v>125</v>
      </c>
      <c r="B35" s="77">
        <f>IF(TrAvia_act!B7=0,"",B11/TrAvia_act!B7*1000)</f>
        <v>175.88008616810222</v>
      </c>
      <c r="C35" s="77">
        <f>IF(TrAvia_act!C7=0,"",C11/TrAvia_act!C7*1000)</f>
        <v>185.19852381287697</v>
      </c>
      <c r="D35" s="77">
        <f>IF(TrAvia_act!D7=0,"",D11/TrAvia_act!D7*1000)</f>
        <v>160.36941015928917</v>
      </c>
      <c r="E35" s="77">
        <f>IF(TrAvia_act!E7=0,"",E11/TrAvia_act!E7*1000)</f>
        <v>159.15031919386863</v>
      </c>
      <c r="F35" s="77">
        <f>IF(TrAvia_act!F7=0,"",F11/TrAvia_act!F7*1000)</f>
        <v>136.89630300485052</v>
      </c>
      <c r="G35" s="77">
        <f>IF(TrAvia_act!G7=0,"",G11/TrAvia_act!G7*1000)</f>
        <v>123.01723411691762</v>
      </c>
      <c r="H35" s="77">
        <f>IF(TrAvia_act!H7=0,"",H11/TrAvia_act!H7*1000)</f>
        <v>120.95833243684594</v>
      </c>
      <c r="I35" s="77">
        <f>IF(TrAvia_act!I7=0,"",I11/TrAvia_act!I7*1000)</f>
        <v>113.62814918017247</v>
      </c>
      <c r="J35" s="77">
        <f>IF(TrAvia_act!J7=0,"",J11/TrAvia_act!J7*1000)</f>
        <v>120.50180234231799</v>
      </c>
      <c r="K35" s="77">
        <f>IF(TrAvia_act!K7=0,"",K11/TrAvia_act!K7*1000)</f>
        <v>76.808431731397818</v>
      </c>
      <c r="L35" s="77">
        <f>IF(TrAvia_act!L7=0,"",L11/TrAvia_act!L7*1000)</f>
        <v>87.160505803050597</v>
      </c>
      <c r="M35" s="77">
        <f>IF(TrAvia_act!M7=0,"",M11/TrAvia_act!M7*1000)</f>
        <v>92.846005001330937</v>
      </c>
      <c r="N35" s="77">
        <f>IF(TrAvia_act!N7=0,"",N11/TrAvia_act!N7*1000)</f>
        <v>97.656364461881012</v>
      </c>
      <c r="O35" s="77">
        <f>IF(TrAvia_act!O7=0,"",O11/TrAvia_act!O7*1000)</f>
        <v>97.454106665344483</v>
      </c>
      <c r="P35" s="77">
        <f>IF(TrAvia_act!P7=0,"",P11/TrAvia_act!P7*1000)</f>
        <v>97.721039399575531</v>
      </c>
      <c r="Q35" s="77">
        <f>IF(TrAvia_act!Q7=0,"",Q11/TrAvia_act!Q7*1000)</f>
        <v>95.06301787898542</v>
      </c>
    </row>
    <row r="36" spans="1:17" ht="11.45" customHeight="1" x14ac:dyDescent="0.25">
      <c r="A36" s="128" t="s">
        <v>33</v>
      </c>
      <c r="B36" s="133">
        <f>IF(TrAvia_act!B8=0,"",B12/TrAvia_act!B8*1000)</f>
        <v>1029.0121858475732</v>
      </c>
      <c r="C36" s="133">
        <f>IF(TrAvia_act!C8=0,"",C12/TrAvia_act!C8*1000)</f>
        <v>1234.1461212535944</v>
      </c>
      <c r="D36" s="133">
        <f>IF(TrAvia_act!D8=0,"",D12/TrAvia_act!D8*1000)</f>
        <v>1015.1378002764757</v>
      </c>
      <c r="E36" s="133">
        <f>IF(TrAvia_act!E8=0,"",E12/TrAvia_act!E8*1000)</f>
        <v>885.00175893151209</v>
      </c>
      <c r="F36" s="133">
        <f>IF(TrAvia_act!F8=0,"",F12/TrAvia_act!F8*1000)</f>
        <v>729.91992608785836</v>
      </c>
      <c r="G36" s="133">
        <f>IF(TrAvia_act!G8=0,"",G12/TrAvia_act!G8*1000)</f>
        <v>626.03326214082961</v>
      </c>
      <c r="H36" s="133">
        <f>IF(TrAvia_act!H8=0,"",H12/TrAvia_act!H8*1000)</f>
        <v>602.99078885019333</v>
      </c>
      <c r="I36" s="133">
        <f>IF(TrAvia_act!I8=0,"",I12/TrAvia_act!I8*1000)</f>
        <v>631.32325591819153</v>
      </c>
      <c r="J36" s="133">
        <f>IF(TrAvia_act!J8=0,"",J12/TrAvia_act!J8*1000)</f>
        <v>698.44032151317276</v>
      </c>
      <c r="K36" s="133">
        <f>IF(TrAvia_act!K8=0,"",K12/TrAvia_act!K8*1000)</f>
        <v>585.56061289078843</v>
      </c>
      <c r="L36" s="133">
        <f>IF(TrAvia_act!L8=0,"",L12/TrAvia_act!L8*1000)</f>
        <v>451.71352240976756</v>
      </c>
      <c r="M36" s="133">
        <f>IF(TrAvia_act!M8=0,"",M12/TrAvia_act!M8*1000)</f>
        <v>467.78620862415141</v>
      </c>
      <c r="N36" s="133">
        <f>IF(TrAvia_act!N8=0,"",N12/TrAvia_act!N8*1000)</f>
        <v>402.65464911677418</v>
      </c>
      <c r="O36" s="133">
        <f>IF(TrAvia_act!O8=0,"",O12/TrAvia_act!O8*1000)</f>
        <v>457.90881331180992</v>
      </c>
      <c r="P36" s="133">
        <f>IF(TrAvia_act!P8=0,"",P12/TrAvia_act!P8*1000)</f>
        <v>452.85032562962522</v>
      </c>
      <c r="Q36" s="133">
        <f>IF(TrAvia_act!Q8=0,"",Q12/TrAvia_act!Q8*1000)</f>
        <v>442.13497967658526</v>
      </c>
    </row>
    <row r="37" spans="1:17" ht="11.45" customHeight="1" x14ac:dyDescent="0.25">
      <c r="A37" s="95" t="s">
        <v>126</v>
      </c>
      <c r="B37" s="75">
        <f>IF(TrAvia_act!B9=0,"",B13/TrAvia_act!B9*1000)</f>
        <v>1221.2976210132829</v>
      </c>
      <c r="C37" s="75">
        <f>IF(TrAvia_act!C9=0,"",C13/TrAvia_act!C9*1000)</f>
        <v>1453.9710081701623</v>
      </c>
      <c r="D37" s="75">
        <f>IF(TrAvia_act!D9=0,"",D13/TrAvia_act!D9*1000)</f>
        <v>1203.5133527223502</v>
      </c>
      <c r="E37" s="75">
        <f>IF(TrAvia_act!E9=0,"",E13/TrAvia_act!E9*1000)</f>
        <v>1159.6030151128384</v>
      </c>
      <c r="F37" s="75">
        <f>IF(TrAvia_act!F9=0,"",F13/TrAvia_act!F9*1000)</f>
        <v>977.51122415672614</v>
      </c>
      <c r="G37" s="75">
        <f>IF(TrAvia_act!G9=0,"",G13/TrAvia_act!G9*1000)</f>
        <v>866.32477321060969</v>
      </c>
      <c r="H37" s="75">
        <f>IF(TrAvia_act!H9=0,"",H13/TrAvia_act!H9*1000)</f>
        <v>914.88609577022032</v>
      </c>
      <c r="I37" s="75">
        <f>IF(TrAvia_act!I9=0,"",I13/TrAvia_act!I9*1000)</f>
        <v>890.38956529983659</v>
      </c>
      <c r="J37" s="75">
        <f>IF(TrAvia_act!J9=0,"",J13/TrAvia_act!J9*1000)</f>
        <v>806.19418920915223</v>
      </c>
      <c r="K37" s="75">
        <f>IF(TrAvia_act!K9=0,"",K13/TrAvia_act!K9*1000)</f>
        <v>654.28157032342676</v>
      </c>
      <c r="L37" s="75">
        <f>IF(TrAvia_act!L9=0,"",L13/TrAvia_act!L9*1000)</f>
        <v>552.64233735443838</v>
      </c>
      <c r="M37" s="75">
        <f>IF(TrAvia_act!M9=0,"",M13/TrAvia_act!M9*1000)</f>
        <v>546.91589617204897</v>
      </c>
      <c r="N37" s="75">
        <f>IF(TrAvia_act!N9=0,"",N13/TrAvia_act!N9*1000)</f>
        <v>537.18034130273747</v>
      </c>
      <c r="O37" s="75">
        <f>IF(TrAvia_act!O9=0,"",O13/TrAvia_act!O9*1000)</f>
        <v>548.73270754880753</v>
      </c>
      <c r="P37" s="75">
        <f>IF(TrAvia_act!P9=0,"",P13/TrAvia_act!P9*1000)</f>
        <v>504.64859888873372</v>
      </c>
      <c r="Q37" s="75">
        <f>IF(TrAvia_act!Q9=0,"",Q13/TrAvia_act!Q9*1000)</f>
        <v>499.01467318522344</v>
      </c>
    </row>
    <row r="38" spans="1:17" ht="11.45" customHeight="1" x14ac:dyDescent="0.25">
      <c r="A38" s="93" t="s">
        <v>125</v>
      </c>
      <c r="B38" s="74">
        <f>IF(TrAvia_act!B10=0,"",B14/TrAvia_act!B10*1000)</f>
        <v>476.79145249577698</v>
      </c>
      <c r="C38" s="74">
        <f>IF(TrAvia_act!C10=0,"",C14/TrAvia_act!C10*1000)</f>
        <v>590.17952852059273</v>
      </c>
      <c r="D38" s="74">
        <f>IF(TrAvia_act!D10=0,"",D14/TrAvia_act!D10*1000)</f>
        <v>494.49766191109018</v>
      </c>
      <c r="E38" s="74">
        <f>IF(TrAvia_act!E10=0,"",E14/TrAvia_act!E10*1000)</f>
        <v>487.64221681633359</v>
      </c>
      <c r="F38" s="74">
        <f>IF(TrAvia_act!F10=0,"",F14/TrAvia_act!F10*1000)</f>
        <v>409.02918969833223</v>
      </c>
      <c r="G38" s="74">
        <f>IF(TrAvia_act!G10=0,"",G14/TrAvia_act!G10*1000)</f>
        <v>357.53029678953487</v>
      </c>
      <c r="H38" s="74">
        <f>IF(TrAvia_act!H10=0,"",H14/TrAvia_act!H10*1000)</f>
        <v>374.85013797363166</v>
      </c>
      <c r="I38" s="74">
        <f>IF(TrAvia_act!I10=0,"",I14/TrAvia_act!I10*1000)</f>
        <v>383.14620096907424</v>
      </c>
      <c r="J38" s="74">
        <f>IF(TrAvia_act!J10=0,"",J14/TrAvia_act!J10*1000)</f>
        <v>387.20635024531509</v>
      </c>
      <c r="K38" s="74">
        <f>IF(TrAvia_act!K10=0,"",K14/TrAvia_act!K10*1000)</f>
        <v>283.06478756785543</v>
      </c>
      <c r="L38" s="74">
        <f>IF(TrAvia_act!L10=0,"",L14/TrAvia_act!L10*1000)</f>
        <v>301.66735344613733</v>
      </c>
      <c r="M38" s="74">
        <f>IF(TrAvia_act!M10=0,"",M14/TrAvia_act!M10*1000)</f>
        <v>325.96494913644415</v>
      </c>
      <c r="N38" s="74">
        <f>IF(TrAvia_act!N10=0,"",N14/TrAvia_act!N10*1000)</f>
        <v>310.80767788864586</v>
      </c>
      <c r="O38" s="74">
        <f>IF(TrAvia_act!O10=0,"",O14/TrAvia_act!O10*1000)</f>
        <v>359.43891727286547</v>
      </c>
      <c r="P38" s="74">
        <f>IF(TrAvia_act!P10=0,"",P14/TrAvia_act!P10*1000)</f>
        <v>343.35549967786545</v>
      </c>
      <c r="Q38" s="74">
        <f>IF(TrAvia_act!Q10=0,"",Q14/TrAvia_act!Q10*1000)</f>
        <v>351.51221977711151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9703.5398834156094</v>
      </c>
      <c r="C41" s="134">
        <f>IF(TrAvia_act!C22=0,"",1000000*C8/TrAvia_act!C22)</f>
        <v>11916.479145117752</v>
      </c>
      <c r="D41" s="134">
        <f>IF(TrAvia_act!D22=0,"",1000000*D8/TrAvia_act!D22)</f>
        <v>10317.8620763821</v>
      </c>
      <c r="E41" s="134">
        <f>IF(TrAvia_act!E22=0,"",1000000*E8/TrAvia_act!E22)</f>
        <v>10133.18341986891</v>
      </c>
      <c r="F41" s="134">
        <f>IF(TrAvia_act!F22=0,"",1000000*F8/TrAvia_act!F22)</f>
        <v>8669.6437649390591</v>
      </c>
      <c r="G41" s="134">
        <f>IF(TrAvia_act!G22=0,"",1000000*G8/TrAvia_act!G22)</f>
        <v>7799.314705587989</v>
      </c>
      <c r="H41" s="134">
        <f>IF(TrAvia_act!H22=0,"",1000000*H8/TrAvia_act!H22)</f>
        <v>8029.6730777164112</v>
      </c>
      <c r="I41" s="134">
        <f>IF(TrAvia_act!I22=0,"",1000000*I8/TrAvia_act!I22)</f>
        <v>8490.8392867495277</v>
      </c>
      <c r="J41" s="134">
        <f>IF(TrAvia_act!J22=0,"",1000000*J8/TrAvia_act!J22)</f>
        <v>8467.9683895790022</v>
      </c>
      <c r="K41" s="134">
        <f>IF(TrAvia_act!K22=0,"",1000000*K8/TrAvia_act!K22)</f>
        <v>5788.4458846314537</v>
      </c>
      <c r="L41" s="134">
        <f>IF(TrAvia_act!L22=0,"",1000000*L8/TrAvia_act!L22)</f>
        <v>6198.9760200170831</v>
      </c>
      <c r="M41" s="134">
        <f>IF(TrAvia_act!M22=0,"",1000000*M8/TrAvia_act!M22)</f>
        <v>6485.4228296971733</v>
      </c>
      <c r="N41" s="134">
        <f>IF(TrAvia_act!N22=0,"",1000000*N8/TrAvia_act!N22)</f>
        <v>6466.0111520922255</v>
      </c>
      <c r="O41" s="134">
        <f>IF(TrAvia_act!O22=0,"",1000000*O8/TrAvia_act!O22)</f>
        <v>6946.1318617151264</v>
      </c>
      <c r="P41" s="134">
        <f>IF(TrAvia_act!P22=0,"",1000000*P8/TrAvia_act!P22)</f>
        <v>7025.2648900747126</v>
      </c>
      <c r="Q41" s="134">
        <f>IF(TrAvia_act!Q22=0,"",1000000*Q8/TrAvia_act!Q22)</f>
        <v>6881.9283794253215</v>
      </c>
    </row>
    <row r="42" spans="1:17" ht="11.45" customHeight="1" x14ac:dyDescent="0.25">
      <c r="A42" s="116" t="s">
        <v>23</v>
      </c>
      <c r="B42" s="77" t="str">
        <f>IF(TrAvia_act!B23=0,"",1000000*B9/TrAvia_act!B23)</f>
        <v/>
      </c>
      <c r="C42" s="77" t="str">
        <f>IF(TrAvia_act!C23=0,"",1000000*C9/TrAvia_act!C23)</f>
        <v/>
      </c>
      <c r="D42" s="77" t="str">
        <f>IF(TrAvia_act!D23=0,"",1000000*D9/TrAvia_act!D23)</f>
        <v/>
      </c>
      <c r="E42" s="77" t="str">
        <f>IF(TrAvia_act!E23=0,"",1000000*E9/TrAvia_act!E23)</f>
        <v/>
      </c>
      <c r="F42" s="77" t="str">
        <f>IF(TrAvia_act!F23=0,"",1000000*F9/TrAvia_act!F23)</f>
        <v/>
      </c>
      <c r="G42" s="77" t="str">
        <f>IF(TrAvia_act!G23=0,"",1000000*G9/TrAvia_act!G23)</f>
        <v/>
      </c>
      <c r="H42" s="77" t="str">
        <f>IF(TrAvia_act!H23=0,"",1000000*H9/TrAvia_act!H23)</f>
        <v/>
      </c>
      <c r="I42" s="77" t="str">
        <f>IF(TrAvia_act!I23=0,"",1000000*I9/TrAvia_act!I23)</f>
        <v/>
      </c>
      <c r="J42" s="77" t="str">
        <f>IF(TrAvia_act!J23=0,"",1000000*J9/TrAvia_act!J23)</f>
        <v/>
      </c>
      <c r="K42" s="77" t="str">
        <f>IF(TrAvia_act!K23=0,"",1000000*K9/TrAvia_act!K23)</f>
        <v/>
      </c>
      <c r="L42" s="77" t="str">
        <f>IF(TrAvia_act!L23=0,"",1000000*L9/TrAvia_act!L23)</f>
        <v/>
      </c>
      <c r="M42" s="77" t="str">
        <f>IF(TrAvia_act!M23=0,"",1000000*M9/TrAvia_act!M23)</f>
        <v/>
      </c>
      <c r="N42" s="77" t="str">
        <f>IF(TrAvia_act!N23=0,"",1000000*N9/TrAvia_act!N23)</f>
        <v/>
      </c>
      <c r="O42" s="77" t="str">
        <f>IF(TrAvia_act!O23=0,"",1000000*O9/TrAvia_act!O23)</f>
        <v/>
      </c>
      <c r="P42" s="77" t="str">
        <f>IF(TrAvia_act!P23=0,"",1000000*P9/TrAvia_act!P23)</f>
        <v/>
      </c>
      <c r="Q42" s="77" t="str">
        <f>IF(TrAvia_act!Q23=0,"",1000000*Q9/TrAvia_act!Q23)</f>
        <v/>
      </c>
    </row>
    <row r="43" spans="1:17" ht="11.45" customHeight="1" x14ac:dyDescent="0.25">
      <c r="A43" s="116" t="s">
        <v>127</v>
      </c>
      <c r="B43" s="77">
        <f>IF(TrAvia_act!B24=0,"",1000000*B10/TrAvia_act!B24)</f>
        <v>9015.5146285752689</v>
      </c>
      <c r="C43" s="77">
        <f>IF(TrAvia_act!C24=0,"",1000000*C10/TrAvia_act!C24)</f>
        <v>11169.132717804339</v>
      </c>
      <c r="D43" s="77">
        <f>IF(TrAvia_act!D24=0,"",1000000*D10/TrAvia_act!D24)</f>
        <v>9666.013412293396</v>
      </c>
      <c r="E43" s="77">
        <f>IF(TrAvia_act!E24=0,"",1000000*E10/TrAvia_act!E24)</f>
        <v>9548.5183579697459</v>
      </c>
      <c r="F43" s="77">
        <f>IF(TrAvia_act!F24=0,"",1000000*F10/TrAvia_act!F24)</f>
        <v>8198.3445088993958</v>
      </c>
      <c r="G43" s="77">
        <f>IF(TrAvia_act!G24=0,"",1000000*G10/TrAvia_act!G24)</f>
        <v>7339.4310456910898</v>
      </c>
      <c r="H43" s="77">
        <f>IF(TrAvia_act!H24=0,"",1000000*H10/TrAvia_act!H24)</f>
        <v>7495.7979724278712</v>
      </c>
      <c r="I43" s="77">
        <f>IF(TrAvia_act!I24=0,"",1000000*I10/TrAvia_act!I24)</f>
        <v>7958.4956529857454</v>
      </c>
      <c r="J43" s="77">
        <f>IF(TrAvia_act!J24=0,"",1000000*J10/TrAvia_act!J24)</f>
        <v>7852.5060445827921</v>
      </c>
      <c r="K43" s="77">
        <f>IF(TrAvia_act!K24=0,"",1000000*K10/TrAvia_act!K24)</f>
        <v>5382.8626389755973</v>
      </c>
      <c r="L43" s="77">
        <f>IF(TrAvia_act!L24=0,"",1000000*L10/TrAvia_act!L24)</f>
        <v>5907.4645481672642</v>
      </c>
      <c r="M43" s="77">
        <f>IF(TrAvia_act!M24=0,"",1000000*M10/TrAvia_act!M24)</f>
        <v>6204.8650166791485</v>
      </c>
      <c r="N43" s="77">
        <f>IF(TrAvia_act!N24=0,"",1000000*N10/TrAvia_act!N24)</f>
        <v>6112.0738278987501</v>
      </c>
      <c r="O43" s="77">
        <f>IF(TrAvia_act!O24=0,"",1000000*O10/TrAvia_act!O24)</f>
        <v>6480.8704379851151</v>
      </c>
      <c r="P43" s="77">
        <f>IF(TrAvia_act!P24=0,"",1000000*P10/TrAvia_act!P24)</f>
        <v>6474.6950121145828</v>
      </c>
      <c r="Q43" s="77">
        <f>IF(TrAvia_act!Q24=0,"",1000000*Q10/TrAvia_act!Q24)</f>
        <v>6296.3281587045758</v>
      </c>
    </row>
    <row r="44" spans="1:17" ht="11.45" customHeight="1" x14ac:dyDescent="0.25">
      <c r="A44" s="116" t="s">
        <v>125</v>
      </c>
      <c r="B44" s="77">
        <f>IF(TrAvia_act!B25=0,"",1000000*B11/TrAvia_act!B25)</f>
        <v>16828.512784852599</v>
      </c>
      <c r="C44" s="77">
        <f>IF(TrAvia_act!C25=0,"",1000000*C11/TrAvia_act!C25)</f>
        <v>17805.790662897933</v>
      </c>
      <c r="D44" s="77">
        <f>IF(TrAvia_act!D25=0,"",1000000*D11/TrAvia_act!D25)</f>
        <v>15064.954545914896</v>
      </c>
      <c r="E44" s="77">
        <f>IF(TrAvia_act!E25=0,"",1000000*E11/TrAvia_act!E25)</f>
        <v>14712.78830583116</v>
      </c>
      <c r="F44" s="77">
        <f>IF(TrAvia_act!F25=0,"",1000000*F11/TrAvia_act!F25)</f>
        <v>12949.641869388503</v>
      </c>
      <c r="G44" s="77">
        <f>IF(TrAvia_act!G25=0,"",1000000*G11/TrAvia_act!G25)</f>
        <v>11550.45355270007</v>
      </c>
      <c r="H44" s="77">
        <f>IF(TrAvia_act!H25=0,"",1000000*H11/TrAvia_act!H25)</f>
        <v>11986.077130513502</v>
      </c>
      <c r="I44" s="77">
        <f>IF(TrAvia_act!I25=0,"",1000000*I11/TrAvia_act!I25)</f>
        <v>11921.30873957145</v>
      </c>
      <c r="J44" s="77">
        <f>IF(TrAvia_act!J25=0,"",1000000*J11/TrAvia_act!J25)</f>
        <v>11997.879327968818</v>
      </c>
      <c r="K44" s="77">
        <f>IF(TrAvia_act!K25=0,"",1000000*K11/TrAvia_act!K25)</f>
        <v>8563.0274519234899</v>
      </c>
      <c r="L44" s="77">
        <f>IF(TrAvia_act!L25=0,"",1000000*L11/TrAvia_act!L25)</f>
        <v>8679.7446068388454</v>
      </c>
      <c r="M44" s="77">
        <f>IF(TrAvia_act!M25=0,"",1000000*M11/TrAvia_act!M25)</f>
        <v>8769.0912326584039</v>
      </c>
      <c r="N44" s="77">
        <f>IF(TrAvia_act!N25=0,"",1000000*N11/TrAvia_act!N25)</f>
        <v>8747.6705304840925</v>
      </c>
      <c r="O44" s="77">
        <f>IF(TrAvia_act!O25=0,"",1000000*O11/TrAvia_act!O25)</f>
        <v>9352.3187790740976</v>
      </c>
      <c r="P44" s="77">
        <f>IF(TrAvia_act!P25=0,"",1000000*P11/TrAvia_act!P25)</f>
        <v>9412.1145190866773</v>
      </c>
      <c r="Q44" s="77">
        <f>IF(TrAvia_act!Q25=0,"",1000000*Q11/TrAvia_act!Q25)</f>
        <v>9313.8553995304483</v>
      </c>
    </row>
    <row r="45" spans="1:17" ht="11.45" customHeight="1" x14ac:dyDescent="0.25">
      <c r="A45" s="128" t="s">
        <v>18</v>
      </c>
      <c r="B45" s="133">
        <f>IF(TrAvia_act!B26=0,"",1000000*B12/TrAvia_act!B26)</f>
        <v>10754.216578531046</v>
      </c>
      <c r="C45" s="133">
        <f>IF(TrAvia_act!C26=0,"",1000000*C12/TrAvia_act!C26)</f>
        <v>13158.779006337991</v>
      </c>
      <c r="D45" s="133">
        <f>IF(TrAvia_act!D26=0,"",1000000*D12/TrAvia_act!D26)</f>
        <v>11102.434265306812</v>
      </c>
      <c r="E45" s="133">
        <f>IF(TrAvia_act!E26=0,"",1000000*E12/TrAvia_act!E26)</f>
        <v>11262.848296309823</v>
      </c>
      <c r="F45" s="133">
        <f>IF(TrAvia_act!F26=0,"",1000000*F12/TrAvia_act!F26)</f>
        <v>9714.8990651276872</v>
      </c>
      <c r="G45" s="133">
        <f>IF(TrAvia_act!G26=0,"",1000000*G12/TrAvia_act!G26)</f>
        <v>8651.2884982237028</v>
      </c>
      <c r="H45" s="133">
        <f>IF(TrAvia_act!H26=0,"",1000000*H12/TrAvia_act!H26)</f>
        <v>9276.5155348289845</v>
      </c>
      <c r="I45" s="133">
        <f>IF(TrAvia_act!I26=0,"",1000000*I12/TrAvia_act!I26)</f>
        <v>9530.4485315582533</v>
      </c>
      <c r="J45" s="133">
        <f>IF(TrAvia_act!J26=0,"",1000000*J12/TrAvia_act!J26)</f>
        <v>10203.966091285325</v>
      </c>
      <c r="K45" s="133">
        <f>IF(TrAvia_act!K26=0,"",1000000*K12/TrAvia_act!K26)</f>
        <v>5730.7998649376077</v>
      </c>
      <c r="L45" s="133">
        <f>IF(TrAvia_act!L26=0,"",1000000*L12/TrAvia_act!L26)</f>
        <v>8097.9766190359451</v>
      </c>
      <c r="M45" s="133">
        <f>IF(TrAvia_act!M26=0,"",1000000*M12/TrAvia_act!M26)</f>
        <v>8254.4435276428721</v>
      </c>
      <c r="N45" s="133">
        <f>IF(TrAvia_act!N26=0,"",1000000*N12/TrAvia_act!N26)</f>
        <v>8328.1086356304568</v>
      </c>
      <c r="O45" s="133">
        <f>IF(TrAvia_act!O26=0,"",1000000*O12/TrAvia_act!O26)</f>
        <v>8386.1042400696278</v>
      </c>
      <c r="P45" s="133">
        <f>IF(TrAvia_act!P26=0,"",1000000*P12/TrAvia_act!P26)</f>
        <v>8320.8558719759458</v>
      </c>
      <c r="Q45" s="133">
        <f>IF(TrAvia_act!Q26=0,"",1000000*Q12/TrAvia_act!Q26)</f>
        <v>8013.7304583250952</v>
      </c>
    </row>
    <row r="46" spans="1:17" ht="11.45" customHeight="1" x14ac:dyDescent="0.25">
      <c r="A46" s="95" t="s">
        <v>126</v>
      </c>
      <c r="B46" s="75">
        <f>IF(TrAvia_act!B27=0,"",1000000*B13/TrAvia_act!B27)</f>
        <v>10306.400542964577</v>
      </c>
      <c r="C46" s="75">
        <f>IF(TrAvia_act!C27=0,"",1000000*C13/TrAvia_act!C27)</f>
        <v>12567.996741371626</v>
      </c>
      <c r="D46" s="75">
        <f>IF(TrAvia_act!D27=0,"",1000000*D13/TrAvia_act!D27)</f>
        <v>10566.751024380303</v>
      </c>
      <c r="E46" s="75">
        <f>IF(TrAvia_act!E27=0,"",1000000*E13/TrAvia_act!E27)</f>
        <v>10346.920675516691</v>
      </c>
      <c r="F46" s="75">
        <f>IF(TrAvia_act!F27=0,"",1000000*F13/TrAvia_act!F27)</f>
        <v>8837.027710064267</v>
      </c>
      <c r="G46" s="75">
        <f>IF(TrAvia_act!G27=0,"",1000000*G13/TrAvia_act!G27)</f>
        <v>7805.7765572433009</v>
      </c>
      <c r="H46" s="75">
        <f>IF(TrAvia_act!H27=0,"",1000000*H13/TrAvia_act!H27)</f>
        <v>8158.843468508082</v>
      </c>
      <c r="I46" s="75">
        <f>IF(TrAvia_act!I27=0,"",1000000*I13/TrAvia_act!I27)</f>
        <v>8722.5632246516998</v>
      </c>
      <c r="J46" s="75">
        <f>IF(TrAvia_act!J27=0,"",1000000*J13/TrAvia_act!J27)</f>
        <v>10018.295616372159</v>
      </c>
      <c r="K46" s="75">
        <f>IF(TrAvia_act!K27=0,"",1000000*K13/TrAvia_act!K27)</f>
        <v>5587.8785491998751</v>
      </c>
      <c r="L46" s="75">
        <f>IF(TrAvia_act!L27=0,"",1000000*L13/TrAvia_act!L27)</f>
        <v>8052.3744083368128</v>
      </c>
      <c r="M46" s="75">
        <f>IF(TrAvia_act!M27=0,"",1000000*M13/TrAvia_act!M27)</f>
        <v>8313.6738598957509</v>
      </c>
      <c r="N46" s="75">
        <f>IF(TrAvia_act!N27=0,"",1000000*N13/TrAvia_act!N27)</f>
        <v>8087.7096457767748</v>
      </c>
      <c r="O46" s="75">
        <f>IF(TrAvia_act!O27=0,"",1000000*O13/TrAvia_act!O27)</f>
        <v>8433.1341105920146</v>
      </c>
      <c r="P46" s="75">
        <f>IF(TrAvia_act!P27=0,"",1000000*P13/TrAvia_act!P27)</f>
        <v>8334.2818385075898</v>
      </c>
      <c r="Q46" s="75">
        <f>IF(TrAvia_act!Q27=0,"",1000000*Q13/TrAvia_act!Q27)</f>
        <v>8074.8448423333657</v>
      </c>
    </row>
    <row r="47" spans="1:17" ht="11.45" customHeight="1" x14ac:dyDescent="0.25">
      <c r="A47" s="93" t="s">
        <v>125</v>
      </c>
      <c r="B47" s="74">
        <f>IF(TrAvia_act!B28=0,"",1000000*B14/TrAvia_act!B28)</f>
        <v>15806.500056716864</v>
      </c>
      <c r="C47" s="74">
        <f>IF(TrAvia_act!C28=0,"",1000000*C14/TrAvia_act!C28)</f>
        <v>19914.904395440542</v>
      </c>
      <c r="D47" s="74">
        <f>IF(TrAvia_act!D28=0,"",1000000*D14/TrAvia_act!D28)</f>
        <v>16847.637024243657</v>
      </c>
      <c r="E47" s="74">
        <f>IF(TrAvia_act!E28=0,"",1000000*E14/TrAvia_act!E28)</f>
        <v>16196.367526491022</v>
      </c>
      <c r="F47" s="74">
        <f>IF(TrAvia_act!F28=0,"",1000000*F14/TrAvia_act!F28)</f>
        <v>14032.59287268451</v>
      </c>
      <c r="G47" s="74">
        <f>IF(TrAvia_act!G28=0,"",1000000*G14/TrAvia_act!G28)</f>
        <v>12241.46227838664</v>
      </c>
      <c r="H47" s="74">
        <f>IF(TrAvia_act!H28=0,"",1000000*H14/TrAvia_act!H28)</f>
        <v>12279.651782595582</v>
      </c>
      <c r="I47" s="74">
        <f>IF(TrAvia_act!I28=0,"",1000000*I14/TrAvia_act!I28)</f>
        <v>12005.986994923293</v>
      </c>
      <c r="J47" s="74">
        <f>IF(TrAvia_act!J28=0,"",1000000*J14/TrAvia_act!J28)</f>
        <v>11483.907237495241</v>
      </c>
      <c r="K47" s="74">
        <f>IF(TrAvia_act!K28=0,"",1000000*K14/TrAvia_act!K28)</f>
        <v>7746.7426342908966</v>
      </c>
      <c r="L47" s="74">
        <f>IF(TrAvia_act!L28=0,"",1000000*L14/TrAvia_act!L28)</f>
        <v>8224.8336778898956</v>
      </c>
      <c r="M47" s="74">
        <f>IF(TrAvia_act!M28=0,"",1000000*M14/TrAvia_act!M28)</f>
        <v>8081.3087102883101</v>
      </c>
      <c r="N47" s="74">
        <f>IF(TrAvia_act!N28=0,"",1000000*N14/TrAvia_act!N28)</f>
        <v>8630.8332895202784</v>
      </c>
      <c r="O47" s="74">
        <f>IF(TrAvia_act!O28=0,"",1000000*O14/TrAvia_act!O28)</f>
        <v>8309.4045183451999</v>
      </c>
      <c r="P47" s="74">
        <f>IF(TrAvia_act!P28=0,"",1000000*P14/TrAvia_act!P28)</f>
        <v>8279.4177036684123</v>
      </c>
      <c r="Q47" s="74">
        <f>IF(TrAvia_act!Q28=0,"",1000000*Q14/TrAvia_act!Q28)</f>
        <v>7878.8573349964972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0.93620074307818779</v>
      </c>
      <c r="C50" s="129">
        <f t="shared" si="6"/>
        <v>0.93994978569426224</v>
      </c>
      <c r="D50" s="129">
        <f t="shared" si="6"/>
        <v>0.94607532538727801</v>
      </c>
      <c r="E50" s="129">
        <f t="shared" si="6"/>
        <v>0.96821211265059981</v>
      </c>
      <c r="F50" s="129">
        <f t="shared" si="6"/>
        <v>0.9749584075318608</v>
      </c>
      <c r="G50" s="129">
        <f t="shared" si="6"/>
        <v>0.97934894844677389</v>
      </c>
      <c r="H50" s="129">
        <f t="shared" si="6"/>
        <v>0.97561395996375999</v>
      </c>
      <c r="I50" s="129">
        <f t="shared" si="6"/>
        <v>0.97904612700938654</v>
      </c>
      <c r="J50" s="129">
        <f t="shared" si="6"/>
        <v>0.98395344995466649</v>
      </c>
      <c r="K50" s="129">
        <f t="shared" si="6"/>
        <v>0.9848644502412387</v>
      </c>
      <c r="L50" s="129">
        <f t="shared" si="6"/>
        <v>0.9884491507619898</v>
      </c>
      <c r="M50" s="129">
        <f t="shared" si="6"/>
        <v>0.98994896467763416</v>
      </c>
      <c r="N50" s="129">
        <f t="shared" si="6"/>
        <v>0.98658252427614357</v>
      </c>
      <c r="O50" s="129">
        <f t="shared" si="6"/>
        <v>0.98442251061175756</v>
      </c>
      <c r="P50" s="129">
        <f t="shared" si="6"/>
        <v>0.98816619513842663</v>
      </c>
      <c r="Q50" s="129">
        <f t="shared" si="6"/>
        <v>0.98786245192437261</v>
      </c>
    </row>
    <row r="51" spans="1:17" ht="11.45" customHeight="1" x14ac:dyDescent="0.25">
      <c r="A51" s="116" t="s">
        <v>23</v>
      </c>
      <c r="B51" s="52">
        <f t="shared" ref="B51:Q51" si="7">IF(B9=0,0,B9/B$7)</f>
        <v>0</v>
      </c>
      <c r="C51" s="52">
        <f t="shared" si="7"/>
        <v>0</v>
      </c>
      <c r="D51" s="52">
        <f t="shared" si="7"/>
        <v>0</v>
      </c>
      <c r="E51" s="52">
        <f t="shared" si="7"/>
        <v>0</v>
      </c>
      <c r="F51" s="52">
        <f t="shared" si="7"/>
        <v>0</v>
      </c>
      <c r="G51" s="52">
        <f t="shared" si="7"/>
        <v>0</v>
      </c>
      <c r="H51" s="52">
        <f t="shared" si="7"/>
        <v>0</v>
      </c>
      <c r="I51" s="52">
        <f t="shared" si="7"/>
        <v>0</v>
      </c>
      <c r="J51" s="52">
        <f t="shared" si="7"/>
        <v>0</v>
      </c>
      <c r="K51" s="52">
        <f t="shared" si="7"/>
        <v>0</v>
      </c>
      <c r="L51" s="52">
        <f t="shared" si="7"/>
        <v>0</v>
      </c>
      <c r="M51" s="52">
        <f t="shared" si="7"/>
        <v>0</v>
      </c>
      <c r="N51" s="52">
        <f t="shared" si="7"/>
        <v>0</v>
      </c>
      <c r="O51" s="52">
        <f t="shared" si="7"/>
        <v>0</v>
      </c>
      <c r="P51" s="52">
        <f t="shared" si="7"/>
        <v>0</v>
      </c>
      <c r="Q51" s="52">
        <f t="shared" si="7"/>
        <v>0</v>
      </c>
    </row>
    <row r="52" spans="1:17" ht="11.45" customHeight="1" x14ac:dyDescent="0.25">
      <c r="A52" s="116" t="s">
        <v>127</v>
      </c>
      <c r="B52" s="52">
        <f t="shared" ref="B52:Q52" si="8">IF(B10=0,0,B10/B$7)</f>
        <v>0.79322209664634069</v>
      </c>
      <c r="C52" s="52">
        <f t="shared" si="8"/>
        <v>0.78179203229870131</v>
      </c>
      <c r="D52" s="52">
        <f t="shared" si="8"/>
        <v>0.77929607755834585</v>
      </c>
      <c r="E52" s="52">
        <f t="shared" si="8"/>
        <v>0.80905802388129477</v>
      </c>
      <c r="F52" s="52">
        <f t="shared" si="8"/>
        <v>0.83050521767113261</v>
      </c>
      <c r="G52" s="52">
        <f t="shared" si="8"/>
        <v>0.82095431214241099</v>
      </c>
      <c r="H52" s="52">
        <f t="shared" si="8"/>
        <v>0.80246354417357801</v>
      </c>
      <c r="I52" s="52">
        <f t="shared" si="8"/>
        <v>0.79438948024406197</v>
      </c>
      <c r="J52" s="52">
        <f t="shared" si="8"/>
        <v>0.77696902965882275</v>
      </c>
      <c r="K52" s="52">
        <f t="shared" si="8"/>
        <v>0.7990531174167631</v>
      </c>
      <c r="L52" s="52">
        <f t="shared" si="8"/>
        <v>0.84291669021342319</v>
      </c>
      <c r="M52" s="52">
        <f t="shared" si="8"/>
        <v>0.84349702443093255</v>
      </c>
      <c r="N52" s="52">
        <f t="shared" si="8"/>
        <v>0.80734175700574118</v>
      </c>
      <c r="O52" s="52">
        <f t="shared" si="8"/>
        <v>0.76966228476144971</v>
      </c>
      <c r="P52" s="52">
        <f t="shared" si="8"/>
        <v>0.74002380342923035</v>
      </c>
      <c r="Q52" s="52">
        <f t="shared" si="8"/>
        <v>0.72840517644170188</v>
      </c>
    </row>
    <row r="53" spans="1:17" ht="11.45" customHeight="1" x14ac:dyDescent="0.25">
      <c r="A53" s="116" t="s">
        <v>125</v>
      </c>
      <c r="B53" s="52">
        <f t="shared" ref="B53:Q53" si="9">IF(B11=0,0,B11/B$7)</f>
        <v>0.14297864643184707</v>
      </c>
      <c r="C53" s="52">
        <f t="shared" si="9"/>
        <v>0.15815775339556093</v>
      </c>
      <c r="D53" s="52">
        <f t="shared" si="9"/>
        <v>0.16677924782893208</v>
      </c>
      <c r="E53" s="52">
        <f t="shared" si="9"/>
        <v>0.15915408876930495</v>
      </c>
      <c r="F53" s="52">
        <f t="shared" si="9"/>
        <v>0.14445318986072808</v>
      </c>
      <c r="G53" s="52">
        <f t="shared" si="9"/>
        <v>0.15839463630436298</v>
      </c>
      <c r="H53" s="52">
        <f t="shared" si="9"/>
        <v>0.17315041579018203</v>
      </c>
      <c r="I53" s="52">
        <f t="shared" si="9"/>
        <v>0.18465664676532456</v>
      </c>
      <c r="J53" s="52">
        <f t="shared" si="9"/>
        <v>0.20698442029584385</v>
      </c>
      <c r="K53" s="52">
        <f t="shared" si="9"/>
        <v>0.18581133282447565</v>
      </c>
      <c r="L53" s="52">
        <f t="shared" si="9"/>
        <v>0.14553246054856669</v>
      </c>
      <c r="M53" s="52">
        <f t="shared" si="9"/>
        <v>0.14645194024670161</v>
      </c>
      <c r="N53" s="52">
        <f t="shared" si="9"/>
        <v>0.17924076727040242</v>
      </c>
      <c r="O53" s="52">
        <f t="shared" si="9"/>
        <v>0.21476022585030782</v>
      </c>
      <c r="P53" s="52">
        <f t="shared" si="9"/>
        <v>0.24814239170919639</v>
      </c>
      <c r="Q53" s="52">
        <f t="shared" si="9"/>
        <v>0.25945727548267061</v>
      </c>
    </row>
    <row r="54" spans="1:17" ht="11.45" customHeight="1" x14ac:dyDescent="0.25">
      <c r="A54" s="128" t="s">
        <v>18</v>
      </c>
      <c r="B54" s="127">
        <f t="shared" ref="B54:Q54" si="10">IF(B12=0,0,B12/B$7)</f>
        <v>6.3799256921812278E-2</v>
      </c>
      <c r="C54" s="127">
        <f t="shared" si="10"/>
        <v>6.0050214305737724E-2</v>
      </c>
      <c r="D54" s="127">
        <f t="shared" si="10"/>
        <v>5.392467461272199E-2</v>
      </c>
      <c r="E54" s="127">
        <f t="shared" si="10"/>
        <v>3.1787887349400218E-2</v>
      </c>
      <c r="F54" s="127">
        <f t="shared" si="10"/>
        <v>2.5041592468139265E-2</v>
      </c>
      <c r="G54" s="127">
        <f t="shared" si="10"/>
        <v>2.0651051553226187E-2</v>
      </c>
      <c r="H54" s="127">
        <f t="shared" si="10"/>
        <v>2.4386040036240085E-2</v>
      </c>
      <c r="I54" s="127">
        <f t="shared" si="10"/>
        <v>2.0953872990613472E-2</v>
      </c>
      <c r="J54" s="127">
        <f t="shared" si="10"/>
        <v>1.6046550045333518E-2</v>
      </c>
      <c r="K54" s="127">
        <f t="shared" si="10"/>
        <v>1.5135549758761323E-2</v>
      </c>
      <c r="L54" s="127">
        <f t="shared" si="10"/>
        <v>1.1550849238010192E-2</v>
      </c>
      <c r="M54" s="127">
        <f t="shared" si="10"/>
        <v>1.0051035322365832E-2</v>
      </c>
      <c r="N54" s="127">
        <f t="shared" si="10"/>
        <v>1.3417475723856456E-2</v>
      </c>
      <c r="O54" s="127">
        <f t="shared" si="10"/>
        <v>1.5577489388242464E-2</v>
      </c>
      <c r="P54" s="127">
        <f t="shared" si="10"/>
        <v>1.1833804861573347E-2</v>
      </c>
      <c r="Q54" s="127">
        <f t="shared" si="10"/>
        <v>1.2137548075627402E-2</v>
      </c>
    </row>
    <row r="55" spans="1:17" ht="11.45" customHeight="1" x14ac:dyDescent="0.25">
      <c r="A55" s="95" t="s">
        <v>126</v>
      </c>
      <c r="B55" s="48">
        <f t="shared" ref="B55:Q55" si="11">IF(B13=0,0,B13/B$7)</f>
        <v>5.6164386813176051E-2</v>
      </c>
      <c r="C55" s="48">
        <f t="shared" si="11"/>
        <v>5.2742188661508635E-2</v>
      </c>
      <c r="D55" s="48">
        <f t="shared" si="11"/>
        <v>4.6945638130759249E-2</v>
      </c>
      <c r="E55" s="48">
        <f t="shared" si="11"/>
        <v>2.4630122764471993E-2</v>
      </c>
      <c r="F55" s="48">
        <f t="shared" si="11"/>
        <v>1.8929925822976333E-2</v>
      </c>
      <c r="G55" s="48">
        <f t="shared" si="11"/>
        <v>1.5081071341105239E-2</v>
      </c>
      <c r="H55" s="48">
        <f t="shared" si="11"/>
        <v>1.5630671293914419E-2</v>
      </c>
      <c r="I55" s="48">
        <f t="shared" si="11"/>
        <v>1.4458985876206809E-2</v>
      </c>
      <c r="J55" s="48">
        <f t="shared" si="11"/>
        <v>1.3758706655634615E-2</v>
      </c>
      <c r="K55" s="48">
        <f t="shared" si="11"/>
        <v>1.3781066036178945E-2</v>
      </c>
      <c r="L55" s="48">
        <f t="shared" si="11"/>
        <v>8.4486915075312682E-3</v>
      </c>
      <c r="M55" s="48">
        <f t="shared" si="11"/>
        <v>7.5427445980473717E-3</v>
      </c>
      <c r="N55" s="48">
        <f t="shared" si="11"/>
        <v>7.2627161343424016E-3</v>
      </c>
      <c r="O55" s="48">
        <f t="shared" si="11"/>
        <v>9.7106079628636044E-3</v>
      </c>
      <c r="P55" s="48">
        <f t="shared" si="11"/>
        <v>8.9523406974507547E-3</v>
      </c>
      <c r="Q55" s="48">
        <f t="shared" si="11"/>
        <v>8.4164208550568543E-3</v>
      </c>
    </row>
    <row r="56" spans="1:17" ht="11.45" customHeight="1" x14ac:dyDescent="0.25">
      <c r="A56" s="93" t="s">
        <v>125</v>
      </c>
      <c r="B56" s="46">
        <f t="shared" ref="B56:Q56" si="12">IF(B14=0,0,B14/B$7)</f>
        <v>7.6348701086362261E-3</v>
      </c>
      <c r="C56" s="46">
        <f t="shared" si="12"/>
        <v>7.3080256442290964E-3</v>
      </c>
      <c r="D56" s="46">
        <f t="shared" si="12"/>
        <v>6.9790364819627415E-3</v>
      </c>
      <c r="E56" s="46">
        <f t="shared" si="12"/>
        <v>7.1577645849282287E-3</v>
      </c>
      <c r="F56" s="46">
        <f t="shared" si="12"/>
        <v>6.1116666451629317E-3</v>
      </c>
      <c r="G56" s="46">
        <f t="shared" si="12"/>
        <v>5.5699802121209488E-3</v>
      </c>
      <c r="H56" s="46">
        <f t="shared" si="12"/>
        <v>8.7553687423256657E-3</v>
      </c>
      <c r="I56" s="46">
        <f t="shared" si="12"/>
        <v>6.4948871144066651E-3</v>
      </c>
      <c r="J56" s="46">
        <f t="shared" si="12"/>
        <v>2.2878433896989054E-3</v>
      </c>
      <c r="K56" s="46">
        <f t="shared" si="12"/>
        <v>1.3544837225823777E-3</v>
      </c>
      <c r="L56" s="46">
        <f t="shared" si="12"/>
        <v>3.1021577304789255E-3</v>
      </c>
      <c r="M56" s="46">
        <f t="shared" si="12"/>
        <v>2.5082907243184614E-3</v>
      </c>
      <c r="N56" s="46">
        <f t="shared" si="12"/>
        <v>6.1547595895140557E-3</v>
      </c>
      <c r="O56" s="46">
        <f t="shared" si="12"/>
        <v>5.866881425378858E-3</v>
      </c>
      <c r="P56" s="46">
        <f t="shared" si="12"/>
        <v>2.8814641641225938E-3</v>
      </c>
      <c r="Q56" s="46">
        <f t="shared" si="12"/>
        <v>3.7211272205705465E-3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1056412</v>
      </c>
      <c r="C4" s="132">
        <f t="shared" si="0"/>
        <v>1149243.3999999999</v>
      </c>
      <c r="D4" s="132">
        <f t="shared" si="0"/>
        <v>1222559.0999999999</v>
      </c>
      <c r="E4" s="132">
        <f t="shared" si="0"/>
        <v>1315488.8999999999</v>
      </c>
      <c r="F4" s="132">
        <f t="shared" si="0"/>
        <v>1752439.9</v>
      </c>
      <c r="G4" s="132">
        <f t="shared" si="0"/>
        <v>2512950.1000000006</v>
      </c>
      <c r="H4" s="132">
        <f t="shared" si="0"/>
        <v>2756790.1</v>
      </c>
      <c r="I4" s="132">
        <f t="shared" si="0"/>
        <v>3316603.5</v>
      </c>
      <c r="J4" s="132">
        <f t="shared" si="0"/>
        <v>3948044.4000000004</v>
      </c>
      <c r="K4" s="132">
        <f t="shared" si="0"/>
        <v>2682335.1</v>
      </c>
      <c r="L4" s="132">
        <f t="shared" si="0"/>
        <v>3403486.1999999997</v>
      </c>
      <c r="M4" s="132">
        <f t="shared" si="0"/>
        <v>3778333.1</v>
      </c>
      <c r="N4" s="132">
        <f t="shared" si="0"/>
        <v>4331535.8999999994</v>
      </c>
      <c r="O4" s="132">
        <f t="shared" si="0"/>
        <v>4592709.8</v>
      </c>
      <c r="P4" s="132">
        <f t="shared" si="0"/>
        <v>5105026.2</v>
      </c>
      <c r="Q4" s="132">
        <f t="shared" si="0"/>
        <v>5546094.8000000007</v>
      </c>
    </row>
    <row r="5" spans="1:17" ht="11.45" customHeight="1" x14ac:dyDescent="0.25">
      <c r="A5" s="116" t="s">
        <v>23</v>
      </c>
      <c r="B5" s="42">
        <f>B13*TrAvia_act!B23</f>
        <v>0</v>
      </c>
      <c r="C5" s="42">
        <f>C13*TrAvia_act!C23</f>
        <v>0</v>
      </c>
      <c r="D5" s="42">
        <f>D13*TrAvia_act!D23</f>
        <v>0</v>
      </c>
      <c r="E5" s="42">
        <f>E13*TrAvia_act!E23</f>
        <v>0</v>
      </c>
      <c r="F5" s="42">
        <f>F13*TrAvia_act!F23</f>
        <v>0</v>
      </c>
      <c r="G5" s="42">
        <f>G13*TrAvia_act!G23</f>
        <v>0</v>
      </c>
      <c r="H5" s="42">
        <f>H13*TrAvia_act!H23</f>
        <v>0</v>
      </c>
      <c r="I5" s="42">
        <f>I13*TrAvia_act!I23</f>
        <v>0</v>
      </c>
      <c r="J5" s="42">
        <f>J13*TrAvia_act!J23</f>
        <v>0</v>
      </c>
      <c r="K5" s="42">
        <f>K13*TrAvia_act!K23</f>
        <v>0</v>
      </c>
      <c r="L5" s="42">
        <f>L13*TrAvia_act!L23</f>
        <v>0</v>
      </c>
      <c r="M5" s="42">
        <f>M13*TrAvia_act!M23</f>
        <v>0</v>
      </c>
      <c r="N5" s="42">
        <f>N13*TrAvia_act!N23</f>
        <v>0</v>
      </c>
      <c r="O5" s="42">
        <f>O13*TrAvia_act!O23</f>
        <v>0</v>
      </c>
      <c r="P5" s="42">
        <f>P13*TrAvia_act!P23</f>
        <v>0</v>
      </c>
      <c r="Q5" s="42">
        <f>Q13*TrAvia_act!Q23</f>
        <v>0</v>
      </c>
    </row>
    <row r="6" spans="1:17" ht="11.45" customHeight="1" x14ac:dyDescent="0.25">
      <c r="A6" s="116" t="s">
        <v>127</v>
      </c>
      <c r="B6" s="42">
        <f>B14*TrAvia_act!B24</f>
        <v>929913.60000000009</v>
      </c>
      <c r="C6" s="42">
        <f>C14*TrAvia_act!C24</f>
        <v>974509</v>
      </c>
      <c r="D6" s="42">
        <f>D14*TrAvia_act!D24</f>
        <v>1029176.9999999999</v>
      </c>
      <c r="E6" s="42">
        <f>E14*TrAvia_act!E24</f>
        <v>1123675.2</v>
      </c>
      <c r="F6" s="42">
        <f>F14*TrAvia_act!F24</f>
        <v>1523778.9</v>
      </c>
      <c r="G6" s="42">
        <f>G14*TrAvia_act!G24</f>
        <v>2158762.9000000004</v>
      </c>
      <c r="H6" s="42">
        <f>H14*TrAvia_act!H24</f>
        <v>2336225.1</v>
      </c>
      <c r="I6" s="42">
        <f>I14*TrAvia_act!I24</f>
        <v>2761377.6</v>
      </c>
      <c r="J6" s="42">
        <f>J14*TrAvia_act!J24</f>
        <v>3216665.4000000004</v>
      </c>
      <c r="K6" s="42">
        <f>K14*TrAvia_act!K24</f>
        <v>2247048.3000000003</v>
      </c>
      <c r="L6" s="42">
        <f>L14*TrAvia_act!L24</f>
        <v>2946271.1999999997</v>
      </c>
      <c r="M6" s="42">
        <f>M14*TrAvia_act!M24</f>
        <v>3254547.5</v>
      </c>
      <c r="N6" s="42">
        <f>N14*TrAvia_act!N24</f>
        <v>3593362.1999999997</v>
      </c>
      <c r="O6" s="42">
        <f>O14*TrAvia_act!O24</f>
        <v>3654039.6</v>
      </c>
      <c r="P6" s="42">
        <f>P14*TrAvia_act!P24</f>
        <v>3910347</v>
      </c>
      <c r="Q6" s="42">
        <f>Q14*TrAvia_act!Q24</f>
        <v>4199589.2</v>
      </c>
    </row>
    <row r="7" spans="1:17" ht="11.45" customHeight="1" x14ac:dyDescent="0.25">
      <c r="A7" s="93" t="s">
        <v>125</v>
      </c>
      <c r="B7" s="36">
        <f>B15*TrAvia_act!B25</f>
        <v>126498.40000000001</v>
      </c>
      <c r="C7" s="36">
        <f>C15*TrAvia_act!C25</f>
        <v>174734.4</v>
      </c>
      <c r="D7" s="36">
        <f>D15*TrAvia_act!D25</f>
        <v>193382.1</v>
      </c>
      <c r="E7" s="36">
        <f>E15*TrAvia_act!E25</f>
        <v>191813.69999999998</v>
      </c>
      <c r="F7" s="36">
        <f>F15*TrAvia_act!F25</f>
        <v>228661</v>
      </c>
      <c r="G7" s="36">
        <f>G15*TrAvia_act!G25</f>
        <v>354187.20000000007</v>
      </c>
      <c r="H7" s="36">
        <f>H15*TrAvia_act!H25</f>
        <v>420564.99999999994</v>
      </c>
      <c r="I7" s="36">
        <f>I15*TrAvia_act!I25</f>
        <v>555225.9</v>
      </c>
      <c r="J7" s="36">
        <f>J15*TrAvia_act!J25</f>
        <v>731379</v>
      </c>
      <c r="K7" s="36">
        <f>K15*TrAvia_act!K25</f>
        <v>435286.8</v>
      </c>
      <c r="L7" s="36">
        <f>L15*TrAvia_act!L25</f>
        <v>457215</v>
      </c>
      <c r="M7" s="36">
        <f>M15*TrAvia_act!M25</f>
        <v>523785.6</v>
      </c>
      <c r="N7" s="36">
        <f>N15*TrAvia_act!N25</f>
        <v>738173.70000000007</v>
      </c>
      <c r="O7" s="36">
        <f>O15*TrAvia_act!O25</f>
        <v>938670.2</v>
      </c>
      <c r="P7" s="36">
        <f>P15*TrAvia_act!P25</f>
        <v>1194679.2</v>
      </c>
      <c r="Q7" s="36">
        <f>Q15*TrAvia_act!Q25</f>
        <v>1346505.6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135.61129653401798</v>
      </c>
      <c r="C12" s="134">
        <f>IF(C4=0,0,C4/TrAvia_act!C22)</f>
        <v>137.09213885243946</v>
      </c>
      <c r="D12" s="134">
        <f>IF(D4=0,0,D4/TrAvia_act!D22)</f>
        <v>138.07986220917098</v>
      </c>
      <c r="E12" s="134">
        <f>IF(E4=0,0,E4/TrAvia_act!E22)</f>
        <v>138.28328602964365</v>
      </c>
      <c r="F12" s="134">
        <f>IF(F4=0,0,F4/TrAvia_act!F22)</f>
        <v>138.51089946253555</v>
      </c>
      <c r="G12" s="134">
        <f>IF(G4=0,0,G4/TrAvia_act!G22)</f>
        <v>140.0908741219757</v>
      </c>
      <c r="H12" s="134">
        <f>IF(H4=0,0,H4/TrAvia_act!H22)</f>
        <v>140.67408787059244</v>
      </c>
      <c r="I12" s="134">
        <f>IF(I4=0,0,I4/TrAvia_act!I22)</f>
        <v>142.75399216631516</v>
      </c>
      <c r="J12" s="134">
        <f>IF(J4=0,0,J4/TrAvia_act!J22)</f>
        <v>144.02088060409295</v>
      </c>
      <c r="K12" s="134">
        <f>IF(K4=0,0,K4/TrAvia_act!K22)</f>
        <v>145.07734869381795</v>
      </c>
      <c r="L12" s="134">
        <f>IF(L4=0,0,L4/TrAvia_act!L22)</f>
        <v>146.37391192155513</v>
      </c>
      <c r="M12" s="134">
        <f>IF(M4=0,0,M4/TrAvia_act!M22)</f>
        <v>147.746963594416</v>
      </c>
      <c r="N12" s="134">
        <f>IF(N4=0,0,N4/TrAvia_act!N22)</f>
        <v>149.95796780335812</v>
      </c>
      <c r="O12" s="134">
        <f>IF(O4=0,0,O4/TrAvia_act!O22)</f>
        <v>153.56124782666845</v>
      </c>
      <c r="P12" s="134">
        <f>IF(P4=0,0,P4/TrAvia_act!P22)</f>
        <v>155.94056266609647</v>
      </c>
      <c r="Q12" s="134">
        <f>IF(Q4=0,0,Q4/TrAvia_act!Q22)</f>
        <v>157.30924665305199</v>
      </c>
    </row>
    <row r="13" spans="1:17" ht="11.45" customHeight="1" x14ac:dyDescent="0.25">
      <c r="A13" s="116" t="s">
        <v>23</v>
      </c>
      <c r="B13" s="77">
        <v>0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0.57521118654464354</v>
      </c>
      <c r="C18" s="144">
        <f>IF(TrAvia_act!C31=0,0,TrAvia_act!C31/C4)</f>
        <v>0.57807249534780891</v>
      </c>
      <c r="D18" s="144">
        <f>IF(TrAvia_act!D31=0,0,TrAvia_act!D31/D4)</f>
        <v>0.57853317684192129</v>
      </c>
      <c r="E18" s="144">
        <f>IF(TrAvia_act!E31=0,0,TrAvia_act!E31/E4)</f>
        <v>0.57744614948860462</v>
      </c>
      <c r="F18" s="144">
        <f>IF(TrAvia_act!F31=0,0,TrAvia_act!F31/F4)</f>
        <v>0.57620178586438264</v>
      </c>
      <c r="G18" s="144">
        <f>IF(TrAvia_act!G31=0,0,TrAvia_act!G31/G4)</f>
        <v>0.57708268858979717</v>
      </c>
      <c r="H18" s="144">
        <f>IF(TrAvia_act!H31=0,0,TrAvia_act!H31/H4)</f>
        <v>0.65466101318341208</v>
      </c>
      <c r="I18" s="144">
        <f>IF(TrAvia_act!I31=0,0,TrAvia_act!I31/I4)</f>
        <v>0.66268819893605013</v>
      </c>
      <c r="J18" s="144">
        <f>IF(TrAvia_act!J31=0,0,TrAvia_act!J31/J4)</f>
        <v>0.649171270718232</v>
      </c>
      <c r="K18" s="144">
        <f>IF(TrAvia_act!K31=0,0,TrAvia_act!K31/K4)</f>
        <v>0.69803060773428338</v>
      </c>
      <c r="L18" s="144">
        <f>IF(TrAvia_act!L31=0,0,TrAvia_act!L31/L4)</f>
        <v>0.68483397993504436</v>
      </c>
      <c r="M18" s="144">
        <f>IF(TrAvia_act!M31=0,0,TrAvia_act!M31/M4)</f>
        <v>0.71492108517377673</v>
      </c>
      <c r="N18" s="144">
        <f>IF(TrAvia_act!N31=0,0,TrAvia_act!N31/N4)</f>
        <v>0.73271446278443642</v>
      </c>
      <c r="O18" s="144">
        <f>IF(TrAvia_act!O31=0,0,TrAvia_act!O31/O4)</f>
        <v>0.7625981506604228</v>
      </c>
      <c r="P18" s="144">
        <f>IF(TrAvia_act!P31=0,0,TrAvia_act!P31/P4)</f>
        <v>0.74923964151251565</v>
      </c>
      <c r="Q18" s="144">
        <f>IF(TrAvia_act!Q31=0,0,TrAvia_act!Q31/Q4)</f>
        <v>0.76314815246216117</v>
      </c>
    </row>
    <row r="19" spans="1:17" ht="11.45" customHeight="1" x14ac:dyDescent="0.25">
      <c r="A19" s="116" t="s">
        <v>23</v>
      </c>
      <c r="B19" s="143">
        <v>0</v>
      </c>
      <c r="C19" s="143">
        <v>0</v>
      </c>
      <c r="D19" s="143">
        <v>0</v>
      </c>
      <c r="E19" s="143">
        <v>0</v>
      </c>
      <c r="F19" s="143">
        <v>0</v>
      </c>
      <c r="G19" s="143">
        <v>0</v>
      </c>
      <c r="H19" s="143">
        <v>0</v>
      </c>
      <c r="I19" s="143">
        <v>0</v>
      </c>
      <c r="J19" s="143">
        <v>0</v>
      </c>
      <c r="K19" s="143">
        <v>0</v>
      </c>
      <c r="L19" s="143">
        <v>0</v>
      </c>
      <c r="M19" s="143">
        <v>0</v>
      </c>
      <c r="N19" s="143">
        <v>0</v>
      </c>
      <c r="O19" s="143">
        <v>0</v>
      </c>
      <c r="P19" s="143">
        <v>0</v>
      </c>
      <c r="Q19" s="143">
        <v>0</v>
      </c>
    </row>
    <row r="20" spans="1:17" ht="11.45" customHeight="1" x14ac:dyDescent="0.25">
      <c r="A20" s="116" t="s">
        <v>127</v>
      </c>
      <c r="B20" s="143">
        <v>0.56515250449073973</v>
      </c>
      <c r="C20" s="143">
        <v>0.56520668357090598</v>
      </c>
      <c r="D20" s="143">
        <v>0.56516809061998086</v>
      </c>
      <c r="E20" s="143">
        <v>0.56516509397021497</v>
      </c>
      <c r="F20" s="143">
        <v>0.56519813996636914</v>
      </c>
      <c r="G20" s="143">
        <v>0.56516767079886354</v>
      </c>
      <c r="H20" s="143">
        <v>0.64887112119461421</v>
      </c>
      <c r="I20" s="143">
        <v>0.64758401748460626</v>
      </c>
      <c r="J20" s="143">
        <v>0.63916564029320544</v>
      </c>
      <c r="K20" s="143">
        <v>0.68397239169269297</v>
      </c>
      <c r="L20" s="143">
        <v>0.67221204891117969</v>
      </c>
      <c r="M20" s="143">
        <v>0.7129940490959189</v>
      </c>
      <c r="N20" s="143">
        <v>0.74372241128378325</v>
      </c>
      <c r="O20" s="143">
        <v>0.77461311585128956</v>
      </c>
      <c r="P20" s="143">
        <v>0.75946354632977586</v>
      </c>
      <c r="Q20" s="143">
        <v>0.77653809567850107</v>
      </c>
    </row>
    <row r="21" spans="1:17" ht="11.45" customHeight="1" x14ac:dyDescent="0.25">
      <c r="A21" s="93" t="s">
        <v>125</v>
      </c>
      <c r="B21" s="142">
        <v>0.6491544557085307</v>
      </c>
      <c r="C21" s="142">
        <v>0.6498262505837431</v>
      </c>
      <c r="D21" s="142">
        <v>0.64966199043241335</v>
      </c>
      <c r="E21" s="142">
        <v>0.64939052841376821</v>
      </c>
      <c r="F21" s="142">
        <v>0.64952921573858247</v>
      </c>
      <c r="G21" s="142">
        <v>0.64970445007611788</v>
      </c>
      <c r="H21" s="142">
        <v>0.6868236776717036</v>
      </c>
      <c r="I21" s="142">
        <v>0.73780780039259686</v>
      </c>
      <c r="J21" s="142">
        <v>0.69317686179121907</v>
      </c>
      <c r="K21" s="142">
        <v>0.77060227877344312</v>
      </c>
      <c r="L21" s="142">
        <v>0.76616908894065161</v>
      </c>
      <c r="M21" s="142">
        <v>0.72689474471997706</v>
      </c>
      <c r="N21" s="142">
        <v>0.67912877416250395</v>
      </c>
      <c r="O21" s="142">
        <v>0.71582649582355984</v>
      </c>
      <c r="P21" s="142">
        <v>0.71577541485613883</v>
      </c>
      <c r="Q21" s="142">
        <v>0.72138652821050275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3.7432645718156125E-2</v>
      </c>
      <c r="C24" s="137">
        <f>IF(TrAvia_ene!C8=0,0,TrAvia_ene!C8/(C12*TrAvia_act!C13))</f>
        <v>4.5062798295783558E-2</v>
      </c>
      <c r="D24" s="137">
        <f>IF(TrAvia_ene!D8=0,0,TrAvia_ene!D8/(D12*TrAvia_act!D13))</f>
        <v>3.8588943470719138E-2</v>
      </c>
      <c r="E24" s="137">
        <f>IF(TrAvia_ene!E8=0,0,TrAvia_ene!E8/(E12*TrAvia_act!E13))</f>
        <v>3.7769492485688991E-2</v>
      </c>
      <c r="F24" s="137">
        <f>IF(TrAvia_ene!F8=0,0,TrAvia_ene!F8/(F12*TrAvia_act!F13))</f>
        <v>3.19294433232915E-2</v>
      </c>
      <c r="G24" s="137">
        <f>IF(TrAvia_ene!G8=0,0,TrAvia_ene!G8/(G12*TrAvia_act!G13))</f>
        <v>2.7878535333941443E-2</v>
      </c>
      <c r="H24" s="137">
        <f>IF(TrAvia_ene!H8=0,0,TrAvia_ene!H8/(H12*TrAvia_act!H13))</f>
        <v>2.8864723051894234E-2</v>
      </c>
      <c r="I24" s="137">
        <f>IF(TrAvia_ene!I8=0,0,TrAvia_ene!I8/(I12*TrAvia_act!I13))</f>
        <v>2.804680926301174E-2</v>
      </c>
      <c r="J24" s="137">
        <f>IF(TrAvia_ene!J8=0,0,TrAvia_ene!J8/(J12*TrAvia_act!J13))</f>
        <v>2.738294986103431E-2</v>
      </c>
      <c r="K24" s="137">
        <f>IF(TrAvia_ene!K8=0,0,TrAvia_ene!K8/(K12*TrAvia_act!K13))</f>
        <v>1.9866242629792034E-2</v>
      </c>
      <c r="L24" s="137">
        <f>IF(TrAvia_ene!L8=0,0,TrAvia_ene!L8/(L12*TrAvia_act!L13))</f>
        <v>2.1677533791656357E-2</v>
      </c>
      <c r="M24" s="137">
        <f>IF(TrAvia_ene!M8=0,0,TrAvia_ene!M8/(M12*TrAvia_act!M13))</f>
        <v>2.2403240615857873E-2</v>
      </c>
      <c r="N24" s="137">
        <f>IF(TrAvia_ene!N8=0,0,TrAvia_ene!N8/(N12*TrAvia_act!N13))</f>
        <v>2.2068740950739772E-2</v>
      </c>
      <c r="O24" s="137">
        <f>IF(TrAvia_ene!O8=0,0,TrAvia_ene!O8/(O12*TrAvia_act!O13))</f>
        <v>2.2972996228964909E-2</v>
      </c>
      <c r="P24" s="137">
        <f>IF(TrAvia_ene!P8=0,0,TrAvia_ene!P8/(P12*TrAvia_act!P13))</f>
        <v>2.2941696690592615E-2</v>
      </c>
      <c r="Q24" s="137">
        <f>IF(TrAvia_ene!Q8=0,0,TrAvia_ene!Q8/(Q12*TrAvia_act!Q13))</f>
        <v>2.2381087653873831E-2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0</v>
      </c>
      <c r="C25" s="108">
        <f>IF(TrAvia_ene!C9=0,0,TrAvia_ene!C9/(C13*TrAvia_act!C14))</f>
        <v>0</v>
      </c>
      <c r="D25" s="108">
        <f>IF(TrAvia_ene!D9=0,0,TrAvia_ene!D9/(D13*TrAvia_act!D14))</f>
        <v>0</v>
      </c>
      <c r="E25" s="108">
        <f>IF(TrAvia_ene!E9=0,0,TrAvia_ene!E9/(E13*TrAvia_act!E14))</f>
        <v>0</v>
      </c>
      <c r="F25" s="108">
        <f>IF(TrAvia_ene!F9=0,0,TrAvia_ene!F9/(F13*TrAvia_act!F14))</f>
        <v>0</v>
      </c>
      <c r="G25" s="108">
        <f>IF(TrAvia_ene!G9=0,0,TrAvia_ene!G9/(G13*TrAvia_act!G14))</f>
        <v>0</v>
      </c>
      <c r="H25" s="108">
        <f>IF(TrAvia_ene!H9=0,0,TrAvia_ene!H9/(H13*TrAvia_act!H14))</f>
        <v>0</v>
      </c>
      <c r="I25" s="108">
        <f>IF(TrAvia_ene!I9=0,0,TrAvia_ene!I9/(I13*TrAvia_act!I14))</f>
        <v>0</v>
      </c>
      <c r="J25" s="108">
        <f>IF(TrAvia_ene!J9=0,0,TrAvia_ene!J9/(J13*TrAvia_act!J14))</f>
        <v>0</v>
      </c>
      <c r="K25" s="108">
        <f>IF(TrAvia_ene!K9=0,0,TrAvia_ene!K9/(K13*TrAvia_act!K14))</f>
        <v>0</v>
      </c>
      <c r="L25" s="108">
        <f>IF(TrAvia_ene!L9=0,0,TrAvia_ene!L9/(L13*TrAvia_act!L14))</f>
        <v>0</v>
      </c>
      <c r="M25" s="108">
        <f>IF(TrAvia_ene!M9=0,0,TrAvia_ene!M9/(M13*TrAvia_act!M14))</f>
        <v>0</v>
      </c>
      <c r="N25" s="108">
        <f>IF(TrAvia_ene!N9=0,0,TrAvia_ene!N9/(N13*TrAvia_act!N14))</f>
        <v>0</v>
      </c>
      <c r="O25" s="108">
        <f>IF(TrAvia_ene!O9=0,0,TrAvia_ene!O9/(O13*TrAvia_act!O14))</f>
        <v>0</v>
      </c>
      <c r="P25" s="108">
        <f>IF(TrAvia_ene!P9=0,0,TrAvia_ene!P9/(P13*TrAvia_act!P14))</f>
        <v>0</v>
      </c>
      <c r="Q25" s="108">
        <f>IF(TrAvia_ene!Q9=0,0,TrAvia_ene!Q9/(Q13*TrAvia_act!Q14))</f>
        <v>0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3.6953649211244673E-2</v>
      </c>
      <c r="C26" s="106">
        <f>IF(TrAvia_ene!C10=0,0,TrAvia_ene!C10/(C14*TrAvia_act!C15))</f>
        <v>4.5633673502445037E-2</v>
      </c>
      <c r="D26" s="106">
        <f>IF(TrAvia_ene!D10=0,0,TrAvia_ene!D10/(D14*TrAvia_act!D15))</f>
        <v>3.9054489507755488E-2</v>
      </c>
      <c r="E26" s="106">
        <f>IF(TrAvia_ene!E10=0,0,TrAvia_ene!E10/(E14*TrAvia_act!E15))</f>
        <v>3.8112441992112382E-2</v>
      </c>
      <c r="F26" s="106">
        <f>IF(TrAvia_ene!F10=0,0,TrAvia_ene!F10/(F14*TrAvia_act!F15))</f>
        <v>3.2080579036967226E-2</v>
      </c>
      <c r="G26" s="106">
        <f>IF(TrAvia_ene!G10=0,0,TrAvia_ene!G10/(G14*TrAvia_act!G15))</f>
        <v>2.7902382020525057E-2</v>
      </c>
      <c r="H26" s="106">
        <f>IF(TrAvia_ene!H10=0,0,TrAvia_ene!H10/(H14*TrAvia_act!H15))</f>
        <v>2.8857674523449589E-2</v>
      </c>
      <c r="I26" s="106">
        <f>IF(TrAvia_ene!I10=0,0,TrAvia_ene!I10/(I14*TrAvia_act!I15))</f>
        <v>2.7915819010338461E-2</v>
      </c>
      <c r="J26" s="106">
        <f>IF(TrAvia_ene!J10=0,0,TrAvia_ene!J10/(J14*TrAvia_act!J15))</f>
        <v>2.7107158375947907E-2</v>
      </c>
      <c r="K26" s="106">
        <f>IF(TrAvia_ene!K10=0,0,TrAvia_ene!K10/(K14*TrAvia_act!K15))</f>
        <v>1.9744642547796031E-2</v>
      </c>
      <c r="L26" s="106">
        <f>IF(TrAvia_ene!L10=0,0,TrAvia_ene!L10/(L14*TrAvia_act!L15))</f>
        <v>2.1534239971845129E-2</v>
      </c>
      <c r="M26" s="106">
        <f>IF(TrAvia_ene!M10=0,0,TrAvia_ene!M10/(M14*TrAvia_act!M15))</f>
        <v>2.234333470728073E-2</v>
      </c>
      <c r="N26" s="106">
        <f>IF(TrAvia_ene!N10=0,0,TrAvia_ene!N10/(N14*TrAvia_act!N15))</f>
        <v>2.2000865763358919E-2</v>
      </c>
      <c r="O26" s="106">
        <f>IF(TrAvia_ene!O10=0,0,TrAvia_ene!O10/(O14*TrAvia_act!O15))</f>
        <v>2.283196474259664E-2</v>
      </c>
      <c r="P26" s="106">
        <f>IF(TrAvia_ene!P10=0,0,TrAvia_ene!P10/(P14*TrAvia_act!P15))</f>
        <v>2.2741699360287682E-2</v>
      </c>
      <c r="Q26" s="106">
        <f>IF(TrAvia_ene!Q10=0,0,TrAvia_ene!Q10/(Q14*TrAvia_act!Q15))</f>
        <v>2.2128821865600185E-2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3.7927446657779827E-2</v>
      </c>
      <c r="C27" s="105">
        <f>IF(TrAvia_ene!C11=0,0,TrAvia_ene!C11/(C15*TrAvia_act!C16))</f>
        <v>3.9978239558569564E-2</v>
      </c>
      <c r="D27" s="105">
        <f>IF(TrAvia_ene!D11=0,0,TrAvia_ene!D11/(D15*TrAvia_act!D16))</f>
        <v>3.4638218964775876E-2</v>
      </c>
      <c r="E27" s="105">
        <f>IF(TrAvia_ene!E11=0,0,TrAvia_ene!E11/(E15*TrAvia_act!E16))</f>
        <v>3.4359689036208306E-2</v>
      </c>
      <c r="F27" s="105">
        <f>IF(TrAvia_ene!F11=0,0,TrAvia_ene!F11/(F15*TrAvia_act!F16))</f>
        <v>2.9558764112018531E-2</v>
      </c>
      <c r="G27" s="105">
        <f>IF(TrAvia_ene!G11=0,0,TrAvia_ene!G11/(G15*TrAvia_act!G16))</f>
        <v>2.6565914497567181E-2</v>
      </c>
      <c r="H27" s="105">
        <f>IF(TrAvia_ene!H11=0,0,TrAvia_ene!H11/(H15*TrAvia_act!H16))</f>
        <v>2.7611125510648361E-2</v>
      </c>
      <c r="I27" s="105">
        <f>IF(TrAvia_ene!I11=0,0,TrAvia_ene!I11/(I15*TrAvia_act!I16))</f>
        <v>2.7849542767668153E-2</v>
      </c>
      <c r="J27" s="105">
        <f>IF(TrAvia_ene!J11=0,0,TrAvia_ene!J11/(J15*TrAvia_act!J16))</f>
        <v>2.7757960072273262E-2</v>
      </c>
      <c r="K27" s="105">
        <f>IF(TrAvia_ene!K11=0,0,TrAvia_ene!K11/(K15*TrAvia_act!K16))</f>
        <v>1.966201761640618E-2</v>
      </c>
      <c r="L27" s="105">
        <f>IF(TrAvia_ene!L11=0,0,TrAvia_ene!L11/(L15*TrAvia_act!L16))</f>
        <v>2.2183663167467865E-2</v>
      </c>
      <c r="M27" s="105">
        <f>IF(TrAvia_ene!M11=0,0,TrAvia_ene!M11/(M15*TrAvia_act!M16))</f>
        <v>2.2419382402217067E-2</v>
      </c>
      <c r="N27" s="105">
        <f>IF(TrAvia_ene!N11=0,0,TrAvia_ene!N11/(N15*TrAvia_act!N16))</f>
        <v>2.2031373749302554E-2</v>
      </c>
      <c r="O27" s="105">
        <f>IF(TrAvia_ene!O11=0,0,TrAvia_ene!O11/(O15*TrAvia_act!O16))</f>
        <v>2.317377619477393E-2</v>
      </c>
      <c r="P27" s="105">
        <f>IF(TrAvia_ene!P11=0,0,TrAvia_ene!P11/(P15*TrAvia_act!P16))</f>
        <v>2.3235592382471634E-2</v>
      </c>
      <c r="Q27" s="105">
        <f>IF(TrAvia_ene!Q11=0,0,TrAvia_ene!Q11/(Q15*TrAvia_act!Q16))</f>
        <v>2.2780776283357951E-2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229.25020179483965</v>
      </c>
      <c r="C3" s="68">
        <f t="shared" si="0"/>
        <v>162.90464022062972</v>
      </c>
      <c r="D3" s="68">
        <f t="shared" si="0"/>
        <v>162.88404022062971</v>
      </c>
      <c r="E3" s="68">
        <f t="shared" si="0"/>
        <v>163.03424022062973</v>
      </c>
      <c r="F3" s="68">
        <f t="shared" si="0"/>
        <v>135.29247986363384</v>
      </c>
      <c r="G3" s="68">
        <f t="shared" si="0"/>
        <v>160.34559773355068</v>
      </c>
      <c r="H3" s="68">
        <f t="shared" si="0"/>
        <v>157.66982813034369</v>
      </c>
      <c r="I3" s="68">
        <f t="shared" si="0"/>
        <v>159.96332113329461</v>
      </c>
      <c r="J3" s="68">
        <f t="shared" si="0"/>
        <v>161.97797291679922</v>
      </c>
      <c r="K3" s="68">
        <f t="shared" si="0"/>
        <v>152.97797291679922</v>
      </c>
      <c r="L3" s="68">
        <f t="shared" si="0"/>
        <v>152.97797291679922</v>
      </c>
      <c r="M3" s="68">
        <f t="shared" si="0"/>
        <v>169.95520163286696</v>
      </c>
      <c r="N3" s="68">
        <f t="shared" si="0"/>
        <v>162.20999681129192</v>
      </c>
      <c r="O3" s="68">
        <f t="shared" si="0"/>
        <v>156.69107907813427</v>
      </c>
      <c r="P3" s="68">
        <f t="shared" si="0"/>
        <v>161.46456001346115</v>
      </c>
      <c r="Q3" s="68">
        <f t="shared" si="0"/>
        <v>168.59916255973147</v>
      </c>
    </row>
    <row r="4" spans="1:17" ht="11.45" customHeight="1" x14ac:dyDescent="0.25">
      <c r="A4" s="148" t="s">
        <v>147</v>
      </c>
      <c r="B4" s="77">
        <v>227.76660179483966</v>
      </c>
      <c r="C4" s="77">
        <v>162.36904022062973</v>
      </c>
      <c r="D4" s="77">
        <v>162.36904022062973</v>
      </c>
      <c r="E4" s="77">
        <v>162.36904022062973</v>
      </c>
      <c r="F4" s="77">
        <v>134.67147986363383</v>
      </c>
      <c r="G4" s="77">
        <v>159.02119773355068</v>
      </c>
      <c r="H4" s="77">
        <v>155.8747281303437</v>
      </c>
      <c r="I4" s="77">
        <v>149.96332113329461</v>
      </c>
      <c r="J4" s="77">
        <v>149.97797291679922</v>
      </c>
      <c r="K4" s="77">
        <v>149.97797291679922</v>
      </c>
      <c r="L4" s="77">
        <v>149.97797291679922</v>
      </c>
      <c r="M4" s="77">
        <v>166.95520163286696</v>
      </c>
      <c r="N4" s="77">
        <v>161.20999681129192</v>
      </c>
      <c r="O4" s="77">
        <v>156.69107907813427</v>
      </c>
      <c r="P4" s="77">
        <v>161.46456001346115</v>
      </c>
      <c r="Q4" s="77">
        <v>168.59916255973147</v>
      </c>
    </row>
    <row r="5" spans="1:17" ht="11.45" customHeight="1" x14ac:dyDescent="0.25">
      <c r="A5" s="147" t="s">
        <v>146</v>
      </c>
      <c r="B5" s="74">
        <v>1.4835999999999998</v>
      </c>
      <c r="C5" s="74">
        <v>0.53560000000000008</v>
      </c>
      <c r="D5" s="74">
        <v>0.51500000000000001</v>
      </c>
      <c r="E5" s="74">
        <v>0.6651999999999999</v>
      </c>
      <c r="F5" s="74">
        <v>0.621</v>
      </c>
      <c r="G5" s="74">
        <v>1.3244</v>
      </c>
      <c r="H5" s="74">
        <v>1.7950999999999999</v>
      </c>
      <c r="I5" s="74">
        <v>10</v>
      </c>
      <c r="J5" s="74">
        <v>12</v>
      </c>
      <c r="K5" s="74">
        <v>3</v>
      </c>
      <c r="L5" s="74">
        <v>3</v>
      </c>
      <c r="M5" s="74">
        <v>3</v>
      </c>
      <c r="N5" s="74">
        <v>1</v>
      </c>
      <c r="O5" s="74">
        <v>0</v>
      </c>
      <c r="P5" s="74">
        <v>0</v>
      </c>
      <c r="Q5" s="74">
        <v>0</v>
      </c>
    </row>
    <row r="7" spans="1:17" ht="11.45" customHeight="1" x14ac:dyDescent="0.25">
      <c r="A7" s="27" t="s">
        <v>115</v>
      </c>
      <c r="B7" s="26">
        <f t="shared" ref="B7:Q7" si="1">SUM(B8:B9)</f>
        <v>6.3619997381437088E-2</v>
      </c>
      <c r="C7" s="26">
        <f t="shared" si="1"/>
        <v>6.4354775916551837E-2</v>
      </c>
      <c r="D7" s="26">
        <f t="shared" si="1"/>
        <v>8.5918272533589607E-2</v>
      </c>
      <c r="E7" s="26">
        <f t="shared" si="1"/>
        <v>8.7087276225236251E-2</v>
      </c>
      <c r="F7" s="26">
        <f t="shared" si="1"/>
        <v>0.1096489631912881</v>
      </c>
      <c r="G7" s="26">
        <f t="shared" si="1"/>
        <v>0.11255376624040804</v>
      </c>
      <c r="H7" s="26">
        <f t="shared" si="1"/>
        <v>0.13731039933408226</v>
      </c>
      <c r="I7" s="26">
        <f t="shared" si="1"/>
        <v>0.13881349440770308</v>
      </c>
      <c r="J7" s="26">
        <f t="shared" si="1"/>
        <v>0.17691521374292365</v>
      </c>
      <c r="K7" s="26">
        <f t="shared" si="1"/>
        <v>0.12193813665492767</v>
      </c>
      <c r="L7" s="26">
        <f t="shared" si="1"/>
        <v>0.14884361174254476</v>
      </c>
      <c r="M7" s="26">
        <f t="shared" si="1"/>
        <v>0.12437094528583323</v>
      </c>
      <c r="N7" s="26">
        <f t="shared" si="1"/>
        <v>0.12027295100289781</v>
      </c>
      <c r="O7" s="26">
        <f t="shared" si="1"/>
        <v>0.1185933818482338</v>
      </c>
      <c r="P7" s="26">
        <f t="shared" si="1"/>
        <v>0.11978156562600993</v>
      </c>
      <c r="Q7" s="26">
        <f t="shared" si="1"/>
        <v>0.12041434622479434</v>
      </c>
    </row>
    <row r="8" spans="1:17" ht="11.45" customHeight="1" x14ac:dyDescent="0.25">
      <c r="A8" s="148" t="s">
        <v>147</v>
      </c>
      <c r="B8" s="108">
        <v>6.1776591761963172E-2</v>
      </c>
      <c r="C8" s="108">
        <v>6.3396710039824639E-2</v>
      </c>
      <c r="D8" s="108">
        <v>8.4687617440871679E-2</v>
      </c>
      <c r="E8" s="108">
        <v>8.548269835258672E-2</v>
      </c>
      <c r="F8" s="108">
        <v>0.10738017086838864</v>
      </c>
      <c r="G8" s="108">
        <v>0.10841629924488295</v>
      </c>
      <c r="H8" s="108">
        <v>0.1304273851641409</v>
      </c>
      <c r="I8" s="108">
        <v>0.10632277556628367</v>
      </c>
      <c r="J8" s="108">
        <v>0.12944843486420773</v>
      </c>
      <c r="K8" s="108">
        <v>0.11169813527125334</v>
      </c>
      <c r="L8" s="108">
        <v>0.13634361174254475</v>
      </c>
      <c r="M8" s="108">
        <v>0.1149070375397077</v>
      </c>
      <c r="N8" s="108">
        <v>0.11694770760449706</v>
      </c>
      <c r="O8" s="108">
        <v>0.1185933818482338</v>
      </c>
      <c r="P8" s="108">
        <v>0.11978156562600993</v>
      </c>
      <c r="Q8" s="108">
        <v>0.12041434622479434</v>
      </c>
    </row>
    <row r="9" spans="1:17" ht="11.45" customHeight="1" x14ac:dyDescent="0.25">
      <c r="A9" s="147" t="s">
        <v>146</v>
      </c>
      <c r="B9" s="105">
        <v>1.8434056194739149E-3</v>
      </c>
      <c r="C9" s="105">
        <v>9.5806587672720128E-4</v>
      </c>
      <c r="D9" s="105">
        <v>1.2306550927179312E-3</v>
      </c>
      <c r="E9" s="105">
        <v>1.6045778726495295E-3</v>
      </c>
      <c r="F9" s="105">
        <v>2.2687923228994619E-3</v>
      </c>
      <c r="G9" s="105">
        <v>4.1374669955250914E-3</v>
      </c>
      <c r="H9" s="105">
        <v>6.8830141699413629E-3</v>
      </c>
      <c r="I9" s="105">
        <v>3.2490718841419394E-2</v>
      </c>
      <c r="J9" s="105">
        <v>4.7466778878715921E-2</v>
      </c>
      <c r="K9" s="105">
        <v>1.0240001383674324E-2</v>
      </c>
      <c r="L9" s="105">
        <v>1.2500000000000001E-2</v>
      </c>
      <c r="M9" s="105">
        <v>9.4639077461255283E-3</v>
      </c>
      <c r="N9" s="105">
        <v>3.3252433984007528E-3</v>
      </c>
      <c r="O9" s="105">
        <v>0</v>
      </c>
      <c r="P9" s="105">
        <v>0</v>
      </c>
      <c r="Q9" s="105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>
        <f t="shared" ref="B13:Q13" si="2">IF(B3=0,"",B3/B7)</f>
        <v>3603.42991560276</v>
      </c>
      <c r="C13" s="68">
        <f t="shared" si="2"/>
        <v>2531.3527690915503</v>
      </c>
      <c r="D13" s="68">
        <f t="shared" si="2"/>
        <v>1895.8020851379486</v>
      </c>
      <c r="E13" s="68">
        <f t="shared" si="2"/>
        <v>1872.0787615284892</v>
      </c>
      <c r="F13" s="68">
        <f t="shared" si="2"/>
        <v>1233.8692124941424</v>
      </c>
      <c r="G13" s="68">
        <f t="shared" si="2"/>
        <v>1424.6133478204733</v>
      </c>
      <c r="H13" s="68">
        <f t="shared" si="2"/>
        <v>1148.273028809173</v>
      </c>
      <c r="I13" s="68">
        <f t="shared" si="2"/>
        <v>1152.3614603597061</v>
      </c>
      <c r="J13" s="68">
        <f t="shared" si="2"/>
        <v>915.56836458491455</v>
      </c>
      <c r="K13" s="68">
        <f t="shared" si="2"/>
        <v>1254.5539657515931</v>
      </c>
      <c r="L13" s="68">
        <f t="shared" si="2"/>
        <v>1027.776544292715</v>
      </c>
      <c r="M13" s="68">
        <f t="shared" si="2"/>
        <v>1366.5185324616659</v>
      </c>
      <c r="N13" s="68">
        <f t="shared" si="2"/>
        <v>1348.6822719381325</v>
      </c>
      <c r="O13" s="68">
        <f t="shared" si="2"/>
        <v>1321.2464020855296</v>
      </c>
      <c r="P13" s="68">
        <f t="shared" si="2"/>
        <v>1347.9917311950712</v>
      </c>
      <c r="Q13" s="68">
        <f t="shared" si="2"/>
        <v>1400.1584349840157</v>
      </c>
    </row>
    <row r="14" spans="1:17" ht="11.45" customHeight="1" x14ac:dyDescent="0.25">
      <c r="A14" s="148" t="s">
        <v>147</v>
      </c>
      <c r="B14" s="77">
        <f t="shared" ref="B14:Q14" si="3">IF(B4=0,"",B4/B8)</f>
        <v>3686.9402357525196</v>
      </c>
      <c r="C14" s="77">
        <f t="shared" si="3"/>
        <v>2561.158774936941</v>
      </c>
      <c r="D14" s="77">
        <f t="shared" si="3"/>
        <v>1917.2701408679338</v>
      </c>
      <c r="E14" s="77">
        <f t="shared" si="3"/>
        <v>1899.4374692164408</v>
      </c>
      <c r="F14" s="77">
        <f t="shared" si="3"/>
        <v>1254.1559468059984</v>
      </c>
      <c r="G14" s="77">
        <f t="shared" si="3"/>
        <v>1466.7646732191533</v>
      </c>
      <c r="H14" s="77">
        <f t="shared" si="3"/>
        <v>1195.1073613426943</v>
      </c>
      <c r="I14" s="77">
        <f t="shared" si="3"/>
        <v>1410.4534078853555</v>
      </c>
      <c r="J14" s="77">
        <f t="shared" si="3"/>
        <v>1158.5924007047834</v>
      </c>
      <c r="K14" s="77">
        <f t="shared" si="3"/>
        <v>1342.7079382532681</v>
      </c>
      <c r="L14" s="77">
        <f t="shared" si="3"/>
        <v>1100</v>
      </c>
      <c r="M14" s="77">
        <f t="shared" si="3"/>
        <v>1452.9588892688432</v>
      </c>
      <c r="N14" s="77">
        <f t="shared" si="3"/>
        <v>1378.4793230533817</v>
      </c>
      <c r="O14" s="77">
        <f t="shared" si="3"/>
        <v>1321.2464020855296</v>
      </c>
      <c r="P14" s="77">
        <f t="shared" si="3"/>
        <v>1347.9917311950712</v>
      </c>
      <c r="Q14" s="77">
        <f t="shared" si="3"/>
        <v>1400.1584349840157</v>
      </c>
    </row>
    <row r="15" spans="1:17" ht="11.45" customHeight="1" x14ac:dyDescent="0.25">
      <c r="A15" s="147" t="s">
        <v>146</v>
      </c>
      <c r="B15" s="74">
        <f t="shared" ref="B15:Q15" si="4">IF(B5=0,"",B5/B9)</f>
        <v>804.81473221471515</v>
      </c>
      <c r="C15" s="74">
        <f t="shared" si="4"/>
        <v>559.0429771172262</v>
      </c>
      <c r="D15" s="74">
        <f t="shared" si="4"/>
        <v>418.47630830715548</v>
      </c>
      <c r="E15" s="74">
        <f t="shared" si="4"/>
        <v>414.56386214624831</v>
      </c>
      <c r="F15" s="74">
        <f t="shared" si="4"/>
        <v>273.71390220783934</v>
      </c>
      <c r="G15" s="74">
        <f t="shared" si="4"/>
        <v>320.09923014066692</v>
      </c>
      <c r="H15" s="74">
        <f t="shared" si="4"/>
        <v>260.80143897412501</v>
      </c>
      <c r="I15" s="74">
        <f t="shared" si="4"/>
        <v>307.78020174955105</v>
      </c>
      <c r="J15" s="74">
        <f t="shared" si="4"/>
        <v>252.8083911204852</v>
      </c>
      <c r="K15" s="74">
        <f t="shared" si="4"/>
        <v>292.9687104127654</v>
      </c>
      <c r="L15" s="74">
        <f t="shared" si="4"/>
        <v>240</v>
      </c>
      <c r="M15" s="74">
        <f t="shared" si="4"/>
        <v>316.99379162145613</v>
      </c>
      <c r="N15" s="74">
        <f t="shared" si="4"/>
        <v>300.72986551328586</v>
      </c>
      <c r="O15" s="74" t="str">
        <f t="shared" si="4"/>
        <v/>
      </c>
      <c r="P15" s="74" t="str">
        <f t="shared" si="4"/>
        <v/>
      </c>
      <c r="Q15" s="74" t="str">
        <f t="shared" si="4"/>
        <v/>
      </c>
    </row>
    <row r="17" spans="1:17" ht="11.45" customHeight="1" x14ac:dyDescent="0.25">
      <c r="A17" s="27" t="s">
        <v>148</v>
      </c>
      <c r="B17" s="33">
        <f t="shared" ref="B17:Q17" si="5">IF(B3=0,0,B3/B$3)</f>
        <v>1</v>
      </c>
      <c r="C17" s="33">
        <f t="shared" si="5"/>
        <v>1</v>
      </c>
      <c r="D17" s="33">
        <f t="shared" si="5"/>
        <v>1</v>
      </c>
      <c r="E17" s="33">
        <f t="shared" si="5"/>
        <v>1</v>
      </c>
      <c r="F17" s="33">
        <f t="shared" si="5"/>
        <v>1</v>
      </c>
      <c r="G17" s="33">
        <f t="shared" si="5"/>
        <v>1</v>
      </c>
      <c r="H17" s="33">
        <f t="shared" si="5"/>
        <v>1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147</v>
      </c>
      <c r="B18" s="115">
        <f t="shared" ref="B18:Q18" si="6">IF(B4=0,0,B4/B$3)</f>
        <v>0.99352846807381356</v>
      </c>
      <c r="C18" s="115">
        <f t="shared" si="6"/>
        <v>0.99671218696241803</v>
      </c>
      <c r="D18" s="115">
        <f t="shared" si="6"/>
        <v>0.99683824149190792</v>
      </c>
      <c r="E18" s="115">
        <f t="shared" si="6"/>
        <v>0.99591987548689276</v>
      </c>
      <c r="F18" s="115">
        <f t="shared" si="6"/>
        <v>0.99540994443574438</v>
      </c>
      <c r="G18" s="115">
        <f t="shared" si="6"/>
        <v>0.99174034074698592</v>
      </c>
      <c r="H18" s="115">
        <f t="shared" si="6"/>
        <v>0.988614816028619</v>
      </c>
      <c r="I18" s="115">
        <f t="shared" si="6"/>
        <v>0.93748566903242037</v>
      </c>
      <c r="J18" s="115">
        <f t="shared" si="6"/>
        <v>0.92591585273039645</v>
      </c>
      <c r="K18" s="115">
        <f t="shared" si="6"/>
        <v>0.98038933355698454</v>
      </c>
      <c r="L18" s="115">
        <f t="shared" si="6"/>
        <v>0.98038933355698454</v>
      </c>
      <c r="M18" s="115">
        <f t="shared" si="6"/>
        <v>0.98234828960115894</v>
      </c>
      <c r="N18" s="115">
        <f t="shared" si="6"/>
        <v>0.99383515184231608</v>
      </c>
      <c r="O18" s="115">
        <f t="shared" si="6"/>
        <v>1</v>
      </c>
      <c r="P18" s="115">
        <f t="shared" si="6"/>
        <v>1</v>
      </c>
      <c r="Q18" s="115">
        <f t="shared" si="6"/>
        <v>1</v>
      </c>
    </row>
    <row r="19" spans="1:17" ht="11.45" customHeight="1" x14ac:dyDescent="0.25">
      <c r="A19" s="147" t="s">
        <v>146</v>
      </c>
      <c r="B19" s="28">
        <f t="shared" ref="B19:Q19" si="7">IF(B5=0,0,B5/B$3)</f>
        <v>6.4715319261864886E-3</v>
      </c>
      <c r="C19" s="28">
        <f t="shared" si="7"/>
        <v>3.287813037582053E-3</v>
      </c>
      <c r="D19" s="28">
        <f t="shared" si="7"/>
        <v>3.1617585080921501E-3</v>
      </c>
      <c r="E19" s="28">
        <f t="shared" si="7"/>
        <v>4.0801245131072044E-3</v>
      </c>
      <c r="F19" s="28">
        <f t="shared" si="7"/>
        <v>4.5900555642555164E-3</v>
      </c>
      <c r="G19" s="28">
        <f t="shared" si="7"/>
        <v>8.2596592530141087E-3</v>
      </c>
      <c r="H19" s="28">
        <f t="shared" si="7"/>
        <v>1.1385183971381089E-2</v>
      </c>
      <c r="I19" s="28">
        <f t="shared" si="7"/>
        <v>6.2514330967579607E-2</v>
      </c>
      <c r="J19" s="28">
        <f t="shared" si="7"/>
        <v>7.4084147269603495E-2</v>
      </c>
      <c r="K19" s="28">
        <f t="shared" si="7"/>
        <v>1.9610666443015446E-2</v>
      </c>
      <c r="L19" s="28">
        <f t="shared" si="7"/>
        <v>1.9610666443015446E-2</v>
      </c>
      <c r="M19" s="28">
        <f t="shared" si="7"/>
        <v>1.765171039884102E-2</v>
      </c>
      <c r="N19" s="28">
        <f t="shared" si="7"/>
        <v>6.1648481576838735E-3</v>
      </c>
      <c r="O19" s="28">
        <f t="shared" si="7"/>
        <v>0</v>
      </c>
      <c r="P19" s="28">
        <f t="shared" si="7"/>
        <v>0</v>
      </c>
      <c r="Q19" s="28">
        <f t="shared" si="7"/>
        <v>0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1</v>
      </c>
      <c r="C21" s="33">
        <f t="shared" si="8"/>
        <v>1</v>
      </c>
      <c r="D21" s="33">
        <f t="shared" si="8"/>
        <v>1</v>
      </c>
      <c r="E21" s="33">
        <f t="shared" si="8"/>
        <v>1</v>
      </c>
      <c r="F21" s="33">
        <f t="shared" si="8"/>
        <v>1</v>
      </c>
      <c r="G21" s="33">
        <f t="shared" si="8"/>
        <v>1</v>
      </c>
      <c r="H21" s="33">
        <f t="shared" si="8"/>
        <v>1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147</v>
      </c>
      <c r="B22" s="115">
        <f t="shared" ref="B22:Q22" si="9">IF(B8=0,0,B8/B$7)</f>
        <v>0.97102474543622375</v>
      </c>
      <c r="C22" s="115">
        <f t="shared" si="9"/>
        <v>0.98511274628677892</v>
      </c>
      <c r="D22" s="115">
        <f t="shared" si="9"/>
        <v>0.98567644510966157</v>
      </c>
      <c r="E22" s="115">
        <f t="shared" si="9"/>
        <v>0.98157505961606184</v>
      </c>
      <c r="F22" s="115">
        <f t="shared" si="9"/>
        <v>0.97930858389475661</v>
      </c>
      <c r="G22" s="115">
        <f t="shared" si="9"/>
        <v>0.96324008397295469</v>
      </c>
      <c r="H22" s="115">
        <f t="shared" si="9"/>
        <v>0.94987259374874677</v>
      </c>
      <c r="I22" s="115">
        <f t="shared" si="9"/>
        <v>0.76593976702299327</v>
      </c>
      <c r="J22" s="115">
        <f t="shared" si="9"/>
        <v>0.73169758623647752</v>
      </c>
      <c r="K22" s="115">
        <f t="shared" si="9"/>
        <v>0.91602297964702817</v>
      </c>
      <c r="L22" s="115">
        <f t="shared" si="9"/>
        <v>0.91601923754966863</v>
      </c>
      <c r="M22" s="115">
        <f t="shared" si="9"/>
        <v>0.9239057987026208</v>
      </c>
      <c r="N22" s="115">
        <f t="shared" si="9"/>
        <v>0.97235252506342318</v>
      </c>
      <c r="O22" s="115">
        <f t="shared" si="9"/>
        <v>1</v>
      </c>
      <c r="P22" s="115">
        <f t="shared" si="9"/>
        <v>1</v>
      </c>
      <c r="Q22" s="115">
        <f t="shared" si="9"/>
        <v>1</v>
      </c>
    </row>
    <row r="23" spans="1:17" ht="11.45" customHeight="1" x14ac:dyDescent="0.25">
      <c r="A23" s="147" t="s">
        <v>146</v>
      </c>
      <c r="B23" s="28">
        <f t="shared" ref="B23:Q23" si="10">IF(B9=0,0,B9/B$7)</f>
        <v>2.8975254563776202E-2</v>
      </c>
      <c r="C23" s="28">
        <f t="shared" si="10"/>
        <v>1.4887253713221148E-2</v>
      </c>
      <c r="D23" s="28">
        <f t="shared" si="10"/>
        <v>1.4323554890338474E-2</v>
      </c>
      <c r="E23" s="28">
        <f t="shared" si="10"/>
        <v>1.8424940383938118E-2</v>
      </c>
      <c r="F23" s="28">
        <f t="shared" si="10"/>
        <v>2.0691416105243422E-2</v>
      </c>
      <c r="G23" s="28">
        <f t="shared" si="10"/>
        <v>3.6759916027045349E-2</v>
      </c>
      <c r="H23" s="28">
        <f t="shared" si="10"/>
        <v>5.0127406251253302E-2</v>
      </c>
      <c r="I23" s="28">
        <f t="shared" si="10"/>
        <v>0.23406023297700668</v>
      </c>
      <c r="J23" s="28">
        <f t="shared" si="10"/>
        <v>0.26830241376352248</v>
      </c>
      <c r="K23" s="28">
        <f t="shared" si="10"/>
        <v>8.3977020352971846E-2</v>
      </c>
      <c r="L23" s="28">
        <f t="shared" si="10"/>
        <v>8.3980762450331342E-2</v>
      </c>
      <c r="M23" s="28">
        <f t="shared" si="10"/>
        <v>7.6094201297379205E-2</v>
      </c>
      <c r="N23" s="28">
        <f t="shared" si="10"/>
        <v>2.7647474936576849E-2</v>
      </c>
      <c r="O23" s="28">
        <f t="shared" si="10"/>
        <v>0</v>
      </c>
      <c r="P23" s="28">
        <f t="shared" si="10"/>
        <v>0</v>
      </c>
      <c r="Q23" s="28">
        <f t="shared" si="10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3.0573441016875504</v>
      </c>
      <c r="C4" s="100">
        <v>3.09998</v>
      </c>
      <c r="D4" s="100">
        <v>4.0997300000000001</v>
      </c>
      <c r="E4" s="100">
        <v>4.0997199999999996</v>
      </c>
      <c r="F4" s="100">
        <v>5.1006400000000003</v>
      </c>
      <c r="G4" s="100">
        <v>5.1112203183688081</v>
      </c>
      <c r="H4" s="100">
        <v>6.10067</v>
      </c>
      <c r="I4" s="100">
        <v>5.1002599999999996</v>
      </c>
      <c r="J4" s="100">
        <v>6.1995899999999997</v>
      </c>
      <c r="K4" s="100">
        <v>5.0989699999999996</v>
      </c>
      <c r="L4" s="100">
        <v>6.1624365624158051</v>
      </c>
      <c r="M4" s="100">
        <v>5.1353953039881253</v>
      </c>
      <c r="N4" s="100">
        <v>5.1354373968539742</v>
      </c>
      <c r="O4" s="100">
        <v>5.1352654890150493</v>
      </c>
      <c r="P4" s="100">
        <v>5.1353619508978783</v>
      </c>
      <c r="Q4" s="100">
        <v>5.1113772065197107</v>
      </c>
    </row>
    <row r="5" spans="1:17" ht="11.45" customHeight="1" x14ac:dyDescent="0.25">
      <c r="A5" s="95" t="s">
        <v>120</v>
      </c>
      <c r="B5" s="20">
        <v>3.0573441016875504</v>
      </c>
      <c r="C5" s="20">
        <v>3.09998</v>
      </c>
      <c r="D5" s="20">
        <v>4.0997300000000001</v>
      </c>
      <c r="E5" s="20">
        <v>4.0997199999999996</v>
      </c>
      <c r="F5" s="20">
        <v>5.1006400000000003</v>
      </c>
      <c r="G5" s="20">
        <v>5.1112203183688081</v>
      </c>
      <c r="H5" s="20">
        <v>6.10067</v>
      </c>
      <c r="I5" s="20">
        <v>5.1002599999999996</v>
      </c>
      <c r="J5" s="20">
        <v>6.1995899999999997</v>
      </c>
      <c r="K5" s="20">
        <v>5.0989699999999996</v>
      </c>
      <c r="L5" s="20">
        <v>6.1624365624158051</v>
      </c>
      <c r="M5" s="20">
        <v>5.1353953039881253</v>
      </c>
      <c r="N5" s="20">
        <v>5.1354373968539742</v>
      </c>
      <c r="O5" s="20">
        <v>5.1352654890150493</v>
      </c>
      <c r="P5" s="20">
        <v>5.1353619508978783</v>
      </c>
      <c r="Q5" s="20">
        <v>5.1113772065197107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3.0573441016875504</v>
      </c>
      <c r="C9" s="20">
        <v>3.09998</v>
      </c>
      <c r="D9" s="20">
        <v>4.0997300000000001</v>
      </c>
      <c r="E9" s="20">
        <v>4.0997199999999996</v>
      </c>
      <c r="F9" s="20">
        <v>5.1006400000000003</v>
      </c>
      <c r="G9" s="20">
        <v>5.1112203183688081</v>
      </c>
      <c r="H9" s="20">
        <v>6.10067</v>
      </c>
      <c r="I9" s="20">
        <v>5.1002599999999996</v>
      </c>
      <c r="J9" s="20">
        <v>6.1995899999999997</v>
      </c>
      <c r="K9" s="20">
        <v>5.0989699999999996</v>
      </c>
      <c r="L9" s="20">
        <v>6.1624365624158051</v>
      </c>
      <c r="M9" s="20">
        <v>5.1353953039881253</v>
      </c>
      <c r="N9" s="20">
        <v>5.1354373968539742</v>
      </c>
      <c r="O9" s="20">
        <v>5.1352654890150493</v>
      </c>
      <c r="P9" s="20">
        <v>5.1353619508978783</v>
      </c>
      <c r="Q9" s="20">
        <v>5.1113772065197107</v>
      </c>
    </row>
    <row r="10" spans="1:17" ht="11.45" customHeight="1" x14ac:dyDescent="0.25">
      <c r="A10" s="17" t="s">
        <v>153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3.0573441016875504</v>
      </c>
      <c r="C19" s="71">
        <f t="shared" si="0"/>
        <v>3.09998</v>
      </c>
      <c r="D19" s="71">
        <f t="shared" si="0"/>
        <v>4.0997300000000001</v>
      </c>
      <c r="E19" s="71">
        <f t="shared" si="0"/>
        <v>4.0997199999999996</v>
      </c>
      <c r="F19" s="71">
        <f t="shared" si="0"/>
        <v>5.1006400000000012</v>
      </c>
      <c r="G19" s="71">
        <f t="shared" si="0"/>
        <v>5.111220318368809</v>
      </c>
      <c r="H19" s="71">
        <f t="shared" si="0"/>
        <v>6.1006699999999991</v>
      </c>
      <c r="I19" s="71">
        <f t="shared" si="0"/>
        <v>5.1002599999999996</v>
      </c>
      <c r="J19" s="71">
        <f t="shared" si="0"/>
        <v>6.1995899999999997</v>
      </c>
      <c r="K19" s="71">
        <f t="shared" si="0"/>
        <v>5.0989699999999996</v>
      </c>
      <c r="L19" s="71">
        <f t="shared" si="0"/>
        <v>6.162436562415806</v>
      </c>
      <c r="M19" s="71">
        <f t="shared" si="0"/>
        <v>5.1353953039881253</v>
      </c>
      <c r="N19" s="71">
        <f t="shared" si="0"/>
        <v>5.1354373968539742</v>
      </c>
      <c r="O19" s="71">
        <f t="shared" si="0"/>
        <v>5.1352654890150493</v>
      </c>
      <c r="P19" s="71">
        <f t="shared" si="0"/>
        <v>5.1353619508978783</v>
      </c>
      <c r="Q19" s="71">
        <f t="shared" si="0"/>
        <v>5.1113772065197107</v>
      </c>
    </row>
    <row r="20" spans="1:17" ht="11.45" customHeight="1" x14ac:dyDescent="0.25">
      <c r="A20" s="148" t="s">
        <v>147</v>
      </c>
      <c r="B20" s="70">
        <v>3.044417789985975</v>
      </c>
      <c r="C20" s="70">
        <v>3.0933257276720334</v>
      </c>
      <c r="D20" s="70">
        <v>4.091263712101723</v>
      </c>
      <c r="E20" s="70">
        <v>4.0887862545315574</v>
      </c>
      <c r="F20" s="70">
        <v>5.0853272079165448</v>
      </c>
      <c r="G20" s="70">
        <v>5.0835607330088566</v>
      </c>
      <c r="H20" s="70">
        <v>6.0550934688511395</v>
      </c>
      <c r="I20" s="70">
        <v>4.8871649285491729</v>
      </c>
      <c r="J20" s="70">
        <v>5.8912319236546731</v>
      </c>
      <c r="K20" s="70">
        <v>5.0330803708873564</v>
      </c>
      <c r="L20" s="70">
        <v>6.0827695480262429</v>
      </c>
      <c r="M20" s="70">
        <v>5.0756518251061831</v>
      </c>
      <c r="N20" s="70">
        <v>5.1146454607883181</v>
      </c>
      <c r="O20" s="70">
        <v>5.1352654890150493</v>
      </c>
      <c r="P20" s="70">
        <v>5.1353619508978783</v>
      </c>
      <c r="Q20" s="70">
        <v>5.1113772065197107</v>
      </c>
    </row>
    <row r="21" spans="1:17" ht="11.45" customHeight="1" x14ac:dyDescent="0.25">
      <c r="A21" s="147" t="s">
        <v>146</v>
      </c>
      <c r="B21" s="69">
        <v>1.2926311701575526E-2</v>
      </c>
      <c r="C21" s="69">
        <v>6.6542723279666149E-3</v>
      </c>
      <c r="D21" s="69">
        <v>8.4662878982770234E-3</v>
      </c>
      <c r="E21" s="69">
        <v>1.0933745468441785E-2</v>
      </c>
      <c r="F21" s="69">
        <v>1.5312792083456017E-2</v>
      </c>
      <c r="G21" s="69">
        <v>2.7659585359952065E-2</v>
      </c>
      <c r="H21" s="69">
        <v>4.5576531148860032E-2</v>
      </c>
      <c r="I21" s="69">
        <v>0.21309507145082648</v>
      </c>
      <c r="J21" s="69">
        <v>0.30835807634532636</v>
      </c>
      <c r="K21" s="69">
        <v>6.5889629112643483E-2</v>
      </c>
      <c r="L21" s="69">
        <v>7.9667014389562904E-2</v>
      </c>
      <c r="M21" s="69">
        <v>5.9743478881942244E-2</v>
      </c>
      <c r="N21" s="69">
        <v>2.0791936065656408E-2</v>
      </c>
      <c r="O21" s="69">
        <v>0</v>
      </c>
      <c r="P21" s="69">
        <v>0</v>
      </c>
      <c r="Q21" s="69">
        <v>0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>
        <f>IF(B19=0,"",B19/TrNavi_act!B7*100)</f>
        <v>4805.6338062340383</v>
      </c>
      <c r="C25" s="68">
        <f>IF(C19=0,"",C19/TrNavi_act!C7*100)</f>
        <v>4817.0162289426844</v>
      </c>
      <c r="D25" s="68">
        <f>IF(D19=0,"",D19/TrNavi_act!D7*100)</f>
        <v>4771.6625103201623</v>
      </c>
      <c r="E25" s="68">
        <f>IF(E19=0,"",E19/TrNavi_act!E7*100)</f>
        <v>4707.5992931467727</v>
      </c>
      <c r="F25" s="68">
        <f>IF(F19=0,"",F19/TrNavi_act!F7*100)</f>
        <v>4651.7904515902073</v>
      </c>
      <c r="G25" s="68">
        <f>IF(G19=0,"",G19/TrNavi_act!G7*100)</f>
        <v>4541.1366399339777</v>
      </c>
      <c r="H25" s="68">
        <f>IF(H19=0,"",H19/TrNavi_act!H7*100)</f>
        <v>4442.977392525675</v>
      </c>
      <c r="I25" s="68">
        <f>IF(I19=0,"",I19/TrNavi_act!I7*100)</f>
        <v>3674.1816937626018</v>
      </c>
      <c r="J25" s="68">
        <f>IF(J19=0,"",J19/TrNavi_act!J7*100)</f>
        <v>3504.2718310301188</v>
      </c>
      <c r="K25" s="68">
        <f>IF(K19=0,"",K19/TrNavi_act!K7*100)</f>
        <v>4181.6040000919138</v>
      </c>
      <c r="L25" s="68">
        <f>IF(L19=0,"",L19/TrNavi_act!L7*100)</f>
        <v>4140.2089685078263</v>
      </c>
      <c r="M25" s="68">
        <f>IF(M19=0,"",M19/TrNavi_act!M7*100)</f>
        <v>4129.0956599114024</v>
      </c>
      <c r="N25" s="68">
        <f>IF(N19=0,"",N19/TrNavi_act!N7*100)</f>
        <v>4269.8190690691899</v>
      </c>
      <c r="O25" s="68">
        <f>IF(O19=0,"",O19/TrNavi_act!O7*100)</f>
        <v>4330.1450797538992</v>
      </c>
      <c r="P25" s="68">
        <f>IF(P19=0,"",P19/TrNavi_act!P7*100)</f>
        <v>4287.2723561919802</v>
      </c>
      <c r="Q25" s="68">
        <f>IF(Q19=0,"",Q19/TrNavi_act!Q7*100)</f>
        <v>4244.8241150415633</v>
      </c>
    </row>
    <row r="26" spans="1:17" ht="11.45" customHeight="1" x14ac:dyDescent="0.25">
      <c r="A26" s="148" t="s">
        <v>147</v>
      </c>
      <c r="B26" s="77">
        <f>IF(B20=0,"",B20/TrNavi_act!B8*100)</f>
        <v>4928.1090185691846</v>
      </c>
      <c r="C26" s="77">
        <f>IF(C20=0,"",C20/TrNavi_act!C8*100)</f>
        <v>4879.3158599694898</v>
      </c>
      <c r="D26" s="77">
        <f>IF(D20=0,"",D20/TrNavi_act!D8*100)</f>
        <v>4831.0058019499902</v>
      </c>
      <c r="E26" s="77">
        <f>IF(E20=0,"",E20/TrNavi_act!E8*100)</f>
        <v>4783.1740613366237</v>
      </c>
      <c r="F26" s="77">
        <f>IF(F20=0,"",F20/TrNavi_act!F8*100)</f>
        <v>4735.8159023134886</v>
      </c>
      <c r="G26" s="77">
        <f>IF(G20=0,"",G20/TrNavi_act!G8*100)</f>
        <v>4688.9266359539488</v>
      </c>
      <c r="H26" s="77">
        <f>IF(H20=0,"",H20/TrNavi_act!H8*100)</f>
        <v>4642.5016197563846</v>
      </c>
      <c r="I26" s="77">
        <f>IF(I20=0,"",I20/TrNavi_act!I8*100)</f>
        <v>4596.536257184539</v>
      </c>
      <c r="J26" s="77">
        <f>IF(J20=0,"",J20/TrNavi_act!J8*100)</f>
        <v>4551.0259972124149</v>
      </c>
      <c r="K26" s="77">
        <f>IF(K20=0,"",K20/TrNavi_act!K8*100)</f>
        <v>4505.9663338736782</v>
      </c>
      <c r="L26" s="77">
        <f>IF(L20=0,"",L20/TrNavi_act!L8*100)</f>
        <v>4461.3528058155225</v>
      </c>
      <c r="M26" s="77">
        <f>IF(M20=0,"",M20/TrNavi_act!M8*100)</f>
        <v>4417.1809958569529</v>
      </c>
      <c r="N26" s="77">
        <f>IF(N20=0,"",N20/TrNavi_act!N8*100)</f>
        <v>4373.4465305514386</v>
      </c>
      <c r="O26" s="77">
        <f>IF(O20=0,"",O20/TrNavi_act!O8*100)</f>
        <v>4330.1450797538992</v>
      </c>
      <c r="P26" s="77">
        <f>IF(P20=0,"",P20/TrNavi_act!P8*100)</f>
        <v>4287.2723561919802</v>
      </c>
      <c r="Q26" s="77">
        <f>IF(Q20=0,"",Q20/TrNavi_act!Q8*100)</f>
        <v>4244.8241150415633</v>
      </c>
    </row>
    <row r="27" spans="1:17" ht="11.45" customHeight="1" x14ac:dyDescent="0.25">
      <c r="A27" s="147" t="s">
        <v>146</v>
      </c>
      <c r="B27" s="74">
        <f>IF(B21=0,"",B21/TrNavi_act!B9*100)</f>
        <v>701.21906785032672</v>
      </c>
      <c r="C27" s="74">
        <f>IF(C21=0,"",C21/TrNavi_act!C9*100)</f>
        <v>694.55269095878111</v>
      </c>
      <c r="D27" s="74">
        <f>IF(D21=0,"",D21/TrNavi_act!D9*100)</f>
        <v>687.94969024010004</v>
      </c>
      <c r="E27" s="74">
        <f>IF(E21=0,"",E21/TrNavi_act!E9*100)</f>
        <v>681.40946318720205</v>
      </c>
      <c r="F27" s="74">
        <f>IF(F21=0,"",F21/TrNavi_act!F9*100)</f>
        <v>674.93141302094318</v>
      </c>
      <c r="G27" s="74">
        <f>IF(G21=0,"",G21/TrNavi_act!G9*100)</f>
        <v>668.51494863566279</v>
      </c>
      <c r="H27" s="74">
        <f>IF(H21=0,"",H21/TrNavi_act!H9*100)</f>
        <v>662.15948454524687</v>
      </c>
      <c r="I27" s="74">
        <f>IF(I21=0,"",I21/TrNavi_act!I9*100)</f>
        <v>655.86444082970365</v>
      </c>
      <c r="J27" s="74">
        <f>IF(J21=0,"",J21/TrNavi_act!J9*100)</f>
        <v>649.62924308224751</v>
      </c>
      <c r="K27" s="74">
        <f>IF(K21=0,"",K21/TrNavi_act!K9*100)</f>
        <v>643.45332235688545</v>
      </c>
      <c r="L27" s="74">
        <f>IF(L21=0,"",L21/TrNavi_act!L9*100)</f>
        <v>637.33611511650315</v>
      </c>
      <c r="M27" s="74">
        <f>IF(M21=0,"",M21/TrNavi_act!M9*100)</f>
        <v>631.27706318144203</v>
      </c>
      <c r="N27" s="74">
        <f>IF(N21=0,"",N21/TrNavi_act!N9*100)</f>
        <v>625.2756136785689</v>
      </c>
      <c r="O27" s="74" t="str">
        <f>IF(O21=0,"",O21/TrNavi_act!O9*100)</f>
        <v/>
      </c>
      <c r="P27" s="74" t="str">
        <f>IF(P21=0,"",P21/TrNavi_act!P9*100)</f>
        <v/>
      </c>
      <c r="Q27" s="74" t="str">
        <f>IF(Q21=0,"",Q21/TrNavi_act!Q9*100)</f>
        <v/>
      </c>
    </row>
    <row r="29" spans="1:17" ht="11.45" customHeight="1" x14ac:dyDescent="0.25">
      <c r="A29" s="27" t="s">
        <v>151</v>
      </c>
      <c r="B29" s="68">
        <f>IF(B19=0,"",B19/TrNavi_act!B3*1000)</f>
        <v>13.336276599763368</v>
      </c>
      <c r="C29" s="68">
        <f>IF(C19=0,"",C19/TrNavi_act!C3*1000)</f>
        <v>19.029414974315927</v>
      </c>
      <c r="D29" s="68">
        <f>IF(D19=0,"",D19/TrNavi_act!D3*1000)</f>
        <v>25.169623705593462</v>
      </c>
      <c r="E29" s="68">
        <f>IF(E19=0,"",E19/TrNavi_act!E3*1000)</f>
        <v>25.146374126391869</v>
      </c>
      <c r="F29" s="68">
        <f>IF(F19=0,"",F19/TrNavi_act!F3*1000)</f>
        <v>37.700838990763714</v>
      </c>
      <c r="G29" s="68">
        <f>IF(G19=0,"",G19/TrNavi_act!G3*1000)</f>
        <v>31.876274688016196</v>
      </c>
      <c r="H29" s="68">
        <f>IF(H19=0,"",H19/TrNavi_act!H3*1000)</f>
        <v>38.69269138136341</v>
      </c>
      <c r="I29" s="68">
        <f>IF(I19=0,"",I19/TrNavi_act!I3*1000)</f>
        <v>31.883934166070752</v>
      </c>
      <c r="J29" s="68">
        <f>IF(J19=0,"",J19/TrNavi_act!J3*1000)</f>
        <v>38.274278214263425</v>
      </c>
      <c r="K29" s="68">
        <f>IF(K19=0,"",K19/TrNavi_act!K3*1000)</f>
        <v>33.331399957647484</v>
      </c>
      <c r="L29" s="68">
        <f>IF(L19=0,"",L19/TrNavi_act!L3*1000)</f>
        <v>40.283162633926366</v>
      </c>
      <c r="M29" s="68">
        <f>IF(M19=0,"",M19/TrNavi_act!M3*1000)</f>
        <v>30.216170229855511</v>
      </c>
      <c r="N29" s="68">
        <f>IF(N19=0,"",N19/TrNavi_act!N3*1000)</f>
        <v>31.659191774896087</v>
      </c>
      <c r="O29" s="68">
        <f>IF(O19=0,"",O19/TrNavi_act!O3*1000)</f>
        <v>32.773183510047438</v>
      </c>
      <c r="P29" s="68">
        <f>IF(P19=0,"",P19/TrNavi_act!P3*1000)</f>
        <v>31.804886164925279</v>
      </c>
      <c r="Q29" s="68">
        <f>IF(Q19=0,"",Q19/TrNavi_act!Q3*1000)</f>
        <v>30.316741369986623</v>
      </c>
    </row>
    <row r="30" spans="1:17" ht="11.45" customHeight="1" x14ac:dyDescent="0.25">
      <c r="A30" s="148" t="s">
        <v>147</v>
      </c>
      <c r="B30" s="77">
        <f>IF(B20=0,"",B20/TrNavi_act!B4*1000)</f>
        <v>13.366392464898031</v>
      </c>
      <c r="C30" s="77">
        <f>IF(C20=0,"",C20/TrNavi_act!C4*1000)</f>
        <v>19.051204117908014</v>
      </c>
      <c r="D30" s="77">
        <f>IF(D20=0,"",D20/TrNavi_act!D4*1000)</f>
        <v>25.197314134162809</v>
      </c>
      <c r="E30" s="77">
        <f>IF(E20=0,"",E20/TrNavi_act!E4*1000)</f>
        <v>25.182055944751827</v>
      </c>
      <c r="F30" s="77">
        <f>IF(F20=0,"",F20/TrNavi_act!F4*1000)</f>
        <v>37.760981115421508</v>
      </c>
      <c r="G30" s="77">
        <f>IF(G20=0,"",G20/TrNavi_act!G4*1000)</f>
        <v>31.967818161743821</v>
      </c>
      <c r="H30" s="77">
        <f>IF(H20=0,"",H20/TrNavi_act!H4*1000)</f>
        <v>38.845895941437163</v>
      </c>
      <c r="I30" s="77">
        <f>IF(I20=0,"",I20/TrNavi_act!I4*1000)</f>
        <v>32.589068390964918</v>
      </c>
      <c r="J30" s="77">
        <f>IF(J20=0,"",J20/TrNavi_act!J4*1000)</f>
        <v>39.280647745004885</v>
      </c>
      <c r="K30" s="77">
        <f>IF(K20=0,"",K20/TrNavi_act!K4*1000)</f>
        <v>33.558797155362775</v>
      </c>
      <c r="L30" s="77">
        <f>IF(L20=0,"",L20/TrNavi_act!L4*1000)</f>
        <v>40.557752780141122</v>
      </c>
      <c r="M30" s="77">
        <f>IF(M20=0,"",M20/TrNavi_act!M4*1000)</f>
        <v>30.401279956928189</v>
      </c>
      <c r="N30" s="77">
        <f>IF(N20=0,"",N20/TrNavi_act!N4*1000)</f>
        <v>31.726602332083562</v>
      </c>
      <c r="O30" s="77">
        <f>IF(O20=0,"",O20/TrNavi_act!O4*1000)</f>
        <v>32.773183510047438</v>
      </c>
      <c r="P30" s="77">
        <f>IF(P20=0,"",P20/TrNavi_act!P4*1000)</f>
        <v>31.804886164925279</v>
      </c>
      <c r="Q30" s="77">
        <f>IF(Q20=0,"",Q20/TrNavi_act!Q4*1000)</f>
        <v>30.316741369986623</v>
      </c>
    </row>
    <row r="31" spans="1:17" ht="11.45" customHeight="1" x14ac:dyDescent="0.25">
      <c r="A31" s="147" t="s">
        <v>146</v>
      </c>
      <c r="B31" s="74">
        <f>IF(B21=0,"",B21/TrNavi_act!B5*1000)</f>
        <v>8.7128010930004898</v>
      </c>
      <c r="C31" s="74">
        <f>IF(C21=0,"",C21/TrNavi_act!C5*1000)</f>
        <v>12.423958790079563</v>
      </c>
      <c r="D31" s="74">
        <f>IF(D21=0,"",D21/TrNavi_act!D5*1000)</f>
        <v>16.439393977236936</v>
      </c>
      <c r="E31" s="74">
        <f>IF(E21=0,"",E21/TrNavi_act!E5*1000)</f>
        <v>16.436779116719464</v>
      </c>
      <c r="F31" s="74">
        <f>IF(F21=0,"",F21/TrNavi_act!F5*1000)</f>
        <v>24.658280327626439</v>
      </c>
      <c r="G31" s="74">
        <f>IF(G21=0,"",G21/TrNavi_act!G5*1000)</f>
        <v>20.88461594680766</v>
      </c>
      <c r="H31" s="74">
        <f>IF(H21=0,"",H21/TrNavi_act!H5*1000)</f>
        <v>25.389410700718642</v>
      </c>
      <c r="I31" s="74">
        <f>IF(I21=0,"",I21/TrNavi_act!I5*1000)</f>
        <v>21.309507145082648</v>
      </c>
      <c r="J31" s="74">
        <f>IF(J21=0,"",J21/TrNavi_act!J5*1000)</f>
        <v>25.696506362110529</v>
      </c>
      <c r="K31" s="74">
        <f>IF(K21=0,"",K21/TrNavi_act!K5*1000)</f>
        <v>21.963209704214492</v>
      </c>
      <c r="L31" s="74">
        <f>IF(L21=0,"",L21/TrNavi_act!L5*1000)</f>
        <v>26.555671463187632</v>
      </c>
      <c r="M31" s="74">
        <f>IF(M21=0,"",M21/TrNavi_act!M5*1000)</f>
        <v>19.914492960647415</v>
      </c>
      <c r="N31" s="74">
        <f>IF(N21=0,"",N21/TrNavi_act!N5*1000)</f>
        <v>20.791936065656408</v>
      </c>
      <c r="O31" s="74" t="str">
        <f>IF(O21=0,"",O21/TrNavi_act!O5*1000)</f>
        <v/>
      </c>
      <c r="P31" s="74" t="str">
        <f>IF(P21=0,"",P21/TrNavi_act!P5*1000)</f>
        <v/>
      </c>
      <c r="Q31" s="74" t="str">
        <f>IF(Q21=0,"",Q21/TrNavi_act!Q5*1000)</f>
        <v/>
      </c>
    </row>
    <row r="33" spans="1:17" ht="11.45" customHeight="1" x14ac:dyDescent="0.25">
      <c r="A33" s="27" t="s">
        <v>41</v>
      </c>
      <c r="B33" s="57">
        <f t="shared" ref="B33:Q33" si="1">IF(B19=0,0,B19/B$19)</f>
        <v>1</v>
      </c>
      <c r="C33" s="57">
        <f t="shared" si="1"/>
        <v>1</v>
      </c>
      <c r="D33" s="57">
        <f t="shared" si="1"/>
        <v>1</v>
      </c>
      <c r="E33" s="57">
        <f t="shared" si="1"/>
        <v>1</v>
      </c>
      <c r="F33" s="57">
        <f t="shared" si="1"/>
        <v>1</v>
      </c>
      <c r="G33" s="57">
        <f t="shared" si="1"/>
        <v>1</v>
      </c>
      <c r="H33" s="57">
        <f t="shared" si="1"/>
        <v>1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147</v>
      </c>
      <c r="B34" s="52">
        <f t="shared" ref="B34:Q34" si="2">IF(B20=0,0,B20/B$19)</f>
        <v>0.99577204551674747</v>
      </c>
      <c r="C34" s="52">
        <f t="shared" si="2"/>
        <v>0.99785344669063458</v>
      </c>
      <c r="D34" s="52">
        <f t="shared" si="2"/>
        <v>0.9979349157387738</v>
      </c>
      <c r="E34" s="52">
        <f t="shared" si="2"/>
        <v>0.99733305067945077</v>
      </c>
      <c r="F34" s="52">
        <f t="shared" si="2"/>
        <v>0.99699786848641414</v>
      </c>
      <c r="G34" s="52">
        <f t="shared" si="2"/>
        <v>0.99458845762125558</v>
      </c>
      <c r="H34" s="52">
        <f t="shared" si="2"/>
        <v>0.99252925807348047</v>
      </c>
      <c r="I34" s="52">
        <f t="shared" si="2"/>
        <v>0.95821878267954441</v>
      </c>
      <c r="J34" s="52">
        <f t="shared" si="2"/>
        <v>0.95026153723950668</v>
      </c>
      <c r="K34" s="52">
        <f t="shared" si="2"/>
        <v>0.98707785511335755</v>
      </c>
      <c r="L34" s="52">
        <f t="shared" si="2"/>
        <v>0.98707215667331238</v>
      </c>
      <c r="M34" s="52">
        <f t="shared" si="2"/>
        <v>0.98836633299961429</v>
      </c>
      <c r="N34" s="52">
        <f t="shared" si="2"/>
        <v>0.9959512823428841</v>
      </c>
      <c r="O34" s="52">
        <f t="shared" si="2"/>
        <v>1</v>
      </c>
      <c r="P34" s="52">
        <f t="shared" si="2"/>
        <v>1</v>
      </c>
      <c r="Q34" s="52">
        <f t="shared" si="2"/>
        <v>1</v>
      </c>
    </row>
    <row r="35" spans="1:17" ht="11.45" customHeight="1" x14ac:dyDescent="0.25">
      <c r="A35" s="147" t="s">
        <v>146</v>
      </c>
      <c r="B35" s="46">
        <f t="shared" ref="B35:Q35" si="3">IF(B21=0,0,B21/B$19)</f>
        <v>4.2279544832525195E-3</v>
      </c>
      <c r="C35" s="46">
        <f t="shared" si="3"/>
        <v>2.1465533093654203E-3</v>
      </c>
      <c r="D35" s="46">
        <f t="shared" si="3"/>
        <v>2.0650842612262329E-3</v>
      </c>
      <c r="E35" s="46">
        <f t="shared" si="3"/>
        <v>2.6669493205491563E-3</v>
      </c>
      <c r="F35" s="46">
        <f t="shared" si="3"/>
        <v>3.0021315135857489E-3</v>
      </c>
      <c r="G35" s="46">
        <f t="shared" si="3"/>
        <v>5.4115423787443632E-3</v>
      </c>
      <c r="H35" s="46">
        <f t="shared" si="3"/>
        <v>7.4707419265195524E-3</v>
      </c>
      <c r="I35" s="46">
        <f t="shared" si="3"/>
        <v>4.1781217320455526E-2</v>
      </c>
      <c r="J35" s="46">
        <f t="shared" si="3"/>
        <v>4.9738462760493256E-2</v>
      </c>
      <c r="K35" s="46">
        <f t="shared" si="3"/>
        <v>1.2922144886642496E-2</v>
      </c>
      <c r="L35" s="46">
        <f t="shared" si="3"/>
        <v>1.2927843326687609E-2</v>
      </c>
      <c r="M35" s="46">
        <f t="shared" si="3"/>
        <v>1.1633667000385681E-2</v>
      </c>
      <c r="N35" s="46">
        <f t="shared" si="3"/>
        <v>4.04871765711598E-3</v>
      </c>
      <c r="O35" s="46">
        <f t="shared" si="3"/>
        <v>0</v>
      </c>
      <c r="P35" s="46">
        <f t="shared" si="3"/>
        <v>0</v>
      </c>
      <c r="Q35" s="46">
        <f t="shared" si="3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9.4851618191445688</v>
      </c>
      <c r="C4" s="100">
        <v>9.6174362316239996</v>
      </c>
      <c r="D4" s="100">
        <v>12.719079426924001</v>
      </c>
      <c r="E4" s="100">
        <v>12.719048402736</v>
      </c>
      <c r="F4" s="100">
        <v>15.824321428032002</v>
      </c>
      <c r="G4" s="100">
        <v>15.857146006649376</v>
      </c>
      <c r="H4" s="100">
        <v>18.926833300596002</v>
      </c>
      <c r="I4" s="100">
        <v>15.823142508887999</v>
      </c>
      <c r="J4" s="100">
        <v>19.233724568292001</v>
      </c>
      <c r="K4" s="100">
        <v>15.819140388635999</v>
      </c>
      <c r="L4" s="100">
        <v>19.118459045046169</v>
      </c>
      <c r="M4" s="100">
        <v>15.932146936524475</v>
      </c>
      <c r="N4" s="100">
        <v>15.932277526222832</v>
      </c>
      <c r="O4" s="100">
        <v>15.931744196111483</v>
      </c>
      <c r="P4" s="100">
        <v>15.932043461270256</v>
      </c>
      <c r="Q4" s="100">
        <v>15.857632739398234</v>
      </c>
    </row>
    <row r="5" spans="1:17" ht="11.45" customHeight="1" x14ac:dyDescent="0.25">
      <c r="A5" s="141" t="s">
        <v>91</v>
      </c>
      <c r="B5" s="140">
        <f t="shared" ref="B5:Q5" si="0">B4</f>
        <v>9.4851618191445688</v>
      </c>
      <c r="C5" s="140">
        <f t="shared" si="0"/>
        <v>9.6174362316239996</v>
      </c>
      <c r="D5" s="140">
        <f t="shared" si="0"/>
        <v>12.719079426924001</v>
      </c>
      <c r="E5" s="140">
        <f t="shared" si="0"/>
        <v>12.719048402736</v>
      </c>
      <c r="F5" s="140">
        <f t="shared" si="0"/>
        <v>15.824321428032002</v>
      </c>
      <c r="G5" s="140">
        <f t="shared" si="0"/>
        <v>15.857146006649376</v>
      </c>
      <c r="H5" s="140">
        <f t="shared" si="0"/>
        <v>18.926833300596002</v>
      </c>
      <c r="I5" s="140">
        <f t="shared" si="0"/>
        <v>15.823142508887999</v>
      </c>
      <c r="J5" s="140">
        <f t="shared" si="0"/>
        <v>19.233724568292001</v>
      </c>
      <c r="K5" s="140">
        <f t="shared" si="0"/>
        <v>15.819140388635999</v>
      </c>
      <c r="L5" s="140">
        <f t="shared" si="0"/>
        <v>19.118459045046169</v>
      </c>
      <c r="M5" s="140">
        <f t="shared" si="0"/>
        <v>15.932146936524475</v>
      </c>
      <c r="N5" s="140">
        <f t="shared" si="0"/>
        <v>15.932277526222832</v>
      </c>
      <c r="O5" s="140">
        <f t="shared" si="0"/>
        <v>15.931744196111483</v>
      </c>
      <c r="P5" s="140">
        <f t="shared" si="0"/>
        <v>15.932043461270256</v>
      </c>
      <c r="Q5" s="140">
        <f t="shared" si="0"/>
        <v>15.857632739398234</v>
      </c>
    </row>
    <row r="7" spans="1:17" ht="11.45" customHeight="1" x14ac:dyDescent="0.25">
      <c r="A7" s="27" t="s">
        <v>100</v>
      </c>
      <c r="B7" s="71">
        <f t="shared" ref="B7:Q7" si="1">SUM(B8:B9)</f>
        <v>9.4851618191445688</v>
      </c>
      <c r="C7" s="71">
        <f t="shared" si="1"/>
        <v>9.6174362316240014</v>
      </c>
      <c r="D7" s="71">
        <f t="shared" si="1"/>
        <v>12.719079426924001</v>
      </c>
      <c r="E7" s="71">
        <f t="shared" si="1"/>
        <v>12.719048402735998</v>
      </c>
      <c r="F7" s="71">
        <f t="shared" si="1"/>
        <v>15.824321428032004</v>
      </c>
      <c r="G7" s="71">
        <f t="shared" si="1"/>
        <v>15.857146006649378</v>
      </c>
      <c r="H7" s="71">
        <f t="shared" si="1"/>
        <v>18.926833300595998</v>
      </c>
      <c r="I7" s="71">
        <f t="shared" si="1"/>
        <v>15.823142508887999</v>
      </c>
      <c r="J7" s="71">
        <f t="shared" si="1"/>
        <v>19.233724568292001</v>
      </c>
      <c r="K7" s="71">
        <f t="shared" si="1"/>
        <v>15.819140388636001</v>
      </c>
      <c r="L7" s="71">
        <f t="shared" si="1"/>
        <v>19.118459045046169</v>
      </c>
      <c r="M7" s="71">
        <f t="shared" si="1"/>
        <v>15.932146936524475</v>
      </c>
      <c r="N7" s="71">
        <f t="shared" si="1"/>
        <v>15.932277526222832</v>
      </c>
      <c r="O7" s="71">
        <f t="shared" si="1"/>
        <v>15.931744196111483</v>
      </c>
      <c r="P7" s="71">
        <f t="shared" si="1"/>
        <v>15.932043461270256</v>
      </c>
      <c r="Q7" s="71">
        <f t="shared" si="1"/>
        <v>15.857632739398234</v>
      </c>
    </row>
    <row r="8" spans="1:17" ht="11.45" customHeight="1" x14ac:dyDescent="0.25">
      <c r="A8" s="148" t="s">
        <v>147</v>
      </c>
      <c r="B8" s="70">
        <v>9.4450589867069414</v>
      </c>
      <c r="C8" s="70">
        <v>9.5967918920533979</v>
      </c>
      <c r="D8" s="70">
        <v>12.692813456182174</v>
      </c>
      <c r="E8" s="70">
        <v>12.685127345240289</v>
      </c>
      <c r="F8" s="70">
        <v>15.776814733991799</v>
      </c>
      <c r="G8" s="70">
        <v>15.771334389028459</v>
      </c>
      <c r="H8" s="70">
        <v>18.785435813520991</v>
      </c>
      <c r="I8" s="70">
        <v>15.162032353031611</v>
      </c>
      <c r="J8" s="70">
        <v>18.277068675106424</v>
      </c>
      <c r="K8" s="70">
        <v>15.614723164551908</v>
      </c>
      <c r="L8" s="70">
        <v>18.871298601864119</v>
      </c>
      <c r="M8" s="70">
        <v>15.746797644463735</v>
      </c>
      <c r="N8" s="70">
        <v>15.867772232884342</v>
      </c>
      <c r="O8" s="70">
        <v>15.931744196111483</v>
      </c>
      <c r="P8" s="70">
        <v>15.932043461270256</v>
      </c>
      <c r="Q8" s="70">
        <v>15.857632739398234</v>
      </c>
    </row>
    <row r="9" spans="1:17" ht="11.45" customHeight="1" x14ac:dyDescent="0.25">
      <c r="A9" s="147" t="s">
        <v>146</v>
      </c>
      <c r="B9" s="69">
        <v>4.0102832437627904E-2</v>
      </c>
      <c r="C9" s="69">
        <v>2.0644339570603392E-2</v>
      </c>
      <c r="D9" s="69">
        <v>2.6265970741827127E-2</v>
      </c>
      <c r="E9" s="69">
        <v>3.3921057495708604E-2</v>
      </c>
      <c r="F9" s="69">
        <v>4.7506694040205119E-2</v>
      </c>
      <c r="G9" s="69">
        <v>8.5811617620920058E-2</v>
      </c>
      <c r="H9" s="69">
        <v>0.14139748707500896</v>
      </c>
      <c r="I9" s="69">
        <v>0.66111015585638744</v>
      </c>
      <c r="J9" s="69">
        <v>0.95665589318557587</v>
      </c>
      <c r="K9" s="69">
        <v>0.20441722408409246</v>
      </c>
      <c r="L9" s="69">
        <v>0.24716044318205049</v>
      </c>
      <c r="M9" s="69">
        <v>0.18534929206074061</v>
      </c>
      <c r="N9" s="69">
        <v>6.4505293338490477E-2</v>
      </c>
      <c r="O9" s="69">
        <v>0</v>
      </c>
      <c r="P9" s="69">
        <v>0</v>
      </c>
      <c r="Q9" s="69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3.1024188000000001</v>
      </c>
      <c r="C14" s="100">
        <f>IF(C4=0,0,C4/TrNavi_ene!C4)</f>
        <v>3.1024188000000001</v>
      </c>
      <c r="D14" s="100">
        <f>IF(D4=0,0,D4/TrNavi_ene!D4)</f>
        <v>3.1024188000000001</v>
      </c>
      <c r="E14" s="100">
        <f>IF(E4=0,0,E4/TrNavi_ene!E4)</f>
        <v>3.1024188000000001</v>
      </c>
      <c r="F14" s="100">
        <f>IF(F4=0,0,F4/TrNavi_ene!F4)</f>
        <v>3.1024188000000001</v>
      </c>
      <c r="G14" s="100">
        <f>IF(G4=0,0,G4/TrNavi_ene!G4)</f>
        <v>3.1024188000000001</v>
      </c>
      <c r="H14" s="100">
        <f>IF(H4=0,0,H4/TrNavi_ene!H4)</f>
        <v>3.1024188000000001</v>
      </c>
      <c r="I14" s="100">
        <f>IF(I4=0,0,I4/TrNavi_ene!I4)</f>
        <v>3.1024188000000001</v>
      </c>
      <c r="J14" s="100">
        <f>IF(J4=0,0,J4/TrNavi_ene!J4)</f>
        <v>3.1024188000000001</v>
      </c>
      <c r="K14" s="100">
        <f>IF(K4=0,0,K4/TrNavi_ene!K4)</f>
        <v>3.1024188000000001</v>
      </c>
      <c r="L14" s="100">
        <f>IF(L4=0,0,L4/TrNavi_ene!L4)</f>
        <v>3.1024188000000001</v>
      </c>
      <c r="M14" s="100">
        <f>IF(M4=0,0,M4/TrNavi_ene!M4)</f>
        <v>3.1024188000000001</v>
      </c>
      <c r="N14" s="100">
        <f>IF(N4=0,0,N4/TrNavi_ene!N4)</f>
        <v>3.1024188000000001</v>
      </c>
      <c r="O14" s="100">
        <f>IF(O4=0,0,O4/TrNavi_ene!O4)</f>
        <v>3.1024188000000001</v>
      </c>
      <c r="P14" s="100">
        <f>IF(P4=0,0,P4/TrNavi_ene!P4)</f>
        <v>3.1024188000000001</v>
      </c>
      <c r="Q14" s="100">
        <f>IF(Q4=0,0,Q4/TrNavi_ene!Q4)</f>
        <v>3.1024188000000001</v>
      </c>
    </row>
    <row r="15" spans="1:17" ht="11.45" customHeight="1" x14ac:dyDescent="0.25">
      <c r="A15" s="141" t="s">
        <v>91</v>
      </c>
      <c r="B15" s="140">
        <f t="shared" ref="B15:Q15" si="2">B14</f>
        <v>3.1024188000000001</v>
      </c>
      <c r="C15" s="140">
        <f t="shared" si="2"/>
        <v>3.1024188000000001</v>
      </c>
      <c r="D15" s="140">
        <f t="shared" si="2"/>
        <v>3.1024188000000001</v>
      </c>
      <c r="E15" s="140">
        <f t="shared" si="2"/>
        <v>3.1024188000000001</v>
      </c>
      <c r="F15" s="140">
        <f t="shared" si="2"/>
        <v>3.1024188000000001</v>
      </c>
      <c r="G15" s="140">
        <f t="shared" si="2"/>
        <v>3.1024188000000001</v>
      </c>
      <c r="H15" s="140">
        <f t="shared" si="2"/>
        <v>3.1024188000000001</v>
      </c>
      <c r="I15" s="140">
        <f t="shared" si="2"/>
        <v>3.1024188000000001</v>
      </c>
      <c r="J15" s="140">
        <f t="shared" si="2"/>
        <v>3.1024188000000001</v>
      </c>
      <c r="K15" s="140">
        <f t="shared" si="2"/>
        <v>3.1024188000000001</v>
      </c>
      <c r="L15" s="140">
        <f t="shared" si="2"/>
        <v>3.1024188000000001</v>
      </c>
      <c r="M15" s="140">
        <f t="shared" si="2"/>
        <v>3.1024188000000001</v>
      </c>
      <c r="N15" s="140">
        <f t="shared" si="2"/>
        <v>3.1024188000000001</v>
      </c>
      <c r="O15" s="140">
        <f t="shared" si="2"/>
        <v>3.1024188000000001</v>
      </c>
      <c r="P15" s="140">
        <f t="shared" si="2"/>
        <v>3.1024188000000001</v>
      </c>
      <c r="Q15" s="140">
        <f t="shared" si="2"/>
        <v>3.1024188000000001</v>
      </c>
    </row>
    <row r="17" spans="1:17" ht="11.45" customHeight="1" x14ac:dyDescent="0.25">
      <c r="A17" s="27" t="s">
        <v>123</v>
      </c>
      <c r="B17" s="68">
        <f>IF(B7=0,"",B7/TrNavi_act!B7*100)</f>
        <v>14909.088666376039</v>
      </c>
      <c r="C17" s="68">
        <f>IF(C7=0,"",C7/TrNavi_act!C7*100)</f>
        <v>14944.40170857689</v>
      </c>
      <c r="D17" s="68">
        <f>IF(D7=0,"",D7/TrNavi_act!D7*100)</f>
        <v>14803.695479272466</v>
      </c>
      <c r="E17" s="68">
        <f>IF(E7=0,"",E7/TrNavi_act!E7*100)</f>
        <v>14604.944549925258</v>
      </c>
      <c r="F17" s="68">
        <f>IF(F7=0,"",F7/TrNavi_act!F7*100)</f>
        <v>14431.802150673951</v>
      </c>
      <c r="G17" s="68">
        <f>IF(G7=0,"",G7/TrNavi_act!G7*100)</f>
        <v>14088.507685100001</v>
      </c>
      <c r="H17" s="68">
        <f>IF(H7=0,"",H7/TrNavi_act!H7*100)</f>
        <v>13783.976590546632</v>
      </c>
      <c r="I17" s="68">
        <f>IF(I7=0,"",I7/TrNavi_act!I7*100)</f>
        <v>11398.850361344939</v>
      </c>
      <c r="J17" s="68">
        <f>IF(J7=0,"",J7/TrNavi_act!J7*100)</f>
        <v>10871.718808898266</v>
      </c>
      <c r="K17" s="68">
        <f>IF(K7=0,"",K7/TrNavi_act!K7*100)</f>
        <v>12973.086864040357</v>
      </c>
      <c r="L17" s="68">
        <f>IF(L7=0,"",L7/TrNavi_act!L7*100)</f>
        <v>12844.662139827287</v>
      </c>
      <c r="M17" s="68">
        <f>IF(M7=0,"",M7/TrNavi_act!M7*100)</f>
        <v>12810.184002307542</v>
      </c>
      <c r="N17" s="68">
        <f>IF(N7=0,"",N7/TrNavi_act!N7*100)</f>
        <v>13246.766952478754</v>
      </c>
      <c r="O17" s="68">
        <f>IF(O7=0,"",O7/TrNavi_act!O7*100)</f>
        <v>13433.923502155994</v>
      </c>
      <c r="P17" s="68">
        <f>IF(P7=0,"",P7/TrNavi_act!P7*100)</f>
        <v>13300.914358570295</v>
      </c>
      <c r="Q17" s="68">
        <f>IF(Q7=0,"",Q7/TrNavi_act!Q7*100)</f>
        <v>13169.222137198309</v>
      </c>
    </row>
    <row r="18" spans="1:17" ht="11.45" customHeight="1" x14ac:dyDescent="0.25">
      <c r="A18" s="148" t="s">
        <v>147</v>
      </c>
      <c r="B18" s="77">
        <f>IF(B8=0,"",B8/TrNavi_act!B8*100)</f>
        <v>15289.058067658591</v>
      </c>
      <c r="C18" s="77">
        <f>IF(C8=0,"",C8/TrNavi_act!C8*100)</f>
        <v>15137.681255107515</v>
      </c>
      <c r="D18" s="77">
        <f>IF(D8=0,"",D8/TrNavi_act!D8*100)</f>
        <v>14987.803222878727</v>
      </c>
      <c r="E18" s="77">
        <f>IF(E8=0,"",E8/TrNavi_act!E8*100)</f>
        <v>14839.409131563096</v>
      </c>
      <c r="F18" s="77">
        <f>IF(F8=0,"",F8/TrNavi_act!F8*100)</f>
        <v>14692.484288676331</v>
      </c>
      <c r="G18" s="77">
        <f>IF(G8=0,"",G8/TrNavi_act!G8*100)</f>
        <v>14547.014147204289</v>
      </c>
      <c r="H18" s="77">
        <f>IF(H8=0,"",H8/TrNavi_act!H8*100)</f>
        <v>14402.984304162657</v>
      </c>
      <c r="I18" s="77">
        <f>IF(I8=0,"",I8/TrNavi_act!I8*100)</f>
        <v>14260.380499170949</v>
      </c>
      <c r="J18" s="77">
        <f>IF(J8=0,"",J8/TrNavi_act!J8*100)</f>
        <v>14119.188613040544</v>
      </c>
      <c r="K18" s="77">
        <f>IF(K8=0,"",K8/TrNavi_act!K8*100)</f>
        <v>13979.394666376777</v>
      </c>
      <c r="L18" s="77">
        <f>IF(L8=0,"",L8/TrNavi_act!L8*100)</f>
        <v>13840.984818194825</v>
      </c>
      <c r="M18" s="77">
        <f>IF(M8=0,"",M8/TrNavi_act!M8*100)</f>
        <v>13703.945364549332</v>
      </c>
      <c r="N18" s="77">
        <f>IF(N8=0,"",N8/TrNavi_act!N8*100)</f>
        <v>13568.26273717756</v>
      </c>
      <c r="O18" s="77">
        <f>IF(O8=0,"",O8/TrNavi_act!O8*100)</f>
        <v>13433.923502155994</v>
      </c>
      <c r="P18" s="77">
        <f>IF(P8=0,"",P8/TrNavi_act!P8*100)</f>
        <v>13300.914358570295</v>
      </c>
      <c r="Q18" s="77">
        <f>IF(Q8=0,"",Q8/TrNavi_act!Q8*100)</f>
        <v>13169.222137198309</v>
      </c>
    </row>
    <row r="19" spans="1:17" ht="11.45" customHeight="1" x14ac:dyDescent="0.25">
      <c r="A19" s="147" t="s">
        <v>146</v>
      </c>
      <c r="B19" s="74">
        <f>IF(B9=0,"",B9/TrNavi_act!B9*100)</f>
        <v>2175.4752190173294</v>
      </c>
      <c r="C19" s="74">
        <f>IF(C9=0,"",C9/TrNavi_act!C9*100)</f>
        <v>2154.7933260211125</v>
      </c>
      <c r="D19" s="74">
        <f>IF(D9=0,"",D9/TrNavi_act!D9*100)</f>
        <v>2134.3080524550628</v>
      </c>
      <c r="E19" s="74">
        <f>IF(E9=0,"",E9/TrNavi_act!E9*100)</f>
        <v>2114.0175290898833</v>
      </c>
      <c r="F19" s="74">
        <f>IF(F9=0,"",F9/TrNavi_act!F9*100)</f>
        <v>2093.9199044667389</v>
      </c>
      <c r="G19" s="74">
        <f>IF(G9=0,"",G9/TrNavi_act!G9*100)</f>
        <v>2074.0133447283147</v>
      </c>
      <c r="H19" s="74">
        <f>IF(H9=0,"",H9/TrNavi_act!H9*100)</f>
        <v>2054.2960334514833</v>
      </c>
      <c r="I19" s="74">
        <f>IF(I9=0,"",I9/TrNavi_act!I9*100)</f>
        <v>2034.7661714815604</v>
      </c>
      <c r="J19" s="74">
        <f>IF(J9=0,"",J9/TrNavi_act!J9*100)</f>
        <v>2015.4219767681348</v>
      </c>
      <c r="K19" s="74">
        <f>IF(K9=0,"",K9/TrNavi_act!K9*100)</f>
        <v>1996.261684202462</v>
      </c>
      <c r="L19" s="74">
        <f>IF(L9=0,"",L9/TrNavi_act!L9*100)</f>
        <v>1977.2835454564038</v>
      </c>
      <c r="M19" s="74">
        <f>IF(M9=0,"",M9/TrNavi_act!M9*100)</f>
        <v>1958.4858288228941</v>
      </c>
      <c r="N19" s="74">
        <f>IF(N9=0,"",N9/TrNavi_act!N9*100)</f>
        <v>1939.8668190579294</v>
      </c>
      <c r="O19" s="74" t="str">
        <f>IF(O9=0,"",O9/TrNavi_act!O9*100)</f>
        <v/>
      </c>
      <c r="P19" s="74" t="str">
        <f>IF(P9=0,"",P9/TrNavi_act!P9*100)</f>
        <v/>
      </c>
      <c r="Q19" s="74" t="str">
        <f>IF(Q9=0,"",Q9/TrNavi_act!Q9*100)</f>
        <v/>
      </c>
    </row>
    <row r="21" spans="1:17" ht="11.45" customHeight="1" x14ac:dyDescent="0.25">
      <c r="A21" s="27" t="s">
        <v>155</v>
      </c>
      <c r="B21" s="68">
        <f>IF(B7=0,"",B7/TrNavi_act!B3*1000)</f>
        <v>41.374715245105953</v>
      </c>
      <c r="C21" s="68">
        <f>IF(C7=0,"",C7/TrNavi_act!C3*1000)</f>
        <v>59.037214769319263</v>
      </c>
      <c r="D21" s="68">
        <f>IF(D7=0,"",D7/TrNavi_act!D3*1000)</f>
        <v>78.08671377315882</v>
      </c>
      <c r="E21" s="68">
        <f>IF(E7=0,"",E7/TrNavi_act!E3*1000)</f>
        <v>78.014583841551698</v>
      </c>
      <c r="F21" s="68">
        <f>IF(F7=0,"",F7/TrNavi_act!F3*1000)</f>
        <v>116.96379166071837</v>
      </c>
      <c r="G21" s="68">
        <f>IF(G7=0,"",G7/TrNavi_act!G3*1000)</f>
        <v>98.893553866065588</v>
      </c>
      <c r="H21" s="68">
        <f>IF(H7=0,"",H7/TrNavi_act!H3*1000)</f>
        <v>120.04093316413982</v>
      </c>
      <c r="I21" s="68">
        <f>IF(I7=0,"",I7/TrNavi_act!I3*1000)</f>
        <v>98.917316774780218</v>
      </c>
      <c r="J21" s="68">
        <f>IF(J7=0,"",J7/TrNavi_act!J3*1000)</f>
        <v>118.74284028836129</v>
      </c>
      <c r="K21" s="68">
        <f>IF(K7=0,"",K7/TrNavi_act!K3*1000)</f>
        <v>103.40796185892476</v>
      </c>
      <c r="L21" s="68">
        <f>IF(L7=0,"",L7/TrNavi_act!L3*1000)</f>
        <v>124.97524107895067</v>
      </c>
      <c r="M21" s="68">
        <f>IF(M7=0,"",M7/TrNavi_act!M3*1000)</f>
        <v>93.743214585104056</v>
      </c>
      <c r="N21" s="68">
        <f>IF(N7=0,"",N7/TrNavi_act!N3*1000)</f>
        <v>98.220071755243012</v>
      </c>
      <c r="O21" s="68">
        <f>IF(O7=0,"",O7/TrNavi_act!O3*1000)</f>
        <v>101.67614065742117</v>
      </c>
      <c r="P21" s="68">
        <f>IF(P7=0,"",P7/TrNavi_act!P3*1000)</f>
        <v>98.672076769924089</v>
      </c>
      <c r="Q21" s="68">
        <f>IF(Q7=0,"",Q7/TrNavi_act!Q3*1000)</f>
        <v>94.055228380984261</v>
      </c>
    </row>
    <row r="22" spans="1:17" ht="11.45" customHeight="1" x14ac:dyDescent="0.25">
      <c r="A22" s="148" t="s">
        <v>147</v>
      </c>
      <c r="B22" s="77">
        <f>IF(B8=0,"",B8/TrNavi_act!B4*1000)</f>
        <v>41.468147271277992</v>
      </c>
      <c r="C22" s="77">
        <f>IF(C8=0,"",C8/TrNavi_act!C4*1000)</f>
        <v>59.104813818035254</v>
      </c>
      <c r="D22" s="77">
        <f>IF(D8=0,"",D8/TrNavi_act!D4*1000)</f>
        <v>78.17262107933243</v>
      </c>
      <c r="E22" s="77">
        <f>IF(E8=0,"",E8/TrNavi_act!E4*1000)</f>
        <v>78.125283785649827</v>
      </c>
      <c r="F22" s="77">
        <f>IF(F8=0,"",F8/TrNavi_act!F4*1000)</f>
        <v>117.15037771892865</v>
      </c>
      <c r="G22" s="77">
        <f>IF(G8=0,"",G8/TrNavi_act!G4*1000)</f>
        <v>99.177560059975477</v>
      </c>
      <c r="H22" s="77">
        <f>IF(H8=0,"",H8/TrNavi_act!H4*1000)</f>
        <v>120.51623787155836</v>
      </c>
      <c r="I22" s="77">
        <f>IF(I8=0,"",I8/TrNavi_act!I4*1000)</f>
        <v>101.10493845061531</v>
      </c>
      <c r="J22" s="77">
        <f>IF(J8=0,"",J8/TrNavi_act!J4*1000)</f>
        <v>121.86502004028077</v>
      </c>
      <c r="K22" s="77">
        <f>IF(K8=0,"",K8/TrNavi_act!K4*1000)</f>
        <v>104.11344320018399</v>
      </c>
      <c r="L22" s="77">
        <f>IF(L8=0,"",L8/TrNavi_act!L4*1000)</f>
        <v>125.82713471086207</v>
      </c>
      <c r="M22" s="77">
        <f>IF(M8=0,"",M8/TrNavi_act!M4*1000)</f>
        <v>94.317502482437206</v>
      </c>
      <c r="N22" s="77">
        <f>IF(N8=0,"",N8/TrNavi_act!N4*1000)</f>
        <v>98.429207535179884</v>
      </c>
      <c r="O22" s="77">
        <f>IF(O8=0,"",O8/TrNavi_act!O4*1000)</f>
        <v>101.67614065742117</v>
      </c>
      <c r="P22" s="77">
        <f>IF(P8=0,"",P8/TrNavi_act!P4*1000)</f>
        <v>98.672076769924089</v>
      </c>
      <c r="Q22" s="77">
        <f>IF(Q8=0,"",Q8/TrNavi_act!Q4*1000)</f>
        <v>94.055228380984261</v>
      </c>
    </row>
    <row r="23" spans="1:17" ht="11.45" customHeight="1" x14ac:dyDescent="0.25">
      <c r="A23" s="147" t="s">
        <v>146</v>
      </c>
      <c r="B23" s="74">
        <f>IF(B9=0,"",B9/TrNavi_act!B5*1000)</f>
        <v>27.030757911585273</v>
      </c>
      <c r="C23" s="74">
        <f>IF(C9=0,"",C9/TrNavi_act!C5*1000)</f>
        <v>38.544323320768093</v>
      </c>
      <c r="D23" s="74">
        <f>IF(D9=0,"",D9/TrNavi_act!D5*1000)</f>
        <v>51.001884935586652</v>
      </c>
      <c r="E23" s="74">
        <f>IF(E9=0,"",E9/TrNavi_act!E5*1000)</f>
        <v>50.99377254315786</v>
      </c>
      <c r="F23" s="74">
        <f>IF(F9=0,"",F9/TrNavi_act!F5*1000)</f>
        <v>76.500312464098428</v>
      </c>
      <c r="G23" s="74">
        <f>IF(G9=0,"",G9/TrNavi_act!G5*1000)</f>
        <v>64.792825144155898</v>
      </c>
      <c r="H23" s="74">
        <f>IF(H9=0,"",H9/TrNavi_act!H5*1000)</f>
        <v>78.768585078830682</v>
      </c>
      <c r="I23" s="74">
        <f>IF(I9=0,"",I9/TrNavi_act!I5*1000)</f>
        <v>66.111015585638739</v>
      </c>
      <c r="J23" s="74">
        <f>IF(J9=0,"",J9/TrNavi_act!J5*1000)</f>
        <v>79.721324432131325</v>
      </c>
      <c r="K23" s="74">
        <f>IF(K9=0,"",K9/TrNavi_act!K5*1000)</f>
        <v>68.139074694697484</v>
      </c>
      <c r="L23" s="74">
        <f>IF(L9=0,"",L9/TrNavi_act!L5*1000)</f>
        <v>82.386814394016838</v>
      </c>
      <c r="M23" s="74">
        <f>IF(M9=0,"",M9/TrNavi_act!M5*1000)</f>
        <v>61.783097353580203</v>
      </c>
      <c r="N23" s="74">
        <f>IF(N9=0,"",N9/TrNavi_act!N5*1000)</f>
        <v>64.505293338490475</v>
      </c>
      <c r="O23" s="74" t="str">
        <f>IF(O9=0,"",O9/TrNavi_act!O5*1000)</f>
        <v/>
      </c>
      <c r="P23" s="74" t="str">
        <f>IF(P9=0,"",P9/TrNavi_act!P5*1000)</f>
        <v/>
      </c>
      <c r="Q23" s="74" t="str">
        <f>IF(Q9=0,"",Q9/TrNavi_act!Q5*1000)</f>
        <v/>
      </c>
    </row>
    <row r="25" spans="1:17" ht="11.45" customHeight="1" x14ac:dyDescent="0.25">
      <c r="A25" s="27" t="s">
        <v>40</v>
      </c>
      <c r="B25" s="57">
        <f t="shared" ref="B25:Q25" si="3">IF(B7=0,0,B7/B$7)</f>
        <v>1</v>
      </c>
      <c r="C25" s="57">
        <f t="shared" si="3"/>
        <v>1</v>
      </c>
      <c r="D25" s="57">
        <f t="shared" si="3"/>
        <v>1</v>
      </c>
      <c r="E25" s="57">
        <f t="shared" si="3"/>
        <v>1</v>
      </c>
      <c r="F25" s="57">
        <f t="shared" si="3"/>
        <v>1</v>
      </c>
      <c r="G25" s="57">
        <f t="shared" si="3"/>
        <v>1</v>
      </c>
      <c r="H25" s="57">
        <f t="shared" si="3"/>
        <v>1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147</v>
      </c>
      <c r="B26" s="52">
        <f t="shared" ref="B26:Q26" si="4">IF(B8=0,0,B8/B$7)</f>
        <v>0.99577204551674758</v>
      </c>
      <c r="C26" s="52">
        <f t="shared" si="4"/>
        <v>0.99785344669063458</v>
      </c>
      <c r="D26" s="52">
        <f t="shared" si="4"/>
        <v>0.9979349157387738</v>
      </c>
      <c r="E26" s="52">
        <f t="shared" si="4"/>
        <v>0.99733305067945077</v>
      </c>
      <c r="F26" s="52">
        <f t="shared" si="4"/>
        <v>0.99699786848641425</v>
      </c>
      <c r="G26" s="52">
        <f t="shared" si="4"/>
        <v>0.99458845762125569</v>
      </c>
      <c r="H26" s="52">
        <f t="shared" si="4"/>
        <v>0.99252925807348058</v>
      </c>
      <c r="I26" s="52">
        <f t="shared" si="4"/>
        <v>0.95821878267954441</v>
      </c>
      <c r="J26" s="52">
        <f t="shared" si="4"/>
        <v>0.95026153723950668</v>
      </c>
      <c r="K26" s="52">
        <f t="shared" si="4"/>
        <v>0.98707785511335744</v>
      </c>
      <c r="L26" s="52">
        <f t="shared" si="4"/>
        <v>0.98707215667331238</v>
      </c>
      <c r="M26" s="52">
        <f t="shared" si="4"/>
        <v>0.98836633299961429</v>
      </c>
      <c r="N26" s="52">
        <f t="shared" si="4"/>
        <v>0.9959512823428841</v>
      </c>
      <c r="O26" s="52">
        <f t="shared" si="4"/>
        <v>1</v>
      </c>
      <c r="P26" s="52">
        <f t="shared" si="4"/>
        <v>1</v>
      </c>
      <c r="Q26" s="52">
        <f t="shared" si="4"/>
        <v>1</v>
      </c>
    </row>
    <row r="27" spans="1:17" ht="11.45" customHeight="1" x14ac:dyDescent="0.25">
      <c r="A27" s="147" t="s">
        <v>146</v>
      </c>
      <c r="B27" s="46">
        <f t="shared" ref="B27:Q27" si="5">IF(B9=0,0,B9/B$7)</f>
        <v>4.2279544832525195E-3</v>
      </c>
      <c r="C27" s="46">
        <f t="shared" si="5"/>
        <v>2.1465533093654198E-3</v>
      </c>
      <c r="D27" s="46">
        <f t="shared" si="5"/>
        <v>2.0650842612262329E-3</v>
      </c>
      <c r="E27" s="46">
        <f t="shared" si="5"/>
        <v>2.6669493205491563E-3</v>
      </c>
      <c r="F27" s="46">
        <f t="shared" si="5"/>
        <v>3.0021315135857489E-3</v>
      </c>
      <c r="G27" s="46">
        <f t="shared" si="5"/>
        <v>5.4115423787443632E-3</v>
      </c>
      <c r="H27" s="46">
        <f t="shared" si="5"/>
        <v>7.4707419265195524E-3</v>
      </c>
      <c r="I27" s="46">
        <f t="shared" si="5"/>
        <v>4.1781217320455533E-2</v>
      </c>
      <c r="J27" s="46">
        <f t="shared" si="5"/>
        <v>4.9738462760493256E-2</v>
      </c>
      <c r="K27" s="46">
        <f t="shared" si="5"/>
        <v>1.2922144886642496E-2</v>
      </c>
      <c r="L27" s="46">
        <f t="shared" si="5"/>
        <v>1.2927843326687611E-2</v>
      </c>
      <c r="M27" s="46">
        <f t="shared" si="5"/>
        <v>1.1633667000385681E-2</v>
      </c>
      <c r="N27" s="46">
        <f t="shared" si="5"/>
        <v>4.04871765711598E-3</v>
      </c>
      <c r="O27" s="46">
        <f t="shared" si="5"/>
        <v>0</v>
      </c>
      <c r="P27" s="46">
        <f t="shared" si="5"/>
        <v>0</v>
      </c>
      <c r="Q27" s="46">
        <f t="shared" si="5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LT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29821.661955169293</v>
      </c>
      <c r="C4" s="40">
        <f t="shared" si="0"/>
        <v>29864.092729537864</v>
      </c>
      <c r="D4" s="40">
        <f t="shared" si="0"/>
        <v>30041.099350342047</v>
      </c>
      <c r="E4" s="40">
        <f t="shared" si="0"/>
        <v>32985.554434506492</v>
      </c>
      <c r="F4" s="40">
        <f t="shared" si="0"/>
        <v>35731.73559031084</v>
      </c>
      <c r="G4" s="40">
        <f t="shared" si="0"/>
        <v>39808.612953967327</v>
      </c>
      <c r="H4" s="40">
        <f t="shared" si="0"/>
        <v>44709.409840075903</v>
      </c>
      <c r="I4" s="40">
        <f t="shared" si="0"/>
        <v>44631.346798571969</v>
      </c>
      <c r="J4" s="40">
        <f t="shared" si="0"/>
        <v>43611.22407042874</v>
      </c>
      <c r="K4" s="40">
        <f t="shared" si="0"/>
        <v>40429.563293485611</v>
      </c>
      <c r="L4" s="40">
        <f t="shared" si="0"/>
        <v>37129.921990733739</v>
      </c>
      <c r="M4" s="40">
        <f t="shared" si="0"/>
        <v>34792.314256683174</v>
      </c>
      <c r="N4" s="40">
        <f t="shared" si="0"/>
        <v>39371.819109156604</v>
      </c>
      <c r="O4" s="40">
        <f t="shared" si="0"/>
        <v>38849.168768058582</v>
      </c>
      <c r="P4" s="40">
        <f t="shared" si="0"/>
        <v>30181.155394432993</v>
      </c>
      <c r="Q4" s="40">
        <f t="shared" si="0"/>
        <v>30728.797758165078</v>
      </c>
    </row>
    <row r="5" spans="1:17" ht="11.45" customHeight="1" x14ac:dyDescent="0.25">
      <c r="A5" s="23" t="s">
        <v>50</v>
      </c>
      <c r="B5" s="39">
        <f t="shared" ref="B5:Q5" si="1">B6+B7+B8</f>
        <v>28819.644401633155</v>
      </c>
      <c r="C5" s="39">
        <f t="shared" si="1"/>
        <v>28898.475243934754</v>
      </c>
      <c r="D5" s="39">
        <f t="shared" si="1"/>
        <v>29080.636237266208</v>
      </c>
      <c r="E5" s="39">
        <f t="shared" si="1"/>
        <v>32056.874709931191</v>
      </c>
      <c r="F5" s="39">
        <f t="shared" si="1"/>
        <v>34621.787937396017</v>
      </c>
      <c r="G5" s="39">
        <f t="shared" si="1"/>
        <v>38555.105980960579</v>
      </c>
      <c r="H5" s="39">
        <f t="shared" si="1"/>
        <v>43243.282519118598</v>
      </c>
      <c r="I5" s="39">
        <f t="shared" si="1"/>
        <v>42824.458653500405</v>
      </c>
      <c r="J5" s="39">
        <f t="shared" si="1"/>
        <v>41511.693324925152</v>
      </c>
      <c r="K5" s="39">
        <f t="shared" si="1"/>
        <v>38936.47963904772</v>
      </c>
      <c r="L5" s="39">
        <f t="shared" si="1"/>
        <v>35367.833639474149</v>
      </c>
      <c r="M5" s="39">
        <f t="shared" si="1"/>
        <v>32761.02988012596</v>
      </c>
      <c r="N5" s="39">
        <f t="shared" si="1"/>
        <v>37030.055196731751</v>
      </c>
      <c r="O5" s="39">
        <f t="shared" si="1"/>
        <v>36275.574391881099</v>
      </c>
      <c r="P5" s="39">
        <f t="shared" si="1"/>
        <v>27409.469652682932</v>
      </c>
      <c r="Q5" s="39">
        <f t="shared" si="1"/>
        <v>27710.934813568347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64.64440163315011</v>
      </c>
      <c r="C6" s="37">
        <f>TrRoad_act!C$5</f>
        <v>65.475243934753252</v>
      </c>
      <c r="D6" s="37">
        <f>TrRoad_act!D$5</f>
        <v>67.636237266206194</v>
      </c>
      <c r="E6" s="37">
        <f>TrRoad_act!E$5</f>
        <v>69.874709931191873</v>
      </c>
      <c r="F6" s="37">
        <f>TrRoad_act!F$5</f>
        <v>72.787937396019771</v>
      </c>
      <c r="G6" s="37">
        <f>TrRoad_act!G$5</f>
        <v>71.10598096057889</v>
      </c>
      <c r="H6" s="37">
        <f>TrRoad_act!H$5</f>
        <v>75.282519118601513</v>
      </c>
      <c r="I6" s="37">
        <f>TrRoad_act!I$5</f>
        <v>85.358653500406078</v>
      </c>
      <c r="J6" s="37">
        <f>TrRoad_act!J$5</f>
        <v>99.493324925154056</v>
      </c>
      <c r="K6" s="37">
        <f>TrRoad_act!K$5</f>
        <v>106.77963904772632</v>
      </c>
      <c r="L6" s="37">
        <f>TrRoad_act!L$5</f>
        <v>105.23363947414651</v>
      </c>
      <c r="M6" s="37">
        <f>TrRoad_act!M$5</f>
        <v>105.0298801259604</v>
      </c>
      <c r="N6" s="37">
        <f>TrRoad_act!N$5</f>
        <v>104.05519673175355</v>
      </c>
      <c r="O6" s="37">
        <f>TrRoad_act!O$5</f>
        <v>103.57439188110166</v>
      </c>
      <c r="P6" s="37">
        <f>TrRoad_act!P$5</f>
        <v>100.16965268293458</v>
      </c>
      <c r="Q6" s="37">
        <f>TrRoad_act!Q$5</f>
        <v>100.39181356834564</v>
      </c>
    </row>
    <row r="7" spans="1:17" ht="11.45" customHeight="1" x14ac:dyDescent="0.25">
      <c r="A7" s="17" t="str">
        <f>TrRoad_act!$A$6</f>
        <v>Passenger cars</v>
      </c>
      <c r="B7" s="37">
        <f>TrRoad_act!B$6</f>
        <v>26000.000000000004</v>
      </c>
      <c r="C7" s="37">
        <f>TrRoad_act!C$6</f>
        <v>26000</v>
      </c>
      <c r="D7" s="37">
        <f>TrRoad_act!D$6</f>
        <v>26000</v>
      </c>
      <c r="E7" s="37">
        <f>TrRoad_act!E$6</f>
        <v>29000</v>
      </c>
      <c r="F7" s="37">
        <f>TrRoad_act!F$6</f>
        <v>31000</v>
      </c>
      <c r="G7" s="37">
        <f>TrRoad_act!G$6</f>
        <v>34793</v>
      </c>
      <c r="H7" s="37">
        <f>TrRoad_act!H$6</f>
        <v>39472</v>
      </c>
      <c r="I7" s="37">
        <f>TrRoad_act!I$6</f>
        <v>39119</v>
      </c>
      <c r="J7" s="37">
        <f>TrRoad_act!J$6</f>
        <v>37991</v>
      </c>
      <c r="K7" s="37">
        <f>TrRoad_act!K$6</f>
        <v>36055</v>
      </c>
      <c r="L7" s="37">
        <f>TrRoad_act!L$6</f>
        <v>32569</v>
      </c>
      <c r="M7" s="37">
        <f>TrRoad_act!M$6</f>
        <v>29908</v>
      </c>
      <c r="N7" s="37">
        <f>TrRoad_act!N$6</f>
        <v>34191</v>
      </c>
      <c r="O7" s="37">
        <f>TrRoad_act!O$6</f>
        <v>33325</v>
      </c>
      <c r="P7" s="37">
        <f>TrRoad_act!P$6</f>
        <v>24336</v>
      </c>
      <c r="Q7" s="37">
        <f>TrRoad_act!Q$6</f>
        <v>24865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2755</v>
      </c>
      <c r="C8" s="37">
        <f>TrRoad_act!C$13</f>
        <v>2833</v>
      </c>
      <c r="D8" s="37">
        <f>TrRoad_act!D$13</f>
        <v>3013</v>
      </c>
      <c r="E8" s="37">
        <f>TrRoad_act!E$13</f>
        <v>2987</v>
      </c>
      <c r="F8" s="37">
        <f>TrRoad_act!F$13</f>
        <v>3549</v>
      </c>
      <c r="G8" s="37">
        <f>TrRoad_act!G$13</f>
        <v>3690.9999999999995</v>
      </c>
      <c r="H8" s="37">
        <f>TrRoad_act!H$13</f>
        <v>3695.9999999999995</v>
      </c>
      <c r="I8" s="37">
        <f>TrRoad_act!I$13</f>
        <v>3620.1</v>
      </c>
      <c r="J8" s="37">
        <f>TrRoad_act!J$13</f>
        <v>3421.2000000000003</v>
      </c>
      <c r="K8" s="37">
        <f>TrRoad_act!K$13</f>
        <v>2774.6999999999994</v>
      </c>
      <c r="L8" s="37">
        <f>TrRoad_act!L$13</f>
        <v>2693.5999999999995</v>
      </c>
      <c r="M8" s="37">
        <f>TrRoad_act!M$13</f>
        <v>2747.9999999999995</v>
      </c>
      <c r="N8" s="37">
        <f>TrRoad_act!N$13</f>
        <v>2735</v>
      </c>
      <c r="O8" s="37">
        <f>TrRoad_act!O$13</f>
        <v>2847</v>
      </c>
      <c r="P8" s="37">
        <f>TrRoad_act!P$13</f>
        <v>2973.3</v>
      </c>
      <c r="Q8" s="37">
        <f>TrRoad_act!Q$13</f>
        <v>2745.5430000000001</v>
      </c>
    </row>
    <row r="9" spans="1:17" ht="11.45" customHeight="1" x14ac:dyDescent="0.25">
      <c r="A9" s="19" t="s">
        <v>52</v>
      </c>
      <c r="B9" s="38">
        <f t="shared" ref="B9:Q9" si="2">B10+B11+B12</f>
        <v>611</v>
      </c>
      <c r="C9" s="38">
        <f t="shared" si="2"/>
        <v>533</v>
      </c>
      <c r="D9" s="38">
        <f t="shared" si="2"/>
        <v>498</v>
      </c>
      <c r="E9" s="38">
        <f t="shared" si="2"/>
        <v>432</v>
      </c>
      <c r="F9" s="38">
        <f t="shared" si="2"/>
        <v>444</v>
      </c>
      <c r="G9" s="38">
        <f t="shared" si="2"/>
        <v>280</v>
      </c>
      <c r="H9" s="38">
        <f t="shared" si="2"/>
        <v>268</v>
      </c>
      <c r="I9" s="38">
        <f t="shared" si="2"/>
        <v>246</v>
      </c>
      <c r="J9" s="38">
        <f t="shared" si="2"/>
        <v>258</v>
      </c>
      <c r="K9" s="38">
        <f t="shared" si="2"/>
        <v>231</v>
      </c>
      <c r="L9" s="38">
        <f t="shared" si="2"/>
        <v>244</v>
      </c>
      <c r="M9" s="38">
        <f t="shared" si="2"/>
        <v>269</v>
      </c>
      <c r="N9" s="38">
        <f t="shared" si="2"/>
        <v>278</v>
      </c>
      <c r="O9" s="38">
        <f t="shared" si="2"/>
        <v>278</v>
      </c>
      <c r="P9" s="38">
        <f t="shared" si="2"/>
        <v>270</v>
      </c>
      <c r="Q9" s="38">
        <f t="shared" si="2"/>
        <v>262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0</v>
      </c>
      <c r="C10" s="37">
        <f>TrRail_act!C$5</f>
        <v>0</v>
      </c>
      <c r="D10" s="37">
        <f>TrRail_act!D$5</f>
        <v>0</v>
      </c>
      <c r="E10" s="37">
        <f>TrRail_act!E$5</f>
        <v>0</v>
      </c>
      <c r="F10" s="37">
        <f>TrRail_act!F$5</f>
        <v>0</v>
      </c>
      <c r="G10" s="37">
        <f>TrRail_act!G$5</f>
        <v>0</v>
      </c>
      <c r="H10" s="37">
        <f>TrRail_act!H$5</f>
        <v>0</v>
      </c>
      <c r="I10" s="37">
        <f>TrRail_act!I$5</f>
        <v>0</v>
      </c>
      <c r="J10" s="37">
        <f>TrRail_act!J$5</f>
        <v>0</v>
      </c>
      <c r="K10" s="37">
        <f>TrRail_act!K$5</f>
        <v>0</v>
      </c>
      <c r="L10" s="37">
        <f>TrRail_act!L$5</f>
        <v>0</v>
      </c>
      <c r="M10" s="37">
        <f>TrRail_act!M$5</f>
        <v>0</v>
      </c>
      <c r="N10" s="37">
        <f>TrRail_act!N$5</f>
        <v>0</v>
      </c>
      <c r="O10" s="37">
        <f>TrRail_act!O$5</f>
        <v>0</v>
      </c>
      <c r="P10" s="37">
        <f>TrRail_act!P$5</f>
        <v>0</v>
      </c>
      <c r="Q10" s="37">
        <f>TrRail_act!Q$5</f>
        <v>0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611</v>
      </c>
      <c r="C11" s="37">
        <f>TrRail_act!C$6</f>
        <v>533</v>
      </c>
      <c r="D11" s="37">
        <f>TrRail_act!D$6</f>
        <v>498</v>
      </c>
      <c r="E11" s="37">
        <f>TrRail_act!E$6</f>
        <v>432</v>
      </c>
      <c r="F11" s="37">
        <f>TrRail_act!F$6</f>
        <v>444</v>
      </c>
      <c r="G11" s="37">
        <f>TrRail_act!G$6</f>
        <v>280</v>
      </c>
      <c r="H11" s="37">
        <f>TrRail_act!H$6</f>
        <v>268</v>
      </c>
      <c r="I11" s="37">
        <f>TrRail_act!I$6</f>
        <v>246</v>
      </c>
      <c r="J11" s="37">
        <f>TrRail_act!J$6</f>
        <v>258</v>
      </c>
      <c r="K11" s="37">
        <f>TrRail_act!K$6</f>
        <v>231</v>
      </c>
      <c r="L11" s="37">
        <f>TrRail_act!L$6</f>
        <v>244</v>
      </c>
      <c r="M11" s="37">
        <f>TrRail_act!M$6</f>
        <v>269</v>
      </c>
      <c r="N11" s="37">
        <f>TrRail_act!N$6</f>
        <v>278</v>
      </c>
      <c r="O11" s="37">
        <f>TrRail_act!O$6</f>
        <v>278</v>
      </c>
      <c r="P11" s="37">
        <f>TrRail_act!P$6</f>
        <v>270</v>
      </c>
      <c r="Q11" s="37">
        <f>TrRail_act!Q$6</f>
        <v>262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0</v>
      </c>
      <c r="C12" s="37">
        <f>TrRail_act!C$9</f>
        <v>0</v>
      </c>
      <c r="D12" s="37">
        <f>TrRail_act!D$9</f>
        <v>0</v>
      </c>
      <c r="E12" s="37">
        <f>TrRail_act!E$9</f>
        <v>0</v>
      </c>
      <c r="F12" s="37">
        <f>TrRail_act!F$9</f>
        <v>0</v>
      </c>
      <c r="G12" s="37">
        <f>TrRail_act!G$9</f>
        <v>0</v>
      </c>
      <c r="H12" s="37">
        <f>TrRail_act!H$9</f>
        <v>0</v>
      </c>
      <c r="I12" s="37">
        <f>TrRail_act!I$9</f>
        <v>0</v>
      </c>
      <c r="J12" s="37">
        <f>TrRail_act!J$9</f>
        <v>0</v>
      </c>
      <c r="K12" s="37">
        <f>TrRail_act!K$9</f>
        <v>0</v>
      </c>
      <c r="L12" s="37">
        <f>TrRail_act!L$9</f>
        <v>0</v>
      </c>
      <c r="M12" s="37">
        <f>TrRail_act!M$9</f>
        <v>0</v>
      </c>
      <c r="N12" s="37">
        <f>TrRail_act!N$9</f>
        <v>0</v>
      </c>
      <c r="O12" s="37">
        <f>TrRail_act!O$9</f>
        <v>0</v>
      </c>
      <c r="P12" s="37">
        <f>TrRail_act!P$9</f>
        <v>0</v>
      </c>
      <c r="Q12" s="37">
        <f>TrRail_act!Q$9</f>
        <v>0</v>
      </c>
    </row>
    <row r="13" spans="1:17" ht="11.45" customHeight="1" x14ac:dyDescent="0.25">
      <c r="A13" s="19" t="s">
        <v>48</v>
      </c>
      <c r="B13" s="38">
        <f t="shared" ref="B13:Q13" si="3">B14+B15+B16</f>
        <v>391.01755353613851</v>
      </c>
      <c r="C13" s="38">
        <f t="shared" si="3"/>
        <v>432.6174856031098</v>
      </c>
      <c r="D13" s="38">
        <f t="shared" si="3"/>
        <v>462.46311307583818</v>
      </c>
      <c r="E13" s="38">
        <f t="shared" si="3"/>
        <v>496.67972457529908</v>
      </c>
      <c r="F13" s="38">
        <f t="shared" si="3"/>
        <v>665.94765291482599</v>
      </c>
      <c r="G13" s="38">
        <f t="shared" si="3"/>
        <v>973.50697300674994</v>
      </c>
      <c r="H13" s="38">
        <f t="shared" si="3"/>
        <v>1198.1273209573033</v>
      </c>
      <c r="I13" s="38">
        <f t="shared" si="3"/>
        <v>1560.8881450715626</v>
      </c>
      <c r="J13" s="38">
        <f t="shared" si="3"/>
        <v>1841.5307455035856</v>
      </c>
      <c r="K13" s="38">
        <f t="shared" si="3"/>
        <v>1262.0836544378876</v>
      </c>
      <c r="L13" s="38">
        <f t="shared" si="3"/>
        <v>1518.0883512595908</v>
      </c>
      <c r="M13" s="38">
        <f t="shared" si="3"/>
        <v>1762.2843765572136</v>
      </c>
      <c r="N13" s="38">
        <f t="shared" si="3"/>
        <v>2063.7639124248535</v>
      </c>
      <c r="O13" s="38">
        <f t="shared" si="3"/>
        <v>2295.5943761774861</v>
      </c>
      <c r="P13" s="38">
        <f t="shared" si="3"/>
        <v>2501.6857417500623</v>
      </c>
      <c r="Q13" s="38">
        <f t="shared" si="3"/>
        <v>2755.8629445967304</v>
      </c>
    </row>
    <row r="14" spans="1:17" ht="11.45" customHeight="1" x14ac:dyDescent="0.25">
      <c r="A14" s="17" t="str">
        <f>TrAvia_act!$A$5</f>
        <v>Domestic</v>
      </c>
      <c r="B14" s="37">
        <f>TrAvia_act!B$5</f>
        <v>0</v>
      </c>
      <c r="C14" s="37">
        <f>TrAvia_act!C$5</f>
        <v>0</v>
      </c>
      <c r="D14" s="37">
        <f>TrAvia_act!D$5</f>
        <v>0</v>
      </c>
      <c r="E14" s="37">
        <f>TrAvia_act!E$5</f>
        <v>0</v>
      </c>
      <c r="F14" s="37">
        <f>TrAvia_act!F$5</f>
        <v>0</v>
      </c>
      <c r="G14" s="37">
        <f>TrAvia_act!G$5</f>
        <v>0</v>
      </c>
      <c r="H14" s="37">
        <f>TrAvia_act!H$5</f>
        <v>0</v>
      </c>
      <c r="I14" s="37">
        <f>TrAvia_act!I$5</f>
        <v>0</v>
      </c>
      <c r="J14" s="37">
        <f>TrAvia_act!J$5</f>
        <v>0</v>
      </c>
      <c r="K14" s="37">
        <f>TrAvia_act!K$5</f>
        <v>0</v>
      </c>
      <c r="L14" s="37">
        <f>TrAvia_act!L$5</f>
        <v>0</v>
      </c>
      <c r="M14" s="37">
        <f>TrAvia_act!M$5</f>
        <v>0</v>
      </c>
      <c r="N14" s="37">
        <f>TrAvia_act!N$5</f>
        <v>0</v>
      </c>
      <c r="O14" s="37">
        <f>TrAvia_act!O$5</f>
        <v>0</v>
      </c>
      <c r="P14" s="37">
        <f>TrAvia_act!P$5</f>
        <v>0</v>
      </c>
      <c r="Q14" s="37">
        <f>TrAvia_act!Q$5</f>
        <v>0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325.37987947123588</v>
      </c>
      <c r="C15" s="37">
        <f>TrAvia_act!C$6</f>
        <v>341.8572244535178</v>
      </c>
      <c r="D15" s="37">
        <f>TrAvia_act!D$6</f>
        <v>362.04223858620162</v>
      </c>
      <c r="E15" s="37">
        <f>TrAvia_act!E$6</f>
        <v>397.11553214614167</v>
      </c>
      <c r="F15" s="37">
        <f>TrAvia_act!F$6</f>
        <v>547.23151384197809</v>
      </c>
      <c r="G15" s="37">
        <f>TrAvia_act!G$6</f>
        <v>789.57064349836548</v>
      </c>
      <c r="H15" s="37">
        <f>TrAvia_act!H$6</f>
        <v>967.2415344929617</v>
      </c>
      <c r="I15" s="37">
        <f>TrAvia_act!I$6</f>
        <v>1233.448115073302</v>
      </c>
      <c r="J15" s="37">
        <f>TrAvia_act!J$6</f>
        <v>1436.2972310195917</v>
      </c>
      <c r="K15" s="37">
        <f>TrAvia_act!K$6</f>
        <v>999.20081362886685</v>
      </c>
      <c r="L15" s="37">
        <f>TrAvia_act!L$6</f>
        <v>1274.6067953852535</v>
      </c>
      <c r="M15" s="37">
        <f>TrAvia_act!M$6</f>
        <v>1498.0197238279281</v>
      </c>
      <c r="N15" s="37">
        <f>TrAvia_act!N$6</f>
        <v>1716.2984484509941</v>
      </c>
      <c r="O15" s="37">
        <f>TrAvia_act!O$6</f>
        <v>1830.5412516434358</v>
      </c>
      <c r="P15" s="37">
        <f>TrAvia_act!P$6</f>
        <v>1910.689830900523</v>
      </c>
      <c r="Q15" s="37">
        <f>TrAvia_act!Q$6</f>
        <v>2085.5139480530975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65.637674064902626</v>
      </c>
      <c r="C16" s="37">
        <f>TrAvia_act!C$7</f>
        <v>90.760261149592012</v>
      </c>
      <c r="D16" s="37">
        <f>TrAvia_act!D$7</f>
        <v>100.42087448963655</v>
      </c>
      <c r="E16" s="37">
        <f>TrAvia_act!E$7</f>
        <v>99.564192429157416</v>
      </c>
      <c r="F16" s="37">
        <f>TrAvia_act!F$7</f>
        <v>118.71613907284797</v>
      </c>
      <c r="G16" s="37">
        <f>TrAvia_act!G$7</f>
        <v>183.93632950838449</v>
      </c>
      <c r="H16" s="37">
        <f>TrAvia_act!H$7</f>
        <v>230.88578646434161</v>
      </c>
      <c r="I16" s="37">
        <f>TrAvia_act!I$7</f>
        <v>327.44002999826051</v>
      </c>
      <c r="J16" s="37">
        <f>TrAvia_act!J$7</f>
        <v>405.23351448399393</v>
      </c>
      <c r="K16" s="37">
        <f>TrAvia_act!K$7</f>
        <v>262.88284080902076</v>
      </c>
      <c r="L16" s="37">
        <f>TrAvia_act!L$7</f>
        <v>243.4815558743374</v>
      </c>
      <c r="M16" s="37">
        <f>TrAvia_act!M$7</f>
        <v>264.26465272928544</v>
      </c>
      <c r="N16" s="37">
        <f>TrAvia_act!N$7</f>
        <v>347.4654639738593</v>
      </c>
      <c r="O16" s="37">
        <f>TrAvia_act!O$7</f>
        <v>465.05312453405043</v>
      </c>
      <c r="P16" s="37">
        <f>TrAvia_act!P$7</f>
        <v>590.9959108495392</v>
      </c>
      <c r="Q16" s="37">
        <f>TrAvia_act!Q$7</f>
        <v>670.34899654363301</v>
      </c>
    </row>
    <row r="17" spans="1:17" ht="11.45" customHeight="1" x14ac:dyDescent="0.25">
      <c r="A17" s="25" t="s">
        <v>51</v>
      </c>
      <c r="B17" s="40">
        <f t="shared" ref="B17:Q17" si="4">B18+B21+B22+B25</f>
        <v>12355.625939260211</v>
      </c>
      <c r="C17" s="40">
        <f t="shared" si="4"/>
        <v>11201.76267278201</v>
      </c>
      <c r="D17" s="40">
        <f t="shared" si="4"/>
        <v>13328.563169401605</v>
      </c>
      <c r="E17" s="40">
        <f t="shared" si="4"/>
        <v>15488.991766826157</v>
      </c>
      <c r="F17" s="40">
        <f t="shared" si="4"/>
        <v>16183.491657206432</v>
      </c>
      <c r="G17" s="40">
        <f t="shared" si="4"/>
        <v>17028.105838955118</v>
      </c>
      <c r="H17" s="40">
        <f t="shared" si="4"/>
        <v>18208.090116943997</v>
      </c>
      <c r="I17" s="40">
        <f t="shared" si="4"/>
        <v>20475.990555185854</v>
      </c>
      <c r="J17" s="40">
        <f t="shared" si="4"/>
        <v>20452.47504200512</v>
      </c>
      <c r="K17" s="40">
        <f t="shared" si="4"/>
        <v>17140.462894246804</v>
      </c>
      <c r="L17" s="40">
        <f t="shared" si="4"/>
        <v>18696.086343896532</v>
      </c>
      <c r="M17" s="40">
        <f t="shared" si="4"/>
        <v>20748.714776961755</v>
      </c>
      <c r="N17" s="40">
        <f t="shared" si="4"/>
        <v>20430.020498496782</v>
      </c>
      <c r="O17" s="40">
        <f t="shared" si="4"/>
        <v>20309.1152360339</v>
      </c>
      <c r="P17" s="40">
        <f t="shared" si="4"/>
        <v>21308.701877367232</v>
      </c>
      <c r="Q17" s="40">
        <f t="shared" si="4"/>
        <v>21613.541238636393</v>
      </c>
    </row>
    <row r="18" spans="1:17" ht="11.45" customHeight="1" x14ac:dyDescent="0.25">
      <c r="A18" s="23" t="s">
        <v>50</v>
      </c>
      <c r="B18" s="39">
        <f t="shared" ref="B18:Q18" si="5">B19+B20</f>
        <v>3203.3697037060397</v>
      </c>
      <c r="C18" s="39">
        <f t="shared" si="5"/>
        <v>3292.6868395331248</v>
      </c>
      <c r="D18" s="39">
        <f t="shared" si="5"/>
        <v>3393.5497352513939</v>
      </c>
      <c r="E18" s="39">
        <f t="shared" si="5"/>
        <v>3865.381420299158</v>
      </c>
      <c r="F18" s="39">
        <f t="shared" si="5"/>
        <v>4407.3394104996223</v>
      </c>
      <c r="G18" s="39">
        <f t="shared" si="5"/>
        <v>4406.0478887695526</v>
      </c>
      <c r="H18" s="39">
        <f t="shared" si="5"/>
        <v>5147.8973988135158</v>
      </c>
      <c r="I18" s="39">
        <f t="shared" si="5"/>
        <v>5936.3397112028906</v>
      </c>
      <c r="J18" s="39">
        <f t="shared" si="5"/>
        <v>5537.0768902938498</v>
      </c>
      <c r="K18" s="39">
        <f t="shared" si="5"/>
        <v>5096.6760924487089</v>
      </c>
      <c r="L18" s="39">
        <f t="shared" si="5"/>
        <v>5108.3795051096658</v>
      </c>
      <c r="M18" s="39">
        <f t="shared" si="5"/>
        <v>5487.1598401323517</v>
      </c>
      <c r="N18" s="39">
        <f t="shared" si="5"/>
        <v>6089.5021847706385</v>
      </c>
      <c r="O18" s="39">
        <f t="shared" si="5"/>
        <v>6801.2451012867305</v>
      </c>
      <c r="P18" s="39">
        <f t="shared" si="5"/>
        <v>6834.1553888715662</v>
      </c>
      <c r="Q18" s="39">
        <f t="shared" si="5"/>
        <v>7402.1995475106651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38.337756679881863</v>
      </c>
      <c r="C19" s="37">
        <f>TrRoad_act!C$20</f>
        <v>39.448320290456635</v>
      </c>
      <c r="D19" s="37">
        <f>TrRoad_act!D$20</f>
        <v>42.938658074051723</v>
      </c>
      <c r="E19" s="37">
        <f>TrRoad_act!E$20</f>
        <v>46.26175304061438</v>
      </c>
      <c r="F19" s="37">
        <f>TrRoad_act!F$20</f>
        <v>49.39151381327828</v>
      </c>
      <c r="G19" s="37">
        <f>TrRoad_act!G$20</f>
        <v>54.69468099296143</v>
      </c>
      <c r="H19" s="37">
        <f>TrRoad_act!H$20</f>
        <v>68.986936777904731</v>
      </c>
      <c r="I19" s="37">
        <f>TrRoad_act!I$20</f>
        <v>79.208725875274013</v>
      </c>
      <c r="J19" s="37">
        <f>TrRoad_act!J$20</f>
        <v>84.093585720661522</v>
      </c>
      <c r="K19" s="37">
        <f>TrRoad_act!K$20</f>
        <v>93.732499524195319</v>
      </c>
      <c r="L19" s="37">
        <f>TrRoad_act!L$20</f>
        <v>85.539263052798077</v>
      </c>
      <c r="M19" s="37">
        <f>TrRoad_act!M$20</f>
        <v>94.836648083696161</v>
      </c>
      <c r="N19" s="37">
        <f>TrRoad_act!N$20</f>
        <v>105.321447861628</v>
      </c>
      <c r="O19" s="37">
        <f>TrRoad_act!O$20</f>
        <v>110.20783978327152</v>
      </c>
      <c r="P19" s="37">
        <f>TrRoad_act!P$20</f>
        <v>120.39165751863615</v>
      </c>
      <c r="Q19" s="37">
        <f>TrRoad_act!Q$20</f>
        <v>125.05303659512465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3165.0319470261579</v>
      </c>
      <c r="C20" s="37">
        <f>TrRoad_act!C$26</f>
        <v>3253.2385192426682</v>
      </c>
      <c r="D20" s="37">
        <f>TrRoad_act!D$26</f>
        <v>3350.6110771773424</v>
      </c>
      <c r="E20" s="37">
        <f>TrRoad_act!E$26</f>
        <v>3819.1196672585438</v>
      </c>
      <c r="F20" s="37">
        <f>TrRoad_act!F$26</f>
        <v>4357.9478966863444</v>
      </c>
      <c r="G20" s="37">
        <f>TrRoad_act!G$26</f>
        <v>4351.3532077765913</v>
      </c>
      <c r="H20" s="37">
        <f>TrRoad_act!H$26</f>
        <v>5078.9104620356111</v>
      </c>
      <c r="I20" s="37">
        <f>TrRoad_act!I$26</f>
        <v>5857.1309853276171</v>
      </c>
      <c r="J20" s="37">
        <f>TrRoad_act!J$26</f>
        <v>5452.9833045731884</v>
      </c>
      <c r="K20" s="37">
        <f>TrRoad_act!K$26</f>
        <v>5002.9435929245137</v>
      </c>
      <c r="L20" s="37">
        <f>TrRoad_act!L$26</f>
        <v>5022.8402420568682</v>
      </c>
      <c r="M20" s="37">
        <f>TrRoad_act!M$26</f>
        <v>5392.323192048656</v>
      </c>
      <c r="N20" s="37">
        <f>TrRoad_act!N$26</f>
        <v>5984.1807369090102</v>
      </c>
      <c r="O20" s="37">
        <f>TrRoad_act!O$26</f>
        <v>6691.0372615034594</v>
      </c>
      <c r="P20" s="37">
        <f>TrRoad_act!P$26</f>
        <v>6713.7637313529303</v>
      </c>
      <c r="Q20" s="37">
        <f>TrRoad_act!Q$26</f>
        <v>7277.1465109155406</v>
      </c>
    </row>
    <row r="21" spans="1:17" ht="11.45" customHeight="1" x14ac:dyDescent="0.25">
      <c r="A21" s="19" t="s">
        <v>49</v>
      </c>
      <c r="B21" s="38">
        <f>TrRail_act!B$10</f>
        <v>8918.0000000000018</v>
      </c>
      <c r="C21" s="38">
        <f>TrRail_act!C$10</f>
        <v>7741.0000000000018</v>
      </c>
      <c r="D21" s="38">
        <f>TrRail_act!D$10</f>
        <v>9766.9999999999982</v>
      </c>
      <c r="E21" s="38">
        <f>TrRail_act!E$10</f>
        <v>11457</v>
      </c>
      <c r="F21" s="38">
        <f>TrRail_act!F$10</f>
        <v>11637</v>
      </c>
      <c r="G21" s="38">
        <f>TrRail_act!G$10</f>
        <v>12456.999999999998</v>
      </c>
      <c r="H21" s="38">
        <f>TrRail_act!H$10</f>
        <v>12896</v>
      </c>
      <c r="I21" s="38">
        <f>TrRail_act!I$10</f>
        <v>14373</v>
      </c>
      <c r="J21" s="38">
        <f>TrRail_act!J$10</f>
        <v>14748.000000000002</v>
      </c>
      <c r="K21" s="38">
        <f>TrRail_act!K$10</f>
        <v>11887.999999999998</v>
      </c>
      <c r="L21" s="38">
        <f>TrRail_act!L$10</f>
        <v>13431</v>
      </c>
      <c r="M21" s="38">
        <f>TrRail_act!M$10</f>
        <v>15088</v>
      </c>
      <c r="N21" s="38">
        <f>TrRail_act!N$10</f>
        <v>14172</v>
      </c>
      <c r="O21" s="38">
        <f>TrRail_act!O$10</f>
        <v>13344</v>
      </c>
      <c r="P21" s="38">
        <f>TrRail_act!P$10</f>
        <v>14307</v>
      </c>
      <c r="Q21" s="38">
        <f>TrRail_act!Q$10</f>
        <v>14035.999999999998</v>
      </c>
    </row>
    <row r="22" spans="1:17" ht="11.45" customHeight="1" x14ac:dyDescent="0.25">
      <c r="A22" s="19" t="s">
        <v>48</v>
      </c>
      <c r="B22" s="38">
        <f t="shared" ref="B22:Q22" si="6">B23+B24</f>
        <v>5.0060337593314221</v>
      </c>
      <c r="C22" s="38">
        <f t="shared" si="6"/>
        <v>5.1711930282545033</v>
      </c>
      <c r="D22" s="38">
        <f t="shared" si="6"/>
        <v>5.129393929583494</v>
      </c>
      <c r="E22" s="38">
        <f t="shared" si="6"/>
        <v>3.5761063063694771</v>
      </c>
      <c r="F22" s="38">
        <f t="shared" si="6"/>
        <v>3.8597668431755028</v>
      </c>
      <c r="G22" s="38">
        <f t="shared" si="6"/>
        <v>4.7123524520181865</v>
      </c>
      <c r="H22" s="38">
        <f t="shared" si="6"/>
        <v>6.5228900001400554</v>
      </c>
      <c r="I22" s="38">
        <f t="shared" si="6"/>
        <v>6.6875228496689534</v>
      </c>
      <c r="J22" s="38">
        <f t="shared" si="6"/>
        <v>5.4201787944676338</v>
      </c>
      <c r="K22" s="38">
        <f t="shared" si="6"/>
        <v>2.8088288812961029</v>
      </c>
      <c r="L22" s="38">
        <f t="shared" si="6"/>
        <v>3.7288658700624597</v>
      </c>
      <c r="M22" s="38">
        <f t="shared" si="6"/>
        <v>3.5997351965374023</v>
      </c>
      <c r="N22" s="38">
        <f t="shared" si="6"/>
        <v>6.3083169148523623</v>
      </c>
      <c r="O22" s="38">
        <f t="shared" si="6"/>
        <v>7.1790556690351215</v>
      </c>
      <c r="P22" s="38">
        <f t="shared" si="6"/>
        <v>6.0819284822081174</v>
      </c>
      <c r="Q22" s="38">
        <f t="shared" si="6"/>
        <v>6.7425285659993888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3.7131131354714175</v>
      </c>
      <c r="C23" s="37">
        <f>TrAvia_act!C$9</f>
        <v>3.8551845361112842</v>
      </c>
      <c r="D23" s="37">
        <f>TrAvia_act!D$9</f>
        <v>3.7665857044337598</v>
      </c>
      <c r="E23" s="37">
        <f>TrAvia_act!E$9</f>
        <v>2.1147066436860165</v>
      </c>
      <c r="F23" s="37">
        <f>TrAvia_act!F$9</f>
        <v>2.1787204335814625</v>
      </c>
      <c r="G23" s="37">
        <f>TrAvia_act!G$9</f>
        <v>2.4868206432732385</v>
      </c>
      <c r="H23" s="37">
        <f>TrAvia_act!H$9</f>
        <v>2.7556246000728204</v>
      </c>
      <c r="I23" s="37">
        <f>TrAvia_act!I$9</f>
        <v>3.2719791769489222</v>
      </c>
      <c r="J23" s="37">
        <f>TrAvia_act!J$9</f>
        <v>4.0262356429146671</v>
      </c>
      <c r="K23" s="37">
        <f>TrAvia_act!K$9</f>
        <v>2.2888485922739528</v>
      </c>
      <c r="L23" s="37">
        <f>TrAvia_act!L$9</f>
        <v>2.2293139725293574</v>
      </c>
      <c r="M23" s="37">
        <f>TrAvia_act!M$9</f>
        <v>2.3105534791525346</v>
      </c>
      <c r="N23" s="37">
        <f>TrAvia_act!N$9</f>
        <v>2.5594954507227521</v>
      </c>
      <c r="O23" s="37">
        <f>TrAvia_act!O$9</f>
        <v>3.7345169345342635</v>
      </c>
      <c r="P23" s="37">
        <f>TrAvia_act!P$9</f>
        <v>4.128755066822821</v>
      </c>
      <c r="Q23" s="37">
        <f>TrAvia_act!Q$9</f>
        <v>4.1424839603264658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1.2929206238600044</v>
      </c>
      <c r="C24" s="37">
        <f>TrAvia_act!C$10</f>
        <v>1.3160084921432189</v>
      </c>
      <c r="D24" s="37">
        <f>TrAvia_act!D$10</f>
        <v>1.3628082251497344</v>
      </c>
      <c r="E24" s="37">
        <f>TrAvia_act!E$10</f>
        <v>1.4613996626834607</v>
      </c>
      <c r="F24" s="37">
        <f>TrAvia_act!F$10</f>
        <v>1.6810464095940403</v>
      </c>
      <c r="G24" s="37">
        <f>TrAvia_act!G$10</f>
        <v>2.225531808744948</v>
      </c>
      <c r="H24" s="37">
        <f>TrAvia_act!H$10</f>
        <v>3.7672654000672354</v>
      </c>
      <c r="I24" s="37">
        <f>TrAvia_act!I$10</f>
        <v>3.4155436727200308</v>
      </c>
      <c r="J24" s="37">
        <f>TrAvia_act!J$10</f>
        <v>1.3939431515529668</v>
      </c>
      <c r="K24" s="37">
        <f>TrAvia_act!K$10</f>
        <v>0.51998028902215032</v>
      </c>
      <c r="L24" s="37">
        <f>TrAvia_act!L$10</f>
        <v>1.4995518975331024</v>
      </c>
      <c r="M24" s="37">
        <f>TrAvia_act!M$10</f>
        <v>1.2891817173848676</v>
      </c>
      <c r="N24" s="37">
        <f>TrAvia_act!N$10</f>
        <v>3.7488214641296107</v>
      </c>
      <c r="O24" s="37">
        <f>TrAvia_act!O$10</f>
        <v>3.444538734500858</v>
      </c>
      <c r="P24" s="37">
        <f>TrAvia_act!P$10</f>
        <v>1.9531734153852964</v>
      </c>
      <c r="Q24" s="37">
        <f>TrAvia_act!Q$10</f>
        <v>2.6000446056729229</v>
      </c>
    </row>
    <row r="25" spans="1:17" ht="11.45" customHeight="1" x14ac:dyDescent="0.25">
      <c r="A25" s="19" t="s">
        <v>32</v>
      </c>
      <c r="B25" s="38">
        <f t="shared" ref="B25:Q25" si="7">B26+B27</f>
        <v>229.25020179483965</v>
      </c>
      <c r="C25" s="38">
        <f t="shared" si="7"/>
        <v>162.90464022062972</v>
      </c>
      <c r="D25" s="38">
        <f t="shared" si="7"/>
        <v>162.88404022062971</v>
      </c>
      <c r="E25" s="38">
        <f t="shared" si="7"/>
        <v>163.03424022062973</v>
      </c>
      <c r="F25" s="38">
        <f t="shared" si="7"/>
        <v>135.29247986363384</v>
      </c>
      <c r="G25" s="38">
        <f t="shared" si="7"/>
        <v>160.34559773355068</v>
      </c>
      <c r="H25" s="38">
        <f t="shared" si="7"/>
        <v>157.66982813034369</v>
      </c>
      <c r="I25" s="38">
        <f t="shared" si="7"/>
        <v>159.96332113329461</v>
      </c>
      <c r="J25" s="38">
        <f t="shared" si="7"/>
        <v>161.97797291679922</v>
      </c>
      <c r="K25" s="38">
        <f t="shared" si="7"/>
        <v>152.97797291679922</v>
      </c>
      <c r="L25" s="38">
        <f t="shared" si="7"/>
        <v>152.97797291679922</v>
      </c>
      <c r="M25" s="38">
        <f t="shared" si="7"/>
        <v>169.95520163286696</v>
      </c>
      <c r="N25" s="38">
        <f t="shared" si="7"/>
        <v>162.20999681129192</v>
      </c>
      <c r="O25" s="38">
        <f t="shared" si="7"/>
        <v>156.69107907813427</v>
      </c>
      <c r="P25" s="38">
        <f t="shared" si="7"/>
        <v>161.46456001346115</v>
      </c>
      <c r="Q25" s="38">
        <f t="shared" si="7"/>
        <v>168.59916255973147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227.76660179483966</v>
      </c>
      <c r="C26" s="37">
        <f>TrNavi_act!C4</f>
        <v>162.36904022062973</v>
      </c>
      <c r="D26" s="37">
        <f>TrNavi_act!D4</f>
        <v>162.36904022062973</v>
      </c>
      <c r="E26" s="37">
        <f>TrNavi_act!E4</f>
        <v>162.36904022062973</v>
      </c>
      <c r="F26" s="37">
        <f>TrNavi_act!F4</f>
        <v>134.67147986363383</v>
      </c>
      <c r="G26" s="37">
        <f>TrNavi_act!G4</f>
        <v>159.02119773355068</v>
      </c>
      <c r="H26" s="37">
        <f>TrNavi_act!H4</f>
        <v>155.8747281303437</v>
      </c>
      <c r="I26" s="37">
        <f>TrNavi_act!I4</f>
        <v>149.96332113329461</v>
      </c>
      <c r="J26" s="37">
        <f>TrNavi_act!J4</f>
        <v>149.97797291679922</v>
      </c>
      <c r="K26" s="37">
        <f>TrNavi_act!K4</f>
        <v>149.97797291679922</v>
      </c>
      <c r="L26" s="37">
        <f>TrNavi_act!L4</f>
        <v>149.97797291679922</v>
      </c>
      <c r="M26" s="37">
        <f>TrNavi_act!M4</f>
        <v>166.95520163286696</v>
      </c>
      <c r="N26" s="37">
        <f>TrNavi_act!N4</f>
        <v>161.20999681129192</v>
      </c>
      <c r="O26" s="37">
        <f>TrNavi_act!O4</f>
        <v>156.69107907813427</v>
      </c>
      <c r="P26" s="37">
        <f>TrNavi_act!P4</f>
        <v>161.46456001346115</v>
      </c>
      <c r="Q26" s="37">
        <f>TrNavi_act!Q4</f>
        <v>168.59916255973147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1.4835999999999998</v>
      </c>
      <c r="C27" s="36">
        <f>TrNavi_act!C5</f>
        <v>0.53560000000000008</v>
      </c>
      <c r="D27" s="36">
        <f>TrNavi_act!D5</f>
        <v>0.51500000000000001</v>
      </c>
      <c r="E27" s="36">
        <f>TrNavi_act!E5</f>
        <v>0.6651999999999999</v>
      </c>
      <c r="F27" s="36">
        <f>TrNavi_act!F5</f>
        <v>0.621</v>
      </c>
      <c r="G27" s="36">
        <f>TrNavi_act!G5</f>
        <v>1.3244</v>
      </c>
      <c r="H27" s="36">
        <f>TrNavi_act!H5</f>
        <v>1.7950999999999999</v>
      </c>
      <c r="I27" s="36">
        <f>TrNavi_act!I5</f>
        <v>10</v>
      </c>
      <c r="J27" s="36">
        <f>TrNavi_act!J5</f>
        <v>12</v>
      </c>
      <c r="K27" s="36">
        <f>TrNavi_act!K5</f>
        <v>3</v>
      </c>
      <c r="L27" s="36">
        <f>TrNavi_act!L5</f>
        <v>3</v>
      </c>
      <c r="M27" s="36">
        <f>TrNavi_act!M5</f>
        <v>3</v>
      </c>
      <c r="N27" s="36">
        <f>TrNavi_act!N5</f>
        <v>1</v>
      </c>
      <c r="O27" s="36">
        <f>TrNavi_act!O5</f>
        <v>0</v>
      </c>
      <c r="P27" s="36">
        <f>TrNavi_act!P5</f>
        <v>0</v>
      </c>
      <c r="Q27" s="36">
        <f>TrNavi_act!Q5</f>
        <v>0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1050.6910951547911</v>
      </c>
      <c r="C29" s="41">
        <f t="shared" si="8"/>
        <v>1143.4095200000002</v>
      </c>
      <c r="D29" s="41">
        <f t="shared" si="8"/>
        <v>1180.7189799999999</v>
      </c>
      <c r="E29" s="41">
        <f t="shared" si="8"/>
        <v>1205.0795499999999</v>
      </c>
      <c r="F29" s="41">
        <f t="shared" si="8"/>
        <v>1323.3783949166568</v>
      </c>
      <c r="G29" s="41">
        <f t="shared" si="8"/>
        <v>1409.9452794557774</v>
      </c>
      <c r="H29" s="41">
        <f t="shared" si="8"/>
        <v>1514.3267371404247</v>
      </c>
      <c r="I29" s="41">
        <f t="shared" si="8"/>
        <v>1806.2828204993452</v>
      </c>
      <c r="J29" s="41">
        <f t="shared" si="8"/>
        <v>1815.7481411610215</v>
      </c>
      <c r="K29" s="41">
        <f t="shared" si="8"/>
        <v>1474.5687751624009</v>
      </c>
      <c r="L29" s="41">
        <f t="shared" si="8"/>
        <v>1519.0653630286815</v>
      </c>
      <c r="M29" s="41">
        <f t="shared" si="8"/>
        <v>1517.7116266389844</v>
      </c>
      <c r="N29" s="41">
        <f t="shared" si="8"/>
        <v>1538.3802657443723</v>
      </c>
      <c r="O29" s="41">
        <f t="shared" si="8"/>
        <v>1547.1891072230474</v>
      </c>
      <c r="P29" s="41">
        <f t="shared" si="8"/>
        <v>1716.7139798362364</v>
      </c>
      <c r="Q29" s="41">
        <f t="shared" si="8"/>
        <v>1811.0740317049251</v>
      </c>
    </row>
    <row r="30" spans="1:17" ht="11.45" customHeight="1" x14ac:dyDescent="0.25">
      <c r="A30" s="25" t="s">
        <v>39</v>
      </c>
      <c r="B30" s="40">
        <f t="shared" ref="B30:Q30" si="9">B31+B35+B39</f>
        <v>777.2712127298272</v>
      </c>
      <c r="C30" s="40">
        <f t="shared" si="9"/>
        <v>820.59023664017309</v>
      </c>
      <c r="D30" s="40">
        <f t="shared" si="9"/>
        <v>848.43490683464881</v>
      </c>
      <c r="E30" s="40">
        <f t="shared" si="9"/>
        <v>903.87011841514959</v>
      </c>
      <c r="F30" s="40">
        <f t="shared" si="9"/>
        <v>975.65091245328858</v>
      </c>
      <c r="G30" s="40">
        <f t="shared" si="9"/>
        <v>1062.7950206253004</v>
      </c>
      <c r="H30" s="40">
        <f t="shared" si="9"/>
        <v>1150.6744141801605</v>
      </c>
      <c r="I30" s="40">
        <f t="shared" si="9"/>
        <v>1292.2905839076202</v>
      </c>
      <c r="J30" s="40">
        <f t="shared" si="9"/>
        <v>1281.1565205144277</v>
      </c>
      <c r="K30" s="40">
        <f t="shared" si="9"/>
        <v>1121.4606877272834</v>
      </c>
      <c r="L30" s="40">
        <f t="shared" si="9"/>
        <v>1120.9167766758765</v>
      </c>
      <c r="M30" s="40">
        <f t="shared" si="9"/>
        <v>1057.5091835246371</v>
      </c>
      <c r="N30" s="40">
        <f t="shared" si="9"/>
        <v>1159.841357905223</v>
      </c>
      <c r="O30" s="40">
        <f t="shared" si="9"/>
        <v>1141.8615381538038</v>
      </c>
      <c r="P30" s="40">
        <f t="shared" si="9"/>
        <v>1137.7798269098832</v>
      </c>
      <c r="Q30" s="40">
        <f t="shared" si="9"/>
        <v>1193.7279401791009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728.48631786275564</v>
      </c>
      <c r="C31" s="39">
        <f t="shared" si="10"/>
        <v>765.03238328728389</v>
      </c>
      <c r="D31" s="39">
        <f t="shared" si="10"/>
        <v>798.08560839871427</v>
      </c>
      <c r="E31" s="39">
        <f t="shared" si="10"/>
        <v>850.60746041402865</v>
      </c>
      <c r="F31" s="39">
        <f t="shared" si="10"/>
        <v>919.77813519285655</v>
      </c>
      <c r="G31" s="39">
        <f t="shared" si="10"/>
        <v>998.29261724644107</v>
      </c>
      <c r="H31" s="39">
        <f t="shared" si="10"/>
        <v>1082.2306655416235</v>
      </c>
      <c r="I31" s="39">
        <f t="shared" si="10"/>
        <v>1211.0392965388542</v>
      </c>
      <c r="J31" s="39">
        <f t="shared" si="10"/>
        <v>1186.7331020113268</v>
      </c>
      <c r="K31" s="39">
        <f t="shared" si="10"/>
        <v>1072.2798846621961</v>
      </c>
      <c r="L31" s="39">
        <f t="shared" si="10"/>
        <v>1059.2163926669164</v>
      </c>
      <c r="M31" s="39">
        <f t="shared" si="10"/>
        <v>990.52468451845198</v>
      </c>
      <c r="N31" s="39">
        <f t="shared" si="10"/>
        <v>1085.6304221367404</v>
      </c>
      <c r="O31" s="39">
        <f t="shared" si="10"/>
        <v>1062.6270730148458</v>
      </c>
      <c r="P31" s="39">
        <f t="shared" si="10"/>
        <v>1049.0285057288449</v>
      </c>
      <c r="Q31" s="39">
        <f t="shared" si="10"/>
        <v>1102.0491201959505</v>
      </c>
    </row>
    <row r="32" spans="1:17" ht="11.45" customHeight="1" x14ac:dyDescent="0.25">
      <c r="A32" s="17" t="str">
        <f>$A$6</f>
        <v>Powered 2-wheelers</v>
      </c>
      <c r="B32" s="37">
        <f>TrRoad_ene!B$19</f>
        <v>2.8472911269539511</v>
      </c>
      <c r="C32" s="37">
        <f>TrRoad_ene!C$19</f>
        <v>2.8793717138743662</v>
      </c>
      <c r="D32" s="37">
        <f>TrRoad_ene!D$19</f>
        <v>2.9643375175912032</v>
      </c>
      <c r="E32" s="37">
        <f>TrRoad_ene!E$19</f>
        <v>3.0488008515212832</v>
      </c>
      <c r="F32" s="37">
        <f>TrRoad_ene!F$19</f>
        <v>3.1626520386863315</v>
      </c>
      <c r="G32" s="37">
        <f>TrRoad_ene!G$19</f>
        <v>3.0752841806861246</v>
      </c>
      <c r="H32" s="37">
        <f>TrRoad_ene!H$19</f>
        <v>3.2224416795662765</v>
      </c>
      <c r="I32" s="37">
        <f>TrRoad_ene!I$19</f>
        <v>3.5959446711522687</v>
      </c>
      <c r="J32" s="37">
        <f>TrRoad_ene!J$19</f>
        <v>4.1063459749033342</v>
      </c>
      <c r="K32" s="37">
        <f>TrRoad_ene!K$19</f>
        <v>4.3396882952285516</v>
      </c>
      <c r="L32" s="37">
        <f>TrRoad_ene!L$19</f>
        <v>4.2572368758028167</v>
      </c>
      <c r="M32" s="37">
        <f>TrRoad_ene!M$19</f>
        <v>4.2098748338953449</v>
      </c>
      <c r="N32" s="37">
        <f>TrRoad_ene!N$19</f>
        <v>4.1378914404169134</v>
      </c>
      <c r="O32" s="37">
        <f>TrRoad_ene!O$19</f>
        <v>4.0776328070301577</v>
      </c>
      <c r="P32" s="37">
        <f>TrRoad_ene!P$19</f>
        <v>3.8939507193547742</v>
      </c>
      <c r="Q32" s="37">
        <f>TrRoad_ene!Q$19</f>
        <v>3.8533064381655224</v>
      </c>
    </row>
    <row r="33" spans="1:17" ht="11.45" customHeight="1" x14ac:dyDescent="0.25">
      <c r="A33" s="17" t="str">
        <f>$A$7</f>
        <v>Passenger cars</v>
      </c>
      <c r="B33" s="37">
        <f>TrRoad_ene!B$21</f>
        <v>666.64142150610382</v>
      </c>
      <c r="C33" s="37">
        <f>TrRoad_ene!C$21</f>
        <v>704.23409687522269</v>
      </c>
      <c r="D33" s="37">
        <f>TrRoad_ene!D$21</f>
        <v>735.86253324128302</v>
      </c>
      <c r="E33" s="37">
        <f>TrRoad_ene!E$21</f>
        <v>789.48697171988601</v>
      </c>
      <c r="F33" s="37">
        <f>TrRoad_ene!F$21</f>
        <v>855.04631411191974</v>
      </c>
      <c r="G33" s="37">
        <f>TrRoad_ene!G$21</f>
        <v>935.69634560428528</v>
      </c>
      <c r="H33" s="37">
        <f>TrRoad_ene!H$21</f>
        <v>1021.6866897703895</v>
      </c>
      <c r="I33" s="37">
        <f>TrRoad_ene!I$21</f>
        <v>1153.3102881734967</v>
      </c>
      <c r="J33" s="37">
        <f>TrRoad_ene!J$21</f>
        <v>1131.752915355202</v>
      </c>
      <c r="K33" s="37">
        <f>TrRoad_ene!K$21</f>
        <v>1017.5342479544439</v>
      </c>
      <c r="L33" s="37">
        <f>TrRoad_ene!L$21</f>
        <v>1005.9187826235996</v>
      </c>
      <c r="M33" s="37">
        <f>TrRoad_ene!M$21</f>
        <v>936.37498103584915</v>
      </c>
      <c r="N33" s="37">
        <f>TrRoad_ene!N$21</f>
        <v>1033.9351130909977</v>
      </c>
      <c r="O33" s="37">
        <f>TrRoad_ene!O$21</f>
        <v>1011.1207221486669</v>
      </c>
      <c r="P33" s="37">
        <f>TrRoad_ene!P$21</f>
        <v>998.66655041781405</v>
      </c>
      <c r="Q33" s="37">
        <f>TrRoad_ene!Q$21</f>
        <v>1051.8660035343185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58.997605229697889</v>
      </c>
      <c r="C34" s="37">
        <f>TrRoad_ene!C$33</f>
        <v>57.91891469818686</v>
      </c>
      <c r="D34" s="37">
        <f>TrRoad_ene!D$33</f>
        <v>59.258737639840128</v>
      </c>
      <c r="E34" s="37">
        <f>TrRoad_ene!E$33</f>
        <v>58.071687842621422</v>
      </c>
      <c r="F34" s="37">
        <f>TrRoad_ene!F$33</f>
        <v>61.569169042250401</v>
      </c>
      <c r="G34" s="37">
        <f>TrRoad_ene!G$33</f>
        <v>59.520987461469694</v>
      </c>
      <c r="H34" s="37">
        <f>TrRoad_ene!H$33</f>
        <v>57.321534091667765</v>
      </c>
      <c r="I34" s="37">
        <f>TrRoad_ene!I$33</f>
        <v>54.133063694205283</v>
      </c>
      <c r="J34" s="37">
        <f>TrRoad_ene!J$33</f>
        <v>50.873840681221388</v>
      </c>
      <c r="K34" s="37">
        <f>TrRoad_ene!K$33</f>
        <v>50.405948412523593</v>
      </c>
      <c r="L34" s="37">
        <f>TrRoad_ene!L$33</f>
        <v>49.040373167513856</v>
      </c>
      <c r="M34" s="37">
        <f>TrRoad_ene!M$33</f>
        <v>49.939828648707518</v>
      </c>
      <c r="N34" s="37">
        <f>TrRoad_ene!N$33</f>
        <v>47.55741760532576</v>
      </c>
      <c r="O34" s="37">
        <f>TrRoad_ene!O$33</f>
        <v>47.428718059148686</v>
      </c>
      <c r="P34" s="37">
        <f>TrRoad_ene!P$33</f>
        <v>46.46800459167612</v>
      </c>
      <c r="Q34" s="37">
        <f>TrRoad_ene!Q$33</f>
        <v>46.329810223466588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23.674326261093288</v>
      </c>
      <c r="C35" s="38">
        <f t="shared" si="11"/>
        <v>22.373273950373925</v>
      </c>
      <c r="D35" s="38">
        <f t="shared" si="11"/>
        <v>19.977130060169468</v>
      </c>
      <c r="E35" s="38">
        <f t="shared" si="11"/>
        <v>21.214788661780439</v>
      </c>
      <c r="F35" s="38">
        <f t="shared" si="11"/>
        <v>19.409449813749376</v>
      </c>
      <c r="G35" s="38">
        <f t="shared" si="11"/>
        <v>18.000210282408936</v>
      </c>
      <c r="H35" s="38">
        <f t="shared" si="11"/>
        <v>16.145094018255445</v>
      </c>
      <c r="I35" s="38">
        <f t="shared" si="11"/>
        <v>15.720587349960223</v>
      </c>
      <c r="J35" s="38">
        <f t="shared" si="11"/>
        <v>17.282333905690997</v>
      </c>
      <c r="K35" s="38">
        <f t="shared" si="11"/>
        <v>13.62878204314347</v>
      </c>
      <c r="L35" s="38">
        <f t="shared" si="11"/>
        <v>13.818727726795737</v>
      </c>
      <c r="M35" s="38">
        <f t="shared" si="11"/>
        <v>11.889920009500681</v>
      </c>
      <c r="N35" s="38">
        <f t="shared" si="11"/>
        <v>12.167232042571595</v>
      </c>
      <c r="O35" s="38">
        <f t="shared" si="11"/>
        <v>10.223311161760018</v>
      </c>
      <c r="P35" s="38">
        <f t="shared" si="11"/>
        <v>12.351828163385598</v>
      </c>
      <c r="Q35" s="38">
        <f t="shared" si="11"/>
        <v>11.079369619374193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0</v>
      </c>
      <c r="C36" s="37">
        <f>TrRail_ene!C$18</f>
        <v>0</v>
      </c>
      <c r="D36" s="37">
        <f>TrRail_ene!D$18</f>
        <v>0</v>
      </c>
      <c r="E36" s="37">
        <f>TrRail_ene!E$18</f>
        <v>0</v>
      </c>
      <c r="F36" s="37">
        <f>TrRail_ene!F$18</f>
        <v>0</v>
      </c>
      <c r="G36" s="37">
        <f>TrRail_ene!G$18</f>
        <v>0</v>
      </c>
      <c r="H36" s="37">
        <f>TrRail_ene!H$18</f>
        <v>0</v>
      </c>
      <c r="I36" s="37">
        <f>TrRail_ene!I$18</f>
        <v>0</v>
      </c>
      <c r="J36" s="37">
        <f>TrRail_ene!J$18</f>
        <v>0</v>
      </c>
      <c r="K36" s="37">
        <f>TrRail_ene!K$18</f>
        <v>0</v>
      </c>
      <c r="L36" s="37">
        <f>TrRail_ene!L$18</f>
        <v>0</v>
      </c>
      <c r="M36" s="37">
        <f>TrRail_ene!M$18</f>
        <v>0</v>
      </c>
      <c r="N36" s="37">
        <f>TrRail_ene!N$18</f>
        <v>0</v>
      </c>
      <c r="O36" s="37">
        <f>TrRail_ene!O$18</f>
        <v>0</v>
      </c>
      <c r="P36" s="37">
        <f>TrRail_ene!P$18</f>
        <v>0</v>
      </c>
      <c r="Q36" s="37">
        <f>TrRail_ene!Q$18</f>
        <v>0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23.674326261093288</v>
      </c>
      <c r="C37" s="37">
        <f>TrRail_ene!C$19</f>
        <v>22.373273950373925</v>
      </c>
      <c r="D37" s="37">
        <f>TrRail_ene!D$19</f>
        <v>19.977130060169468</v>
      </c>
      <c r="E37" s="37">
        <f>TrRail_ene!E$19</f>
        <v>21.214788661780439</v>
      </c>
      <c r="F37" s="37">
        <f>TrRail_ene!F$19</f>
        <v>19.409449813749376</v>
      </c>
      <c r="G37" s="37">
        <f>TrRail_ene!G$19</f>
        <v>18.000210282408936</v>
      </c>
      <c r="H37" s="37">
        <f>TrRail_ene!H$19</f>
        <v>16.145094018255445</v>
      </c>
      <c r="I37" s="37">
        <f>TrRail_ene!I$19</f>
        <v>15.720587349960223</v>
      </c>
      <c r="J37" s="37">
        <f>TrRail_ene!J$19</f>
        <v>17.282333905690997</v>
      </c>
      <c r="K37" s="37">
        <f>TrRail_ene!K$19</f>
        <v>13.62878204314347</v>
      </c>
      <c r="L37" s="37">
        <f>TrRail_ene!L$19</f>
        <v>13.818727726795737</v>
      </c>
      <c r="M37" s="37">
        <f>TrRail_ene!M$19</f>
        <v>11.889920009500681</v>
      </c>
      <c r="N37" s="37">
        <f>TrRail_ene!N$19</f>
        <v>12.167232042571595</v>
      </c>
      <c r="O37" s="37">
        <f>TrRail_ene!O$19</f>
        <v>10.223311161760018</v>
      </c>
      <c r="P37" s="37">
        <f>TrRail_ene!P$19</f>
        <v>12.351828163385598</v>
      </c>
      <c r="Q37" s="37">
        <f>TrRail_ene!Q$19</f>
        <v>11.079369619374193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0</v>
      </c>
      <c r="C38" s="37">
        <f>TrRail_ene!C$22</f>
        <v>0</v>
      </c>
      <c r="D38" s="37">
        <f>TrRail_ene!D$22</f>
        <v>0</v>
      </c>
      <c r="E38" s="37">
        <f>TrRail_ene!E$22</f>
        <v>0</v>
      </c>
      <c r="F38" s="37">
        <f>TrRail_ene!F$22</f>
        <v>0</v>
      </c>
      <c r="G38" s="37">
        <f>TrRail_ene!G$22</f>
        <v>0</v>
      </c>
      <c r="H38" s="37">
        <f>TrRail_ene!H$22</f>
        <v>0</v>
      </c>
      <c r="I38" s="37">
        <f>TrRail_ene!I$22</f>
        <v>0</v>
      </c>
      <c r="J38" s="37">
        <f>TrRail_ene!J$22</f>
        <v>0</v>
      </c>
      <c r="K38" s="37">
        <f>TrRail_ene!K$22</f>
        <v>0</v>
      </c>
      <c r="L38" s="37">
        <f>TrRail_ene!L$22</f>
        <v>0</v>
      </c>
      <c r="M38" s="37">
        <f>TrRail_ene!M$22</f>
        <v>0</v>
      </c>
      <c r="N38" s="37">
        <f>TrRail_ene!N$22</f>
        <v>0</v>
      </c>
      <c r="O38" s="37">
        <f>TrRail_ene!O$22</f>
        <v>0</v>
      </c>
      <c r="P38" s="37">
        <f>TrRail_ene!P$22</f>
        <v>0</v>
      </c>
      <c r="Q38" s="37">
        <f>TrRail_ene!Q$22</f>
        <v>0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25.110568605978283</v>
      </c>
      <c r="C39" s="38">
        <f t="shared" si="12"/>
        <v>33.184579402515233</v>
      </c>
      <c r="D39" s="38">
        <f t="shared" si="12"/>
        <v>30.37216837576516</v>
      </c>
      <c r="E39" s="38">
        <f t="shared" si="12"/>
        <v>32.04786933934048</v>
      </c>
      <c r="F39" s="38">
        <f t="shared" si="12"/>
        <v>36.463327446682676</v>
      </c>
      <c r="G39" s="38">
        <f t="shared" si="12"/>
        <v>46.502193096450327</v>
      </c>
      <c r="H39" s="38">
        <f t="shared" si="12"/>
        <v>52.29865462028171</v>
      </c>
      <c r="I39" s="38">
        <f t="shared" si="12"/>
        <v>65.530700018805959</v>
      </c>
      <c r="J39" s="38">
        <f t="shared" si="12"/>
        <v>77.1410845974099</v>
      </c>
      <c r="K39" s="38">
        <f t="shared" si="12"/>
        <v>35.552021021943837</v>
      </c>
      <c r="L39" s="38">
        <f t="shared" si="12"/>
        <v>47.881656282164386</v>
      </c>
      <c r="M39" s="38">
        <f t="shared" si="12"/>
        <v>55.09457899668439</v>
      </c>
      <c r="N39" s="38">
        <f t="shared" si="12"/>
        <v>62.043703725910916</v>
      </c>
      <c r="O39" s="38">
        <f t="shared" si="12"/>
        <v>69.011153977198092</v>
      </c>
      <c r="P39" s="38">
        <f t="shared" si="12"/>
        <v>76.399493017652745</v>
      </c>
      <c r="Q39" s="38">
        <f t="shared" si="12"/>
        <v>80.599450363776285</v>
      </c>
    </row>
    <row r="40" spans="1:17" ht="11.45" customHeight="1" x14ac:dyDescent="0.25">
      <c r="A40" s="17" t="str">
        <f>$A$14</f>
        <v>Domestic</v>
      </c>
      <c r="B40" s="37">
        <f>TrAvia_ene!B$9</f>
        <v>0</v>
      </c>
      <c r="C40" s="37">
        <f>TrAvia_ene!C$9</f>
        <v>0</v>
      </c>
      <c r="D40" s="37">
        <f>TrAvia_ene!D$9</f>
        <v>0</v>
      </c>
      <c r="E40" s="37">
        <f>TrAvia_ene!E$9</f>
        <v>0</v>
      </c>
      <c r="F40" s="37">
        <f>TrAvia_ene!F$9</f>
        <v>0</v>
      </c>
      <c r="G40" s="37">
        <f>TrAvia_ene!G$9</f>
        <v>0</v>
      </c>
      <c r="H40" s="37">
        <f>TrAvia_ene!H$9</f>
        <v>0</v>
      </c>
      <c r="I40" s="37">
        <f>TrAvia_ene!I$9</f>
        <v>0</v>
      </c>
      <c r="J40" s="37">
        <f>TrAvia_ene!J$9</f>
        <v>0</v>
      </c>
      <c r="K40" s="37">
        <f>TrAvia_ene!K$9</f>
        <v>0</v>
      </c>
      <c r="L40" s="37">
        <f>TrAvia_ene!L$9</f>
        <v>0</v>
      </c>
      <c r="M40" s="37">
        <f>TrAvia_ene!M$9</f>
        <v>0</v>
      </c>
      <c r="N40" s="37">
        <f>TrAvia_ene!N$9</f>
        <v>0</v>
      </c>
      <c r="O40" s="37">
        <f>TrAvia_ene!O$9</f>
        <v>0</v>
      </c>
      <c r="P40" s="37">
        <f>TrAvia_ene!P$9</f>
        <v>0</v>
      </c>
      <c r="Q40" s="37">
        <f>TrAvia_ene!Q$9</f>
        <v>0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21.275627075583703</v>
      </c>
      <c r="C41" s="37">
        <f>TrAvia_ene!C$10</f>
        <v>27.600878437253709</v>
      </c>
      <c r="D41" s="37">
        <f>TrAvia_ene!D$10</f>
        <v>25.01799914556117</v>
      </c>
      <c r="E41" s="37">
        <f>TrAvia_ene!E$10</f>
        <v>26.779861043372048</v>
      </c>
      <c r="F41" s="37">
        <f>TrAvia_ene!F$10</f>
        <v>31.060795480274233</v>
      </c>
      <c r="G41" s="37">
        <f>TrAvia_ene!G$10</f>
        <v>38.981178268641152</v>
      </c>
      <c r="H41" s="37">
        <f>TrAvia_ene!H$10</f>
        <v>43.016772477978954</v>
      </c>
      <c r="I41" s="37">
        <f>TrAvia_ene!I$10</f>
        <v>53.17103790296666</v>
      </c>
      <c r="J41" s="37">
        <f>TrAvia_ene!J$10</f>
        <v>60.913688192505596</v>
      </c>
      <c r="K41" s="37">
        <f>TrAvia_ene!K$10</f>
        <v>28.84453106322611</v>
      </c>
      <c r="L41" s="37">
        <f>TrAvia_ene!L$10</f>
        <v>40.831890243605628</v>
      </c>
      <c r="M41" s="37">
        <f>TrAvia_ene!M$10</f>
        <v>46.943948732863582</v>
      </c>
      <c r="N41" s="37">
        <f>TrAvia_ene!N$10</f>
        <v>50.771700840709691</v>
      </c>
      <c r="O41" s="37">
        <f>TrAvia_ene!O$10</f>
        <v>53.955778003396766</v>
      </c>
      <c r="P41" s="37">
        <f>TrAvia_ene!P$10</f>
        <v>57.214508734604401</v>
      </c>
      <c r="Q41" s="37">
        <f>TrAvia_ene!Q$10</f>
        <v>59.430396153801006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3.8349415303945791</v>
      </c>
      <c r="C42" s="37">
        <f>TrAvia_ene!C$11</f>
        <v>5.5837009652615244</v>
      </c>
      <c r="D42" s="37">
        <f>TrAvia_ene!D$11</f>
        <v>5.3541692302039898</v>
      </c>
      <c r="E42" s="37">
        <f>TrAvia_ene!E$11</f>
        <v>5.268008295968432</v>
      </c>
      <c r="F42" s="37">
        <f>TrAvia_ene!F$11</f>
        <v>5.4025319664084455</v>
      </c>
      <c r="G42" s="37">
        <f>TrAvia_ene!G$11</f>
        <v>7.5210148278091733</v>
      </c>
      <c r="H42" s="37">
        <f>TrAvia_ene!H$11</f>
        <v>9.2818821423027593</v>
      </c>
      <c r="I42" s="37">
        <f>TrAvia_ene!I$11</f>
        <v>12.359662115839292</v>
      </c>
      <c r="J42" s="37">
        <f>TrAvia_ene!J$11</f>
        <v>16.227396404904297</v>
      </c>
      <c r="K42" s="37">
        <f>TrAvia_ene!K$11</f>
        <v>6.7074899587177246</v>
      </c>
      <c r="L42" s="37">
        <f>TrAvia_ene!L$11</f>
        <v>7.0497660385587553</v>
      </c>
      <c r="M42" s="37">
        <f>TrAvia_ene!M$11</f>
        <v>8.1506302638208101</v>
      </c>
      <c r="N42" s="37">
        <f>TrAvia_ene!N$11</f>
        <v>11.272002885201225</v>
      </c>
      <c r="O42" s="37">
        <f>TrAvia_ene!O$11</f>
        <v>15.05537597380132</v>
      </c>
      <c r="P42" s="37">
        <f>TrAvia_ene!P$11</f>
        <v>19.184984283048347</v>
      </c>
      <c r="Q42" s="37">
        <f>TrAvia_ene!Q$11</f>
        <v>21.169054209975279</v>
      </c>
    </row>
    <row r="43" spans="1:17" ht="11.45" customHeight="1" x14ac:dyDescent="0.25">
      <c r="A43" s="25" t="s">
        <v>18</v>
      </c>
      <c r="B43" s="40">
        <f t="shared" ref="B43:Q43" si="13">B44+B47+B48+B51</f>
        <v>273.41988242496393</v>
      </c>
      <c r="C43" s="40">
        <f t="shared" si="13"/>
        <v>322.81928335982695</v>
      </c>
      <c r="D43" s="40">
        <f t="shared" si="13"/>
        <v>332.28407316535106</v>
      </c>
      <c r="E43" s="40">
        <f t="shared" si="13"/>
        <v>301.20943158485034</v>
      </c>
      <c r="F43" s="40">
        <f t="shared" si="13"/>
        <v>347.72748246336823</v>
      </c>
      <c r="G43" s="40">
        <f t="shared" si="13"/>
        <v>347.15025883047707</v>
      </c>
      <c r="H43" s="40">
        <f t="shared" si="13"/>
        <v>363.65232296026414</v>
      </c>
      <c r="I43" s="40">
        <f t="shared" si="13"/>
        <v>513.99223659172503</v>
      </c>
      <c r="J43" s="40">
        <f t="shared" si="13"/>
        <v>534.59162064659381</v>
      </c>
      <c r="K43" s="40">
        <f t="shared" si="13"/>
        <v>353.10808743511768</v>
      </c>
      <c r="L43" s="40">
        <f t="shared" si="13"/>
        <v>398.14858635280501</v>
      </c>
      <c r="M43" s="40">
        <f t="shared" si="13"/>
        <v>460.20244311434732</v>
      </c>
      <c r="N43" s="40">
        <f t="shared" si="13"/>
        <v>378.5389078391492</v>
      </c>
      <c r="O43" s="40">
        <f t="shared" si="13"/>
        <v>405.32756906924357</v>
      </c>
      <c r="P43" s="40">
        <f t="shared" si="13"/>
        <v>578.93415292635302</v>
      </c>
      <c r="Q43" s="40">
        <f t="shared" si="13"/>
        <v>617.34609152582425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220.19146574854705</v>
      </c>
      <c r="C44" s="39">
        <f t="shared" si="14"/>
        <v>276.07274671271608</v>
      </c>
      <c r="D44" s="39">
        <f t="shared" si="14"/>
        <v>278.43477160128566</v>
      </c>
      <c r="E44" s="39">
        <f t="shared" si="14"/>
        <v>242.08488958597127</v>
      </c>
      <c r="F44" s="39">
        <f t="shared" si="14"/>
        <v>286.79652972380029</v>
      </c>
      <c r="G44" s="39">
        <f t="shared" si="14"/>
        <v>283.77566129396388</v>
      </c>
      <c r="H44" s="39">
        <f t="shared" si="14"/>
        <v>300.18160159880131</v>
      </c>
      <c r="I44" s="39">
        <f t="shared" si="14"/>
        <v>448.40625396049114</v>
      </c>
      <c r="J44" s="39">
        <f t="shared" si="14"/>
        <v>468.42138914969479</v>
      </c>
      <c r="K44" s="39">
        <f t="shared" si="14"/>
        <v>302.50331050020498</v>
      </c>
      <c r="L44" s="39">
        <f t="shared" si="14"/>
        <v>343.59682708368234</v>
      </c>
      <c r="M44" s="39">
        <f t="shared" si="14"/>
        <v>402.79356830386638</v>
      </c>
      <c r="N44" s="39">
        <f t="shared" si="14"/>
        <v>324.56222591508038</v>
      </c>
      <c r="O44" s="39">
        <f t="shared" si="14"/>
        <v>354.22103050323386</v>
      </c>
      <c r="P44" s="39">
        <f t="shared" si="14"/>
        <v>527.12256411966587</v>
      </c>
      <c r="Q44" s="39">
        <f t="shared" si="14"/>
        <v>568.41914425779589</v>
      </c>
    </row>
    <row r="45" spans="1:17" ht="11.45" customHeight="1" x14ac:dyDescent="0.25">
      <c r="A45" s="17" t="str">
        <f>$A$19</f>
        <v>Light duty vehicles</v>
      </c>
      <c r="B45" s="37">
        <f>TrRoad_ene!B$43</f>
        <v>23.754092766899408</v>
      </c>
      <c r="C45" s="37">
        <f>TrRoad_ene!C$43</f>
        <v>25.377907342892605</v>
      </c>
      <c r="D45" s="37">
        <f>TrRoad_ene!D$43</f>
        <v>26.638214072790568</v>
      </c>
      <c r="E45" s="37">
        <f>TrRoad_ene!E$43</f>
        <v>27.323520006970259</v>
      </c>
      <c r="F45" s="37">
        <f>TrRoad_ene!F$43</f>
        <v>28.956772922223728</v>
      </c>
      <c r="G45" s="37">
        <f>TrRoad_ene!G$43</f>
        <v>34.284235218314826</v>
      </c>
      <c r="H45" s="37">
        <f>TrRoad_ene!H$43</f>
        <v>39.810377458472672</v>
      </c>
      <c r="I45" s="37">
        <f>TrRoad_ene!I$43</f>
        <v>44.470788473403275</v>
      </c>
      <c r="J45" s="37">
        <f>TrRoad_ene!J$43</f>
        <v>46.294054766008863</v>
      </c>
      <c r="K45" s="37">
        <f>TrRoad_ene!K$43</f>
        <v>54.336076688399928</v>
      </c>
      <c r="L45" s="37">
        <f>TrRoad_ene!L$43</f>
        <v>46.326664191976064</v>
      </c>
      <c r="M45" s="37">
        <f>TrRoad_ene!M$43</f>
        <v>53.518095621172925</v>
      </c>
      <c r="N45" s="37">
        <f>TrRoad_ene!N$43</f>
        <v>58.322407436849488</v>
      </c>
      <c r="O45" s="37">
        <f>TrRoad_ene!O$43</f>
        <v>53.844458103263989</v>
      </c>
      <c r="P45" s="37">
        <f>TrRoad_ene!P$43</f>
        <v>63.401905603647528</v>
      </c>
      <c r="Q45" s="37">
        <f>TrRoad_ene!Q$43</f>
        <v>64.92003150234595</v>
      </c>
    </row>
    <row r="46" spans="1:17" ht="11.45" customHeight="1" x14ac:dyDescent="0.25">
      <c r="A46" s="17" t="str">
        <f>$A$20</f>
        <v>Heavy duty vehicles</v>
      </c>
      <c r="B46" s="37">
        <f>TrRoad_ene!B$52</f>
        <v>196.43737298164763</v>
      </c>
      <c r="C46" s="37">
        <f>TrRoad_ene!C$52</f>
        <v>250.69483936982346</v>
      </c>
      <c r="D46" s="37">
        <f>TrRoad_ene!D$52</f>
        <v>251.79655752849507</v>
      </c>
      <c r="E46" s="37">
        <f>TrRoad_ene!E$52</f>
        <v>214.76136957900101</v>
      </c>
      <c r="F46" s="37">
        <f>TrRoad_ene!F$52</f>
        <v>257.83975680157658</v>
      </c>
      <c r="G46" s="37">
        <f>TrRoad_ene!G$52</f>
        <v>249.49142607564903</v>
      </c>
      <c r="H46" s="37">
        <f>TrRoad_ene!H$52</f>
        <v>260.37122414032865</v>
      </c>
      <c r="I46" s="37">
        <f>TrRoad_ene!I$52</f>
        <v>403.93546548708787</v>
      </c>
      <c r="J46" s="37">
        <f>TrRoad_ene!J$52</f>
        <v>422.12733438368593</v>
      </c>
      <c r="K46" s="37">
        <f>TrRoad_ene!K$52</f>
        <v>248.16723381180503</v>
      </c>
      <c r="L46" s="37">
        <f>TrRoad_ene!L$52</f>
        <v>297.27016289170626</v>
      </c>
      <c r="M46" s="37">
        <f>TrRoad_ene!M$52</f>
        <v>349.27547268269348</v>
      </c>
      <c r="N46" s="37">
        <f>TrRoad_ene!N$52</f>
        <v>266.23981847823086</v>
      </c>
      <c r="O46" s="37">
        <f>TrRoad_ene!O$52</f>
        <v>300.37657239996986</v>
      </c>
      <c r="P46" s="37">
        <f>TrRoad_ene!P$52</f>
        <v>463.72065851601837</v>
      </c>
      <c r="Q46" s="37">
        <f>TrRoad_ene!Q$52</f>
        <v>503.49911275544997</v>
      </c>
    </row>
    <row r="47" spans="1:17" ht="11.45" customHeight="1" x14ac:dyDescent="0.25">
      <c r="A47" s="19" t="str">
        <f>$A$21</f>
        <v>Rail transport</v>
      </c>
      <c r="B47" s="38">
        <f>TrRail_ene!B$23</f>
        <v>48.459863061395545</v>
      </c>
      <c r="C47" s="38">
        <f>TrRail_ene!C$23</f>
        <v>41.526506049626072</v>
      </c>
      <c r="D47" s="38">
        <f>TrRail_ene!D$23</f>
        <v>48.018409939830534</v>
      </c>
      <c r="E47" s="38">
        <f>TrRail_ene!E$23</f>
        <v>53.972641338219567</v>
      </c>
      <c r="F47" s="38">
        <f>TrRail_ene!F$23</f>
        <v>54.893760186250624</v>
      </c>
      <c r="G47" s="38">
        <f>TrRail_ene!G$23</f>
        <v>57.282808250877004</v>
      </c>
      <c r="H47" s="38">
        <f>TrRail_ene!H$23</f>
        <v>56.062815981744549</v>
      </c>
      <c r="I47" s="38">
        <f>TrRail_ene!I$23</f>
        <v>59.083212650039776</v>
      </c>
      <c r="J47" s="38">
        <f>TrRail_ene!J$23</f>
        <v>58.71260609430901</v>
      </c>
      <c r="K47" s="38">
        <f>TrRail_ene!K$23</f>
        <v>44.959437956856533</v>
      </c>
      <c r="L47" s="38">
        <f>TrRail_ene!L$23</f>
        <v>47.829785787124216</v>
      </c>
      <c r="M47" s="38">
        <f>TrRail_ene!M$23</f>
        <v>51.714099599724747</v>
      </c>
      <c r="N47" s="38">
        <f>TrRail_ene!N$23</f>
        <v>47.997453087495842</v>
      </c>
      <c r="O47" s="38">
        <f>TrRail_ene!O$23</f>
        <v>44.879241447118424</v>
      </c>
      <c r="P47" s="38">
        <f>TrRail_ene!P$23</f>
        <v>45.761303135121736</v>
      </c>
      <c r="Q47" s="38">
        <f>TrRail_ene!Q$23</f>
        <v>42.825270549917931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1.7112095133338368</v>
      </c>
      <c r="C48" s="38">
        <f t="shared" si="15"/>
        <v>2.1200505974847781</v>
      </c>
      <c r="D48" s="38">
        <f t="shared" si="15"/>
        <v>1.7311616242348362</v>
      </c>
      <c r="E48" s="38">
        <f t="shared" si="15"/>
        <v>1.0521806606595148</v>
      </c>
      <c r="F48" s="38">
        <f t="shared" si="15"/>
        <v>0.93655255331731213</v>
      </c>
      <c r="G48" s="38">
        <f t="shared" si="15"/>
        <v>0.9805689672674075</v>
      </c>
      <c r="H48" s="38">
        <f t="shared" si="15"/>
        <v>1.3072353797182816</v>
      </c>
      <c r="I48" s="38">
        <f t="shared" si="15"/>
        <v>1.40250998119406</v>
      </c>
      <c r="J48" s="38">
        <f t="shared" si="15"/>
        <v>1.2580354025901079</v>
      </c>
      <c r="K48" s="38">
        <f t="shared" si="15"/>
        <v>0.54636897805617224</v>
      </c>
      <c r="L48" s="38">
        <f t="shared" si="15"/>
        <v>0.55953691958270479</v>
      </c>
      <c r="M48" s="38">
        <f t="shared" si="15"/>
        <v>0.55937990676809735</v>
      </c>
      <c r="N48" s="38">
        <f t="shared" si="15"/>
        <v>0.84379143971897941</v>
      </c>
      <c r="O48" s="38">
        <f t="shared" si="15"/>
        <v>1.0920316298761912</v>
      </c>
      <c r="P48" s="38">
        <f t="shared" si="15"/>
        <v>0.9149237206676436</v>
      </c>
      <c r="Q48" s="38">
        <f t="shared" si="15"/>
        <v>0.99029951159068141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1.5064287213102274</v>
      </c>
      <c r="C49" s="37">
        <f>TrAvia_ene!C$13</f>
        <v>1.8620434560847581</v>
      </c>
      <c r="D49" s="37">
        <f>TrAvia_ene!D$13</f>
        <v>1.5071113129723472</v>
      </c>
      <c r="E49" s="37">
        <f>TrAvia_ene!E$13</f>
        <v>0.81525829501016112</v>
      </c>
      <c r="F49" s="37">
        <f>TrAvia_ene!F$13</f>
        <v>0.70797695418821593</v>
      </c>
      <c r="G49" s="37">
        <f>TrAvia_ene!G$13</f>
        <v>0.71609092215565251</v>
      </c>
      <c r="H49" s="37">
        <f>TrAvia_ene!H$13</f>
        <v>0.83789604600773382</v>
      </c>
      <c r="I49" s="37">
        <f>TrAvia_ene!I$13</f>
        <v>0.96778633803918446</v>
      </c>
      <c r="J49" s="37">
        <f>TrAvia_ene!J$13</f>
        <v>1.0786704941398968</v>
      </c>
      <c r="K49" s="37">
        <f>TrAvia_ene!K$13</f>
        <v>0.49747429638974172</v>
      </c>
      <c r="L49" s="37">
        <f>TrAvia_ene!L$13</f>
        <v>0.40926469761828194</v>
      </c>
      <c r="M49" s="37">
        <f>TrAvia_ene!M$13</f>
        <v>0.41978359787896669</v>
      </c>
      <c r="N49" s="37">
        <f>TrAvia_ene!N$13</f>
        <v>0.45673402578780004</v>
      </c>
      <c r="O49" s="37">
        <f>TrAvia_ene!O$13</f>
        <v>0.68074455237816067</v>
      </c>
      <c r="P49" s="37">
        <f>TrAvia_ene!P$13</f>
        <v>0.69214499946613339</v>
      </c>
      <c r="Q49" s="37">
        <f>TrAvia_ene!Q$13</f>
        <v>0.68669367240991108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0.20478079202360927</v>
      </c>
      <c r="C50" s="37">
        <f>TrAvia_ene!C$14</f>
        <v>0.25800714140001996</v>
      </c>
      <c r="D50" s="37">
        <f>TrAvia_ene!D$14</f>
        <v>0.22405031126248892</v>
      </c>
      <c r="E50" s="37">
        <f>TrAvia_ene!E$14</f>
        <v>0.23692236564935359</v>
      </c>
      <c r="F50" s="37">
        <f>TrAvia_ene!F$14</f>
        <v>0.22857559912909617</v>
      </c>
      <c r="G50" s="37">
        <f>TrAvia_ene!G$14</f>
        <v>0.26447804511175499</v>
      </c>
      <c r="H50" s="37">
        <f>TrAvia_ene!H$14</f>
        <v>0.46933933371054781</v>
      </c>
      <c r="I50" s="37">
        <f>TrAvia_ene!I$14</f>
        <v>0.43472364315487544</v>
      </c>
      <c r="J50" s="37">
        <f>TrAvia_ene!J$14</f>
        <v>0.17936490845021122</v>
      </c>
      <c r="K50" s="37">
        <f>TrAvia_ene!K$14</f>
        <v>4.889468166643049E-2</v>
      </c>
      <c r="L50" s="37">
        <f>TrAvia_ene!L$14</f>
        <v>0.15027222196442289</v>
      </c>
      <c r="M50" s="37">
        <f>TrAvia_ene!M$14</f>
        <v>0.13959630888913072</v>
      </c>
      <c r="N50" s="37">
        <f>TrAvia_ene!N$14</f>
        <v>0.38705741393117937</v>
      </c>
      <c r="O50" s="37">
        <f>TrAvia_ene!O$14</f>
        <v>0.41128707749803056</v>
      </c>
      <c r="P50" s="37">
        <f>TrAvia_ene!P$14</f>
        <v>0.22277872120151024</v>
      </c>
      <c r="Q50" s="37">
        <f>TrAvia_ene!Q$14</f>
        <v>0.30360583918077039</v>
      </c>
    </row>
    <row r="51" spans="1:17" ht="11.45" customHeight="1" x14ac:dyDescent="0.25">
      <c r="A51" s="19" t="s">
        <v>32</v>
      </c>
      <c r="B51" s="38">
        <f t="shared" ref="B51:Q51" si="16">B52+B53</f>
        <v>3.0573441016875504</v>
      </c>
      <c r="C51" s="38">
        <f t="shared" si="16"/>
        <v>3.09998</v>
      </c>
      <c r="D51" s="38">
        <f t="shared" si="16"/>
        <v>4.0997300000000001</v>
      </c>
      <c r="E51" s="38">
        <f t="shared" si="16"/>
        <v>4.0997199999999996</v>
      </c>
      <c r="F51" s="38">
        <f t="shared" si="16"/>
        <v>5.1006400000000012</v>
      </c>
      <c r="G51" s="38">
        <f t="shared" si="16"/>
        <v>5.111220318368809</v>
      </c>
      <c r="H51" s="38">
        <f t="shared" si="16"/>
        <v>6.1006699999999991</v>
      </c>
      <c r="I51" s="38">
        <f t="shared" si="16"/>
        <v>5.1002599999999996</v>
      </c>
      <c r="J51" s="38">
        <f t="shared" si="16"/>
        <v>6.1995899999999997</v>
      </c>
      <c r="K51" s="38">
        <f t="shared" si="16"/>
        <v>5.0989699999999996</v>
      </c>
      <c r="L51" s="38">
        <f t="shared" si="16"/>
        <v>6.162436562415806</v>
      </c>
      <c r="M51" s="38">
        <f t="shared" si="16"/>
        <v>5.1353953039881253</v>
      </c>
      <c r="N51" s="38">
        <f t="shared" si="16"/>
        <v>5.1354373968539742</v>
      </c>
      <c r="O51" s="38">
        <f t="shared" si="16"/>
        <v>5.1352654890150493</v>
      </c>
      <c r="P51" s="38">
        <f t="shared" si="16"/>
        <v>5.1353619508978783</v>
      </c>
      <c r="Q51" s="38">
        <f t="shared" si="16"/>
        <v>5.1113772065197107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3.044417789985975</v>
      </c>
      <c r="C52" s="37">
        <f>TrNavi_ene!C20</f>
        <v>3.0933257276720334</v>
      </c>
      <c r="D52" s="37">
        <f>TrNavi_ene!D20</f>
        <v>4.091263712101723</v>
      </c>
      <c r="E52" s="37">
        <f>TrNavi_ene!E20</f>
        <v>4.0887862545315574</v>
      </c>
      <c r="F52" s="37">
        <f>TrNavi_ene!F20</f>
        <v>5.0853272079165448</v>
      </c>
      <c r="G52" s="37">
        <f>TrNavi_ene!G20</f>
        <v>5.0835607330088566</v>
      </c>
      <c r="H52" s="37">
        <f>TrNavi_ene!H20</f>
        <v>6.0550934688511395</v>
      </c>
      <c r="I52" s="37">
        <f>TrNavi_ene!I20</f>
        <v>4.8871649285491729</v>
      </c>
      <c r="J52" s="37">
        <f>TrNavi_ene!J20</f>
        <v>5.8912319236546731</v>
      </c>
      <c r="K52" s="37">
        <f>TrNavi_ene!K20</f>
        <v>5.0330803708873564</v>
      </c>
      <c r="L52" s="37">
        <f>TrNavi_ene!L20</f>
        <v>6.0827695480262429</v>
      </c>
      <c r="M52" s="37">
        <f>TrNavi_ene!M20</f>
        <v>5.0756518251061831</v>
      </c>
      <c r="N52" s="37">
        <f>TrNavi_ene!N20</f>
        <v>5.1146454607883181</v>
      </c>
      <c r="O52" s="37">
        <f>TrNavi_ene!O20</f>
        <v>5.1352654890150493</v>
      </c>
      <c r="P52" s="37">
        <f>TrNavi_ene!P20</f>
        <v>5.1353619508978783</v>
      </c>
      <c r="Q52" s="37">
        <f>TrNavi_ene!Q20</f>
        <v>5.1113772065197107</v>
      </c>
    </row>
    <row r="53" spans="1:17" ht="11.45" customHeight="1" x14ac:dyDescent="0.25">
      <c r="A53" s="15" t="str">
        <f>$A$27</f>
        <v>Inland waterways</v>
      </c>
      <c r="B53" s="36">
        <f>TrNavi_ene!B21</f>
        <v>1.2926311701575526E-2</v>
      </c>
      <c r="C53" s="36">
        <f>TrNavi_ene!C21</f>
        <v>6.6542723279666149E-3</v>
      </c>
      <c r="D53" s="36">
        <f>TrNavi_ene!D21</f>
        <v>8.4662878982770234E-3</v>
      </c>
      <c r="E53" s="36">
        <f>TrNavi_ene!E21</f>
        <v>1.0933745468441785E-2</v>
      </c>
      <c r="F53" s="36">
        <f>TrNavi_ene!F21</f>
        <v>1.5312792083456017E-2</v>
      </c>
      <c r="G53" s="36">
        <f>TrNavi_ene!G21</f>
        <v>2.7659585359952065E-2</v>
      </c>
      <c r="H53" s="36">
        <f>TrNavi_ene!H21</f>
        <v>4.5576531148860032E-2</v>
      </c>
      <c r="I53" s="36">
        <f>TrNavi_ene!I21</f>
        <v>0.21309507145082648</v>
      </c>
      <c r="J53" s="36">
        <f>TrNavi_ene!J21</f>
        <v>0.30835807634532636</v>
      </c>
      <c r="K53" s="36">
        <f>TrNavi_ene!K21</f>
        <v>6.5889629112643483E-2</v>
      </c>
      <c r="L53" s="36">
        <f>TrNavi_ene!L21</f>
        <v>7.9667014389562904E-2</v>
      </c>
      <c r="M53" s="36">
        <f>TrNavi_ene!M21</f>
        <v>5.9743478881942244E-2</v>
      </c>
      <c r="N53" s="36">
        <f>TrNavi_ene!N21</f>
        <v>2.0791936065656408E-2</v>
      </c>
      <c r="O53" s="36">
        <f>TrNavi_ene!O21</f>
        <v>0</v>
      </c>
      <c r="P53" s="36">
        <f>TrNavi_ene!P21</f>
        <v>0</v>
      </c>
      <c r="Q53" s="36">
        <f>TrNavi_ene!Q21</f>
        <v>0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3121.6966823952316</v>
      </c>
      <c r="C55" s="41">
        <f t="shared" si="17"/>
        <v>3406.6249184468161</v>
      </c>
      <c r="D55" s="41">
        <f t="shared" si="17"/>
        <v>3512.9779532641442</v>
      </c>
      <c r="E55" s="41">
        <f t="shared" si="17"/>
        <v>3577.8266717001843</v>
      </c>
      <c r="F55" s="41">
        <f t="shared" si="17"/>
        <v>3927.0581671865402</v>
      </c>
      <c r="G55" s="41">
        <f t="shared" si="17"/>
        <v>4179.5532601507275</v>
      </c>
      <c r="H55" s="41">
        <f t="shared" si="17"/>
        <v>4445.5164364241637</v>
      </c>
      <c r="I55" s="41">
        <f t="shared" si="17"/>
        <v>5229.8067542191202</v>
      </c>
      <c r="J55" s="41">
        <f t="shared" si="17"/>
        <v>5245.3559667132004</v>
      </c>
      <c r="K55" s="41">
        <f t="shared" si="17"/>
        <v>4244.341332566557</v>
      </c>
      <c r="L55" s="41">
        <f t="shared" si="17"/>
        <v>4420.1048579637218</v>
      </c>
      <c r="M55" s="41">
        <f t="shared" si="17"/>
        <v>4427.1506388126254</v>
      </c>
      <c r="N55" s="41">
        <f t="shared" si="17"/>
        <v>4452.5898621782499</v>
      </c>
      <c r="O55" s="41">
        <f t="shared" si="17"/>
        <v>4480.2975792685793</v>
      </c>
      <c r="P55" s="41">
        <f t="shared" si="17"/>
        <v>4989.7342033688738</v>
      </c>
      <c r="Q55" s="41">
        <f t="shared" si="17"/>
        <v>5270.4454117025552</v>
      </c>
    </row>
    <row r="56" spans="1:17" ht="11.45" customHeight="1" x14ac:dyDescent="0.25">
      <c r="A56" s="25" t="s">
        <v>39</v>
      </c>
      <c r="B56" s="40">
        <f t="shared" ref="B56:Q56" si="18">B57+B61+B65</f>
        <v>2274.3194518696723</v>
      </c>
      <c r="C56" s="40">
        <f t="shared" si="18"/>
        <v>2406.0140286768451</v>
      </c>
      <c r="D56" s="40">
        <f t="shared" si="18"/>
        <v>2482.9598006404344</v>
      </c>
      <c r="E56" s="40">
        <f t="shared" si="18"/>
        <v>2644.1389173147795</v>
      </c>
      <c r="F56" s="40">
        <f t="shared" si="18"/>
        <v>2850.2742575120751</v>
      </c>
      <c r="G56" s="40">
        <f t="shared" si="18"/>
        <v>3106.6294146905102</v>
      </c>
      <c r="H56" s="40">
        <f t="shared" si="18"/>
        <v>3335.1671222157902</v>
      </c>
      <c r="I56" s="40">
        <f t="shared" si="18"/>
        <v>3695.4441858254145</v>
      </c>
      <c r="J56" s="40">
        <f t="shared" si="18"/>
        <v>3654.5330789256259</v>
      </c>
      <c r="K56" s="40">
        <f t="shared" si="18"/>
        <v>3193.5919166336998</v>
      </c>
      <c r="L56" s="40">
        <f t="shared" si="18"/>
        <v>3225.5176110932216</v>
      </c>
      <c r="M56" s="40">
        <f t="shared" si="18"/>
        <v>3046.0606345094111</v>
      </c>
      <c r="N56" s="40">
        <f t="shared" si="18"/>
        <v>3334.4574637913474</v>
      </c>
      <c r="O56" s="40">
        <f t="shared" si="18"/>
        <v>3279.8112698479035</v>
      </c>
      <c r="P56" s="40">
        <f t="shared" si="18"/>
        <v>3274.5482848770407</v>
      </c>
      <c r="Q56" s="40">
        <f t="shared" si="18"/>
        <v>3435.9107398124752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2127.1337003823232</v>
      </c>
      <c r="C57" s="39">
        <f t="shared" si="19"/>
        <v>2238.2584379240125</v>
      </c>
      <c r="D57" s="39">
        <f t="shared" si="19"/>
        <v>2331.1813449922165</v>
      </c>
      <c r="E57" s="39">
        <f t="shared" si="19"/>
        <v>2483.7628122772921</v>
      </c>
      <c r="F57" s="39">
        <f t="shared" si="19"/>
        <v>2682.5226681728695</v>
      </c>
      <c r="G57" s="39">
        <f t="shared" si="19"/>
        <v>2913.0299753772688</v>
      </c>
      <c r="H57" s="39">
        <f t="shared" si="19"/>
        <v>3129.8924688617785</v>
      </c>
      <c r="I57" s="39">
        <f t="shared" si="19"/>
        <v>3451.5763020464278</v>
      </c>
      <c r="J57" s="39">
        <f t="shared" si="19"/>
        <v>3371.5756766684513</v>
      </c>
      <c r="K57" s="39">
        <f t="shared" si="19"/>
        <v>3047.0838264682579</v>
      </c>
      <c r="L57" s="39">
        <f t="shared" si="19"/>
        <v>3041.4724564743578</v>
      </c>
      <c r="M57" s="39">
        <f t="shared" si="19"/>
        <v>2845.9791066471967</v>
      </c>
      <c r="N57" s="39">
        <f t="shared" si="19"/>
        <v>3114.448365312729</v>
      </c>
      <c r="O57" s="39">
        <f t="shared" si="19"/>
        <v>3043.9635402743697</v>
      </c>
      <c r="P57" s="39">
        <f t="shared" si="19"/>
        <v>3010.8439336644278</v>
      </c>
      <c r="Q57" s="39">
        <f t="shared" si="19"/>
        <v>3162.9101059095278</v>
      </c>
    </row>
    <row r="58" spans="1:17" ht="11.45" customHeight="1" x14ac:dyDescent="0.25">
      <c r="A58" s="17" t="str">
        <f>$A$6</f>
        <v>Powered 2-wheelers</v>
      </c>
      <c r="B58" s="37">
        <f>TrRoad_emi!B$19</f>
        <v>8.2612796737992475</v>
      </c>
      <c r="C58" s="37">
        <f>TrRoad_emi!C$19</f>
        <v>8.3543599697128936</v>
      </c>
      <c r="D58" s="37">
        <f>TrRoad_emi!D$19</f>
        <v>8.6008842048250393</v>
      </c>
      <c r="E58" s="37">
        <f>TrRoad_emi!E$19</f>
        <v>8.8459505477684708</v>
      </c>
      <c r="F58" s="37">
        <f>TrRoad_emi!F$19</f>
        <v>9.1762843480113503</v>
      </c>
      <c r="G58" s="37">
        <f>TrRoad_emi!G$19</f>
        <v>8.9064083493215964</v>
      </c>
      <c r="H58" s="37">
        <f>TrRoad_emi!H$19</f>
        <v>9.219757571478759</v>
      </c>
      <c r="I58" s="37">
        <f>TrRoad_emi!I$19</f>
        <v>10.166364971719654</v>
      </c>
      <c r="J58" s="37">
        <f>TrRoad_emi!J$19</f>
        <v>11.506791851311093</v>
      </c>
      <c r="K58" s="37">
        <f>TrRoad_emi!K$19</f>
        <v>12.144520348642613</v>
      </c>
      <c r="L58" s="37">
        <f>TrRoad_emi!L$19</f>
        <v>11.937171804815751</v>
      </c>
      <c r="M58" s="37">
        <f>TrRoad_emi!M$19</f>
        <v>11.773582222734166</v>
      </c>
      <c r="N58" s="37">
        <f>TrRoad_emi!N$19</f>
        <v>11.585538980083488</v>
      </c>
      <c r="O58" s="37">
        <f>TrRoad_emi!O$19</f>
        <v>11.478013029015024</v>
      </c>
      <c r="P58" s="37">
        <f>TrRoad_emi!P$19</f>
        <v>10.98761282424741</v>
      </c>
      <c r="Q58" s="37">
        <f>TrRoad_emi!Q$19</f>
        <v>10.664059027050255</v>
      </c>
    </row>
    <row r="59" spans="1:17" ht="11.45" customHeight="1" x14ac:dyDescent="0.25">
      <c r="A59" s="17" t="str">
        <f>$A$7</f>
        <v>Passenger cars</v>
      </c>
      <c r="B59" s="37">
        <f>TrRoad_emi!B$20</f>
        <v>1935.837141088931</v>
      </c>
      <c r="C59" s="37">
        <f>TrRoad_emi!C$20</f>
        <v>2050.2153481190485</v>
      </c>
      <c r="D59" s="37">
        <f>TrRoad_emi!D$20</f>
        <v>2138.7562561921368</v>
      </c>
      <c r="E59" s="37">
        <f>TrRoad_emi!E$20</f>
        <v>2294.7821905593796</v>
      </c>
      <c r="F59" s="37">
        <f>TrRoad_emi!F$20</f>
        <v>2483.2399777379114</v>
      </c>
      <c r="G59" s="37">
        <f>TrRoad_emi!G$20</f>
        <v>2722.2936617641999</v>
      </c>
      <c r="H59" s="37">
        <f>TrRoad_emi!H$20</f>
        <v>2949.6538773729217</v>
      </c>
      <c r="I59" s="37">
        <f>TrRoad_emi!I$20</f>
        <v>3285.183096582201</v>
      </c>
      <c r="J59" s="37">
        <f>TrRoad_emi!J$20</f>
        <v>3214.1595978009418</v>
      </c>
      <c r="K59" s="37">
        <f>TrRoad_emi!K$20</f>
        <v>2891.5044824242705</v>
      </c>
      <c r="L59" s="37">
        <f>TrRoad_emi!L$20</f>
        <v>2889.2898092528599</v>
      </c>
      <c r="M59" s="37">
        <f>TrRoad_emi!M$20</f>
        <v>2691.6275206570654</v>
      </c>
      <c r="N59" s="37">
        <f>TrRoad_emi!N$20</f>
        <v>2968.5809997842202</v>
      </c>
      <c r="O59" s="37">
        <f>TrRoad_emi!O$20</f>
        <v>2912.4749253959499</v>
      </c>
      <c r="P59" s="37">
        <f>TrRoad_emi!P$20</f>
        <v>2882.4877641867492</v>
      </c>
      <c r="Q59" s="37">
        <f>TrRoad_emi!Q$20</f>
        <v>3036.5634639542445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183.03527961959307</v>
      </c>
      <c r="C60" s="37">
        <f>TrRoad_emi!C$27</f>
        <v>179.68872983525125</v>
      </c>
      <c r="D60" s="37">
        <f>TrRoad_emi!D$27</f>
        <v>183.82420459525474</v>
      </c>
      <c r="E60" s="37">
        <f>TrRoad_emi!E$27</f>
        <v>180.13467117014403</v>
      </c>
      <c r="F60" s="37">
        <f>TrRoad_emi!F$27</f>
        <v>190.10640608694655</v>
      </c>
      <c r="G60" s="37">
        <f>TrRoad_emi!G$27</f>
        <v>181.82990526374738</v>
      </c>
      <c r="H60" s="37">
        <f>TrRoad_emi!H$27</f>
        <v>171.01883391737837</v>
      </c>
      <c r="I60" s="37">
        <f>TrRoad_emi!I$27</f>
        <v>156.22684049250722</v>
      </c>
      <c r="J60" s="37">
        <f>TrRoad_emi!J$27</f>
        <v>145.9092870161985</v>
      </c>
      <c r="K60" s="37">
        <f>TrRoad_emi!K$27</f>
        <v>143.4348236953447</v>
      </c>
      <c r="L60" s="37">
        <f>TrRoad_emi!L$27</f>
        <v>140.24547541668227</v>
      </c>
      <c r="M60" s="37">
        <f>TrRoad_emi!M$27</f>
        <v>142.57800376739718</v>
      </c>
      <c r="N60" s="37">
        <f>TrRoad_emi!N$27</f>
        <v>134.28182654842499</v>
      </c>
      <c r="O60" s="37">
        <f>TrRoad_emi!O$27</f>
        <v>120.01060184940486</v>
      </c>
      <c r="P60" s="37">
        <f>TrRoad_emi!P$27</f>
        <v>117.36855665343151</v>
      </c>
      <c r="Q60" s="37">
        <f>TrRoad_emi!Q$27</f>
        <v>115.6825829282329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71.595175795541124</v>
      </c>
      <c r="C61" s="38">
        <f t="shared" si="20"/>
        <v>67.859746079310341</v>
      </c>
      <c r="D61" s="38">
        <f t="shared" si="20"/>
        <v>60.424104823930897</v>
      </c>
      <c r="E61" s="38">
        <f t="shared" si="20"/>
        <v>63.979131164274477</v>
      </c>
      <c r="F61" s="38">
        <f t="shared" si="20"/>
        <v>58.063256425196563</v>
      </c>
      <c r="G61" s="38">
        <f t="shared" si="20"/>
        <v>53.695332124403883</v>
      </c>
      <c r="H61" s="38">
        <f t="shared" si="20"/>
        <v>47.917150050003244</v>
      </c>
      <c r="I61" s="38">
        <f t="shared" si="20"/>
        <v>46.600214629934776</v>
      </c>
      <c r="J61" s="38">
        <f t="shared" si="20"/>
        <v>50.824984793645179</v>
      </c>
      <c r="K61" s="38">
        <f t="shared" si="20"/>
        <v>39.485514204490713</v>
      </c>
      <c r="L61" s="38">
        <f t="shared" si="20"/>
        <v>39.906564201426406</v>
      </c>
      <c r="M61" s="38">
        <f t="shared" si="20"/>
        <v>34.229809838368567</v>
      </c>
      <c r="N61" s="38">
        <f t="shared" si="20"/>
        <v>33.238366350434063</v>
      </c>
      <c r="O61" s="38">
        <f t="shared" si="20"/>
        <v>28.102817853358012</v>
      </c>
      <c r="P61" s="38">
        <f t="shared" si="20"/>
        <v>33.718254506237059</v>
      </c>
      <c r="Q61" s="38">
        <f t="shared" si="20"/>
        <v>30.371366957928341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71.595175795541124</v>
      </c>
      <c r="C63" s="37">
        <f>TrRail_emi!C$11</f>
        <v>67.859746079310341</v>
      </c>
      <c r="D63" s="37">
        <f>TrRail_emi!D$11</f>
        <v>60.424104823930897</v>
      </c>
      <c r="E63" s="37">
        <f>TrRail_emi!E$11</f>
        <v>63.979131164274477</v>
      </c>
      <c r="F63" s="37">
        <f>TrRail_emi!F$11</f>
        <v>58.063256425196563</v>
      </c>
      <c r="G63" s="37">
        <f>TrRail_emi!G$11</f>
        <v>53.695332124403883</v>
      </c>
      <c r="H63" s="37">
        <f>TrRail_emi!H$11</f>
        <v>47.917150050003244</v>
      </c>
      <c r="I63" s="37">
        <f>TrRail_emi!I$11</f>
        <v>46.600214629934776</v>
      </c>
      <c r="J63" s="37">
        <f>TrRail_emi!J$11</f>
        <v>50.824984793645179</v>
      </c>
      <c r="K63" s="37">
        <f>TrRail_emi!K$11</f>
        <v>39.485514204490713</v>
      </c>
      <c r="L63" s="37">
        <f>TrRail_emi!L$11</f>
        <v>39.906564201426406</v>
      </c>
      <c r="M63" s="37">
        <f>TrRail_emi!M$11</f>
        <v>34.229809838368567</v>
      </c>
      <c r="N63" s="37">
        <f>TrRail_emi!N$11</f>
        <v>33.238366350434063</v>
      </c>
      <c r="O63" s="37">
        <f>TrRail_emi!O$11</f>
        <v>28.102817853358012</v>
      </c>
      <c r="P63" s="37">
        <f>TrRail_emi!P$11</f>
        <v>33.718254506237059</v>
      </c>
      <c r="Q63" s="37">
        <f>TrRail_emi!Q$11</f>
        <v>30.371366957928341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75.590575691807601</v>
      </c>
      <c r="C65" s="38">
        <f t="shared" si="21"/>
        <v>99.89584467352212</v>
      </c>
      <c r="D65" s="38">
        <f t="shared" si="21"/>
        <v>91.35435082428711</v>
      </c>
      <c r="E65" s="38">
        <f t="shared" si="21"/>
        <v>96.396973873212943</v>
      </c>
      <c r="F65" s="38">
        <f t="shared" si="21"/>
        <v>109.68833291400898</v>
      </c>
      <c r="G65" s="38">
        <f t="shared" si="21"/>
        <v>139.90410718883737</v>
      </c>
      <c r="H65" s="38">
        <f t="shared" si="21"/>
        <v>157.3575033040085</v>
      </c>
      <c r="I65" s="38">
        <f t="shared" si="21"/>
        <v>197.26766914905178</v>
      </c>
      <c r="J65" s="38">
        <f t="shared" si="21"/>
        <v>232.13241746352918</v>
      </c>
      <c r="K65" s="38">
        <f t="shared" si="21"/>
        <v>107.02257596095095</v>
      </c>
      <c r="L65" s="38">
        <f t="shared" si="21"/>
        <v>144.13859041743723</v>
      </c>
      <c r="M65" s="38">
        <f t="shared" si="21"/>
        <v>165.85171802384582</v>
      </c>
      <c r="N65" s="38">
        <f t="shared" si="21"/>
        <v>186.77073212818394</v>
      </c>
      <c r="O65" s="38">
        <f t="shared" si="21"/>
        <v>207.74491172017602</v>
      </c>
      <c r="P65" s="38">
        <f t="shared" si="21"/>
        <v>229.98609670637586</v>
      </c>
      <c r="Q65" s="38">
        <f t="shared" si="21"/>
        <v>242.62926694501914</v>
      </c>
    </row>
    <row r="66" spans="1:17" ht="11.45" customHeight="1" x14ac:dyDescent="0.25">
      <c r="A66" s="17" t="str">
        <f>$A$14</f>
        <v>Domestic</v>
      </c>
      <c r="B66" s="37">
        <f>TrAvia_emi!B$9</f>
        <v>0</v>
      </c>
      <c r="C66" s="37">
        <f>TrAvia_emi!C$9</f>
        <v>0</v>
      </c>
      <c r="D66" s="37">
        <f>TrAvia_emi!D$9</f>
        <v>0</v>
      </c>
      <c r="E66" s="37">
        <f>TrAvia_emi!E$9</f>
        <v>0</v>
      </c>
      <c r="F66" s="37">
        <f>TrAvia_emi!F$9</f>
        <v>0</v>
      </c>
      <c r="G66" s="37">
        <f>TrAvia_emi!G$9</f>
        <v>0</v>
      </c>
      <c r="H66" s="37">
        <f>TrAvia_emi!H$9</f>
        <v>0</v>
      </c>
      <c r="I66" s="37">
        <f>TrAvia_emi!I$9</f>
        <v>0</v>
      </c>
      <c r="J66" s="37">
        <f>TrAvia_emi!J$9</f>
        <v>0</v>
      </c>
      <c r="K66" s="37">
        <f>TrAvia_emi!K$9</f>
        <v>0</v>
      </c>
      <c r="L66" s="37">
        <f>TrAvia_emi!L$9</f>
        <v>0</v>
      </c>
      <c r="M66" s="37">
        <f>TrAvia_emi!M$9</f>
        <v>0</v>
      </c>
      <c r="N66" s="37">
        <f>TrAvia_emi!N$9</f>
        <v>0</v>
      </c>
      <c r="O66" s="37">
        <f>TrAvia_emi!O$9</f>
        <v>0</v>
      </c>
      <c r="P66" s="37">
        <f>TrAvia_emi!P$9</f>
        <v>0</v>
      </c>
      <c r="Q66" s="37">
        <f>TrAvia_emi!Q$9</f>
        <v>0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64.046215921398712</v>
      </c>
      <c r="C67" s="37">
        <f>TrAvia_emi!C$10</f>
        <v>83.087178287746468</v>
      </c>
      <c r="D67" s="37">
        <f>TrAvia_emi!D$10</f>
        <v>75.249914414704079</v>
      </c>
      <c r="E67" s="37">
        <f>TrAvia_emi!E$10</f>
        <v>80.551300867832779</v>
      </c>
      <c r="F67" s="37">
        <f>TrAvia_emi!F$10</f>
        <v>93.436532367926404</v>
      </c>
      <c r="G67" s="37">
        <f>TrAvia_emi!G$10</f>
        <v>117.27676867909794</v>
      </c>
      <c r="H67" s="37">
        <f>TrAvia_emi!H$10</f>
        <v>129.42994358991206</v>
      </c>
      <c r="I67" s="37">
        <f>TrAvia_emi!I$10</f>
        <v>160.0612645728493</v>
      </c>
      <c r="J67" s="37">
        <f>TrAvia_emi!J$10</f>
        <v>183.3010485986961</v>
      </c>
      <c r="K67" s="37">
        <f>TrAvia_emi!K$10</f>
        <v>86.830957229315359</v>
      </c>
      <c r="L67" s="37">
        <f>TrAvia_emi!L$10</f>
        <v>122.91661485371627</v>
      </c>
      <c r="M67" s="37">
        <f>TrAvia_emi!M$10</f>
        <v>141.31580075486761</v>
      </c>
      <c r="N67" s="37">
        <f>TrAvia_emi!N$10</f>
        <v>152.83851814043615</v>
      </c>
      <c r="O67" s="37">
        <f>TrAvia_emi!O$10</f>
        <v>162.42357491678294</v>
      </c>
      <c r="P67" s="37">
        <f>TrAvia_emi!P$10</f>
        <v>172.23336201726002</v>
      </c>
      <c r="Q67" s="37">
        <f>TrAvia_emi!Q$10</f>
        <v>178.9038683014318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11.544359770408882</v>
      </c>
      <c r="C68" s="37">
        <f>TrAvia_emi!C$11</f>
        <v>16.808666385775648</v>
      </c>
      <c r="D68" s="37">
        <f>TrAvia_emi!D$11</f>
        <v>16.104436409583023</v>
      </c>
      <c r="E68" s="37">
        <f>TrAvia_emi!E$11</f>
        <v>15.84567300538016</v>
      </c>
      <c r="F68" s="37">
        <f>TrAvia_emi!F$11</f>
        <v>16.251800546082571</v>
      </c>
      <c r="G68" s="37">
        <f>TrAvia_emi!G$11</f>
        <v>22.627338509739438</v>
      </c>
      <c r="H68" s="37">
        <f>TrAvia_emi!H$11</f>
        <v>27.927559714096457</v>
      </c>
      <c r="I68" s="37">
        <f>TrAvia_emi!I$11</f>
        <v>37.206404576202495</v>
      </c>
      <c r="J68" s="37">
        <f>TrAvia_emi!J$11</f>
        <v>48.831368864833088</v>
      </c>
      <c r="K68" s="37">
        <f>TrAvia_emi!K$11</f>
        <v>20.19161873163559</v>
      </c>
      <c r="L68" s="37">
        <f>TrAvia_emi!L$11</f>
        <v>21.221975563720974</v>
      </c>
      <c r="M68" s="37">
        <f>TrAvia_emi!M$11</f>
        <v>24.535917268978217</v>
      </c>
      <c r="N68" s="37">
        <f>TrAvia_emi!N$11</f>
        <v>33.932213987747794</v>
      </c>
      <c r="O68" s="37">
        <f>TrAvia_emi!O$11</f>
        <v>45.321336803393081</v>
      </c>
      <c r="P68" s="37">
        <f>TrAvia_emi!P$11</f>
        <v>57.752734689115854</v>
      </c>
      <c r="Q68" s="37">
        <f>TrAvia_emi!Q$11</f>
        <v>63.725398643587326</v>
      </c>
    </row>
    <row r="69" spans="1:17" ht="11.45" customHeight="1" x14ac:dyDescent="0.25">
      <c r="A69" s="25" t="s">
        <v>18</v>
      </c>
      <c r="B69" s="40">
        <f t="shared" ref="B69:Q69" si="22">B70+B73+B74+B77+B80</f>
        <v>847.37723052555941</v>
      </c>
      <c r="C69" s="40">
        <f t="shared" si="22"/>
        <v>1000.6108897699711</v>
      </c>
      <c r="D69" s="40">
        <f t="shared" si="22"/>
        <v>1030.0181526237095</v>
      </c>
      <c r="E69" s="40">
        <f t="shared" si="22"/>
        <v>933.68775438540456</v>
      </c>
      <c r="F69" s="40">
        <f t="shared" si="22"/>
        <v>1076.7839096744653</v>
      </c>
      <c r="G69" s="40">
        <f t="shared" si="22"/>
        <v>1072.9238454602169</v>
      </c>
      <c r="H69" s="40">
        <f t="shared" si="22"/>
        <v>1110.3493142083732</v>
      </c>
      <c r="I69" s="40">
        <f t="shared" si="22"/>
        <v>1534.3625683937062</v>
      </c>
      <c r="J69" s="40">
        <f t="shared" si="22"/>
        <v>1590.8228877875747</v>
      </c>
      <c r="K69" s="40">
        <f t="shared" si="22"/>
        <v>1050.7494159328569</v>
      </c>
      <c r="L69" s="40">
        <f t="shared" si="22"/>
        <v>1194.5872468705004</v>
      </c>
      <c r="M69" s="40">
        <f t="shared" si="22"/>
        <v>1381.0900043032145</v>
      </c>
      <c r="N69" s="40">
        <f t="shared" si="22"/>
        <v>1118.1323983869027</v>
      </c>
      <c r="O69" s="40">
        <f t="shared" si="22"/>
        <v>1200.4863094206762</v>
      </c>
      <c r="P69" s="40">
        <f t="shared" si="22"/>
        <v>1715.1859184918328</v>
      </c>
      <c r="Q69" s="40">
        <f t="shared" si="22"/>
        <v>1834.5346718900801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682.39800875819935</v>
      </c>
      <c r="C70" s="39">
        <f t="shared" si="23"/>
        <v>855.77883265359947</v>
      </c>
      <c r="D70" s="39">
        <f t="shared" si="23"/>
        <v>863.11881378291957</v>
      </c>
      <c r="E70" s="39">
        <f t="shared" si="23"/>
        <v>750.35810843805587</v>
      </c>
      <c r="F70" s="39">
        <f t="shared" si="23"/>
        <v>887.83883391303095</v>
      </c>
      <c r="G70" s="39">
        <f t="shared" si="23"/>
        <v>876.40134884135716</v>
      </c>
      <c r="H70" s="39">
        <f t="shared" si="23"/>
        <v>913.55890403830517</v>
      </c>
      <c r="I70" s="39">
        <f t="shared" si="23"/>
        <v>1331.0165674954567</v>
      </c>
      <c r="J70" s="39">
        <f t="shared" si="23"/>
        <v>1385.6523988554368</v>
      </c>
      <c r="K70" s="39">
        <f t="shared" si="23"/>
        <v>893.80253042819845</v>
      </c>
      <c r="L70" s="39">
        <f t="shared" si="23"/>
        <v>1025.3963820627478</v>
      </c>
      <c r="M70" s="39">
        <f t="shared" si="23"/>
        <v>1203.0351560637923</v>
      </c>
      <c r="N70" s="39">
        <f t="shared" si="23"/>
        <v>957.41661010384757</v>
      </c>
      <c r="O70" s="39">
        <f t="shared" si="23"/>
        <v>1046.5698348722945</v>
      </c>
      <c r="P70" s="39">
        <f t="shared" si="23"/>
        <v>1561.111360812894</v>
      </c>
      <c r="Q70" s="39">
        <f t="shared" si="23"/>
        <v>1687.268667721429</v>
      </c>
    </row>
    <row r="71" spans="1:17" ht="11.45" customHeight="1" x14ac:dyDescent="0.25">
      <c r="A71" s="17" t="str">
        <f>$A$19</f>
        <v>Light duty vehicles</v>
      </c>
      <c r="B71" s="37">
        <f>TrRoad_emi!B$34</f>
        <v>72.967009797323641</v>
      </c>
      <c r="C71" s="37">
        <f>TrRoad_emi!C$34</f>
        <v>78.01844992967898</v>
      </c>
      <c r="D71" s="37">
        <f>TrRoad_emi!D$34</f>
        <v>81.940439931234906</v>
      </c>
      <c r="E71" s="37">
        <f>TrRoad_emi!E$34</f>
        <v>84.078397942415037</v>
      </c>
      <c r="F71" s="37">
        <f>TrRoad_emi!F$34</f>
        <v>89.043495145015669</v>
      </c>
      <c r="G71" s="37">
        <f>TrRoad_emi!G$34</f>
        <v>105.29922166555545</v>
      </c>
      <c r="H71" s="37">
        <f>TrRoad_emi!H$34</f>
        <v>120.47349423332037</v>
      </c>
      <c r="I71" s="37">
        <f>TrRoad_emi!I$34</f>
        <v>131.37890937352037</v>
      </c>
      <c r="J71" s="37">
        <f>TrRoad_emi!J$34</f>
        <v>136.30984024594696</v>
      </c>
      <c r="K71" s="37">
        <f>TrRoad_emi!K$34</f>
        <v>160.0172150968335</v>
      </c>
      <c r="L71" s="37">
        <f>TrRoad_emi!L$34</f>
        <v>137.70497492684353</v>
      </c>
      <c r="M71" s="37">
        <f>TrRoad_emi!M$34</f>
        <v>159.34789543733913</v>
      </c>
      <c r="N71" s="37">
        <f>TrRoad_emi!N$34</f>
        <v>171.73053646517235</v>
      </c>
      <c r="O71" s="37">
        <f>TrRoad_emi!O$34</f>
        <v>158.82751470881402</v>
      </c>
      <c r="P71" s="37">
        <f>TrRoad_emi!P$34</f>
        <v>187.53430161984249</v>
      </c>
      <c r="Q71" s="37">
        <f>TrRoad_emi!Q$34</f>
        <v>192.42716625650991</v>
      </c>
    </row>
    <row r="72" spans="1:17" ht="11.45" customHeight="1" x14ac:dyDescent="0.25">
      <c r="A72" s="17" t="str">
        <f>$A$20</f>
        <v>Heavy duty vehicles</v>
      </c>
      <c r="B72" s="37">
        <f>TrRoad_emi!B$40</f>
        <v>609.43099896087574</v>
      </c>
      <c r="C72" s="37">
        <f>TrRoad_emi!C$40</f>
        <v>777.76038272392043</v>
      </c>
      <c r="D72" s="37">
        <f>TrRoad_emi!D$40</f>
        <v>781.17837385168468</v>
      </c>
      <c r="E72" s="37">
        <f>TrRoad_emi!E$40</f>
        <v>666.27971049564087</v>
      </c>
      <c r="F72" s="37">
        <f>TrRoad_emi!F$40</f>
        <v>798.79533876801531</v>
      </c>
      <c r="G72" s="37">
        <f>TrRoad_emi!G$40</f>
        <v>771.10212717580168</v>
      </c>
      <c r="H72" s="37">
        <f>TrRoad_emi!H$40</f>
        <v>793.08540980498481</v>
      </c>
      <c r="I72" s="37">
        <f>TrRoad_emi!I$40</f>
        <v>1199.6376581219363</v>
      </c>
      <c r="J72" s="37">
        <f>TrRoad_emi!J$40</f>
        <v>1249.3425586094897</v>
      </c>
      <c r="K72" s="37">
        <f>TrRoad_emi!K$40</f>
        <v>733.78531533136493</v>
      </c>
      <c r="L72" s="37">
        <f>TrRoad_emi!L$40</f>
        <v>887.69140713590411</v>
      </c>
      <c r="M72" s="37">
        <f>TrRoad_emi!M$40</f>
        <v>1043.6872606264533</v>
      </c>
      <c r="N72" s="37">
        <f>TrRoad_emi!N$40</f>
        <v>785.68607363867523</v>
      </c>
      <c r="O72" s="37">
        <f>TrRoad_emi!O$40</f>
        <v>887.74232016348049</v>
      </c>
      <c r="P72" s="37">
        <f>TrRoad_emi!P$40</f>
        <v>1373.5770591930514</v>
      </c>
      <c r="Q72" s="37">
        <f>TrRoad_emi!Q$40</f>
        <v>1494.841501464919</v>
      </c>
    </row>
    <row r="73" spans="1:17" ht="11.45" customHeight="1" x14ac:dyDescent="0.25">
      <c r="A73" s="19" t="str">
        <f>$A$21</f>
        <v>Rail transport</v>
      </c>
      <c r="B73" s="38">
        <f>TrRail_emi!B$15</f>
        <v>150.34279020709911</v>
      </c>
      <c r="C73" s="38">
        <f>TrRail_emi!C$15</f>
        <v>128.83261306667367</v>
      </c>
      <c r="D73" s="38">
        <f>TrRail_emi!D$15</f>
        <v>148.97321774343712</v>
      </c>
      <c r="E73" s="38">
        <f>TrRail_emi!E$15</f>
        <v>167.44573717334956</v>
      </c>
      <c r="F73" s="38">
        <f>TrRail_emi!F$15</f>
        <v>170.30343360451545</v>
      </c>
      <c r="G73" s="38">
        <f>TrRail_emi!G$15</f>
        <v>177.71526123431593</v>
      </c>
      <c r="H73" s="38">
        <f>TrRail_emi!H$15</f>
        <v>173.93033428270476</v>
      </c>
      <c r="I73" s="38">
        <f>TrRail_emi!I$15</f>
        <v>183.30086968988124</v>
      </c>
      <c r="J73" s="38">
        <f>TrRail_emi!J$15</f>
        <v>182.15109294397885</v>
      </c>
      <c r="K73" s="38">
        <f>TrRail_emi!K$15</f>
        <v>139.48300555478531</v>
      </c>
      <c r="L73" s="38">
        <f>TrRail_emi!L$15</f>
        <v>148.38802662594696</v>
      </c>
      <c r="M73" s="38">
        <f>TrRail_emi!M$15</f>
        <v>160.43879482325855</v>
      </c>
      <c r="N73" s="38">
        <f>TrRail_emi!N$15</f>
        <v>142.2434376229649</v>
      </c>
      <c r="O73" s="38">
        <f>TrRail_emi!O$15</f>
        <v>134.69737749016278</v>
      </c>
      <c r="P73" s="38">
        <f>TrRail_emi!P$15</f>
        <v>135.38831092404465</v>
      </c>
      <c r="Q73" s="38">
        <f>TrRail_emi!Q$15</f>
        <v>128.42726369875601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5.151269741116371</v>
      </c>
      <c r="C74" s="38">
        <f t="shared" si="24"/>
        <v>6.3820078180739248</v>
      </c>
      <c r="D74" s="38">
        <f t="shared" si="24"/>
        <v>5.2070416704288958</v>
      </c>
      <c r="E74" s="38">
        <f t="shared" si="24"/>
        <v>3.1648603712630603</v>
      </c>
      <c r="F74" s="38">
        <f t="shared" si="24"/>
        <v>2.8173207288870294</v>
      </c>
      <c r="G74" s="38">
        <f t="shared" si="24"/>
        <v>2.9500893778942827</v>
      </c>
      <c r="H74" s="38">
        <f t="shared" si="24"/>
        <v>3.9332425867674892</v>
      </c>
      <c r="I74" s="38">
        <f t="shared" si="24"/>
        <v>4.2219886994803062</v>
      </c>
      <c r="J74" s="38">
        <f t="shared" si="24"/>
        <v>3.7856714198668557</v>
      </c>
      <c r="K74" s="38">
        <f t="shared" si="24"/>
        <v>1.6447395612370936</v>
      </c>
      <c r="L74" s="38">
        <f t="shared" si="24"/>
        <v>1.6843791367594765</v>
      </c>
      <c r="M74" s="38">
        <f t="shared" si="24"/>
        <v>1.6839064796391461</v>
      </c>
      <c r="N74" s="38">
        <f t="shared" si="24"/>
        <v>2.5400731338672893</v>
      </c>
      <c r="O74" s="38">
        <f t="shared" si="24"/>
        <v>3.2873528621072943</v>
      </c>
      <c r="P74" s="38">
        <f t="shared" si="24"/>
        <v>2.7542032936240384</v>
      </c>
      <c r="Q74" s="38">
        <f t="shared" si="24"/>
        <v>2.9811077304969356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4.5348162389044138</v>
      </c>
      <c r="C75" s="37">
        <f>TrAvia_emi!C$13</f>
        <v>5.6053265466517441</v>
      </c>
      <c r="D75" s="37">
        <f>TrAvia_emi!D$13</f>
        <v>4.5331361894591495</v>
      </c>
      <c r="E75" s="37">
        <f>TrAvia_emi!E$13</f>
        <v>2.4522202000974556</v>
      </c>
      <c r="F75" s="37">
        <f>TrAvia_emi!F$13</f>
        <v>2.1297236781254885</v>
      </c>
      <c r="G75" s="37">
        <f>TrAvia_emi!G$13</f>
        <v>2.154394329799151</v>
      </c>
      <c r="H75" s="37">
        <f>TrAvia_emi!H$13</f>
        <v>2.5210826317689974</v>
      </c>
      <c r="I75" s="37">
        <f>TrAvia_emi!I$13</f>
        <v>2.9133361170336678</v>
      </c>
      <c r="J75" s="37">
        <f>TrAvia_emi!J$13</f>
        <v>3.2459277797045796</v>
      </c>
      <c r="K75" s="37">
        <f>TrAvia_emi!K$13</f>
        <v>1.4975514511855665</v>
      </c>
      <c r="L75" s="37">
        <f>TrAvia_emi!L$13</f>
        <v>1.2320132844755323</v>
      </c>
      <c r="M75" s="37">
        <f>TrAvia_emi!M$13</f>
        <v>1.2636784267041541</v>
      </c>
      <c r="N75" s="37">
        <f>TrAvia_emi!N$13</f>
        <v>1.3749106397820519</v>
      </c>
      <c r="O75" s="37">
        <f>TrAvia_emi!O$13</f>
        <v>2.0492515888738594</v>
      </c>
      <c r="P75" s="37">
        <f>TrAvia_emi!P$13</f>
        <v>2.0835704596268969</v>
      </c>
      <c r="Q75" s="37">
        <f>TrAvia_emi!Q$13</f>
        <v>2.0671602796373416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0.6164535022119576</v>
      </c>
      <c r="C76" s="37">
        <f>TrAvia_emi!C$14</f>
        <v>0.77668127142218113</v>
      </c>
      <c r="D76" s="37">
        <f>TrAvia_emi!D$14</f>
        <v>0.67390548096974623</v>
      </c>
      <c r="E76" s="37">
        <f>TrAvia_emi!E$14</f>
        <v>0.71264017116560485</v>
      </c>
      <c r="F76" s="37">
        <f>TrAvia_emi!F$14</f>
        <v>0.68759705076154098</v>
      </c>
      <c r="G76" s="37">
        <f>TrAvia_emi!G$14</f>
        <v>0.79569504809513159</v>
      </c>
      <c r="H76" s="37">
        <f>TrAvia_emi!H$14</f>
        <v>1.4121599549984918</v>
      </c>
      <c r="I76" s="37">
        <f>TrAvia_emi!I$14</f>
        <v>1.3086525824466388</v>
      </c>
      <c r="J76" s="37">
        <f>TrAvia_emi!J$14</f>
        <v>0.53974364016227638</v>
      </c>
      <c r="K76" s="37">
        <f>TrAvia_emi!K$14</f>
        <v>0.14718811005152704</v>
      </c>
      <c r="L76" s="37">
        <f>TrAvia_emi!L$14</f>
        <v>0.45236585228394427</v>
      </c>
      <c r="M76" s="37">
        <f>TrAvia_emi!M$14</f>
        <v>0.42022805293499205</v>
      </c>
      <c r="N76" s="37">
        <f>TrAvia_emi!N$14</f>
        <v>1.1651624940852376</v>
      </c>
      <c r="O76" s="37">
        <f>TrAvia_emi!O$14</f>
        <v>1.2381012732334347</v>
      </c>
      <c r="P76" s="37">
        <f>TrAvia_emi!P$14</f>
        <v>0.67063283399714146</v>
      </c>
      <c r="Q76" s="37">
        <f>TrAvia_emi!Q$14</f>
        <v>0.91394745085959372</v>
      </c>
    </row>
    <row r="77" spans="1:17" ht="11.45" customHeight="1" x14ac:dyDescent="0.25">
      <c r="A77" s="19" t="s">
        <v>32</v>
      </c>
      <c r="B77" s="38">
        <f t="shared" ref="B77:Q77" si="25">B78+B79</f>
        <v>9.4851618191445688</v>
      </c>
      <c r="C77" s="38">
        <f t="shared" si="25"/>
        <v>9.6174362316240014</v>
      </c>
      <c r="D77" s="38">
        <f t="shared" si="25"/>
        <v>12.719079426924001</v>
      </c>
      <c r="E77" s="38">
        <f t="shared" si="25"/>
        <v>12.719048402735998</v>
      </c>
      <c r="F77" s="38">
        <f t="shared" si="25"/>
        <v>15.824321428032004</v>
      </c>
      <c r="G77" s="38">
        <f t="shared" si="25"/>
        <v>15.857146006649378</v>
      </c>
      <c r="H77" s="38">
        <f t="shared" si="25"/>
        <v>18.926833300595998</v>
      </c>
      <c r="I77" s="38">
        <f t="shared" si="25"/>
        <v>15.823142508887999</v>
      </c>
      <c r="J77" s="38">
        <f t="shared" si="25"/>
        <v>19.233724568292001</v>
      </c>
      <c r="K77" s="38">
        <f t="shared" si="25"/>
        <v>15.819140388636001</v>
      </c>
      <c r="L77" s="38">
        <f t="shared" si="25"/>
        <v>19.118459045046169</v>
      </c>
      <c r="M77" s="38">
        <f t="shared" si="25"/>
        <v>15.932146936524475</v>
      </c>
      <c r="N77" s="38">
        <f t="shared" si="25"/>
        <v>15.932277526222832</v>
      </c>
      <c r="O77" s="38">
        <f t="shared" si="25"/>
        <v>15.931744196111483</v>
      </c>
      <c r="P77" s="38">
        <f t="shared" si="25"/>
        <v>15.932043461270256</v>
      </c>
      <c r="Q77" s="38">
        <f t="shared" si="25"/>
        <v>15.857632739398234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9.4450589867069414</v>
      </c>
      <c r="C78" s="37">
        <f>TrNavi_emi!C$8</f>
        <v>9.5967918920533979</v>
      </c>
      <c r="D78" s="37">
        <f>TrNavi_emi!D$8</f>
        <v>12.692813456182174</v>
      </c>
      <c r="E78" s="37">
        <f>TrNavi_emi!E$8</f>
        <v>12.685127345240289</v>
      </c>
      <c r="F78" s="37">
        <f>TrNavi_emi!F$8</f>
        <v>15.776814733991799</v>
      </c>
      <c r="G78" s="37">
        <f>TrNavi_emi!G$8</f>
        <v>15.771334389028459</v>
      </c>
      <c r="H78" s="37">
        <f>TrNavi_emi!H$8</f>
        <v>18.785435813520991</v>
      </c>
      <c r="I78" s="37">
        <f>TrNavi_emi!I$8</f>
        <v>15.162032353031611</v>
      </c>
      <c r="J78" s="37">
        <f>TrNavi_emi!J$8</f>
        <v>18.277068675106424</v>
      </c>
      <c r="K78" s="37">
        <f>TrNavi_emi!K$8</f>
        <v>15.614723164551908</v>
      </c>
      <c r="L78" s="37">
        <f>TrNavi_emi!L$8</f>
        <v>18.871298601864119</v>
      </c>
      <c r="M78" s="37">
        <f>TrNavi_emi!M$8</f>
        <v>15.746797644463735</v>
      </c>
      <c r="N78" s="37">
        <f>TrNavi_emi!N$8</f>
        <v>15.867772232884342</v>
      </c>
      <c r="O78" s="37">
        <f>TrNavi_emi!O$8</f>
        <v>15.931744196111483</v>
      </c>
      <c r="P78" s="37">
        <f>TrNavi_emi!P$8</f>
        <v>15.932043461270256</v>
      </c>
      <c r="Q78" s="37">
        <f>TrNavi_emi!Q$8</f>
        <v>15.857632739398234</v>
      </c>
    </row>
    <row r="79" spans="1:17" ht="11.45" customHeight="1" x14ac:dyDescent="0.25">
      <c r="A79" s="15" t="str">
        <f>$A$27</f>
        <v>Inland waterways</v>
      </c>
      <c r="B79" s="36">
        <f>TrNavi_emi!B$9</f>
        <v>4.0102832437627904E-2</v>
      </c>
      <c r="C79" s="36">
        <f>TrNavi_emi!C$9</f>
        <v>2.0644339570603392E-2</v>
      </c>
      <c r="D79" s="36">
        <f>TrNavi_emi!D$9</f>
        <v>2.6265970741827127E-2</v>
      </c>
      <c r="E79" s="36">
        <f>TrNavi_emi!E$9</f>
        <v>3.3921057495708604E-2</v>
      </c>
      <c r="F79" s="36">
        <f>TrNavi_emi!F$9</f>
        <v>4.7506694040205119E-2</v>
      </c>
      <c r="G79" s="36">
        <f>TrNavi_emi!G$9</f>
        <v>8.5811617620920058E-2</v>
      </c>
      <c r="H79" s="36">
        <f>TrNavi_emi!H$9</f>
        <v>0.14139748707500896</v>
      </c>
      <c r="I79" s="36">
        <f>TrNavi_emi!I$9</f>
        <v>0.66111015585638744</v>
      </c>
      <c r="J79" s="36">
        <f>TrNavi_emi!J$9</f>
        <v>0.95665589318557587</v>
      </c>
      <c r="K79" s="36">
        <f>TrNavi_emi!K$9</f>
        <v>0.20441722408409246</v>
      </c>
      <c r="L79" s="36">
        <f>TrNavi_emi!L$9</f>
        <v>0.24716044318205049</v>
      </c>
      <c r="M79" s="36">
        <f>TrNavi_emi!M$9</f>
        <v>0.18534929206074061</v>
      </c>
      <c r="N79" s="36">
        <f>TrNavi_emi!N$9</f>
        <v>6.4505293338490477E-2</v>
      </c>
      <c r="O79" s="36">
        <f>TrNavi_emi!O$9</f>
        <v>0</v>
      </c>
      <c r="P79" s="36">
        <f>TrNavi_emi!P$9</f>
        <v>0</v>
      </c>
      <c r="Q79" s="36">
        <f>TrNavi_emi!Q$9</f>
        <v>0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0.96639967433597551</v>
      </c>
      <c r="C85" s="31">
        <f t="shared" si="27"/>
        <v>0.96766627085081203</v>
      </c>
      <c r="D85" s="31">
        <f t="shared" si="27"/>
        <v>0.96802836334733189</v>
      </c>
      <c r="E85" s="31">
        <f t="shared" si="27"/>
        <v>0.97184586584957322</v>
      </c>
      <c r="F85" s="31">
        <f t="shared" si="27"/>
        <v>0.96893664316670358</v>
      </c>
      <c r="G85" s="31">
        <f t="shared" si="27"/>
        <v>0.96851166418543044</v>
      </c>
      <c r="H85" s="31">
        <f t="shared" si="27"/>
        <v>0.96720763422730038</v>
      </c>
      <c r="I85" s="31">
        <f t="shared" si="27"/>
        <v>0.95951526730245618</v>
      </c>
      <c r="J85" s="31">
        <f t="shared" si="27"/>
        <v>0.95185801842862727</v>
      </c>
      <c r="K85" s="31">
        <f t="shared" si="27"/>
        <v>0.96306950823091209</v>
      </c>
      <c r="L85" s="31">
        <f t="shared" si="27"/>
        <v>0.95254263255119842</v>
      </c>
      <c r="M85" s="31">
        <f t="shared" si="27"/>
        <v>0.94161686510499865</v>
      </c>
      <c r="N85" s="31">
        <f t="shared" si="27"/>
        <v>0.94052182587925603</v>
      </c>
      <c r="O85" s="31">
        <f t="shared" si="27"/>
        <v>0.93375419712214103</v>
      </c>
      <c r="P85" s="31">
        <f t="shared" si="27"/>
        <v>0.90816502199709337</v>
      </c>
      <c r="Q85" s="31">
        <f t="shared" si="27"/>
        <v>0.90179039973033626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2.1676994974434895E-3</v>
      </c>
      <c r="C86" s="29">
        <f t="shared" si="28"/>
        <v>2.192440417585271E-3</v>
      </c>
      <c r="D86" s="29">
        <f t="shared" si="28"/>
        <v>2.2514567951534069E-3</v>
      </c>
      <c r="E86" s="29">
        <f t="shared" si="28"/>
        <v>2.1183427451531723E-3</v>
      </c>
      <c r="F86" s="29">
        <f t="shared" si="28"/>
        <v>2.0370669432513444E-3</v>
      </c>
      <c r="G86" s="29">
        <f t="shared" si="28"/>
        <v>1.7861958929039367E-3</v>
      </c>
      <c r="H86" s="29">
        <f t="shared" si="28"/>
        <v>1.6838182250198475E-3</v>
      </c>
      <c r="I86" s="29">
        <f t="shared" si="28"/>
        <v>1.9125269485064525E-3</v>
      </c>
      <c r="J86" s="29">
        <f t="shared" si="28"/>
        <v>2.28136969428971E-3</v>
      </c>
      <c r="K86" s="29">
        <f t="shared" si="28"/>
        <v>2.6411276884836313E-3</v>
      </c>
      <c r="L86" s="29">
        <f t="shared" si="28"/>
        <v>2.8342003923522638E-3</v>
      </c>
      <c r="M86" s="29">
        <f t="shared" si="28"/>
        <v>3.0187667124150978E-3</v>
      </c>
      <c r="N86" s="29">
        <f t="shared" si="28"/>
        <v>2.6428851672630413E-3</v>
      </c>
      <c r="O86" s="29">
        <f t="shared" si="28"/>
        <v>2.6660645559618652E-3</v>
      </c>
      <c r="P86" s="29">
        <f t="shared" si="28"/>
        <v>3.3189469181624234E-3</v>
      </c>
      <c r="Q86" s="29">
        <f t="shared" si="28"/>
        <v>3.2670270525526862E-3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0.8718494642949689</v>
      </c>
      <c r="C87" s="29">
        <f t="shared" si="29"/>
        <v>0.87061074432989616</v>
      </c>
      <c r="D87" s="29">
        <f t="shared" si="29"/>
        <v>0.86548097647112121</v>
      </c>
      <c r="E87" s="29">
        <f t="shared" si="29"/>
        <v>0.87917273173564825</v>
      </c>
      <c r="F87" s="29">
        <f t="shared" si="29"/>
        <v>0.86757610532655127</v>
      </c>
      <c r="G87" s="29">
        <f t="shared" si="29"/>
        <v>0.87400683968147475</v>
      </c>
      <c r="H87" s="29">
        <f t="shared" si="29"/>
        <v>0.88285665458770435</v>
      </c>
      <c r="I87" s="29">
        <f t="shared" si="29"/>
        <v>0.87649158732650334</v>
      </c>
      <c r="J87" s="29">
        <f t="shared" si="29"/>
        <v>0.87112895383645927</v>
      </c>
      <c r="K87" s="29">
        <f t="shared" si="29"/>
        <v>0.8917979088289959</v>
      </c>
      <c r="L87" s="29">
        <f t="shared" si="29"/>
        <v>0.87716316797347493</v>
      </c>
      <c r="M87" s="29">
        <f t="shared" si="29"/>
        <v>0.85961513739359963</v>
      </c>
      <c r="N87" s="29">
        <f t="shared" si="29"/>
        <v>0.86841301147927619</v>
      </c>
      <c r="O87" s="29">
        <f t="shared" si="29"/>
        <v>0.85780471131725988</v>
      </c>
      <c r="P87" s="29">
        <f t="shared" si="29"/>
        <v>0.8063309598972096</v>
      </c>
      <c r="Q87" s="29">
        <f t="shared" si="29"/>
        <v>0.80917581597845023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9.2382510543563043E-2</v>
      </c>
      <c r="C88" s="29">
        <f t="shared" si="30"/>
        <v>9.4863086103330607E-2</v>
      </c>
      <c r="D88" s="29">
        <f t="shared" si="30"/>
        <v>0.10029593008105724</v>
      </c>
      <c r="E88" s="29">
        <f t="shared" si="30"/>
        <v>9.0554791368771773E-2</v>
      </c>
      <c r="F88" s="29">
        <f t="shared" si="30"/>
        <v>9.9323470896900995E-2</v>
      </c>
      <c r="G88" s="29">
        <f t="shared" si="30"/>
        <v>9.2718628611051734E-2</v>
      </c>
      <c r="H88" s="29">
        <f t="shared" si="30"/>
        <v>8.2667161414576279E-2</v>
      </c>
      <c r="I88" s="29">
        <f t="shared" si="30"/>
        <v>8.111115302744637E-2</v>
      </c>
      <c r="J88" s="29">
        <f t="shared" si="30"/>
        <v>7.8447694897878312E-2</v>
      </c>
      <c r="K88" s="29">
        <f t="shared" si="30"/>
        <v>6.8630471713432659E-2</v>
      </c>
      <c r="L88" s="29">
        <f t="shared" si="30"/>
        <v>7.2545264185371106E-2</v>
      </c>
      <c r="M88" s="29">
        <f t="shared" si="30"/>
        <v>7.8982960998983928E-2</v>
      </c>
      <c r="N88" s="29">
        <f t="shared" si="30"/>
        <v>6.9465929232716814E-2</v>
      </c>
      <c r="O88" s="29">
        <f t="shared" si="30"/>
        <v>7.32834212489194E-2</v>
      </c>
      <c r="P88" s="29">
        <f t="shared" si="30"/>
        <v>9.8515115181721458E-2</v>
      </c>
      <c r="Q88" s="29">
        <f t="shared" si="30"/>
        <v>8.9347556699333294E-2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2.0488462410931767E-2</v>
      </c>
      <c r="C89" s="30">
        <f t="shared" si="31"/>
        <v>1.7847520258762871E-2</v>
      </c>
      <c r="D89" s="30">
        <f t="shared" si="31"/>
        <v>1.6577289472408399E-2</v>
      </c>
      <c r="E89" s="30">
        <f t="shared" si="31"/>
        <v>1.3096642072751727E-2</v>
      </c>
      <c r="F89" s="30">
        <f t="shared" si="31"/>
        <v>1.2425928734354478E-2</v>
      </c>
      <c r="G89" s="30">
        <f t="shared" si="31"/>
        <v>7.0336537553764532E-3</v>
      </c>
      <c r="H89" s="30">
        <f t="shared" si="31"/>
        <v>5.9942638688058559E-3</v>
      </c>
      <c r="I89" s="30">
        <f t="shared" si="31"/>
        <v>5.5118211222761277E-3</v>
      </c>
      <c r="J89" s="30">
        <f t="shared" si="31"/>
        <v>5.9159082437894896E-3</v>
      </c>
      <c r="K89" s="30">
        <f t="shared" si="31"/>
        <v>5.7136407416307879E-3</v>
      </c>
      <c r="L89" s="30">
        <f t="shared" si="31"/>
        <v>6.5715193277511713E-3</v>
      </c>
      <c r="M89" s="30">
        <f t="shared" si="31"/>
        <v>7.7315926159849634E-3</v>
      </c>
      <c r="N89" s="30">
        <f t="shared" si="31"/>
        <v>7.0608878708209406E-3</v>
      </c>
      <c r="O89" s="30">
        <f t="shared" si="31"/>
        <v>7.1558802624515604E-3</v>
      </c>
      <c r="P89" s="30">
        <f t="shared" si="31"/>
        <v>8.9459795846583909E-3</v>
      </c>
      <c r="Q89" s="30">
        <f t="shared" si="31"/>
        <v>8.5262040533422064E-3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0</v>
      </c>
      <c r="C90" s="29">
        <f t="shared" si="32"/>
        <v>0</v>
      </c>
      <c r="D90" s="29">
        <f t="shared" si="32"/>
        <v>0</v>
      </c>
      <c r="E90" s="29">
        <f t="shared" si="32"/>
        <v>0</v>
      </c>
      <c r="F90" s="29">
        <f t="shared" si="32"/>
        <v>0</v>
      </c>
      <c r="G90" s="29">
        <f t="shared" si="32"/>
        <v>0</v>
      </c>
      <c r="H90" s="29">
        <f t="shared" si="32"/>
        <v>0</v>
      </c>
      <c r="I90" s="29">
        <f t="shared" si="32"/>
        <v>0</v>
      </c>
      <c r="J90" s="29">
        <f t="shared" si="32"/>
        <v>0</v>
      </c>
      <c r="K90" s="29">
        <f t="shared" si="32"/>
        <v>0</v>
      </c>
      <c r="L90" s="29">
        <f t="shared" si="32"/>
        <v>0</v>
      </c>
      <c r="M90" s="29">
        <f t="shared" si="32"/>
        <v>0</v>
      </c>
      <c r="N90" s="29">
        <f t="shared" si="32"/>
        <v>0</v>
      </c>
      <c r="O90" s="29">
        <f t="shared" si="32"/>
        <v>0</v>
      </c>
      <c r="P90" s="29">
        <f t="shared" si="32"/>
        <v>0</v>
      </c>
      <c r="Q90" s="29">
        <f t="shared" si="32"/>
        <v>0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2.0488462410931767E-2</v>
      </c>
      <c r="C91" s="29">
        <f t="shared" si="33"/>
        <v>1.7847520258762871E-2</v>
      </c>
      <c r="D91" s="29">
        <f t="shared" si="33"/>
        <v>1.6577289472408399E-2</v>
      </c>
      <c r="E91" s="29">
        <f t="shared" si="33"/>
        <v>1.3096642072751727E-2</v>
      </c>
      <c r="F91" s="29">
        <f t="shared" si="33"/>
        <v>1.2425928734354478E-2</v>
      </c>
      <c r="G91" s="29">
        <f t="shared" si="33"/>
        <v>7.0336537553764532E-3</v>
      </c>
      <c r="H91" s="29">
        <f t="shared" si="33"/>
        <v>5.9942638688058559E-3</v>
      </c>
      <c r="I91" s="29">
        <f t="shared" si="33"/>
        <v>5.5118211222761277E-3</v>
      </c>
      <c r="J91" s="29">
        <f t="shared" si="33"/>
        <v>5.9159082437894896E-3</v>
      </c>
      <c r="K91" s="29">
        <f t="shared" si="33"/>
        <v>5.7136407416307879E-3</v>
      </c>
      <c r="L91" s="29">
        <f t="shared" si="33"/>
        <v>6.5715193277511713E-3</v>
      </c>
      <c r="M91" s="29">
        <f t="shared" si="33"/>
        <v>7.7315926159849634E-3</v>
      </c>
      <c r="N91" s="29">
        <f t="shared" si="33"/>
        <v>7.0608878708209406E-3</v>
      </c>
      <c r="O91" s="29">
        <f t="shared" si="33"/>
        <v>7.1558802624515604E-3</v>
      </c>
      <c r="P91" s="29">
        <f t="shared" si="33"/>
        <v>8.9459795846583909E-3</v>
      </c>
      <c r="Q91" s="29">
        <f t="shared" si="33"/>
        <v>8.5262040533422064E-3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0</v>
      </c>
      <c r="C92" s="29">
        <f t="shared" si="34"/>
        <v>0</v>
      </c>
      <c r="D92" s="29">
        <f t="shared" si="34"/>
        <v>0</v>
      </c>
      <c r="E92" s="29">
        <f t="shared" si="34"/>
        <v>0</v>
      </c>
      <c r="F92" s="29">
        <f t="shared" si="34"/>
        <v>0</v>
      </c>
      <c r="G92" s="29">
        <f t="shared" si="34"/>
        <v>0</v>
      </c>
      <c r="H92" s="29">
        <f t="shared" si="34"/>
        <v>0</v>
      </c>
      <c r="I92" s="29">
        <f t="shared" si="34"/>
        <v>0</v>
      </c>
      <c r="J92" s="29">
        <f t="shared" si="34"/>
        <v>0</v>
      </c>
      <c r="K92" s="29">
        <f t="shared" si="34"/>
        <v>0</v>
      </c>
      <c r="L92" s="29">
        <f t="shared" si="34"/>
        <v>0</v>
      </c>
      <c r="M92" s="29">
        <f t="shared" si="34"/>
        <v>0</v>
      </c>
      <c r="N92" s="29">
        <f t="shared" si="34"/>
        <v>0</v>
      </c>
      <c r="O92" s="29">
        <f t="shared" si="34"/>
        <v>0</v>
      </c>
      <c r="P92" s="29">
        <f t="shared" si="34"/>
        <v>0</v>
      </c>
      <c r="Q92" s="29">
        <f t="shared" si="34"/>
        <v>0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1.3111863253092755E-2</v>
      </c>
      <c r="C93" s="30">
        <f t="shared" si="35"/>
        <v>1.448620889042506E-2</v>
      </c>
      <c r="D93" s="30">
        <f t="shared" si="35"/>
        <v>1.5394347180259654E-2</v>
      </c>
      <c r="E93" s="30">
        <f t="shared" si="35"/>
        <v>1.5057492077675004E-2</v>
      </c>
      <c r="F93" s="30">
        <f t="shared" si="35"/>
        <v>1.8637428098942022E-2</v>
      </c>
      <c r="G93" s="30">
        <f t="shared" si="35"/>
        <v>2.4454682059193177E-2</v>
      </c>
      <c r="H93" s="30">
        <f t="shared" si="35"/>
        <v>2.6798101903893732E-2</v>
      </c>
      <c r="I93" s="30">
        <f t="shared" si="35"/>
        <v>3.4972911575267655E-2</v>
      </c>
      <c r="J93" s="30">
        <f t="shared" si="35"/>
        <v>4.2226073327583206E-2</v>
      </c>
      <c r="K93" s="30">
        <f t="shared" si="35"/>
        <v>3.1216851027457086E-2</v>
      </c>
      <c r="L93" s="30">
        <f t="shared" si="35"/>
        <v>4.088584812105045E-2</v>
      </c>
      <c r="M93" s="30">
        <f t="shared" si="35"/>
        <v>5.0651542279016422E-2</v>
      </c>
      <c r="N93" s="30">
        <f t="shared" si="35"/>
        <v>5.241728624992309E-2</v>
      </c>
      <c r="O93" s="30">
        <f t="shared" si="35"/>
        <v>5.9089922615407464E-2</v>
      </c>
      <c r="P93" s="30">
        <f t="shared" si="35"/>
        <v>8.2888998418248289E-2</v>
      </c>
      <c r="Q93" s="30">
        <f t="shared" si="35"/>
        <v>8.9683396216321501E-2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0</v>
      </c>
      <c r="C94" s="29">
        <f t="shared" si="36"/>
        <v>0</v>
      </c>
      <c r="D94" s="29">
        <f t="shared" si="36"/>
        <v>0</v>
      </c>
      <c r="E94" s="29">
        <f t="shared" si="36"/>
        <v>0</v>
      </c>
      <c r="F94" s="29">
        <f t="shared" si="36"/>
        <v>0</v>
      </c>
      <c r="G94" s="29">
        <f t="shared" si="36"/>
        <v>0</v>
      </c>
      <c r="H94" s="29">
        <f t="shared" si="36"/>
        <v>0</v>
      </c>
      <c r="I94" s="29">
        <f t="shared" si="36"/>
        <v>0</v>
      </c>
      <c r="J94" s="29">
        <f t="shared" si="36"/>
        <v>0</v>
      </c>
      <c r="K94" s="29">
        <f t="shared" si="36"/>
        <v>0</v>
      </c>
      <c r="L94" s="29">
        <f t="shared" si="36"/>
        <v>0</v>
      </c>
      <c r="M94" s="29">
        <f t="shared" si="36"/>
        <v>0</v>
      </c>
      <c r="N94" s="29">
        <f t="shared" si="36"/>
        <v>0</v>
      </c>
      <c r="O94" s="29">
        <f t="shared" si="36"/>
        <v>0</v>
      </c>
      <c r="P94" s="29">
        <f t="shared" si="36"/>
        <v>0</v>
      </c>
      <c r="Q94" s="29">
        <f t="shared" si="36"/>
        <v>0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1.091085667728302E-2</v>
      </c>
      <c r="C95" s="29">
        <f t="shared" si="37"/>
        <v>1.1447098947539596E-2</v>
      </c>
      <c r="D95" s="29">
        <f t="shared" si="37"/>
        <v>1.2051564237514478E-2</v>
      </c>
      <c r="E95" s="29">
        <f t="shared" si="37"/>
        <v>1.2039074041778588E-2</v>
      </c>
      <c r="F95" s="29">
        <f t="shared" si="37"/>
        <v>1.5314999531966971E-2</v>
      </c>
      <c r="G95" s="29">
        <f t="shared" si="37"/>
        <v>1.9834166149204576E-2</v>
      </c>
      <c r="H95" s="29">
        <f t="shared" si="37"/>
        <v>2.1633958890371244E-2</v>
      </c>
      <c r="I95" s="29">
        <f t="shared" si="37"/>
        <v>2.7636363308506915E-2</v>
      </c>
      <c r="J95" s="29">
        <f t="shared" si="37"/>
        <v>3.2934118719072945E-2</v>
      </c>
      <c r="K95" s="29">
        <f t="shared" si="37"/>
        <v>2.4714608129093183E-2</v>
      </c>
      <c r="L95" s="29">
        <f t="shared" si="37"/>
        <v>3.4328291767037604E-2</v>
      </c>
      <c r="M95" s="29">
        <f t="shared" si="37"/>
        <v>4.305605291950871E-2</v>
      </c>
      <c r="N95" s="29">
        <f t="shared" si="37"/>
        <v>4.3592053587684976E-2</v>
      </c>
      <c r="O95" s="29">
        <f t="shared" si="37"/>
        <v>4.7119187094383584E-2</v>
      </c>
      <c r="P95" s="29">
        <f t="shared" si="37"/>
        <v>6.3307378592038777E-2</v>
      </c>
      <c r="Q95" s="29">
        <f t="shared" si="37"/>
        <v>6.7868387317526827E-2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2.2010065758097355E-3</v>
      </c>
      <c r="C96" s="29">
        <f t="shared" si="38"/>
        <v>3.0391099428854636E-3</v>
      </c>
      <c r="D96" s="29">
        <f t="shared" si="38"/>
        <v>3.3427829427451748E-3</v>
      </c>
      <c r="E96" s="29">
        <f t="shared" si="38"/>
        <v>3.0184180358964166E-3</v>
      </c>
      <c r="F96" s="29">
        <f t="shared" si="38"/>
        <v>3.3224285669750538E-3</v>
      </c>
      <c r="G96" s="29">
        <f t="shared" si="38"/>
        <v>4.620515909988604E-3</v>
      </c>
      <c r="H96" s="29">
        <f t="shared" si="38"/>
        <v>5.1641430135224891E-3</v>
      </c>
      <c r="I96" s="29">
        <f t="shared" si="38"/>
        <v>7.3365482667607359E-3</v>
      </c>
      <c r="J96" s="29">
        <f t="shared" si="38"/>
        <v>9.2919546085102611E-3</v>
      </c>
      <c r="K96" s="29">
        <f t="shared" si="38"/>
        <v>6.5022428983639033E-3</v>
      </c>
      <c r="L96" s="29">
        <f t="shared" si="38"/>
        <v>6.5575563540128477E-3</v>
      </c>
      <c r="M96" s="29">
        <f t="shared" si="38"/>
        <v>7.5954893595077096E-3</v>
      </c>
      <c r="N96" s="29">
        <f t="shared" si="38"/>
        <v>8.8252326622381069E-3</v>
      </c>
      <c r="O96" s="29">
        <f t="shared" si="38"/>
        <v>1.197073552102388E-2</v>
      </c>
      <c r="P96" s="29">
        <f t="shared" si="38"/>
        <v>1.9581619826209509E-2</v>
      </c>
      <c r="Q96" s="29">
        <f t="shared" si="38"/>
        <v>2.1815008898794674E-2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0.25926405666970526</v>
      </c>
      <c r="C98" s="31">
        <f t="shared" si="40"/>
        <v>0.29394363509715127</v>
      </c>
      <c r="D98" s="31">
        <f t="shared" si="40"/>
        <v>0.25460731904260836</v>
      </c>
      <c r="E98" s="31">
        <f t="shared" si="40"/>
        <v>0.2495566837718845</v>
      </c>
      <c r="F98" s="31">
        <f t="shared" si="40"/>
        <v>0.27233550730920636</v>
      </c>
      <c r="G98" s="31">
        <f t="shared" si="40"/>
        <v>0.2587514976968171</v>
      </c>
      <c r="H98" s="31">
        <f t="shared" si="40"/>
        <v>0.28272583042759714</v>
      </c>
      <c r="I98" s="31">
        <f t="shared" si="40"/>
        <v>0.28991709559562301</v>
      </c>
      <c r="J98" s="31">
        <f t="shared" si="40"/>
        <v>0.27072894008778148</v>
      </c>
      <c r="K98" s="31">
        <f t="shared" si="40"/>
        <v>0.29734763430218725</v>
      </c>
      <c r="L98" s="31">
        <f t="shared" si="40"/>
        <v>0.27323255846950728</v>
      </c>
      <c r="M98" s="31">
        <f t="shared" si="40"/>
        <v>0.264457818188575</v>
      </c>
      <c r="N98" s="31">
        <f t="shared" si="40"/>
        <v>0.29806637664503066</v>
      </c>
      <c r="O98" s="31">
        <f t="shared" si="40"/>
        <v>0.33488633169107584</v>
      </c>
      <c r="P98" s="31">
        <f t="shared" si="40"/>
        <v>0.3207213385499742</v>
      </c>
      <c r="Q98" s="31">
        <f t="shared" si="40"/>
        <v>0.34247971981002745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3.1028583147748906E-3</v>
      </c>
      <c r="C99" s="29">
        <f t="shared" si="41"/>
        <v>3.5216172171106588E-3</v>
      </c>
      <c r="D99" s="29">
        <f t="shared" si="41"/>
        <v>3.2215519053566135E-3</v>
      </c>
      <c r="E99" s="29">
        <f t="shared" si="41"/>
        <v>2.9867504442539876E-3</v>
      </c>
      <c r="F99" s="29">
        <f t="shared" si="41"/>
        <v>3.0519689359671943E-3</v>
      </c>
      <c r="G99" s="29">
        <f t="shared" si="41"/>
        <v>3.2120237864529046E-3</v>
      </c>
      <c r="H99" s="29">
        <f t="shared" si="41"/>
        <v>3.7888068619402978E-3</v>
      </c>
      <c r="I99" s="29">
        <f t="shared" si="41"/>
        <v>3.8683708933052426E-3</v>
      </c>
      <c r="J99" s="29">
        <f t="shared" si="41"/>
        <v>4.1116581512971326E-3</v>
      </c>
      <c r="K99" s="29">
        <f t="shared" si="41"/>
        <v>5.4684928932494953E-3</v>
      </c>
      <c r="L99" s="29">
        <f t="shared" si="41"/>
        <v>4.5752496794989918E-3</v>
      </c>
      <c r="M99" s="29">
        <f t="shared" si="41"/>
        <v>4.570723975106045E-3</v>
      </c>
      <c r="N99" s="29">
        <f t="shared" si="41"/>
        <v>5.1552296714228668E-3</v>
      </c>
      <c r="O99" s="29">
        <f t="shared" si="41"/>
        <v>5.4265209735839606E-3</v>
      </c>
      <c r="P99" s="29">
        <f t="shared" si="41"/>
        <v>5.64988229745279E-3</v>
      </c>
      <c r="Q99" s="29">
        <f t="shared" si="41"/>
        <v>5.785865222843709E-3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0.2561611983549304</v>
      </c>
      <c r="C100" s="29">
        <f t="shared" si="42"/>
        <v>0.29042201788004057</v>
      </c>
      <c r="D100" s="29">
        <f t="shared" si="42"/>
        <v>0.2513857671372518</v>
      </c>
      <c r="E100" s="29">
        <f t="shared" si="42"/>
        <v>0.24656993332763052</v>
      </c>
      <c r="F100" s="29">
        <f t="shared" si="42"/>
        <v>0.26928353837323921</v>
      </c>
      <c r="G100" s="29">
        <f t="shared" si="42"/>
        <v>0.25553947391036419</v>
      </c>
      <c r="H100" s="29">
        <f t="shared" si="42"/>
        <v>0.27893702356565686</v>
      </c>
      <c r="I100" s="29">
        <f t="shared" si="42"/>
        <v>0.28604872470231779</v>
      </c>
      <c r="J100" s="29">
        <f t="shared" si="42"/>
        <v>0.26661728193648432</v>
      </c>
      <c r="K100" s="29">
        <f t="shared" si="42"/>
        <v>0.29187914140893778</v>
      </c>
      <c r="L100" s="29">
        <f t="shared" si="42"/>
        <v>0.26865730879000832</v>
      </c>
      <c r="M100" s="29">
        <f t="shared" si="42"/>
        <v>0.25988709421346901</v>
      </c>
      <c r="N100" s="29">
        <f t="shared" si="42"/>
        <v>0.29291114697360776</v>
      </c>
      <c r="O100" s="29">
        <f t="shared" si="42"/>
        <v>0.32945981071749186</v>
      </c>
      <c r="P100" s="29">
        <f t="shared" si="42"/>
        <v>0.31507145625252142</v>
      </c>
      <c r="Q100" s="29">
        <f t="shared" si="42"/>
        <v>0.33669385458718371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0.72177646392344275</v>
      </c>
      <c r="C101" s="30">
        <f t="shared" si="43"/>
        <v>0.69105195549349097</v>
      </c>
      <c r="D101" s="30">
        <f t="shared" si="43"/>
        <v>0.732787163617314</v>
      </c>
      <c r="E101" s="30">
        <f t="shared" si="43"/>
        <v>0.73968662211689262</v>
      </c>
      <c r="F101" s="30">
        <f t="shared" si="43"/>
        <v>0.71906608576759756</v>
      </c>
      <c r="G101" s="30">
        <f t="shared" si="43"/>
        <v>0.7315552368427366</v>
      </c>
      <c r="H101" s="30">
        <f t="shared" si="43"/>
        <v>0.7082566000702788</v>
      </c>
      <c r="I101" s="30">
        <f t="shared" si="43"/>
        <v>0.70194406279210853</v>
      </c>
      <c r="J101" s="30">
        <f t="shared" si="43"/>
        <v>0.72108632181243026</v>
      </c>
      <c r="K101" s="30">
        <f t="shared" si="43"/>
        <v>0.69356353287227757</v>
      </c>
      <c r="L101" s="30">
        <f t="shared" si="43"/>
        <v>0.71838564247884129</v>
      </c>
      <c r="M101" s="30">
        <f t="shared" si="43"/>
        <v>0.72717757037910102</v>
      </c>
      <c r="N101" s="30">
        <f t="shared" si="43"/>
        <v>0.69368506023000609</v>
      </c>
      <c r="O101" s="30">
        <f t="shared" si="43"/>
        <v>0.65704487098109088</v>
      </c>
      <c r="P101" s="30">
        <f t="shared" si="43"/>
        <v>0.67141584139369836</v>
      </c>
      <c r="Q101" s="30">
        <f t="shared" si="43"/>
        <v>0.64940769515868257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4.0516229480731244E-4</v>
      </c>
      <c r="C102" s="30">
        <f t="shared" si="44"/>
        <v>4.6164100948321678E-4</v>
      </c>
      <c r="D102" s="30">
        <f t="shared" si="44"/>
        <v>3.8484222675697321E-4</v>
      </c>
      <c r="E102" s="30">
        <f t="shared" si="44"/>
        <v>2.3088050921614349E-4</v>
      </c>
      <c r="F102" s="30">
        <f t="shared" si="44"/>
        <v>2.3850025228991712E-4</v>
      </c>
      <c r="G102" s="30">
        <f t="shared" si="44"/>
        <v>2.7673967360701741E-4</v>
      </c>
      <c r="H102" s="30">
        <f t="shared" si="44"/>
        <v>3.5824130692707937E-4</v>
      </c>
      <c r="I102" s="30">
        <f t="shared" si="44"/>
        <v>3.266031419405611E-4</v>
      </c>
      <c r="J102" s="30">
        <f t="shared" si="44"/>
        <v>2.6501334353596403E-4</v>
      </c>
      <c r="K102" s="30">
        <f t="shared" si="44"/>
        <v>1.6387123840388735E-4</v>
      </c>
      <c r="L102" s="30">
        <f t="shared" si="44"/>
        <v>1.9944633339157497E-4</v>
      </c>
      <c r="M102" s="30">
        <f t="shared" si="44"/>
        <v>1.7349196011573462E-4</v>
      </c>
      <c r="N102" s="30">
        <f t="shared" si="44"/>
        <v>3.0877682747878403E-4</v>
      </c>
      <c r="O102" s="30">
        <f t="shared" si="44"/>
        <v>3.5348933646786948E-4</v>
      </c>
      <c r="P102" s="30">
        <f t="shared" si="44"/>
        <v>2.8541994332690723E-4</v>
      </c>
      <c r="Q102" s="30">
        <f t="shared" si="44"/>
        <v>3.1195853060610152E-4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3.0052003465667713E-4</v>
      </c>
      <c r="C103" s="29">
        <f t="shared" si="45"/>
        <v>3.4415874079162499E-4</v>
      </c>
      <c r="D103" s="29">
        <f t="shared" si="45"/>
        <v>2.8259502967887146E-4</v>
      </c>
      <c r="E103" s="29">
        <f t="shared" si="45"/>
        <v>1.3652965122076116E-4</v>
      </c>
      <c r="F103" s="29">
        <f t="shared" si="45"/>
        <v>1.3462610416407195E-4</v>
      </c>
      <c r="G103" s="29">
        <f t="shared" si="45"/>
        <v>1.4604211806013974E-4</v>
      </c>
      <c r="H103" s="29">
        <f t="shared" si="45"/>
        <v>1.5134067232611644E-4</v>
      </c>
      <c r="I103" s="29">
        <f t="shared" si="45"/>
        <v>1.5979589207811213E-4</v>
      </c>
      <c r="J103" s="29">
        <f t="shared" si="45"/>
        <v>1.9685811299833484E-4</v>
      </c>
      <c r="K103" s="29">
        <f t="shared" si="45"/>
        <v>1.3353481795653281E-4</v>
      </c>
      <c r="L103" s="29">
        <f t="shared" si="45"/>
        <v>1.1923960616801134E-4</v>
      </c>
      <c r="M103" s="29">
        <f t="shared" si="45"/>
        <v>1.1135887229593843E-4</v>
      </c>
      <c r="N103" s="29">
        <f t="shared" si="45"/>
        <v>1.25281100472272E-4</v>
      </c>
      <c r="O103" s="29">
        <f t="shared" si="45"/>
        <v>1.838837827808576E-4</v>
      </c>
      <c r="P103" s="29">
        <f t="shared" si="45"/>
        <v>1.9375910792614382E-4</v>
      </c>
      <c r="Q103" s="29">
        <f t="shared" si="45"/>
        <v>1.9166151046647351E-4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1.0464226015063528E-4</v>
      </c>
      <c r="C104" s="29">
        <f t="shared" si="46"/>
        <v>1.1748226869159173E-4</v>
      </c>
      <c r="D104" s="29">
        <f t="shared" si="46"/>
        <v>1.0224719707810176E-4</v>
      </c>
      <c r="E104" s="29">
        <f t="shared" si="46"/>
        <v>9.4350857995382319E-5</v>
      </c>
      <c r="F104" s="29">
        <f t="shared" si="46"/>
        <v>1.0387414812584516E-4</v>
      </c>
      <c r="G104" s="29">
        <f t="shared" si="46"/>
        <v>1.3069755554687764E-4</v>
      </c>
      <c r="H104" s="29">
        <f t="shared" si="46"/>
        <v>2.0690063460096299E-4</v>
      </c>
      <c r="I104" s="29">
        <f t="shared" si="46"/>
        <v>1.6680724986244892E-4</v>
      </c>
      <c r="J104" s="29">
        <f t="shared" si="46"/>
        <v>6.8155230537629216E-5</v>
      </c>
      <c r="K104" s="29">
        <f t="shared" si="46"/>
        <v>3.0336420447354526E-5</v>
      </c>
      <c r="L104" s="29">
        <f t="shared" si="46"/>
        <v>8.0206727223563646E-5</v>
      </c>
      <c r="M104" s="29">
        <f t="shared" si="46"/>
        <v>6.213308781979619E-5</v>
      </c>
      <c r="N104" s="29">
        <f t="shared" si="46"/>
        <v>1.8349572700651206E-4</v>
      </c>
      <c r="O104" s="29">
        <f t="shared" si="46"/>
        <v>1.6960555368701185E-4</v>
      </c>
      <c r="P104" s="29">
        <f t="shared" si="46"/>
        <v>9.1660835400763431E-5</v>
      </c>
      <c r="Q104" s="29">
        <f t="shared" si="46"/>
        <v>1.2029702013962802E-4</v>
      </c>
    </row>
    <row r="105" spans="1:17" ht="11.45" customHeight="1" x14ac:dyDescent="0.25">
      <c r="A105" s="19" t="s">
        <v>32</v>
      </c>
      <c r="B105" s="30">
        <f t="shared" ref="B105:Q105" si="47">IF(B25=0,0,B25/B$17)</f>
        <v>1.8554317112044746E-2</v>
      </c>
      <c r="C105" s="30">
        <f t="shared" si="47"/>
        <v>1.4542768399874659E-2</v>
      </c>
      <c r="D105" s="30">
        <f t="shared" si="47"/>
        <v>1.2220675113320749E-2</v>
      </c>
      <c r="E105" s="30">
        <f t="shared" si="47"/>
        <v>1.0525813602006776E-2</v>
      </c>
      <c r="F105" s="30">
        <f t="shared" si="47"/>
        <v>8.3599066709061347E-3</v>
      </c>
      <c r="G105" s="30">
        <f t="shared" si="47"/>
        <v>9.4165257868393561E-3</v>
      </c>
      <c r="H105" s="30">
        <f t="shared" si="47"/>
        <v>8.6593281951971475E-3</v>
      </c>
      <c r="I105" s="30">
        <f t="shared" si="47"/>
        <v>7.8122384703279467E-3</v>
      </c>
      <c r="J105" s="30">
        <f t="shared" si="47"/>
        <v>7.9197247562522496E-3</v>
      </c>
      <c r="K105" s="30">
        <f t="shared" si="47"/>
        <v>8.9249615871311305E-3</v>
      </c>
      <c r="L105" s="30">
        <f t="shared" si="47"/>
        <v>8.1823527182596674E-3</v>
      </c>
      <c r="M105" s="30">
        <f t="shared" si="47"/>
        <v>8.1911194722082727E-3</v>
      </c>
      <c r="N105" s="30">
        <f t="shared" si="47"/>
        <v>7.9397862974844857E-3</v>
      </c>
      <c r="O105" s="30">
        <f t="shared" si="47"/>
        <v>7.7153079913654552E-3</v>
      </c>
      <c r="P105" s="30">
        <f t="shared" si="47"/>
        <v>7.5774001130007214E-3</v>
      </c>
      <c r="Q105" s="30">
        <f t="shared" si="47"/>
        <v>7.8006265006839047E-3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1.8434242256485558E-2</v>
      </c>
      <c r="C106" s="29">
        <f t="shared" si="48"/>
        <v>1.4494954496327017E-2</v>
      </c>
      <c r="D106" s="29">
        <f t="shared" si="48"/>
        <v>1.2182036289806578E-2</v>
      </c>
      <c r="E106" s="29">
        <f t="shared" si="48"/>
        <v>1.0482866971908832E-2</v>
      </c>
      <c r="F106" s="29">
        <f t="shared" si="48"/>
        <v>8.321534234774686E-3</v>
      </c>
      <c r="G106" s="29">
        <f t="shared" si="48"/>
        <v>9.3387484924928425E-3</v>
      </c>
      <c r="H106" s="29">
        <f t="shared" si="48"/>
        <v>8.5607401506262622E-3</v>
      </c>
      <c r="I106" s="29">
        <f t="shared" si="48"/>
        <v>7.3238616089962077E-3</v>
      </c>
      <c r="J106" s="29">
        <f t="shared" si="48"/>
        <v>7.3329987010753335E-3</v>
      </c>
      <c r="K106" s="29">
        <f t="shared" si="48"/>
        <v>8.7499371424291771E-3</v>
      </c>
      <c r="L106" s="29">
        <f t="shared" si="48"/>
        <v>8.0218913283827756E-3</v>
      </c>
      <c r="M106" s="29">
        <f t="shared" si="48"/>
        <v>8.0465322034425444E-3</v>
      </c>
      <c r="N106" s="29">
        <f t="shared" si="48"/>
        <v>7.8908387205560357E-3</v>
      </c>
      <c r="O106" s="29">
        <f t="shared" si="48"/>
        <v>7.7153079913654552E-3</v>
      </c>
      <c r="P106" s="29">
        <f t="shared" si="48"/>
        <v>7.5774001130007214E-3</v>
      </c>
      <c r="Q106" s="29">
        <f t="shared" si="48"/>
        <v>7.8006265006839047E-3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1.2007485555918584E-4</v>
      </c>
      <c r="C107" s="28">
        <f t="shared" si="49"/>
        <v>4.78139035476442E-5</v>
      </c>
      <c r="D107" s="28">
        <f t="shared" si="49"/>
        <v>3.8638823514171879E-5</v>
      </c>
      <c r="E107" s="28">
        <f t="shared" si="49"/>
        <v>4.2946630097945091E-5</v>
      </c>
      <c r="F107" s="28">
        <f t="shared" si="49"/>
        <v>3.8372436131449522E-5</v>
      </c>
      <c r="G107" s="28">
        <f t="shared" si="49"/>
        <v>7.7777294346513659E-5</v>
      </c>
      <c r="H107" s="28">
        <f t="shared" si="49"/>
        <v>9.8588044570886897E-5</v>
      </c>
      <c r="I107" s="28">
        <f t="shared" si="49"/>
        <v>4.8837686133173901E-4</v>
      </c>
      <c r="J107" s="28">
        <f t="shared" si="49"/>
        <v>5.8672605517691629E-4</v>
      </c>
      <c r="K107" s="28">
        <f t="shared" si="49"/>
        <v>1.7502444470195435E-4</v>
      </c>
      <c r="L107" s="28">
        <f t="shared" si="49"/>
        <v>1.6046138987689106E-4</v>
      </c>
      <c r="M107" s="28">
        <f t="shared" si="49"/>
        <v>1.4458726876572794E-4</v>
      </c>
      <c r="N107" s="28">
        <f t="shared" si="49"/>
        <v>4.8947576928450899E-5</v>
      </c>
      <c r="O107" s="28">
        <f t="shared" si="49"/>
        <v>0</v>
      </c>
      <c r="P107" s="28">
        <f t="shared" si="49"/>
        <v>0</v>
      </c>
      <c r="Q107" s="28">
        <f t="shared" si="49"/>
        <v>0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0.73977139076763299</v>
      </c>
      <c r="C110" s="32">
        <f t="shared" si="51"/>
        <v>0.71766958581923734</v>
      </c>
      <c r="D110" s="32">
        <f t="shared" si="51"/>
        <v>0.71857480163031584</v>
      </c>
      <c r="E110" s="32">
        <f t="shared" si="51"/>
        <v>0.75005016757204923</v>
      </c>
      <c r="F110" s="32">
        <f t="shared" si="51"/>
        <v>0.73724258775943874</v>
      </c>
      <c r="G110" s="32">
        <f t="shared" si="51"/>
        <v>0.75378458732492581</v>
      </c>
      <c r="H110" s="32">
        <f t="shared" si="51"/>
        <v>0.75985874511668061</v>
      </c>
      <c r="I110" s="32">
        <f t="shared" si="51"/>
        <v>0.71544199459881241</v>
      </c>
      <c r="J110" s="32">
        <f t="shared" si="51"/>
        <v>0.70558052158887719</v>
      </c>
      <c r="K110" s="32">
        <f t="shared" si="51"/>
        <v>0.76053467740341363</v>
      </c>
      <c r="L110" s="32">
        <f t="shared" si="51"/>
        <v>0.73789897653976877</v>
      </c>
      <c r="M110" s="32">
        <f t="shared" si="51"/>
        <v>0.69677873250962785</v>
      </c>
      <c r="N110" s="32">
        <f t="shared" si="51"/>
        <v>0.75393671105369608</v>
      </c>
      <c r="O110" s="32">
        <f t="shared" si="51"/>
        <v>0.73802325315181383</v>
      </c>
      <c r="P110" s="32">
        <f t="shared" si="51"/>
        <v>0.66276609864761526</v>
      </c>
      <c r="Q110" s="32">
        <f t="shared" si="51"/>
        <v>0.65912708110299534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0.69334014652083131</v>
      </c>
      <c r="C111" s="31">
        <f t="shared" si="52"/>
        <v>0.66907994896464018</v>
      </c>
      <c r="D111" s="31">
        <f t="shared" si="52"/>
        <v>0.67593188719530395</v>
      </c>
      <c r="E111" s="31">
        <f t="shared" si="52"/>
        <v>0.70585170946932818</v>
      </c>
      <c r="F111" s="31">
        <f t="shared" si="52"/>
        <v>0.69502278314796118</v>
      </c>
      <c r="G111" s="31">
        <f t="shared" si="52"/>
        <v>0.70803642651420517</v>
      </c>
      <c r="H111" s="31">
        <f t="shared" si="52"/>
        <v>0.71466126761074766</v>
      </c>
      <c r="I111" s="31">
        <f t="shared" si="52"/>
        <v>0.67045940026383211</v>
      </c>
      <c r="J111" s="31">
        <f t="shared" si="52"/>
        <v>0.65357803492091615</v>
      </c>
      <c r="K111" s="31">
        <f t="shared" si="52"/>
        <v>0.72718200922442633</v>
      </c>
      <c r="L111" s="31">
        <f t="shared" si="52"/>
        <v>0.69728164333565756</v>
      </c>
      <c r="M111" s="31">
        <f t="shared" si="52"/>
        <v>0.65264353723901891</v>
      </c>
      <c r="N111" s="31">
        <f t="shared" si="52"/>
        <v>0.70569705443500286</v>
      </c>
      <c r="O111" s="31">
        <f t="shared" si="52"/>
        <v>0.6868113717023826</v>
      </c>
      <c r="P111" s="31">
        <f t="shared" si="52"/>
        <v>0.61106772476386284</v>
      </c>
      <c r="Q111" s="31">
        <f t="shared" si="52"/>
        <v>0.60850583736684338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2.7099222027140899E-3</v>
      </c>
      <c r="C112" s="29">
        <f t="shared" si="53"/>
        <v>2.5182331120300327E-3</v>
      </c>
      <c r="D112" s="29">
        <f t="shared" si="53"/>
        <v>2.5106207046753865E-3</v>
      </c>
      <c r="E112" s="29">
        <f t="shared" si="53"/>
        <v>2.5299581687543227E-3</v>
      </c>
      <c r="F112" s="29">
        <f t="shared" si="53"/>
        <v>2.3898320018179743E-3</v>
      </c>
      <c r="G112" s="29">
        <f t="shared" si="53"/>
        <v>2.1811372579460309E-3</v>
      </c>
      <c r="H112" s="29">
        <f t="shared" si="53"/>
        <v>2.1279698763368377E-3</v>
      </c>
      <c r="I112" s="29">
        <f t="shared" si="53"/>
        <v>1.9907982461783991E-3</v>
      </c>
      <c r="J112" s="29">
        <f t="shared" si="53"/>
        <v>2.2615173777777702E-3</v>
      </c>
      <c r="K112" s="29">
        <f t="shared" si="53"/>
        <v>2.9430219656933956E-3</v>
      </c>
      <c r="L112" s="29">
        <f t="shared" si="53"/>
        <v>2.8025369937438537E-3</v>
      </c>
      <c r="M112" s="29">
        <f t="shared" si="53"/>
        <v>2.7738305222173416E-3</v>
      </c>
      <c r="N112" s="29">
        <f t="shared" si="53"/>
        <v>2.6897715295474893E-3</v>
      </c>
      <c r="O112" s="29">
        <f t="shared" si="53"/>
        <v>2.6355102863597876E-3</v>
      </c>
      <c r="P112" s="29">
        <f t="shared" si="53"/>
        <v>2.2682582917663619E-3</v>
      </c>
      <c r="Q112" s="29">
        <f t="shared" si="53"/>
        <v>2.1276360715845846E-3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0.63447898681190606</v>
      </c>
      <c r="C113" s="29">
        <f t="shared" si="54"/>
        <v>0.61590714836380112</v>
      </c>
      <c r="D113" s="29">
        <f t="shared" si="54"/>
        <v>0.62323257752770522</v>
      </c>
      <c r="E113" s="29">
        <f t="shared" si="54"/>
        <v>0.6551326605118194</v>
      </c>
      <c r="F113" s="29">
        <f t="shared" si="54"/>
        <v>0.64610871493467936</v>
      </c>
      <c r="G113" s="29">
        <f t="shared" si="54"/>
        <v>0.66364018464989882</v>
      </c>
      <c r="H113" s="29">
        <f t="shared" si="54"/>
        <v>0.67468047992052838</v>
      </c>
      <c r="I113" s="29">
        <f t="shared" si="54"/>
        <v>0.63849928432285319</v>
      </c>
      <c r="J113" s="29">
        <f t="shared" si="54"/>
        <v>0.62329840229468125</v>
      </c>
      <c r="K113" s="29">
        <f t="shared" si="54"/>
        <v>0.69005546916072347</v>
      </c>
      <c r="L113" s="29">
        <f t="shared" si="54"/>
        <v>0.66219585220350174</v>
      </c>
      <c r="M113" s="29">
        <f t="shared" si="54"/>
        <v>0.61696501799190817</v>
      </c>
      <c r="N113" s="29">
        <f t="shared" si="54"/>
        <v>0.67209332836228886</v>
      </c>
      <c r="O113" s="29">
        <f t="shared" si="54"/>
        <v>0.6535210966961007</v>
      </c>
      <c r="P113" s="29">
        <f t="shared" si="54"/>
        <v>0.58173147195613828</v>
      </c>
      <c r="Q113" s="29">
        <f t="shared" si="54"/>
        <v>0.58079680074927886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5.615123750621126E-2</v>
      </c>
      <c r="C114" s="29">
        <f t="shared" si="55"/>
        <v>5.065456748880913E-2</v>
      </c>
      <c r="D114" s="29">
        <f t="shared" si="55"/>
        <v>5.0188688962923368E-2</v>
      </c>
      <c r="E114" s="29">
        <f t="shared" si="55"/>
        <v>4.8189090788754503E-2</v>
      </c>
      <c r="F114" s="29">
        <f t="shared" si="55"/>
        <v>4.6524236211463829E-2</v>
      </c>
      <c r="G114" s="29">
        <f t="shared" si="55"/>
        <v>4.2215104606360403E-2</v>
      </c>
      <c r="H114" s="29">
        <f t="shared" si="55"/>
        <v>3.785281781388259E-2</v>
      </c>
      <c r="I114" s="29">
        <f t="shared" si="55"/>
        <v>2.9969317694800556E-2</v>
      </c>
      <c r="J114" s="29">
        <f t="shared" si="55"/>
        <v>2.8018115248457175E-2</v>
      </c>
      <c r="K114" s="29">
        <f t="shared" si="55"/>
        <v>3.4183518098009472E-2</v>
      </c>
      <c r="L114" s="29">
        <f t="shared" si="55"/>
        <v>3.2283254138411897E-2</v>
      </c>
      <c r="M114" s="29">
        <f t="shared" si="55"/>
        <v>3.2904688724893473E-2</v>
      </c>
      <c r="N114" s="29">
        <f t="shared" si="55"/>
        <v>3.0913954543166391E-2</v>
      </c>
      <c r="O114" s="29">
        <f t="shared" si="55"/>
        <v>3.0654764719921998E-2</v>
      </c>
      <c r="P114" s="29">
        <f t="shared" si="55"/>
        <v>2.7067994515958257E-2</v>
      </c>
      <c r="Q114" s="29">
        <f t="shared" si="55"/>
        <v>2.5581400545980008E-2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2.2532147050894642E-2</v>
      </c>
      <c r="C115" s="30">
        <f t="shared" si="56"/>
        <v>1.9567157312433362E-2</v>
      </c>
      <c r="D115" s="30">
        <f t="shared" si="56"/>
        <v>1.6919462123128969E-2</v>
      </c>
      <c r="E115" s="30">
        <f t="shared" si="56"/>
        <v>1.7604471556902979E-2</v>
      </c>
      <c r="F115" s="30">
        <f t="shared" si="56"/>
        <v>1.4666591118840002E-2</v>
      </c>
      <c r="G115" s="30">
        <f t="shared" si="56"/>
        <v>1.2766602041007442E-2</v>
      </c>
      <c r="H115" s="30">
        <f t="shared" si="56"/>
        <v>1.0661565712524496E-2</v>
      </c>
      <c r="I115" s="30">
        <f t="shared" si="56"/>
        <v>8.7032812201658875E-3</v>
      </c>
      <c r="J115" s="30">
        <f t="shared" si="56"/>
        <v>9.5180237357370325E-3</v>
      </c>
      <c r="K115" s="30">
        <f t="shared" si="56"/>
        <v>9.2425543472141342E-3</v>
      </c>
      <c r="L115" s="30">
        <f t="shared" si="56"/>
        <v>9.0968618356515214E-3</v>
      </c>
      <c r="M115" s="30">
        <f t="shared" si="56"/>
        <v>7.834110117368771E-3</v>
      </c>
      <c r="N115" s="30">
        <f t="shared" si="56"/>
        <v>7.9091186447872597E-3</v>
      </c>
      <c r="O115" s="30">
        <f t="shared" si="56"/>
        <v>6.6076674881128117E-3</v>
      </c>
      <c r="P115" s="30">
        <f t="shared" si="56"/>
        <v>7.1950414037892808E-3</v>
      </c>
      <c r="Q115" s="30">
        <f t="shared" si="56"/>
        <v>6.1175685948874192E-3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0</v>
      </c>
      <c r="C116" s="29">
        <f t="shared" si="57"/>
        <v>0</v>
      </c>
      <c r="D116" s="29">
        <f t="shared" si="57"/>
        <v>0</v>
      </c>
      <c r="E116" s="29">
        <f t="shared" si="57"/>
        <v>0</v>
      </c>
      <c r="F116" s="29">
        <f t="shared" si="57"/>
        <v>0</v>
      </c>
      <c r="G116" s="29">
        <f t="shared" si="57"/>
        <v>0</v>
      </c>
      <c r="H116" s="29">
        <f t="shared" si="57"/>
        <v>0</v>
      </c>
      <c r="I116" s="29">
        <f t="shared" si="57"/>
        <v>0</v>
      </c>
      <c r="J116" s="29">
        <f t="shared" si="57"/>
        <v>0</v>
      </c>
      <c r="K116" s="29">
        <f t="shared" si="57"/>
        <v>0</v>
      </c>
      <c r="L116" s="29">
        <f t="shared" si="57"/>
        <v>0</v>
      </c>
      <c r="M116" s="29">
        <f t="shared" si="57"/>
        <v>0</v>
      </c>
      <c r="N116" s="29">
        <f t="shared" si="57"/>
        <v>0</v>
      </c>
      <c r="O116" s="29">
        <f t="shared" si="57"/>
        <v>0</v>
      </c>
      <c r="P116" s="29">
        <f t="shared" si="57"/>
        <v>0</v>
      </c>
      <c r="Q116" s="29">
        <f t="shared" si="57"/>
        <v>0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2.2532147050894642E-2</v>
      </c>
      <c r="C117" s="29">
        <f t="shared" si="58"/>
        <v>1.9567157312433362E-2</v>
      </c>
      <c r="D117" s="29">
        <f t="shared" si="58"/>
        <v>1.6919462123128969E-2</v>
      </c>
      <c r="E117" s="29">
        <f t="shared" si="58"/>
        <v>1.7604471556902979E-2</v>
      </c>
      <c r="F117" s="29">
        <f t="shared" si="58"/>
        <v>1.4666591118840002E-2</v>
      </c>
      <c r="G117" s="29">
        <f t="shared" si="58"/>
        <v>1.2766602041007442E-2</v>
      </c>
      <c r="H117" s="29">
        <f t="shared" si="58"/>
        <v>1.0661565712524496E-2</v>
      </c>
      <c r="I117" s="29">
        <f t="shared" si="58"/>
        <v>8.7032812201658875E-3</v>
      </c>
      <c r="J117" s="29">
        <f t="shared" si="58"/>
        <v>9.5180237357370325E-3</v>
      </c>
      <c r="K117" s="29">
        <f t="shared" si="58"/>
        <v>9.2425543472141342E-3</v>
      </c>
      <c r="L117" s="29">
        <f t="shared" si="58"/>
        <v>9.0968618356515214E-3</v>
      </c>
      <c r="M117" s="29">
        <f t="shared" si="58"/>
        <v>7.834110117368771E-3</v>
      </c>
      <c r="N117" s="29">
        <f t="shared" si="58"/>
        <v>7.9091186447872597E-3</v>
      </c>
      <c r="O117" s="29">
        <f t="shared" si="58"/>
        <v>6.6076674881128117E-3</v>
      </c>
      <c r="P117" s="29">
        <f t="shared" si="58"/>
        <v>7.1950414037892808E-3</v>
      </c>
      <c r="Q117" s="29">
        <f t="shared" si="58"/>
        <v>6.1175685948874192E-3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0</v>
      </c>
      <c r="C118" s="29">
        <f t="shared" si="59"/>
        <v>0</v>
      </c>
      <c r="D118" s="29">
        <f t="shared" si="59"/>
        <v>0</v>
      </c>
      <c r="E118" s="29">
        <f t="shared" si="59"/>
        <v>0</v>
      </c>
      <c r="F118" s="29">
        <f t="shared" si="59"/>
        <v>0</v>
      </c>
      <c r="G118" s="29">
        <f t="shared" si="59"/>
        <v>0</v>
      </c>
      <c r="H118" s="29">
        <f t="shared" si="59"/>
        <v>0</v>
      </c>
      <c r="I118" s="29">
        <f t="shared" si="59"/>
        <v>0</v>
      </c>
      <c r="J118" s="29">
        <f t="shared" si="59"/>
        <v>0</v>
      </c>
      <c r="K118" s="29">
        <f t="shared" si="59"/>
        <v>0</v>
      </c>
      <c r="L118" s="29">
        <f t="shared" si="59"/>
        <v>0</v>
      </c>
      <c r="M118" s="29">
        <f t="shared" si="59"/>
        <v>0</v>
      </c>
      <c r="N118" s="29">
        <f t="shared" si="59"/>
        <v>0</v>
      </c>
      <c r="O118" s="29">
        <f t="shared" si="59"/>
        <v>0</v>
      </c>
      <c r="P118" s="29">
        <f t="shared" si="59"/>
        <v>0</v>
      </c>
      <c r="Q118" s="29">
        <f t="shared" si="59"/>
        <v>0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2.3899097195906962E-2</v>
      </c>
      <c r="C119" s="30">
        <f t="shared" si="60"/>
        <v>2.902247954216371E-2</v>
      </c>
      <c r="D119" s="30">
        <f t="shared" si="60"/>
        <v>2.572345231188302E-2</v>
      </c>
      <c r="E119" s="30">
        <f t="shared" si="60"/>
        <v>2.6593986545818061E-2</v>
      </c>
      <c r="F119" s="30">
        <f t="shared" si="60"/>
        <v>2.7553213492637566E-2</v>
      </c>
      <c r="G119" s="30">
        <f t="shared" si="60"/>
        <v>3.2981558769713135E-2</v>
      </c>
      <c r="H119" s="30">
        <f t="shared" si="60"/>
        <v>3.4535911793408439E-2</v>
      </c>
      <c r="I119" s="30">
        <f t="shared" si="60"/>
        <v>3.6279313114814464E-2</v>
      </c>
      <c r="J119" s="30">
        <f t="shared" si="60"/>
        <v>4.2484462932223917E-2</v>
      </c>
      <c r="K119" s="30">
        <f t="shared" si="60"/>
        <v>2.4110113831773177E-2</v>
      </c>
      <c r="L119" s="30">
        <f t="shared" si="60"/>
        <v>3.1520471368459695E-2</v>
      </c>
      <c r="M119" s="30">
        <f t="shared" si="60"/>
        <v>3.6301085153240147E-2</v>
      </c>
      <c r="N119" s="30">
        <f t="shared" si="60"/>
        <v>4.0330537973905942E-2</v>
      </c>
      <c r="O119" s="30">
        <f t="shared" si="60"/>
        <v>4.4604213961318459E-2</v>
      </c>
      <c r="P119" s="30">
        <f t="shared" si="60"/>
        <v>4.4503332479963131E-2</v>
      </c>
      <c r="Q119" s="30">
        <f t="shared" si="60"/>
        <v>4.4503675141264576E-2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0</v>
      </c>
      <c r="C120" s="29">
        <f t="shared" si="61"/>
        <v>0</v>
      </c>
      <c r="D120" s="29">
        <f t="shared" si="61"/>
        <v>0</v>
      </c>
      <c r="E120" s="29">
        <f t="shared" si="61"/>
        <v>0</v>
      </c>
      <c r="F120" s="29">
        <f t="shared" si="61"/>
        <v>0</v>
      </c>
      <c r="G120" s="29">
        <f t="shared" si="61"/>
        <v>0</v>
      </c>
      <c r="H120" s="29">
        <f t="shared" si="61"/>
        <v>0</v>
      </c>
      <c r="I120" s="29">
        <f t="shared" si="61"/>
        <v>0</v>
      </c>
      <c r="J120" s="29">
        <f t="shared" si="61"/>
        <v>0</v>
      </c>
      <c r="K120" s="29">
        <f t="shared" si="61"/>
        <v>0</v>
      </c>
      <c r="L120" s="29">
        <f t="shared" si="61"/>
        <v>0</v>
      </c>
      <c r="M120" s="29">
        <f t="shared" si="61"/>
        <v>0</v>
      </c>
      <c r="N120" s="29">
        <f t="shared" si="61"/>
        <v>0</v>
      </c>
      <c r="O120" s="29">
        <f t="shared" si="61"/>
        <v>0</v>
      </c>
      <c r="P120" s="29">
        <f t="shared" si="61"/>
        <v>0</v>
      </c>
      <c r="Q120" s="29">
        <f t="shared" si="61"/>
        <v>0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2.024917425653951E-2</v>
      </c>
      <c r="C121" s="29">
        <f t="shared" si="62"/>
        <v>2.4139101480678337E-2</v>
      </c>
      <c r="D121" s="29">
        <f t="shared" si="62"/>
        <v>2.118878375747053E-2</v>
      </c>
      <c r="E121" s="29">
        <f t="shared" si="62"/>
        <v>2.2222484020554534E-2</v>
      </c>
      <c r="F121" s="29">
        <f t="shared" si="62"/>
        <v>2.3470834645317275E-2</v>
      </c>
      <c r="G121" s="29">
        <f t="shared" si="62"/>
        <v>2.7647298683596739E-2</v>
      </c>
      <c r="H121" s="29">
        <f t="shared" si="62"/>
        <v>2.8406533030784078E-2</v>
      </c>
      <c r="I121" s="29">
        <f t="shared" si="62"/>
        <v>2.9436717937818605E-2</v>
      </c>
      <c r="J121" s="29">
        <f t="shared" si="62"/>
        <v>3.3547432494440727E-2</v>
      </c>
      <c r="K121" s="29">
        <f t="shared" si="62"/>
        <v>1.9561333149787693E-2</v>
      </c>
      <c r="L121" s="29">
        <f t="shared" si="62"/>
        <v>2.6879613766056673E-2</v>
      </c>
      <c r="M121" s="29">
        <f t="shared" si="62"/>
        <v>3.0930743303866158E-2</v>
      </c>
      <c r="N121" s="29">
        <f t="shared" si="62"/>
        <v>3.300334902316425E-2</v>
      </c>
      <c r="O121" s="29">
        <f t="shared" si="62"/>
        <v>3.4873421582083529E-2</v>
      </c>
      <c r="P121" s="29">
        <f t="shared" si="62"/>
        <v>3.332792148640993E-2</v>
      </c>
      <c r="Q121" s="29">
        <f t="shared" si="62"/>
        <v>3.2815000995764863E-2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3.6499229393674487E-3</v>
      </c>
      <c r="C122" s="29">
        <f t="shared" si="63"/>
        <v>4.8833780614853757E-3</v>
      </c>
      <c r="D122" s="29">
        <f t="shared" si="63"/>
        <v>4.5346685544124903E-3</v>
      </c>
      <c r="E122" s="29">
        <f t="shared" si="63"/>
        <v>4.3715025252635247E-3</v>
      </c>
      <c r="F122" s="29">
        <f t="shared" si="63"/>
        <v>4.0823788473202966E-3</v>
      </c>
      <c r="G122" s="29">
        <f t="shared" si="63"/>
        <v>5.3342600861163905E-3</v>
      </c>
      <c r="H122" s="29">
        <f t="shared" si="63"/>
        <v>6.1293787626243591E-3</v>
      </c>
      <c r="I122" s="29">
        <f t="shared" si="63"/>
        <v>6.8425951769958563E-3</v>
      </c>
      <c r="J122" s="29">
        <f t="shared" si="63"/>
        <v>8.9370304377831902E-3</v>
      </c>
      <c r="K122" s="29">
        <f t="shared" si="63"/>
        <v>4.5487806819854834E-3</v>
      </c>
      <c r="L122" s="29">
        <f t="shared" si="63"/>
        <v>4.6408576024030172E-3</v>
      </c>
      <c r="M122" s="29">
        <f t="shared" si="63"/>
        <v>5.3703418493739902E-3</v>
      </c>
      <c r="N122" s="29">
        <f t="shared" si="63"/>
        <v>7.3271889507416869E-3</v>
      </c>
      <c r="O122" s="29">
        <f t="shared" si="63"/>
        <v>9.7307923792349267E-3</v>
      </c>
      <c r="P122" s="29">
        <f t="shared" si="63"/>
        <v>1.1175410993553203E-2</v>
      </c>
      <c r="Q122" s="29">
        <f t="shared" si="63"/>
        <v>1.1688674145499709E-2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0.26022860923236707</v>
      </c>
      <c r="C123" s="32">
        <f t="shared" si="64"/>
        <v>0.28233041418076255</v>
      </c>
      <c r="D123" s="32">
        <f t="shared" si="64"/>
        <v>0.2814251983696841</v>
      </c>
      <c r="E123" s="32">
        <f t="shared" si="64"/>
        <v>0.2499498324279508</v>
      </c>
      <c r="F123" s="32">
        <f t="shared" si="64"/>
        <v>0.26275741224056121</v>
      </c>
      <c r="G123" s="32">
        <f t="shared" si="64"/>
        <v>0.24621541267507421</v>
      </c>
      <c r="H123" s="32">
        <f t="shared" si="64"/>
        <v>0.24014125488331939</v>
      </c>
      <c r="I123" s="32">
        <f t="shared" si="64"/>
        <v>0.28455800540118759</v>
      </c>
      <c r="J123" s="32">
        <f t="shared" si="64"/>
        <v>0.29441947841112287</v>
      </c>
      <c r="K123" s="32">
        <f t="shared" si="64"/>
        <v>0.23946532259658646</v>
      </c>
      <c r="L123" s="32">
        <f t="shared" si="64"/>
        <v>0.26210102346023118</v>
      </c>
      <c r="M123" s="32">
        <f t="shared" si="64"/>
        <v>0.30322126749037215</v>
      </c>
      <c r="N123" s="32">
        <f t="shared" si="64"/>
        <v>0.24606328894630386</v>
      </c>
      <c r="O123" s="32">
        <f t="shared" si="64"/>
        <v>0.26197674684818623</v>
      </c>
      <c r="P123" s="32">
        <f t="shared" si="64"/>
        <v>0.33723390135238468</v>
      </c>
      <c r="Q123" s="32">
        <f t="shared" si="64"/>
        <v>0.34087291889700472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0.20956822301430825</v>
      </c>
      <c r="C124" s="31">
        <f t="shared" si="65"/>
        <v>0.24144695481695486</v>
      </c>
      <c r="D124" s="31">
        <f t="shared" si="65"/>
        <v>0.23581798575075474</v>
      </c>
      <c r="E124" s="31">
        <f t="shared" si="65"/>
        <v>0.20088706142758067</v>
      </c>
      <c r="F124" s="31">
        <f t="shared" si="65"/>
        <v>0.21671543892921272</v>
      </c>
      <c r="G124" s="31">
        <f t="shared" si="65"/>
        <v>0.20126714520686789</v>
      </c>
      <c r="H124" s="31">
        <f t="shared" si="65"/>
        <v>0.19822776302929745</v>
      </c>
      <c r="I124" s="31">
        <f t="shared" si="65"/>
        <v>0.24824808655187766</v>
      </c>
      <c r="J124" s="31">
        <f t="shared" si="65"/>
        <v>0.25797707211209253</v>
      </c>
      <c r="K124" s="31">
        <f t="shared" si="65"/>
        <v>0.20514696607955021</v>
      </c>
      <c r="L124" s="31">
        <f t="shared" si="65"/>
        <v>0.22618962649416613</v>
      </c>
      <c r="M124" s="31">
        <f t="shared" si="65"/>
        <v>0.26539532361352741</v>
      </c>
      <c r="N124" s="31">
        <f t="shared" si="65"/>
        <v>0.21097659216138945</v>
      </c>
      <c r="O124" s="31">
        <f t="shared" si="65"/>
        <v>0.22894488388623868</v>
      </c>
      <c r="P124" s="31">
        <f t="shared" si="65"/>
        <v>0.30705322512137406</v>
      </c>
      <c r="Q124" s="31">
        <f t="shared" si="65"/>
        <v>0.31385748694253673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2.26080651834209E-2</v>
      </c>
      <c r="C125" s="29">
        <f t="shared" si="66"/>
        <v>2.2194941443982905E-2</v>
      </c>
      <c r="D125" s="29">
        <f t="shared" si="66"/>
        <v>2.256101114999487E-2</v>
      </c>
      <c r="E125" s="29">
        <f t="shared" si="66"/>
        <v>2.2673623502257805E-2</v>
      </c>
      <c r="F125" s="29">
        <f t="shared" si="66"/>
        <v>2.1880947303849065E-2</v>
      </c>
      <c r="G125" s="29">
        <f t="shared" si="66"/>
        <v>2.4316004115810894E-2</v>
      </c>
      <c r="H125" s="29">
        <f t="shared" si="66"/>
        <v>2.6289159718363358E-2</v>
      </c>
      <c r="I125" s="29">
        <f t="shared" si="66"/>
        <v>2.462005836998957E-2</v>
      </c>
      <c r="J125" s="29">
        <f t="shared" si="66"/>
        <v>2.5495856895884041E-2</v>
      </c>
      <c r="K125" s="29">
        <f t="shared" si="66"/>
        <v>3.6848791052432023E-2</v>
      </c>
      <c r="L125" s="29">
        <f t="shared" si="66"/>
        <v>3.0496820821199495E-2</v>
      </c>
      <c r="M125" s="29">
        <f t="shared" si="66"/>
        <v>3.5262361229774768E-2</v>
      </c>
      <c r="N125" s="29">
        <f t="shared" si="66"/>
        <v>3.7911567598424158E-2</v>
      </c>
      <c r="O125" s="29">
        <f t="shared" si="66"/>
        <v>3.4801471812263486E-2</v>
      </c>
      <c r="P125" s="29">
        <f t="shared" si="66"/>
        <v>3.6932131006293584E-2</v>
      </c>
      <c r="Q125" s="29">
        <f t="shared" si="66"/>
        <v>3.5846150055628009E-2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0.18696015783088735</v>
      </c>
      <c r="C126" s="29">
        <f t="shared" si="67"/>
        <v>0.21925201337297193</v>
      </c>
      <c r="D126" s="29">
        <f t="shared" si="67"/>
        <v>0.21325697460075987</v>
      </c>
      <c r="E126" s="29">
        <f t="shared" si="67"/>
        <v>0.17821343792532288</v>
      </c>
      <c r="F126" s="29">
        <f t="shared" si="67"/>
        <v>0.19483449162536368</v>
      </c>
      <c r="G126" s="29">
        <f t="shared" si="67"/>
        <v>0.17695114109105697</v>
      </c>
      <c r="H126" s="29">
        <f t="shared" si="67"/>
        <v>0.17193860331093408</v>
      </c>
      <c r="I126" s="29">
        <f t="shared" si="67"/>
        <v>0.22362802818188809</v>
      </c>
      <c r="J126" s="29">
        <f t="shared" si="67"/>
        <v>0.23248121521620849</v>
      </c>
      <c r="K126" s="29">
        <f t="shared" si="67"/>
        <v>0.16829817502711819</v>
      </c>
      <c r="L126" s="29">
        <f t="shared" si="67"/>
        <v>0.19569280567296662</v>
      </c>
      <c r="M126" s="29">
        <f t="shared" si="67"/>
        <v>0.23013296238375267</v>
      </c>
      <c r="N126" s="29">
        <f t="shared" si="67"/>
        <v>0.1730650245629653</v>
      </c>
      <c r="O126" s="29">
        <f t="shared" si="67"/>
        <v>0.19414341207397517</v>
      </c>
      <c r="P126" s="29">
        <f t="shared" si="67"/>
        <v>0.27012109411508045</v>
      </c>
      <c r="Q126" s="29">
        <f t="shared" si="67"/>
        <v>0.27801133688690871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4.6121893756276941E-2</v>
      </c>
      <c r="C127" s="30">
        <f t="shared" si="68"/>
        <v>3.6318139147228777E-2</v>
      </c>
      <c r="D127" s="30">
        <f t="shared" si="68"/>
        <v>4.066878804627206E-2</v>
      </c>
      <c r="E127" s="30">
        <f t="shared" si="68"/>
        <v>4.4787616998578701E-2</v>
      </c>
      <c r="F127" s="30">
        <f t="shared" si="68"/>
        <v>4.1480018411293243E-2</v>
      </c>
      <c r="G127" s="30">
        <f t="shared" si="68"/>
        <v>4.0627681857970763E-2</v>
      </c>
      <c r="H127" s="30">
        <f t="shared" si="68"/>
        <v>3.7021611391218408E-2</v>
      </c>
      <c r="I127" s="30">
        <f t="shared" si="68"/>
        <v>3.2709834794147172E-2</v>
      </c>
      <c r="J127" s="30">
        <f t="shared" si="68"/>
        <v>3.2335214759887973E-2</v>
      </c>
      <c r="K127" s="30">
        <f t="shared" si="68"/>
        <v>3.048988878250521E-2</v>
      </c>
      <c r="L127" s="30">
        <f t="shared" si="68"/>
        <v>3.1486325046449722E-2</v>
      </c>
      <c r="M127" s="30">
        <f t="shared" si="68"/>
        <v>3.4073732250603554E-2</v>
      </c>
      <c r="N127" s="30">
        <f t="shared" si="68"/>
        <v>3.1199992717191694E-2</v>
      </c>
      <c r="O127" s="30">
        <f t="shared" si="68"/>
        <v>2.9006952826645321E-2</v>
      </c>
      <c r="P127" s="30">
        <f t="shared" si="68"/>
        <v>2.6656335110340906E-2</v>
      </c>
      <c r="Q127" s="30">
        <f t="shared" si="68"/>
        <v>2.3646339023260521E-2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1.6286513907132105E-3</v>
      </c>
      <c r="C128" s="30">
        <f t="shared" si="69"/>
        <v>1.8541481073944335E-3</v>
      </c>
      <c r="D128" s="30">
        <f t="shared" si="69"/>
        <v>1.4661927635268778E-3</v>
      </c>
      <c r="E128" s="30">
        <f t="shared" si="69"/>
        <v>8.7312133100218554E-4</v>
      </c>
      <c r="F128" s="30">
        <f t="shared" si="69"/>
        <v>7.0769823424259091E-4</v>
      </c>
      <c r="G128" s="30">
        <f t="shared" si="69"/>
        <v>6.9546597414468152E-4</v>
      </c>
      <c r="H128" s="30">
        <f t="shared" si="69"/>
        <v>8.6324526118240275E-4</v>
      </c>
      <c r="I128" s="30">
        <f t="shared" si="69"/>
        <v>7.7646200543851564E-4</v>
      </c>
      <c r="J128" s="30">
        <f t="shared" si="69"/>
        <v>6.9284686244299159E-4</v>
      </c>
      <c r="K128" s="30">
        <f t="shared" si="69"/>
        <v>3.7052797214968703E-4</v>
      </c>
      <c r="L128" s="30">
        <f t="shared" si="69"/>
        <v>3.6834288583021307E-4</v>
      </c>
      <c r="M128" s="30">
        <f t="shared" si="69"/>
        <v>3.685679788899424E-4</v>
      </c>
      <c r="N128" s="30">
        <f t="shared" si="69"/>
        <v>5.4849341122475731E-4</v>
      </c>
      <c r="O128" s="30">
        <f t="shared" si="69"/>
        <v>7.0581651898791499E-4</v>
      </c>
      <c r="P128" s="30">
        <f t="shared" si="69"/>
        <v>5.3295058548711856E-4</v>
      </c>
      <c r="Q128" s="30">
        <f t="shared" si="69"/>
        <v>5.4680233621285171E-4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1.4337503460884434E-3</v>
      </c>
      <c r="C129" s="29">
        <f t="shared" si="70"/>
        <v>1.6285009207241494E-3</v>
      </c>
      <c r="D129" s="29">
        <f t="shared" si="70"/>
        <v>1.2764352386139734E-3</v>
      </c>
      <c r="E129" s="29">
        <f t="shared" si="70"/>
        <v>6.7651823899107831E-4</v>
      </c>
      <c r="F129" s="29">
        <f t="shared" si="70"/>
        <v>5.3497696267952339E-4</v>
      </c>
      <c r="G129" s="29">
        <f t="shared" si="70"/>
        <v>5.0788561271828607E-4</v>
      </c>
      <c r="H129" s="29">
        <f t="shared" si="70"/>
        <v>5.5331258800196106E-4</v>
      </c>
      <c r="I129" s="29">
        <f t="shared" si="70"/>
        <v>5.3578892909563348E-4</v>
      </c>
      <c r="J129" s="29">
        <f t="shared" si="70"/>
        <v>5.9406393964428115E-4</v>
      </c>
      <c r="K129" s="29">
        <f t="shared" si="70"/>
        <v>3.3736934130790383E-4</v>
      </c>
      <c r="L129" s="29">
        <f t="shared" si="70"/>
        <v>2.6941875417546112E-4</v>
      </c>
      <c r="M129" s="29">
        <f t="shared" si="70"/>
        <v>2.7658982807464514E-4</v>
      </c>
      <c r="N129" s="29">
        <f t="shared" si="70"/>
        <v>2.9689280079707811E-4</v>
      </c>
      <c r="O129" s="29">
        <f t="shared" si="70"/>
        <v>4.3998794277965564E-4</v>
      </c>
      <c r="P129" s="29">
        <f t="shared" si="70"/>
        <v>4.0318014974874243E-4</v>
      </c>
      <c r="Q129" s="29">
        <f t="shared" si="70"/>
        <v>3.7916377817171019E-4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1.9490104462476703E-4</v>
      </c>
      <c r="C130" s="29">
        <f t="shared" si="71"/>
        <v>2.2564718667028409E-4</v>
      </c>
      <c r="D130" s="29">
        <f t="shared" si="71"/>
        <v>1.897575249129043E-4</v>
      </c>
      <c r="E130" s="29">
        <f t="shared" si="71"/>
        <v>1.9660309201110715E-4</v>
      </c>
      <c r="F130" s="29">
        <f t="shared" si="71"/>
        <v>1.7272127156306742E-4</v>
      </c>
      <c r="G130" s="29">
        <f t="shared" si="71"/>
        <v>1.8758036142639556E-4</v>
      </c>
      <c r="H130" s="29">
        <f t="shared" si="71"/>
        <v>3.0993267318044163E-4</v>
      </c>
      <c r="I130" s="29">
        <f t="shared" si="71"/>
        <v>2.4067307634288216E-4</v>
      </c>
      <c r="J130" s="29">
        <f t="shared" si="71"/>
        <v>9.8782922798710469E-5</v>
      </c>
      <c r="K130" s="29">
        <f t="shared" si="71"/>
        <v>3.315863084178322E-5</v>
      </c>
      <c r="L130" s="29">
        <f t="shared" si="71"/>
        <v>9.8924131654751964E-5</v>
      </c>
      <c r="M130" s="29">
        <f t="shared" si="71"/>
        <v>9.1978150815297309E-5</v>
      </c>
      <c r="N130" s="29">
        <f t="shared" si="71"/>
        <v>2.5160061042767915E-4</v>
      </c>
      <c r="O130" s="29">
        <f t="shared" si="71"/>
        <v>2.6582857620825935E-4</v>
      </c>
      <c r="P130" s="29">
        <f t="shared" si="71"/>
        <v>1.2977043573837613E-4</v>
      </c>
      <c r="Q130" s="29">
        <f t="shared" si="71"/>
        <v>1.676385580411416E-4</v>
      </c>
    </row>
    <row r="131" spans="1:17" ht="11.45" customHeight="1" x14ac:dyDescent="0.25">
      <c r="A131" s="19" t="s">
        <v>32</v>
      </c>
      <c r="B131" s="30">
        <f t="shared" ref="B131:Q131" si="72">IF(B51=0,0,B51/B$29)</f>
        <v>2.9098410710686881E-3</v>
      </c>
      <c r="C131" s="30">
        <f t="shared" si="72"/>
        <v>2.7111721091844674E-3</v>
      </c>
      <c r="D131" s="30">
        <f t="shared" si="72"/>
        <v>3.4722318091303999E-3</v>
      </c>
      <c r="E131" s="30">
        <f t="shared" si="72"/>
        <v>3.4020326707892437E-3</v>
      </c>
      <c r="F131" s="30">
        <f t="shared" si="72"/>
        <v>3.8542566658126736E-3</v>
      </c>
      <c r="G131" s="30">
        <f t="shared" si="72"/>
        <v>3.6251196360908991E-3</v>
      </c>
      <c r="H131" s="30">
        <f t="shared" si="72"/>
        <v>4.0286352016211408E-3</v>
      </c>
      <c r="I131" s="30">
        <f t="shared" si="72"/>
        <v>2.8236220497242161E-3</v>
      </c>
      <c r="J131" s="30">
        <f t="shared" si="72"/>
        <v>3.4143446766994193E-3</v>
      </c>
      <c r="K131" s="30">
        <f t="shared" si="72"/>
        <v>3.4579397623813288E-3</v>
      </c>
      <c r="L131" s="30">
        <f t="shared" si="72"/>
        <v>4.0567290337851329E-3</v>
      </c>
      <c r="M131" s="30">
        <f t="shared" si="72"/>
        <v>3.3836436473512459E-3</v>
      </c>
      <c r="N131" s="30">
        <f t="shared" si="72"/>
        <v>3.3382106564979253E-3</v>
      </c>
      <c r="O131" s="30">
        <f t="shared" si="72"/>
        <v>3.3190936163143077E-3</v>
      </c>
      <c r="P131" s="30">
        <f t="shared" si="72"/>
        <v>2.991390535182663E-3</v>
      </c>
      <c r="Q131" s="30">
        <f t="shared" si="72"/>
        <v>2.8222905949945717E-3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2.8975383954667113E-3</v>
      </c>
      <c r="C132" s="29">
        <f t="shared" si="73"/>
        <v>2.7053524337212385E-3</v>
      </c>
      <c r="D132" s="29">
        <f t="shared" si="73"/>
        <v>3.4650613578700354E-3</v>
      </c>
      <c r="E132" s="29">
        <f t="shared" si="73"/>
        <v>3.3929596220693961E-3</v>
      </c>
      <c r="F132" s="29">
        <f t="shared" si="73"/>
        <v>3.8426856804147889E-3</v>
      </c>
      <c r="G132" s="29">
        <f t="shared" si="73"/>
        <v>3.6055021475521749E-3</v>
      </c>
      <c r="H132" s="29">
        <f t="shared" si="73"/>
        <v>3.9985383077137376E-3</v>
      </c>
      <c r="I132" s="29">
        <f t="shared" si="73"/>
        <v>2.7056476832338586E-3</v>
      </c>
      <c r="J132" s="29">
        <f t="shared" si="73"/>
        <v>3.2445204211459166E-3</v>
      </c>
      <c r="K132" s="29">
        <f t="shared" si="73"/>
        <v>3.4132557637625554E-3</v>
      </c>
      <c r="L132" s="29">
        <f t="shared" si="73"/>
        <v>4.0042842764175341E-3</v>
      </c>
      <c r="M132" s="29">
        <f t="shared" si="73"/>
        <v>3.3442794639099911E-3</v>
      </c>
      <c r="N132" s="29">
        <f t="shared" si="73"/>
        <v>3.3246951840697897E-3</v>
      </c>
      <c r="O132" s="29">
        <f t="shared" si="73"/>
        <v>3.3190936163143077E-3</v>
      </c>
      <c r="P132" s="29">
        <f t="shared" si="73"/>
        <v>2.991390535182663E-3</v>
      </c>
      <c r="Q132" s="29">
        <f t="shared" si="73"/>
        <v>2.8222905949945717E-3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1.2302675601977174E-5</v>
      </c>
      <c r="C133" s="28">
        <f t="shared" si="74"/>
        <v>5.8196754632291444E-6</v>
      </c>
      <c r="D133" s="28">
        <f t="shared" si="74"/>
        <v>7.1704512603642775E-6</v>
      </c>
      <c r="E133" s="28">
        <f t="shared" si="74"/>
        <v>9.0730487198474035E-6</v>
      </c>
      <c r="F133" s="28">
        <f t="shared" si="74"/>
        <v>1.1570985397884163E-5</v>
      </c>
      <c r="G133" s="28">
        <f t="shared" si="74"/>
        <v>1.9617488538724244E-5</v>
      </c>
      <c r="H133" s="28">
        <f t="shared" si="74"/>
        <v>3.0096893907403608E-5</v>
      </c>
      <c r="I133" s="28">
        <f t="shared" si="74"/>
        <v>1.1797436649035756E-4</v>
      </c>
      <c r="J133" s="28">
        <f t="shared" si="74"/>
        <v>1.6982425555350244E-4</v>
      </c>
      <c r="K133" s="28">
        <f t="shared" si="74"/>
        <v>4.4683998618773657E-5</v>
      </c>
      <c r="L133" s="28">
        <f t="shared" si="74"/>
        <v>5.2444757367599003E-5</v>
      </c>
      <c r="M133" s="28">
        <f t="shared" si="74"/>
        <v>3.9364183441254833E-5</v>
      </c>
      <c r="N133" s="28">
        <f t="shared" si="74"/>
        <v>1.3515472428135878E-5</v>
      </c>
      <c r="O133" s="28">
        <f t="shared" si="74"/>
        <v>0</v>
      </c>
      <c r="P133" s="28">
        <f t="shared" si="74"/>
        <v>0</v>
      </c>
      <c r="Q133" s="28">
        <f t="shared" si="74"/>
        <v>0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0.72855234933479207</v>
      </c>
      <c r="C136" s="32">
        <f t="shared" si="76"/>
        <v>0.70627500422729839</v>
      </c>
      <c r="D136" s="32">
        <f t="shared" si="76"/>
        <v>0.70679629467453653</v>
      </c>
      <c r="E136" s="32">
        <f t="shared" si="76"/>
        <v>0.73903493934721098</v>
      </c>
      <c r="F136" s="32">
        <f t="shared" si="76"/>
        <v>0.72580393163722734</v>
      </c>
      <c r="G136" s="32">
        <f t="shared" si="76"/>
        <v>0.74329221840768589</v>
      </c>
      <c r="H136" s="32">
        <f t="shared" si="76"/>
        <v>0.75023164797890074</v>
      </c>
      <c r="I136" s="32">
        <f t="shared" si="76"/>
        <v>0.70661199533694696</v>
      </c>
      <c r="J136" s="32">
        <f t="shared" si="76"/>
        <v>0.69671783995540681</v>
      </c>
      <c r="K136" s="32">
        <f t="shared" si="76"/>
        <v>0.75243522290007059</v>
      </c>
      <c r="L136" s="32">
        <f t="shared" si="76"/>
        <v>0.72973780368169161</v>
      </c>
      <c r="M136" s="32">
        <f t="shared" si="76"/>
        <v>0.6880408829563508</v>
      </c>
      <c r="N136" s="32">
        <f t="shared" si="76"/>
        <v>0.74888044194577996</v>
      </c>
      <c r="O136" s="32">
        <f t="shared" si="76"/>
        <v>0.73205210408888544</v>
      </c>
      <c r="P136" s="32">
        <f t="shared" si="76"/>
        <v>0.65625705727294925</v>
      </c>
      <c r="Q136" s="32">
        <f t="shared" si="76"/>
        <v>0.65192037321615004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0.68140306916372317</v>
      </c>
      <c r="C137" s="31">
        <f t="shared" si="77"/>
        <v>0.65703107665416316</v>
      </c>
      <c r="D137" s="31">
        <f t="shared" si="77"/>
        <v>0.66359122545194427</v>
      </c>
      <c r="E137" s="31">
        <f t="shared" si="77"/>
        <v>0.69420993250548024</v>
      </c>
      <c r="F137" s="31">
        <f t="shared" si="77"/>
        <v>0.68308707280867897</v>
      </c>
      <c r="G137" s="31">
        <f t="shared" si="77"/>
        <v>0.69697161252880313</v>
      </c>
      <c r="H137" s="31">
        <f t="shared" si="77"/>
        <v>0.70405598845999717</v>
      </c>
      <c r="I137" s="31">
        <f t="shared" si="77"/>
        <v>0.65998161390225096</v>
      </c>
      <c r="J137" s="31">
        <f t="shared" si="77"/>
        <v>0.6427734739194676</v>
      </c>
      <c r="K137" s="31">
        <f t="shared" si="77"/>
        <v>0.71791677146420352</v>
      </c>
      <c r="L137" s="31">
        <f t="shared" si="77"/>
        <v>0.68809961623297777</v>
      </c>
      <c r="M137" s="31">
        <f t="shared" si="77"/>
        <v>0.64284668375560328</v>
      </c>
      <c r="N137" s="31">
        <f t="shared" si="77"/>
        <v>0.69946895216374383</v>
      </c>
      <c r="O137" s="31">
        <f t="shared" si="77"/>
        <v>0.67941101822332639</v>
      </c>
      <c r="P137" s="31">
        <f t="shared" si="77"/>
        <v>0.60340767883620405</v>
      </c>
      <c r="Q137" s="31">
        <f t="shared" si="77"/>
        <v>0.60012197429966119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2.6464069108278932E-3</v>
      </c>
      <c r="C138" s="29">
        <f t="shared" si="78"/>
        <v>2.4523862091403652E-3</v>
      </c>
      <c r="D138" s="29">
        <f t="shared" si="78"/>
        <v>2.448317159757117E-3</v>
      </c>
      <c r="E138" s="29">
        <f t="shared" si="78"/>
        <v>2.4724368616674416E-3</v>
      </c>
      <c r="F138" s="29">
        <f t="shared" si="78"/>
        <v>2.3366815456633558E-3</v>
      </c>
      <c r="G138" s="29">
        <f t="shared" si="78"/>
        <v>2.1309474470006884E-3</v>
      </c>
      <c r="H138" s="29">
        <f t="shared" si="78"/>
        <v>2.0739452217378028E-3</v>
      </c>
      <c r="I138" s="29">
        <f t="shared" si="78"/>
        <v>1.9439274622371067E-3</v>
      </c>
      <c r="J138" s="29">
        <f t="shared" si="78"/>
        <v>2.1937103838772223E-3</v>
      </c>
      <c r="K138" s="29">
        <f t="shared" si="78"/>
        <v>2.8613439393901929E-3</v>
      </c>
      <c r="L138" s="29">
        <f t="shared" si="78"/>
        <v>2.7006535338881155E-3</v>
      </c>
      <c r="M138" s="29">
        <f t="shared" si="78"/>
        <v>2.6594040237790228E-3</v>
      </c>
      <c r="N138" s="29">
        <f t="shared" si="78"/>
        <v>2.6019775768019492E-3</v>
      </c>
      <c r="O138" s="29">
        <f t="shared" si="78"/>
        <v>2.5618863090984328E-3</v>
      </c>
      <c r="P138" s="29">
        <f t="shared" si="78"/>
        <v>2.2020437114323652E-3</v>
      </c>
      <c r="Q138" s="29">
        <f t="shared" si="78"/>
        <v>2.0233696004841755E-3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0.6201233937960916</v>
      </c>
      <c r="C139" s="29">
        <f t="shared" si="79"/>
        <v>0.60183184154415337</v>
      </c>
      <c r="D139" s="29">
        <f t="shared" si="79"/>
        <v>0.60881573543747247</v>
      </c>
      <c r="E139" s="29">
        <f t="shared" si="79"/>
        <v>0.64138998367657041</v>
      </c>
      <c r="F139" s="29">
        <f t="shared" si="79"/>
        <v>0.63234102272464621</v>
      </c>
      <c r="G139" s="29">
        <f t="shared" si="79"/>
        <v>0.65133603816452523</v>
      </c>
      <c r="H139" s="29">
        <f t="shared" si="79"/>
        <v>0.66351208449147747</v>
      </c>
      <c r="I139" s="29">
        <f t="shared" si="79"/>
        <v>0.62816529385753994</v>
      </c>
      <c r="J139" s="29">
        <f t="shared" si="79"/>
        <v>0.61276291222137413</v>
      </c>
      <c r="K139" s="29">
        <f t="shared" si="79"/>
        <v>0.68126106169594403</v>
      </c>
      <c r="L139" s="29">
        <f t="shared" si="79"/>
        <v>0.65366996985313919</v>
      </c>
      <c r="M139" s="29">
        <f t="shared" si="79"/>
        <v>0.60798191438522353</v>
      </c>
      <c r="N139" s="29">
        <f t="shared" si="79"/>
        <v>0.66670883500865763</v>
      </c>
      <c r="O139" s="29">
        <f t="shared" si="79"/>
        <v>0.65006283039606028</v>
      </c>
      <c r="P139" s="29">
        <f t="shared" si="79"/>
        <v>0.57768362936859563</v>
      </c>
      <c r="Q139" s="29">
        <f t="shared" si="79"/>
        <v>0.57614930556188393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5.8633268456803694E-2</v>
      </c>
      <c r="C140" s="29">
        <f t="shared" si="80"/>
        <v>5.2746848900869545E-2</v>
      </c>
      <c r="D140" s="29">
        <f t="shared" si="80"/>
        <v>5.23271728547147E-2</v>
      </c>
      <c r="E140" s="29">
        <f t="shared" si="80"/>
        <v>5.0347511967242388E-2</v>
      </c>
      <c r="F140" s="29">
        <f t="shared" si="80"/>
        <v>4.8409368538369364E-2</v>
      </c>
      <c r="G140" s="29">
        <f t="shared" si="80"/>
        <v>4.3504626917277286E-2</v>
      </c>
      <c r="H140" s="29">
        <f t="shared" si="80"/>
        <v>3.8469958746781878E-2</v>
      </c>
      <c r="I140" s="29">
        <f t="shared" si="80"/>
        <v>2.9872392582473914E-2</v>
      </c>
      <c r="J140" s="29">
        <f t="shared" si="80"/>
        <v>2.781685131421632E-2</v>
      </c>
      <c r="K140" s="29">
        <f t="shared" si="80"/>
        <v>3.3794365828869265E-2</v>
      </c>
      <c r="L140" s="29">
        <f t="shared" si="80"/>
        <v>3.1728992845950564E-2</v>
      </c>
      <c r="M140" s="29">
        <f t="shared" si="80"/>
        <v>3.2205365346600678E-2</v>
      </c>
      <c r="N140" s="29">
        <f t="shared" si="80"/>
        <v>3.0158139578284227E-2</v>
      </c>
      <c r="O140" s="29">
        <f t="shared" si="80"/>
        <v>2.6786301518167667E-2</v>
      </c>
      <c r="P140" s="29">
        <f t="shared" si="80"/>
        <v>2.352200575617612E-2</v>
      </c>
      <c r="Q140" s="29">
        <f t="shared" si="80"/>
        <v>2.194929913729303E-2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2.2934699645645009E-2</v>
      </c>
      <c r="C141" s="30">
        <f t="shared" si="81"/>
        <v>1.9919934745927258E-2</v>
      </c>
      <c r="D141" s="30">
        <f t="shared" si="81"/>
        <v>1.7200251646266894E-2</v>
      </c>
      <c r="E141" s="30">
        <f t="shared" si="81"/>
        <v>1.7882121476240093E-2</v>
      </c>
      <c r="F141" s="30">
        <f t="shared" si="81"/>
        <v>1.4785433256466069E-2</v>
      </c>
      <c r="G141" s="30">
        <f t="shared" si="81"/>
        <v>1.2847146281482596E-2</v>
      </c>
      <c r="H141" s="30">
        <f t="shared" si="81"/>
        <v>1.0778758944044379E-2</v>
      </c>
      <c r="I141" s="30">
        <f t="shared" si="81"/>
        <v>8.9105041199352714E-3</v>
      </c>
      <c r="J141" s="30">
        <f t="shared" si="81"/>
        <v>9.6895206190348773E-3</v>
      </c>
      <c r="K141" s="30">
        <f t="shared" si="81"/>
        <v>9.3030958423444676E-3</v>
      </c>
      <c r="L141" s="30">
        <f t="shared" si="81"/>
        <v>9.028420248792645E-3</v>
      </c>
      <c r="M141" s="30">
        <f t="shared" si="81"/>
        <v>7.731792439651229E-3</v>
      </c>
      <c r="N141" s="30">
        <f t="shared" si="81"/>
        <v>7.4649512708932809E-3</v>
      </c>
      <c r="O141" s="30">
        <f t="shared" si="81"/>
        <v>6.2725337672650469E-3</v>
      </c>
      <c r="P141" s="30">
        <f t="shared" si="81"/>
        <v>6.7575251770869496E-3</v>
      </c>
      <c r="Q141" s="30">
        <f t="shared" si="81"/>
        <v>5.7625806901427006E-3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2.2934699645645009E-2</v>
      </c>
      <c r="C143" s="29">
        <f t="shared" si="83"/>
        <v>1.9919934745927258E-2</v>
      </c>
      <c r="D143" s="29">
        <f t="shared" si="83"/>
        <v>1.7200251646266894E-2</v>
      </c>
      <c r="E143" s="29">
        <f t="shared" si="83"/>
        <v>1.7882121476240093E-2</v>
      </c>
      <c r="F143" s="29">
        <f t="shared" si="83"/>
        <v>1.4785433256466069E-2</v>
      </c>
      <c r="G143" s="29">
        <f t="shared" si="83"/>
        <v>1.2847146281482596E-2</v>
      </c>
      <c r="H143" s="29">
        <f t="shared" si="83"/>
        <v>1.0778758944044379E-2</v>
      </c>
      <c r="I143" s="29">
        <f t="shared" si="83"/>
        <v>8.9105041199352714E-3</v>
      </c>
      <c r="J143" s="29">
        <f t="shared" si="83"/>
        <v>9.6895206190348773E-3</v>
      </c>
      <c r="K143" s="29">
        <f t="shared" si="83"/>
        <v>9.3030958423444676E-3</v>
      </c>
      <c r="L143" s="29">
        <f t="shared" si="83"/>
        <v>9.028420248792645E-3</v>
      </c>
      <c r="M143" s="29">
        <f t="shared" si="83"/>
        <v>7.731792439651229E-3</v>
      </c>
      <c r="N143" s="29">
        <f t="shared" si="83"/>
        <v>7.4649512708932809E-3</v>
      </c>
      <c r="O143" s="29">
        <f t="shared" si="83"/>
        <v>6.2725337672650469E-3</v>
      </c>
      <c r="P143" s="29">
        <f t="shared" si="83"/>
        <v>6.7575251770869496E-3</v>
      </c>
      <c r="Q143" s="29">
        <f t="shared" si="83"/>
        <v>5.7625806901427006E-3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2.421458052542378E-2</v>
      </c>
      <c r="C145" s="30">
        <f t="shared" si="85"/>
        <v>2.9323992827207896E-2</v>
      </c>
      <c r="D145" s="30">
        <f t="shared" si="85"/>
        <v>2.6004817576325417E-2</v>
      </c>
      <c r="E145" s="30">
        <f t="shared" si="85"/>
        <v>2.6942885365490631E-2</v>
      </c>
      <c r="F145" s="30">
        <f t="shared" si="85"/>
        <v>2.7931425572082353E-2</v>
      </c>
      <c r="G145" s="30">
        <f t="shared" si="85"/>
        <v>3.3473459597400133E-2</v>
      </c>
      <c r="H145" s="30">
        <f t="shared" si="85"/>
        <v>3.5396900574859204E-2</v>
      </c>
      <c r="I145" s="30">
        <f t="shared" si="85"/>
        <v>3.771987731476064E-2</v>
      </c>
      <c r="J145" s="30">
        <f t="shared" si="85"/>
        <v>4.4254845416904276E-2</v>
      </c>
      <c r="K145" s="30">
        <f t="shared" si="85"/>
        <v>2.5215355593522518E-2</v>
      </c>
      <c r="L145" s="30">
        <f t="shared" si="85"/>
        <v>3.2609767199921084E-2</v>
      </c>
      <c r="M145" s="30">
        <f t="shared" si="85"/>
        <v>3.746240676109628E-2</v>
      </c>
      <c r="N145" s="30">
        <f t="shared" si="85"/>
        <v>4.1946538511142793E-2</v>
      </c>
      <c r="O145" s="30">
        <f t="shared" si="85"/>
        <v>4.6368552098294089E-2</v>
      </c>
      <c r="P145" s="30">
        <f t="shared" si="85"/>
        <v>4.6091853259658248E-2</v>
      </c>
      <c r="Q145" s="30">
        <f t="shared" si="85"/>
        <v>4.6035818226346191E-2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0</v>
      </c>
      <c r="C146" s="29">
        <f t="shared" si="86"/>
        <v>0</v>
      </c>
      <c r="D146" s="29">
        <f t="shared" si="86"/>
        <v>0</v>
      </c>
      <c r="E146" s="29">
        <f t="shared" si="86"/>
        <v>0</v>
      </c>
      <c r="F146" s="29">
        <f t="shared" si="86"/>
        <v>0</v>
      </c>
      <c r="G146" s="29">
        <f t="shared" si="86"/>
        <v>0</v>
      </c>
      <c r="H146" s="29">
        <f t="shared" si="86"/>
        <v>0</v>
      </c>
      <c r="I146" s="29">
        <f t="shared" si="86"/>
        <v>0</v>
      </c>
      <c r="J146" s="29">
        <f t="shared" si="86"/>
        <v>0</v>
      </c>
      <c r="K146" s="29">
        <f t="shared" si="86"/>
        <v>0</v>
      </c>
      <c r="L146" s="29">
        <f t="shared" si="86"/>
        <v>0</v>
      </c>
      <c r="M146" s="29">
        <f t="shared" si="86"/>
        <v>0</v>
      </c>
      <c r="N146" s="29">
        <f t="shared" si="86"/>
        <v>0</v>
      </c>
      <c r="O146" s="29">
        <f t="shared" si="86"/>
        <v>0</v>
      </c>
      <c r="P146" s="29">
        <f t="shared" si="86"/>
        <v>0</v>
      </c>
      <c r="Q146" s="29">
        <f t="shared" si="86"/>
        <v>0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2.0516476274772794E-2</v>
      </c>
      <c r="C147" s="29">
        <f t="shared" si="87"/>
        <v>2.4389881562196885E-2</v>
      </c>
      <c r="D147" s="29">
        <f t="shared" si="87"/>
        <v>2.1420548439475495E-2</v>
      </c>
      <c r="E147" s="29">
        <f t="shared" si="87"/>
        <v>2.2514031075058977E-2</v>
      </c>
      <c r="F147" s="29">
        <f t="shared" si="87"/>
        <v>2.3793009522664412E-2</v>
      </c>
      <c r="G147" s="29">
        <f t="shared" si="87"/>
        <v>2.8059642114685861E-2</v>
      </c>
      <c r="H147" s="29">
        <f t="shared" si="87"/>
        <v>2.9114714891037837E-2</v>
      </c>
      <c r="I147" s="29">
        <f t="shared" si="87"/>
        <v>3.060557915332544E-2</v>
      </c>
      <c r="J147" s="29">
        <f t="shared" si="87"/>
        <v>3.4945397369009187E-2</v>
      </c>
      <c r="K147" s="29">
        <f t="shared" si="87"/>
        <v>2.0458052363288275E-2</v>
      </c>
      <c r="L147" s="29">
        <f t="shared" si="87"/>
        <v>2.7808529164699992E-2</v>
      </c>
      <c r="M147" s="29">
        <f t="shared" si="87"/>
        <v>3.192026029472738E-2</v>
      </c>
      <c r="N147" s="29">
        <f t="shared" si="87"/>
        <v>3.4325757114684281E-2</v>
      </c>
      <c r="O147" s="29">
        <f t="shared" si="87"/>
        <v>3.6252854200657589E-2</v>
      </c>
      <c r="P147" s="29">
        <f t="shared" si="87"/>
        <v>3.4517542417585041E-2</v>
      </c>
      <c r="Q147" s="29">
        <f t="shared" si="87"/>
        <v>3.394473414034261E-2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3.6981042506509841E-3</v>
      </c>
      <c r="C148" s="29">
        <f t="shared" si="88"/>
        <v>4.9341112650110102E-3</v>
      </c>
      <c r="D148" s="29">
        <f t="shared" si="88"/>
        <v>4.5842691368499222E-3</v>
      </c>
      <c r="E148" s="29">
        <f t="shared" si="88"/>
        <v>4.4288542904316521E-3</v>
      </c>
      <c r="F148" s="29">
        <f t="shared" si="88"/>
        <v>4.1384160494179383E-3</v>
      </c>
      <c r="G148" s="29">
        <f t="shared" si="88"/>
        <v>5.4138174827142718E-3</v>
      </c>
      <c r="H148" s="29">
        <f t="shared" si="88"/>
        <v>6.2821856838213659E-3</v>
      </c>
      <c r="I148" s="29">
        <f t="shared" si="88"/>
        <v>7.1142981614352035E-3</v>
      </c>
      <c r="J148" s="29">
        <f t="shared" si="88"/>
        <v>9.3094480478950938E-3</v>
      </c>
      <c r="K148" s="29">
        <f t="shared" si="88"/>
        <v>4.7573032302342423E-3</v>
      </c>
      <c r="L148" s="29">
        <f t="shared" si="88"/>
        <v>4.8012380352210988E-3</v>
      </c>
      <c r="M148" s="29">
        <f t="shared" si="88"/>
        <v>5.5421464663689014E-3</v>
      </c>
      <c r="N148" s="29">
        <f t="shared" si="88"/>
        <v>7.6207813964585163E-3</v>
      </c>
      <c r="O148" s="29">
        <f t="shared" si="88"/>
        <v>1.0115697897636503E-2</v>
      </c>
      <c r="P148" s="29">
        <f t="shared" si="88"/>
        <v>1.1574310842073204E-2</v>
      </c>
      <c r="Q148" s="29">
        <f t="shared" si="88"/>
        <v>1.2091084086003574E-2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0.27144765066520793</v>
      </c>
      <c r="C149" s="32">
        <f t="shared" si="89"/>
        <v>0.29372499577270161</v>
      </c>
      <c r="D149" s="32">
        <f t="shared" si="89"/>
        <v>0.29320370532546336</v>
      </c>
      <c r="E149" s="32">
        <f t="shared" si="89"/>
        <v>0.26096506065278896</v>
      </c>
      <c r="F149" s="32">
        <f t="shared" si="89"/>
        <v>0.27419606836277266</v>
      </c>
      <c r="G149" s="32">
        <f t="shared" si="89"/>
        <v>0.256707781592314</v>
      </c>
      <c r="H149" s="32">
        <f t="shared" si="89"/>
        <v>0.24976835202109926</v>
      </c>
      <c r="I149" s="32">
        <f t="shared" si="89"/>
        <v>0.29338800466305315</v>
      </c>
      <c r="J149" s="32">
        <f t="shared" si="89"/>
        <v>0.30328216004459319</v>
      </c>
      <c r="K149" s="32">
        <f t="shared" si="89"/>
        <v>0.24756477709992938</v>
      </c>
      <c r="L149" s="32">
        <f t="shared" si="89"/>
        <v>0.2702621963183085</v>
      </c>
      <c r="M149" s="32">
        <f t="shared" si="89"/>
        <v>0.31195911704364931</v>
      </c>
      <c r="N149" s="32">
        <f t="shared" si="89"/>
        <v>0.25111955805422004</v>
      </c>
      <c r="O149" s="32">
        <f t="shared" si="89"/>
        <v>0.26794789591111462</v>
      </c>
      <c r="P149" s="32">
        <f t="shared" si="89"/>
        <v>0.34374294272705069</v>
      </c>
      <c r="Q149" s="32">
        <f t="shared" si="89"/>
        <v>0.34807962678385002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0.21859843482122213</v>
      </c>
      <c r="C150" s="31">
        <f t="shared" si="90"/>
        <v>0.25121017227918802</v>
      </c>
      <c r="D150" s="31">
        <f t="shared" si="90"/>
        <v>0.24569434401970494</v>
      </c>
      <c r="E150" s="31">
        <f t="shared" si="90"/>
        <v>0.2097245555166834</v>
      </c>
      <c r="F150" s="31">
        <f t="shared" si="90"/>
        <v>0.2260824250915297</v>
      </c>
      <c r="G150" s="31">
        <f t="shared" si="90"/>
        <v>0.20968780496166028</v>
      </c>
      <c r="H150" s="31">
        <f t="shared" si="90"/>
        <v>0.20550118689317989</v>
      </c>
      <c r="I150" s="31">
        <f t="shared" si="90"/>
        <v>0.25450587948047332</v>
      </c>
      <c r="J150" s="31">
        <f t="shared" si="90"/>
        <v>0.26416746692669218</v>
      </c>
      <c r="K150" s="31">
        <f t="shared" si="90"/>
        <v>0.21058686387216535</v>
      </c>
      <c r="L150" s="31">
        <f t="shared" si="90"/>
        <v>0.23198462819615845</v>
      </c>
      <c r="M150" s="31">
        <f t="shared" si="90"/>
        <v>0.27174028042254506</v>
      </c>
      <c r="N150" s="31">
        <f t="shared" si="90"/>
        <v>0.21502465750022395</v>
      </c>
      <c r="O150" s="31">
        <f t="shared" si="90"/>
        <v>0.23359382191821951</v>
      </c>
      <c r="P150" s="31">
        <f t="shared" si="90"/>
        <v>0.31286463310187795</v>
      </c>
      <c r="Q150" s="31">
        <f t="shared" si="90"/>
        <v>0.32013777506830809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2.3374151053438392E-2</v>
      </c>
      <c r="C151" s="29">
        <f t="shared" si="91"/>
        <v>2.2901978291537291E-2</v>
      </c>
      <c r="D151" s="29">
        <f t="shared" si="91"/>
        <v>2.3325065235635347E-2</v>
      </c>
      <c r="E151" s="29">
        <f t="shared" si="91"/>
        <v>2.3499852188887886E-2</v>
      </c>
      <c r="F151" s="29">
        <f t="shared" si="91"/>
        <v>2.2674350965575088E-2</v>
      </c>
      <c r="G151" s="29">
        <f t="shared" si="91"/>
        <v>2.5193893966973406E-2</v>
      </c>
      <c r="H151" s="29">
        <f t="shared" si="91"/>
        <v>2.7099999731465516E-2</v>
      </c>
      <c r="I151" s="29">
        <f t="shared" si="91"/>
        <v>2.5121178572713246E-2</v>
      </c>
      <c r="J151" s="29">
        <f t="shared" si="91"/>
        <v>2.5986766410318621E-2</v>
      </c>
      <c r="K151" s="29">
        <f t="shared" si="91"/>
        <v>3.770130688336297E-2</v>
      </c>
      <c r="L151" s="29">
        <f t="shared" si="91"/>
        <v>3.1154232614807743E-2</v>
      </c>
      <c r="M151" s="29">
        <f t="shared" si="91"/>
        <v>3.5993330346689244E-2</v>
      </c>
      <c r="N151" s="29">
        <f t="shared" si="91"/>
        <v>3.8568685142978815E-2</v>
      </c>
      <c r="O151" s="29">
        <f t="shared" si="91"/>
        <v>3.5450215504377956E-2</v>
      </c>
      <c r="P151" s="29">
        <f t="shared" si="91"/>
        <v>3.758402631812064E-2</v>
      </c>
      <c r="Q151" s="29">
        <f t="shared" si="91"/>
        <v>3.6510607970484332E-2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0.19522428376778372</v>
      </c>
      <c r="C152" s="29">
        <f t="shared" si="92"/>
        <v>0.2283081939876507</v>
      </c>
      <c r="D152" s="29">
        <f t="shared" si="92"/>
        <v>0.22236927878406959</v>
      </c>
      <c r="E152" s="29">
        <f t="shared" si="92"/>
        <v>0.1862247033277955</v>
      </c>
      <c r="F152" s="29">
        <f t="shared" si="92"/>
        <v>0.20340807412595463</v>
      </c>
      <c r="G152" s="29">
        <f t="shared" si="92"/>
        <v>0.18449391099468687</v>
      </c>
      <c r="H152" s="29">
        <f t="shared" si="92"/>
        <v>0.17840118716171438</v>
      </c>
      <c r="I152" s="29">
        <f t="shared" si="92"/>
        <v>0.22938470090776006</v>
      </c>
      <c r="J152" s="29">
        <f t="shared" si="92"/>
        <v>0.23818070051637352</v>
      </c>
      <c r="K152" s="29">
        <f t="shared" si="92"/>
        <v>0.17288555698880237</v>
      </c>
      <c r="L152" s="29">
        <f t="shared" si="92"/>
        <v>0.20083039558135068</v>
      </c>
      <c r="M152" s="29">
        <f t="shared" si="92"/>
        <v>0.23574695007585583</v>
      </c>
      <c r="N152" s="29">
        <f t="shared" si="92"/>
        <v>0.17645597235724514</v>
      </c>
      <c r="O152" s="29">
        <f t="shared" si="92"/>
        <v>0.19814360641384157</v>
      </c>
      <c r="P152" s="29">
        <f t="shared" si="92"/>
        <v>0.27528060678375726</v>
      </c>
      <c r="Q152" s="29">
        <f t="shared" si="92"/>
        <v>0.28362716709782371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4.8160601590460518E-2</v>
      </c>
      <c r="C153" s="30">
        <f t="shared" si="93"/>
        <v>3.7818255942721271E-2</v>
      </c>
      <c r="D153" s="30">
        <f t="shared" si="93"/>
        <v>4.2406533637655223E-2</v>
      </c>
      <c r="E153" s="30">
        <f t="shared" si="93"/>
        <v>4.6800963975647064E-2</v>
      </c>
      <c r="F153" s="30">
        <f t="shared" si="93"/>
        <v>4.336666949003351E-2</v>
      </c>
      <c r="G153" s="30">
        <f t="shared" si="93"/>
        <v>4.2520157101169943E-2</v>
      </c>
      <c r="H153" s="30">
        <f t="shared" si="93"/>
        <v>3.9124888361139198E-2</v>
      </c>
      <c r="I153" s="30">
        <f t="shared" si="93"/>
        <v>3.5049262487950282E-2</v>
      </c>
      <c r="J153" s="30">
        <f t="shared" si="93"/>
        <v>3.472616426795469E-2</v>
      </c>
      <c r="K153" s="30">
        <f t="shared" si="93"/>
        <v>3.2863286579837774E-2</v>
      </c>
      <c r="L153" s="30">
        <f t="shared" si="93"/>
        <v>3.3571155299312781E-2</v>
      </c>
      <c r="M153" s="30">
        <f t="shared" si="93"/>
        <v>3.6239741520584151E-2</v>
      </c>
      <c r="N153" s="30">
        <f t="shared" si="93"/>
        <v>3.1946225011925539E-2</v>
      </c>
      <c r="O153" s="30">
        <f t="shared" si="93"/>
        <v>3.0064381909237485E-2</v>
      </c>
      <c r="P153" s="30">
        <f t="shared" si="93"/>
        <v>2.7133371319184845E-2</v>
      </c>
      <c r="Q153" s="30">
        <f t="shared" si="93"/>
        <v>2.4367440257249358E-2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1.6501506280757162E-3</v>
      </c>
      <c r="C154" s="30">
        <f t="shared" si="94"/>
        <v>1.873410771909599E-3</v>
      </c>
      <c r="D154" s="30">
        <f t="shared" si="94"/>
        <v>1.4822301021248036E-3</v>
      </c>
      <c r="E154" s="30">
        <f t="shared" si="94"/>
        <v>8.8457621390561044E-4</v>
      </c>
      <c r="F154" s="30">
        <f t="shared" si="94"/>
        <v>7.1741252839792812E-4</v>
      </c>
      <c r="G154" s="30">
        <f t="shared" si="94"/>
        <v>7.0583844594622859E-4</v>
      </c>
      <c r="H154" s="30">
        <f t="shared" si="94"/>
        <v>8.8476617801716377E-4</v>
      </c>
      <c r="I154" s="30">
        <f t="shared" si="94"/>
        <v>8.0729344274035333E-4</v>
      </c>
      <c r="J154" s="30">
        <f t="shared" si="94"/>
        <v>7.2171868675654442E-4</v>
      </c>
      <c r="K154" s="30">
        <f t="shared" si="94"/>
        <v>3.8751349911872386E-4</v>
      </c>
      <c r="L154" s="30">
        <f t="shared" si="94"/>
        <v>3.810722122858066E-4</v>
      </c>
      <c r="M154" s="30">
        <f t="shared" si="94"/>
        <v>3.8035897511063115E-4</v>
      </c>
      <c r="N154" s="30">
        <f t="shared" si="94"/>
        <v>5.7047094219108275E-4</v>
      </c>
      <c r="O154" s="30">
        <f t="shared" si="94"/>
        <v>7.3373538340816276E-4</v>
      </c>
      <c r="P154" s="30">
        <f t="shared" si="94"/>
        <v>5.5197394918641315E-4</v>
      </c>
      <c r="Q154" s="30">
        <f t="shared" si="94"/>
        <v>5.6562728529123006E-4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1.4526767653239509E-3</v>
      </c>
      <c r="C155" s="29">
        <f t="shared" si="95"/>
        <v>1.6454193463738835E-3</v>
      </c>
      <c r="D155" s="29">
        <f t="shared" si="95"/>
        <v>1.2903969935954501E-3</v>
      </c>
      <c r="E155" s="29">
        <f t="shared" si="95"/>
        <v>6.8539379492415706E-4</v>
      </c>
      <c r="F155" s="29">
        <f t="shared" si="95"/>
        <v>5.423203801565499E-4</v>
      </c>
      <c r="G155" s="29">
        <f t="shared" si="95"/>
        <v>5.1546043218060513E-4</v>
      </c>
      <c r="H155" s="29">
        <f t="shared" si="95"/>
        <v>5.6710680700955375E-4</v>
      </c>
      <c r="I155" s="29">
        <f t="shared" si="95"/>
        <v>5.5706381783291489E-4</v>
      </c>
      <c r="J155" s="29">
        <f t="shared" si="95"/>
        <v>6.1881935188061509E-4</v>
      </c>
      <c r="K155" s="29">
        <f t="shared" si="95"/>
        <v>3.5283482968133384E-4</v>
      </c>
      <c r="L155" s="29">
        <f t="shared" si="95"/>
        <v>2.7872942476824019E-4</v>
      </c>
      <c r="M155" s="29">
        <f t="shared" si="95"/>
        <v>2.8543831683194685E-4</v>
      </c>
      <c r="N155" s="29">
        <f t="shared" si="95"/>
        <v>3.0878897054071637E-4</v>
      </c>
      <c r="O155" s="29">
        <f t="shared" si="95"/>
        <v>4.5739184788890858E-4</v>
      </c>
      <c r="P155" s="29">
        <f t="shared" si="95"/>
        <v>4.1757143260660087E-4</v>
      </c>
      <c r="Q155" s="29">
        <f t="shared" si="95"/>
        <v>3.9221737787994087E-4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1.9747386275176547E-4</v>
      </c>
      <c r="C156" s="29">
        <f t="shared" si="96"/>
        <v>2.2799142553571577E-4</v>
      </c>
      <c r="D156" s="29">
        <f t="shared" si="96"/>
        <v>1.9183310852935337E-4</v>
      </c>
      <c r="E156" s="29">
        <f t="shared" si="96"/>
        <v>1.9918241898145335E-4</v>
      </c>
      <c r="F156" s="29">
        <f t="shared" si="96"/>
        <v>1.7509214824137828E-4</v>
      </c>
      <c r="G156" s="29">
        <f t="shared" si="96"/>
        <v>1.9037801376562346E-4</v>
      </c>
      <c r="H156" s="29">
        <f t="shared" si="96"/>
        <v>3.1765937100761003E-4</v>
      </c>
      <c r="I156" s="29">
        <f t="shared" si="96"/>
        <v>2.5022962490743849E-4</v>
      </c>
      <c r="J156" s="29">
        <f t="shared" si="96"/>
        <v>1.0289933487592947E-4</v>
      </c>
      <c r="K156" s="29">
        <f t="shared" si="96"/>
        <v>3.4678669437390012E-5</v>
      </c>
      <c r="L156" s="29">
        <f t="shared" si="96"/>
        <v>1.0234278751756642E-4</v>
      </c>
      <c r="M156" s="29">
        <f t="shared" si="96"/>
        <v>9.4920658278684281E-5</v>
      </c>
      <c r="N156" s="29">
        <f t="shared" si="96"/>
        <v>2.6168197165036638E-4</v>
      </c>
      <c r="O156" s="29">
        <f t="shared" si="96"/>
        <v>2.7634353551925407E-4</v>
      </c>
      <c r="P156" s="29">
        <f t="shared" si="96"/>
        <v>1.3440251657981228E-4</v>
      </c>
      <c r="Q156" s="29">
        <f t="shared" si="96"/>
        <v>1.7340990741128914E-4</v>
      </c>
    </row>
    <row r="157" spans="1:17" ht="11.45" customHeight="1" x14ac:dyDescent="0.25">
      <c r="A157" s="19" t="s">
        <v>32</v>
      </c>
      <c r="B157" s="30">
        <f t="shared" ref="B157:Q157" si="97">IF(B77=0,0,B77/B$55)</f>
        <v>3.0384636254495887E-3</v>
      </c>
      <c r="C157" s="30">
        <f t="shared" si="97"/>
        <v>2.8231567788827433E-3</v>
      </c>
      <c r="D157" s="30">
        <f t="shared" si="97"/>
        <v>3.6205975659784166E-3</v>
      </c>
      <c r="E157" s="30">
        <f t="shared" si="97"/>
        <v>3.5549649465528477E-3</v>
      </c>
      <c r="F157" s="30">
        <f t="shared" si="97"/>
        <v>4.0295612528115443E-3</v>
      </c>
      <c r="G157" s="30">
        <f t="shared" si="97"/>
        <v>3.7939810835375073E-3</v>
      </c>
      <c r="H157" s="30">
        <f t="shared" si="97"/>
        <v>4.2575105887630365E-3</v>
      </c>
      <c r="I157" s="30">
        <f t="shared" si="97"/>
        <v>3.0255692518892327E-3</v>
      </c>
      <c r="J157" s="30">
        <f t="shared" si="97"/>
        <v>3.6668101631897581E-3</v>
      </c>
      <c r="K157" s="30">
        <f t="shared" si="97"/>
        <v>3.7271131488075095E-3</v>
      </c>
      <c r="L157" s="30">
        <f t="shared" si="97"/>
        <v>4.3253406105514354E-3</v>
      </c>
      <c r="M157" s="30">
        <f t="shared" si="97"/>
        <v>3.5987361254094402E-3</v>
      </c>
      <c r="N157" s="30">
        <f t="shared" si="97"/>
        <v>3.5782045998794527E-3</v>
      </c>
      <c r="O157" s="30">
        <f t="shared" si="97"/>
        <v>3.5559567002494473E-3</v>
      </c>
      <c r="P157" s="30">
        <f t="shared" si="97"/>
        <v>3.1929643568015232E-3</v>
      </c>
      <c r="Q157" s="30">
        <f t="shared" si="97"/>
        <v>3.0087841730013502E-3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3.0256171395421695E-3</v>
      </c>
      <c r="C158" s="29">
        <f t="shared" si="98"/>
        <v>2.8170967223561751E-3</v>
      </c>
      <c r="D158" s="29">
        <f t="shared" si="98"/>
        <v>3.6131207269286809E-3</v>
      </c>
      <c r="E158" s="29">
        <f t="shared" si="98"/>
        <v>3.5454840352040621E-3</v>
      </c>
      <c r="F158" s="29">
        <f t="shared" si="98"/>
        <v>4.0174639799885553E-3</v>
      </c>
      <c r="G158" s="29">
        <f t="shared" si="98"/>
        <v>3.7734497941197898E-3</v>
      </c>
      <c r="H158" s="29">
        <f t="shared" si="98"/>
        <v>4.2257038259049641E-3</v>
      </c>
      <c r="I158" s="29">
        <f t="shared" si="98"/>
        <v>2.8991572854579605E-3</v>
      </c>
      <c r="J158" s="29">
        <f t="shared" si="98"/>
        <v>3.4844286624381459E-3</v>
      </c>
      <c r="K158" s="29">
        <f t="shared" si="98"/>
        <v>3.6789508526897082E-3</v>
      </c>
      <c r="L158" s="29">
        <f t="shared" si="98"/>
        <v>4.2694232848036672E-3</v>
      </c>
      <c r="M158" s="29">
        <f t="shared" si="98"/>
        <v>3.5568696277041684E-3</v>
      </c>
      <c r="N158" s="29">
        <f t="shared" si="98"/>
        <v>3.5637174597351472E-3</v>
      </c>
      <c r="O158" s="29">
        <f t="shared" si="98"/>
        <v>3.5559567002494473E-3</v>
      </c>
      <c r="P158" s="29">
        <f t="shared" si="98"/>
        <v>3.1929643568015232E-3</v>
      </c>
      <c r="Q158" s="29">
        <f t="shared" si="98"/>
        <v>3.0087841730013502E-3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1.2846485907419294E-5</v>
      </c>
      <c r="C159" s="28">
        <f t="shared" si="99"/>
        <v>6.0600565265681709E-6</v>
      </c>
      <c r="D159" s="28">
        <f t="shared" si="99"/>
        <v>7.4768390497360359E-6</v>
      </c>
      <c r="E159" s="28">
        <f t="shared" si="99"/>
        <v>9.4809113487851854E-6</v>
      </c>
      <c r="F159" s="28">
        <f t="shared" si="99"/>
        <v>1.2097272822989609E-5</v>
      </c>
      <c r="G159" s="28">
        <f t="shared" si="99"/>
        <v>2.053128941771768E-5</v>
      </c>
      <c r="H159" s="28">
        <f t="shared" si="99"/>
        <v>3.1806762858072962E-5</v>
      </c>
      <c r="I159" s="28">
        <f t="shared" si="99"/>
        <v>1.2641196643127208E-4</v>
      </c>
      <c r="J159" s="28">
        <f t="shared" si="99"/>
        <v>1.8238150075161196E-4</v>
      </c>
      <c r="K159" s="28">
        <f t="shared" si="99"/>
        <v>4.8162296117800965E-5</v>
      </c>
      <c r="L159" s="28">
        <f t="shared" si="99"/>
        <v>5.5917325747768285E-5</v>
      </c>
      <c r="M159" s="28">
        <f t="shared" si="99"/>
        <v>4.1866497705271631E-5</v>
      </c>
      <c r="N159" s="28">
        <f t="shared" si="99"/>
        <v>1.4487140144305559E-5</v>
      </c>
      <c r="O159" s="28">
        <f t="shared" si="99"/>
        <v>0</v>
      </c>
      <c r="P159" s="28">
        <f t="shared" si="99"/>
        <v>0</v>
      </c>
      <c r="Q159" s="28">
        <f t="shared" si="99"/>
        <v>0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26.063980401169253</v>
      </c>
      <c r="C162" s="24">
        <f t="shared" si="100"/>
        <v>27.477487565813334</v>
      </c>
      <c r="D162" s="24">
        <f t="shared" si="100"/>
        <v>28.242471986132177</v>
      </c>
      <c r="E162" s="24">
        <f t="shared" si="100"/>
        <v>27.401998660043827</v>
      </c>
      <c r="F162" s="24">
        <f t="shared" si="100"/>
        <v>27.304884476920005</v>
      </c>
      <c r="G162" s="24">
        <f t="shared" si="100"/>
        <v>26.697614957201925</v>
      </c>
      <c r="H162" s="24">
        <f t="shared" si="100"/>
        <v>25.736739051042843</v>
      </c>
      <c r="I162" s="24">
        <f t="shared" si="100"/>
        <v>28.95477453862021</v>
      </c>
      <c r="J162" s="24">
        <f t="shared" si="100"/>
        <v>29.376761322852563</v>
      </c>
      <c r="K162" s="24">
        <f t="shared" si="100"/>
        <v>27.738629764224626</v>
      </c>
      <c r="L162" s="24">
        <f t="shared" si="100"/>
        <v>30.189042060352726</v>
      </c>
      <c r="M162" s="24">
        <f t="shared" si="100"/>
        <v>30.394907786897292</v>
      </c>
      <c r="N162" s="24">
        <f t="shared" si="100"/>
        <v>29.458668259386616</v>
      </c>
      <c r="O162" s="24">
        <f t="shared" si="100"/>
        <v>29.392174256573327</v>
      </c>
      <c r="P162" s="24">
        <f t="shared" si="100"/>
        <v>37.698352234711002</v>
      </c>
      <c r="Q162" s="24">
        <f t="shared" si="100"/>
        <v>38.847206115049211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25.277422153809564</v>
      </c>
      <c r="C163" s="22">
        <f t="shared" si="101"/>
        <v>26.47310547804247</v>
      </c>
      <c r="D163" s="22">
        <f t="shared" si="101"/>
        <v>27.443884029469231</v>
      </c>
      <c r="E163" s="22">
        <f t="shared" si="101"/>
        <v>26.53432276573459</v>
      </c>
      <c r="F163" s="22">
        <f t="shared" si="101"/>
        <v>26.56645395829997</v>
      </c>
      <c r="G163" s="22">
        <f t="shared" si="101"/>
        <v>25.892617640304803</v>
      </c>
      <c r="H163" s="22">
        <f t="shared" si="101"/>
        <v>25.026561410160078</v>
      </c>
      <c r="I163" s="22">
        <f t="shared" si="101"/>
        <v>28.27915015429776</v>
      </c>
      <c r="J163" s="22">
        <f t="shared" si="101"/>
        <v>28.58792323219367</v>
      </c>
      <c r="K163" s="22">
        <f t="shared" si="101"/>
        <v>27.539209877280552</v>
      </c>
      <c r="L163" s="22">
        <f t="shared" si="101"/>
        <v>29.948579928987272</v>
      </c>
      <c r="M163" s="22">
        <f t="shared" si="101"/>
        <v>30.234845734179451</v>
      </c>
      <c r="N163" s="22">
        <f t="shared" si="101"/>
        <v>29.317548039532966</v>
      </c>
      <c r="O163" s="22">
        <f t="shared" si="101"/>
        <v>29.29318393515705</v>
      </c>
      <c r="P163" s="22">
        <f t="shared" si="101"/>
        <v>38.272484620152532</v>
      </c>
      <c r="Q163" s="22">
        <f t="shared" si="101"/>
        <v>39.769467454282513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44.045440208604852</v>
      </c>
      <c r="C164" s="20">
        <f t="shared" si="102"/>
        <v>43.97649463885449</v>
      </c>
      <c r="D164" s="20">
        <f t="shared" si="102"/>
        <v>43.827652711134867</v>
      </c>
      <c r="E164" s="20">
        <f t="shared" si="102"/>
        <v>43.632393673240955</v>
      </c>
      <c r="F164" s="20">
        <f t="shared" si="102"/>
        <v>43.450221998724658</v>
      </c>
      <c r="G164" s="20">
        <f t="shared" si="102"/>
        <v>43.249303914266513</v>
      </c>
      <c r="H164" s="20">
        <f t="shared" si="102"/>
        <v>42.804647311145111</v>
      </c>
      <c r="I164" s="20">
        <f t="shared" si="102"/>
        <v>42.127476520411157</v>
      </c>
      <c r="J164" s="20">
        <f t="shared" si="102"/>
        <v>41.272577612542541</v>
      </c>
      <c r="K164" s="20">
        <f t="shared" si="102"/>
        <v>40.641533666253366</v>
      </c>
      <c r="L164" s="20">
        <f t="shared" si="102"/>
        <v>40.455094939947614</v>
      </c>
      <c r="M164" s="20">
        <f t="shared" si="102"/>
        <v>40.082639614998321</v>
      </c>
      <c r="N164" s="20">
        <f t="shared" si="102"/>
        <v>39.766312211047811</v>
      </c>
      <c r="O164" s="20">
        <f t="shared" si="102"/>
        <v>39.369121391618506</v>
      </c>
      <c r="P164" s="20">
        <f t="shared" si="102"/>
        <v>38.873557160872217</v>
      </c>
      <c r="Q164" s="20">
        <f t="shared" si="102"/>
        <v>38.382675849781656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25.640054673311685</v>
      </c>
      <c r="C165" s="20">
        <f t="shared" si="103"/>
        <v>27.08592680289318</v>
      </c>
      <c r="D165" s="20">
        <f t="shared" si="103"/>
        <v>28.302405124664734</v>
      </c>
      <c r="E165" s="20">
        <f t="shared" si="103"/>
        <v>27.223688679996069</v>
      </c>
      <c r="F165" s="20">
        <f t="shared" si="103"/>
        <v>27.582139164900635</v>
      </c>
      <c r="G165" s="20">
        <f t="shared" si="103"/>
        <v>26.893235581993082</v>
      </c>
      <c r="H165" s="20">
        <f t="shared" si="103"/>
        <v>25.883833851094185</v>
      </c>
      <c r="I165" s="20">
        <f t="shared" si="103"/>
        <v>29.482100467125868</v>
      </c>
      <c r="J165" s="20">
        <f t="shared" si="103"/>
        <v>29.790026989423865</v>
      </c>
      <c r="K165" s="20">
        <f t="shared" si="103"/>
        <v>28.221723698639412</v>
      </c>
      <c r="L165" s="20">
        <f t="shared" si="103"/>
        <v>30.885774283017579</v>
      </c>
      <c r="M165" s="20">
        <f t="shared" si="103"/>
        <v>31.308512138419459</v>
      </c>
      <c r="N165" s="20">
        <f t="shared" si="103"/>
        <v>30.239978739756008</v>
      </c>
      <c r="O165" s="20">
        <f t="shared" si="103"/>
        <v>30.341206966201558</v>
      </c>
      <c r="P165" s="20">
        <f t="shared" si="103"/>
        <v>41.036593952079798</v>
      </c>
      <c r="Q165" s="20">
        <f t="shared" si="103"/>
        <v>42.303076755854356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21.41473874036221</v>
      </c>
      <c r="C166" s="20">
        <f t="shared" si="104"/>
        <v>20.444375114079371</v>
      </c>
      <c r="D166" s="20">
        <f t="shared" si="104"/>
        <v>19.667685907680095</v>
      </c>
      <c r="E166" s="20">
        <f t="shared" si="104"/>
        <v>19.441475675467501</v>
      </c>
      <c r="F166" s="20">
        <f t="shared" si="104"/>
        <v>17.348314748450381</v>
      </c>
      <c r="G166" s="20">
        <f t="shared" si="104"/>
        <v>16.125978721611951</v>
      </c>
      <c r="H166" s="20">
        <f t="shared" si="104"/>
        <v>15.509073076749939</v>
      </c>
      <c r="I166" s="20">
        <f t="shared" si="104"/>
        <v>14.953471919064469</v>
      </c>
      <c r="J166" s="20">
        <f t="shared" si="104"/>
        <v>14.870174406997949</v>
      </c>
      <c r="K166" s="20">
        <f t="shared" si="104"/>
        <v>18.166269655286555</v>
      </c>
      <c r="L166" s="20">
        <f t="shared" si="104"/>
        <v>18.206256744696265</v>
      </c>
      <c r="M166" s="20">
        <f t="shared" si="104"/>
        <v>18.173154530097353</v>
      </c>
      <c r="N166" s="20">
        <f t="shared" si="104"/>
        <v>17.388452506517645</v>
      </c>
      <c r="O166" s="20">
        <f t="shared" si="104"/>
        <v>16.659191450350786</v>
      </c>
      <c r="P166" s="20">
        <f t="shared" si="104"/>
        <v>15.628427871952416</v>
      </c>
      <c r="Q166" s="20">
        <f t="shared" si="104"/>
        <v>16.874552765506344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38.746851491151041</v>
      </c>
      <c r="C167" s="21">
        <f t="shared" si="105"/>
        <v>41.976123734285039</v>
      </c>
      <c r="D167" s="21">
        <f t="shared" si="105"/>
        <v>40.114718996324235</v>
      </c>
      <c r="E167" s="21">
        <f t="shared" si="105"/>
        <v>49.108307087454719</v>
      </c>
      <c r="F167" s="21">
        <f t="shared" si="105"/>
        <v>43.714977057994091</v>
      </c>
      <c r="G167" s="21">
        <f t="shared" si="105"/>
        <v>64.286465294317622</v>
      </c>
      <c r="H167" s="21">
        <f t="shared" si="105"/>
        <v>60.242888127818823</v>
      </c>
      <c r="I167" s="21">
        <f t="shared" si="105"/>
        <v>63.904826625854561</v>
      </c>
      <c r="J167" s="21">
        <f t="shared" si="105"/>
        <v>66.985790332135636</v>
      </c>
      <c r="K167" s="21">
        <f t="shared" si="105"/>
        <v>58.999056463824552</v>
      </c>
      <c r="L167" s="21">
        <f t="shared" si="105"/>
        <v>56.634130027851384</v>
      </c>
      <c r="M167" s="21">
        <f t="shared" si="105"/>
        <v>44.200446131972789</v>
      </c>
      <c r="N167" s="21">
        <f t="shared" si="105"/>
        <v>43.767021735869044</v>
      </c>
      <c r="O167" s="21">
        <f t="shared" si="105"/>
        <v>36.774500581870569</v>
      </c>
      <c r="P167" s="21">
        <f t="shared" si="105"/>
        <v>45.747511716242954</v>
      </c>
      <c r="Q167" s="21">
        <f t="shared" si="105"/>
        <v>42.287670302954929</v>
      </c>
    </row>
    <row r="168" spans="1:17" ht="11.45" customHeight="1" x14ac:dyDescent="0.25">
      <c r="A168" s="17" t="str">
        <f>$A$10</f>
        <v>Metro and tram, urban light rail</v>
      </c>
      <c r="B168" s="20" t="str">
        <f t="shared" ref="B168:Q168" si="106">IF(B36=0,"",B36/B10*1000)</f>
        <v/>
      </c>
      <c r="C168" s="20" t="str">
        <f t="shared" si="106"/>
        <v/>
      </c>
      <c r="D168" s="20" t="str">
        <f t="shared" si="106"/>
        <v/>
      </c>
      <c r="E168" s="20" t="str">
        <f t="shared" si="106"/>
        <v/>
      </c>
      <c r="F168" s="20" t="str">
        <f t="shared" si="106"/>
        <v/>
      </c>
      <c r="G168" s="20" t="str">
        <f t="shared" si="106"/>
        <v/>
      </c>
      <c r="H168" s="20" t="str">
        <f t="shared" si="106"/>
        <v/>
      </c>
      <c r="I168" s="20" t="str">
        <f t="shared" si="106"/>
        <v/>
      </c>
      <c r="J168" s="20" t="str">
        <f t="shared" si="106"/>
        <v/>
      </c>
      <c r="K168" s="20" t="str">
        <f t="shared" si="106"/>
        <v/>
      </c>
      <c r="L168" s="20" t="str">
        <f t="shared" si="106"/>
        <v/>
      </c>
      <c r="M168" s="20" t="str">
        <f t="shared" si="106"/>
        <v/>
      </c>
      <c r="N168" s="20" t="str">
        <f t="shared" si="106"/>
        <v/>
      </c>
      <c r="O168" s="20" t="str">
        <f t="shared" si="106"/>
        <v/>
      </c>
      <c r="P168" s="20" t="str">
        <f t="shared" si="106"/>
        <v/>
      </c>
      <c r="Q168" s="20" t="str">
        <f t="shared" si="106"/>
        <v/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38.746851491151041</v>
      </c>
      <c r="C169" s="20">
        <f t="shared" si="107"/>
        <v>41.976123734285039</v>
      </c>
      <c r="D169" s="20">
        <f t="shared" si="107"/>
        <v>40.114718996324235</v>
      </c>
      <c r="E169" s="20">
        <f t="shared" si="107"/>
        <v>49.108307087454719</v>
      </c>
      <c r="F169" s="20">
        <f t="shared" si="107"/>
        <v>43.714977057994091</v>
      </c>
      <c r="G169" s="20">
        <f t="shared" si="107"/>
        <v>64.286465294317622</v>
      </c>
      <c r="H169" s="20">
        <f t="shared" si="107"/>
        <v>60.242888127818823</v>
      </c>
      <c r="I169" s="20">
        <f t="shared" si="107"/>
        <v>63.904826625854561</v>
      </c>
      <c r="J169" s="20">
        <f t="shared" si="107"/>
        <v>66.985790332135636</v>
      </c>
      <c r="K169" s="20">
        <f t="shared" si="107"/>
        <v>58.999056463824552</v>
      </c>
      <c r="L169" s="20">
        <f t="shared" si="107"/>
        <v>56.634130027851384</v>
      </c>
      <c r="M169" s="20">
        <f t="shared" si="107"/>
        <v>44.200446131972789</v>
      </c>
      <c r="N169" s="20">
        <f t="shared" si="107"/>
        <v>43.767021735869044</v>
      </c>
      <c r="O169" s="20">
        <f t="shared" si="107"/>
        <v>36.774500581870569</v>
      </c>
      <c r="P169" s="20">
        <f t="shared" si="107"/>
        <v>45.747511716242954</v>
      </c>
      <c r="Q169" s="20">
        <f t="shared" si="107"/>
        <v>42.287670302954929</v>
      </c>
    </row>
    <row r="170" spans="1:17" ht="11.45" customHeight="1" x14ac:dyDescent="0.25">
      <c r="A170" s="17" t="str">
        <f>$A$12</f>
        <v>High speed passenger trains</v>
      </c>
      <c r="B170" s="20" t="str">
        <f t="shared" ref="B170:Q170" si="108">IF(B38=0,"",B38/B12*1000)</f>
        <v/>
      </c>
      <c r="C170" s="20" t="str">
        <f t="shared" si="108"/>
        <v/>
      </c>
      <c r="D170" s="20" t="str">
        <f t="shared" si="108"/>
        <v/>
      </c>
      <c r="E170" s="20" t="str">
        <f t="shared" si="108"/>
        <v/>
      </c>
      <c r="F170" s="20" t="str">
        <f t="shared" si="108"/>
        <v/>
      </c>
      <c r="G170" s="20" t="str">
        <f t="shared" si="108"/>
        <v/>
      </c>
      <c r="H170" s="20" t="str">
        <f t="shared" si="108"/>
        <v/>
      </c>
      <c r="I170" s="20" t="str">
        <f t="shared" si="108"/>
        <v/>
      </c>
      <c r="J170" s="20" t="str">
        <f t="shared" si="108"/>
        <v/>
      </c>
      <c r="K170" s="20" t="str">
        <f t="shared" si="108"/>
        <v/>
      </c>
      <c r="L170" s="20" t="str">
        <f t="shared" si="108"/>
        <v/>
      </c>
      <c r="M170" s="20" t="str">
        <f t="shared" si="108"/>
        <v/>
      </c>
      <c r="N170" s="20" t="str">
        <f t="shared" si="108"/>
        <v/>
      </c>
      <c r="O170" s="20" t="str">
        <f t="shared" si="108"/>
        <v/>
      </c>
      <c r="P170" s="20" t="str">
        <f t="shared" si="108"/>
        <v/>
      </c>
      <c r="Q170" s="20" t="str">
        <f t="shared" si="108"/>
        <v/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64.21852006103741</v>
      </c>
      <c r="C171" s="21">
        <f t="shared" si="109"/>
        <v>76.706514430993877</v>
      </c>
      <c r="D171" s="21">
        <f t="shared" si="109"/>
        <v>65.674791171473402</v>
      </c>
      <c r="E171" s="21">
        <f t="shared" si="109"/>
        <v>64.524215009469074</v>
      </c>
      <c r="F171" s="21">
        <f t="shared" si="109"/>
        <v>54.754044536509987</v>
      </c>
      <c r="G171" s="21">
        <f t="shared" si="109"/>
        <v>47.767704172497901</v>
      </c>
      <c r="H171" s="21">
        <f t="shared" si="109"/>
        <v>43.650331400919143</v>
      </c>
      <c r="I171" s="21">
        <f t="shared" si="109"/>
        <v>41.982957091266492</v>
      </c>
      <c r="J171" s="21">
        <f t="shared" si="109"/>
        <v>41.889653368950334</v>
      </c>
      <c r="K171" s="21">
        <f t="shared" si="109"/>
        <v>28.169306287211331</v>
      </c>
      <c r="L171" s="21">
        <f t="shared" si="109"/>
        <v>31.54075732313995</v>
      </c>
      <c r="M171" s="21">
        <f t="shared" si="109"/>
        <v>31.263160321671112</v>
      </c>
      <c r="N171" s="21">
        <f t="shared" si="109"/>
        <v>30.063372729980358</v>
      </c>
      <c r="O171" s="21">
        <f t="shared" si="109"/>
        <v>30.062433805101129</v>
      </c>
      <c r="P171" s="21">
        <f t="shared" si="109"/>
        <v>30.539204722095601</v>
      </c>
      <c r="Q171" s="21">
        <f t="shared" si="109"/>
        <v>29.24653801155214</v>
      </c>
    </row>
    <row r="172" spans="1:17" ht="11.45" customHeight="1" x14ac:dyDescent="0.25">
      <c r="A172" s="17" t="str">
        <f>$A$14</f>
        <v>Domestic</v>
      </c>
      <c r="B172" s="20" t="str">
        <f t="shared" ref="B172:Q172" si="110">IF(B40=0,"",B40/B14*1000)</f>
        <v/>
      </c>
      <c r="C172" s="20" t="str">
        <f t="shared" si="110"/>
        <v/>
      </c>
      <c r="D172" s="20" t="str">
        <f t="shared" si="110"/>
        <v/>
      </c>
      <c r="E172" s="20" t="str">
        <f t="shared" si="110"/>
        <v/>
      </c>
      <c r="F172" s="20" t="str">
        <f t="shared" si="110"/>
        <v/>
      </c>
      <c r="G172" s="20" t="str">
        <f t="shared" si="110"/>
        <v/>
      </c>
      <c r="H172" s="20" t="str">
        <f t="shared" si="110"/>
        <v/>
      </c>
      <c r="I172" s="20" t="str">
        <f t="shared" si="110"/>
        <v/>
      </c>
      <c r="J172" s="20" t="str">
        <f t="shared" si="110"/>
        <v/>
      </c>
      <c r="K172" s="20" t="str">
        <f t="shared" si="110"/>
        <v/>
      </c>
      <c r="L172" s="20" t="str">
        <f t="shared" si="110"/>
        <v/>
      </c>
      <c r="M172" s="20" t="str">
        <f t="shared" si="110"/>
        <v/>
      </c>
      <c r="N172" s="20" t="str">
        <f t="shared" si="110"/>
        <v/>
      </c>
      <c r="O172" s="20" t="str">
        <f t="shared" si="110"/>
        <v/>
      </c>
      <c r="P172" s="20" t="str">
        <f t="shared" si="110"/>
        <v/>
      </c>
      <c r="Q172" s="20" t="str">
        <f t="shared" si="110"/>
        <v/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65.387039635511655</v>
      </c>
      <c r="C173" s="20">
        <f t="shared" si="111"/>
        <v>80.738028811225519</v>
      </c>
      <c r="D173" s="20">
        <f t="shared" si="111"/>
        <v>69.10243192412598</v>
      </c>
      <c r="E173" s="20">
        <f t="shared" si="111"/>
        <v>67.435944644735898</v>
      </c>
      <c r="F173" s="20">
        <f t="shared" si="111"/>
        <v>56.759880771858363</v>
      </c>
      <c r="G173" s="20">
        <f t="shared" si="111"/>
        <v>49.370095747134812</v>
      </c>
      <c r="H173" s="20">
        <f t="shared" si="111"/>
        <v>44.47366138027644</v>
      </c>
      <c r="I173" s="20">
        <f t="shared" si="111"/>
        <v>43.10764048620463</v>
      </c>
      <c r="J173" s="20">
        <f t="shared" si="111"/>
        <v>42.410224622701868</v>
      </c>
      <c r="K173" s="20">
        <f t="shared" si="111"/>
        <v>28.867601657037717</v>
      </c>
      <c r="L173" s="20">
        <f t="shared" si="111"/>
        <v>32.034891380964332</v>
      </c>
      <c r="M173" s="20">
        <f t="shared" si="111"/>
        <v>31.337336876250539</v>
      </c>
      <c r="N173" s="20">
        <f t="shared" si="111"/>
        <v>29.582093304653704</v>
      </c>
      <c r="O173" s="20">
        <f t="shared" si="111"/>
        <v>29.475313902353189</v>
      </c>
      <c r="P173" s="20">
        <f t="shared" si="111"/>
        <v>29.944425206700743</v>
      </c>
      <c r="Q173" s="20">
        <f t="shared" si="111"/>
        <v>28.496762732889618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58.425920555968865</v>
      </c>
      <c r="C174" s="20">
        <f t="shared" si="112"/>
        <v>61.521429032232625</v>
      </c>
      <c r="D174" s="20">
        <f t="shared" si="112"/>
        <v>53.317293415489438</v>
      </c>
      <c r="E174" s="20">
        <f t="shared" si="112"/>
        <v>52.910671672617248</v>
      </c>
      <c r="F174" s="20">
        <f t="shared" si="112"/>
        <v>45.507982390610607</v>
      </c>
      <c r="G174" s="20">
        <f t="shared" si="112"/>
        <v>40.889229701989557</v>
      </c>
      <c r="H174" s="20">
        <f t="shared" si="112"/>
        <v>40.201184682870334</v>
      </c>
      <c r="I174" s="20">
        <f t="shared" si="112"/>
        <v>37.746338210098962</v>
      </c>
      <c r="J174" s="20">
        <f t="shared" si="112"/>
        <v>40.044556594899447</v>
      </c>
      <c r="K174" s="20">
        <f t="shared" si="112"/>
        <v>25.51513038308417</v>
      </c>
      <c r="L174" s="20">
        <f t="shared" si="112"/>
        <v>28.954004393651857</v>
      </c>
      <c r="M174" s="20">
        <f t="shared" si="112"/>
        <v>30.842680546347498</v>
      </c>
      <c r="N174" s="20">
        <f t="shared" si="112"/>
        <v>32.440642463531987</v>
      </c>
      <c r="O174" s="20">
        <f t="shared" si="112"/>
        <v>32.373454084166653</v>
      </c>
      <c r="P174" s="20">
        <f t="shared" si="112"/>
        <v>32.462126946818458</v>
      </c>
      <c r="Q174" s="20">
        <f t="shared" si="112"/>
        <v>31.57915402144916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22.12918097141219</v>
      </c>
      <c r="C175" s="24">
        <f t="shared" si="113"/>
        <v>28.818614783208339</v>
      </c>
      <c r="D175" s="24">
        <f t="shared" si="113"/>
        <v>24.930224581759564</v>
      </c>
      <c r="E175" s="24">
        <f t="shared" si="113"/>
        <v>19.446677751483566</v>
      </c>
      <c r="F175" s="24">
        <f t="shared" si="113"/>
        <v>21.486554930717119</v>
      </c>
      <c r="G175" s="24">
        <f t="shared" si="113"/>
        <v>20.386898115015413</v>
      </c>
      <c r="H175" s="24">
        <f t="shared" si="113"/>
        <v>19.97201906540754</v>
      </c>
      <c r="I175" s="24">
        <f t="shared" si="113"/>
        <v>25.10219152555473</v>
      </c>
      <c r="J175" s="24">
        <f t="shared" si="113"/>
        <v>26.138236059384209</v>
      </c>
      <c r="K175" s="24">
        <f t="shared" si="113"/>
        <v>20.600848974366869</v>
      </c>
      <c r="L175" s="24">
        <f t="shared" si="113"/>
        <v>21.295825181230157</v>
      </c>
      <c r="M175" s="24">
        <f t="shared" si="113"/>
        <v>22.179804776406254</v>
      </c>
      <c r="N175" s="24">
        <f t="shared" si="113"/>
        <v>18.528562311868541</v>
      </c>
      <c r="O175" s="24">
        <f t="shared" si="113"/>
        <v>19.957913693358837</v>
      </c>
      <c r="P175" s="24">
        <f t="shared" si="113"/>
        <v>27.168907625539621</v>
      </c>
      <c r="Q175" s="24">
        <f t="shared" si="113"/>
        <v>28.562931206398311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68.737450283619566</v>
      </c>
      <c r="C176" s="22">
        <f t="shared" si="114"/>
        <v>83.844216036002038</v>
      </c>
      <c r="D176" s="22">
        <f t="shared" si="114"/>
        <v>82.048236602802945</v>
      </c>
      <c r="E176" s="22">
        <f t="shared" si="114"/>
        <v>62.628978427498971</v>
      </c>
      <c r="F176" s="22">
        <f t="shared" si="114"/>
        <v>65.072485463806984</v>
      </c>
      <c r="G176" s="22">
        <f t="shared" si="114"/>
        <v>64.405941210323974</v>
      </c>
      <c r="H176" s="22">
        <f t="shared" si="114"/>
        <v>58.311496586545601</v>
      </c>
      <c r="I176" s="22">
        <f t="shared" si="114"/>
        <v>75.535814285404143</v>
      </c>
      <c r="J176" s="22">
        <f t="shared" si="114"/>
        <v>84.597233961263612</v>
      </c>
      <c r="K176" s="22">
        <f t="shared" si="114"/>
        <v>59.353057760213012</v>
      </c>
      <c r="L176" s="22">
        <f t="shared" si="114"/>
        <v>67.261413671399893</v>
      </c>
      <c r="M176" s="22">
        <f t="shared" si="114"/>
        <v>73.406567338878702</v>
      </c>
      <c r="N176" s="22">
        <f t="shared" si="114"/>
        <v>53.298646764063037</v>
      </c>
      <c r="O176" s="22">
        <f t="shared" si="114"/>
        <v>52.081791676088642</v>
      </c>
      <c r="P176" s="22">
        <f t="shared" si="114"/>
        <v>77.13060855742448</v>
      </c>
      <c r="Q176" s="22">
        <f t="shared" si="114"/>
        <v>76.790572938411714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619.60048850131648</v>
      </c>
      <c r="C177" s="20">
        <f t="shared" si="115"/>
        <v>643.32035321240403</v>
      </c>
      <c r="D177" s="20">
        <f t="shared" si="115"/>
        <v>620.37835525391779</v>
      </c>
      <c r="E177" s="20">
        <f t="shared" si="115"/>
        <v>590.62872051092052</v>
      </c>
      <c r="F177" s="20">
        <f t="shared" si="115"/>
        <v>586.27020487149082</v>
      </c>
      <c r="G177" s="20">
        <f t="shared" si="115"/>
        <v>626.82942099482773</v>
      </c>
      <c r="H177" s="20">
        <f t="shared" si="115"/>
        <v>577.07124446817329</v>
      </c>
      <c r="I177" s="20">
        <f t="shared" si="115"/>
        <v>561.43799792246602</v>
      </c>
      <c r="J177" s="20">
        <f t="shared" si="115"/>
        <v>550.50637179138107</v>
      </c>
      <c r="K177" s="20">
        <f t="shared" si="115"/>
        <v>579.69303031734546</v>
      </c>
      <c r="L177" s="20">
        <f t="shared" si="115"/>
        <v>541.58362532748833</v>
      </c>
      <c r="M177" s="20">
        <f t="shared" si="115"/>
        <v>564.31871752723282</v>
      </c>
      <c r="N177" s="20">
        <f t="shared" si="115"/>
        <v>553.75622554556821</v>
      </c>
      <c r="O177" s="20">
        <f t="shared" si="115"/>
        <v>488.57194015554103</v>
      </c>
      <c r="P177" s="20">
        <f t="shared" si="115"/>
        <v>526.63039043077515</v>
      </c>
      <c r="Q177" s="20">
        <f t="shared" si="115"/>
        <v>519.13998468132309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62.064894215749959</v>
      </c>
      <c r="C178" s="20">
        <f t="shared" si="116"/>
        <v>77.060085784359728</v>
      </c>
      <c r="D178" s="20">
        <f t="shared" si="116"/>
        <v>75.149443408578549</v>
      </c>
      <c r="E178" s="20">
        <f t="shared" si="116"/>
        <v>56.233212962704016</v>
      </c>
      <c r="F178" s="20">
        <f t="shared" si="116"/>
        <v>59.165406038385719</v>
      </c>
      <c r="G178" s="20">
        <f t="shared" si="116"/>
        <v>57.336514450209741</v>
      </c>
      <c r="H178" s="20">
        <f t="shared" si="116"/>
        <v>51.265173128484868</v>
      </c>
      <c r="I178" s="20">
        <f t="shared" si="116"/>
        <v>68.964731452816196</v>
      </c>
      <c r="J178" s="20">
        <f t="shared" si="116"/>
        <v>77.412181700550121</v>
      </c>
      <c r="K178" s="20">
        <f t="shared" si="116"/>
        <v>49.604243822132865</v>
      </c>
      <c r="L178" s="20">
        <f t="shared" si="116"/>
        <v>59.183678669018001</v>
      </c>
      <c r="M178" s="20">
        <f t="shared" si="116"/>
        <v>64.772726011253127</v>
      </c>
      <c r="N178" s="20">
        <f t="shared" si="116"/>
        <v>44.490604509340208</v>
      </c>
      <c r="O178" s="20">
        <f t="shared" si="116"/>
        <v>44.892377767520607</v>
      </c>
      <c r="P178" s="20">
        <f t="shared" si="116"/>
        <v>69.07014858900483</v>
      </c>
      <c r="Q178" s="20">
        <f t="shared" si="116"/>
        <v>69.189085584605678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5.4339384459963593</v>
      </c>
      <c r="C179" s="21">
        <f t="shared" si="117"/>
        <v>5.3644885737793651</v>
      </c>
      <c r="D179" s="21">
        <f t="shared" si="117"/>
        <v>4.9163929497113283</v>
      </c>
      <c r="E179" s="21">
        <f t="shared" si="117"/>
        <v>4.7108877837321783</v>
      </c>
      <c r="F179" s="21">
        <f t="shared" si="117"/>
        <v>4.7171745455229548</v>
      </c>
      <c r="G179" s="21">
        <f t="shared" si="117"/>
        <v>4.5984433050394973</v>
      </c>
      <c r="H179" s="21">
        <f t="shared" si="117"/>
        <v>4.3473027281129459</v>
      </c>
      <c r="I179" s="21">
        <f t="shared" si="117"/>
        <v>4.1107084568315431</v>
      </c>
      <c r="J179" s="21">
        <f t="shared" si="117"/>
        <v>3.9810554715425139</v>
      </c>
      <c r="K179" s="21">
        <f t="shared" si="117"/>
        <v>3.7819177285377306</v>
      </c>
      <c r="L179" s="21">
        <f t="shared" si="117"/>
        <v>3.5611485211171332</v>
      </c>
      <c r="M179" s="21">
        <f t="shared" si="117"/>
        <v>3.4274986479138887</v>
      </c>
      <c r="N179" s="21">
        <f t="shared" si="117"/>
        <v>3.3867804888156816</v>
      </c>
      <c r="O179" s="21">
        <f t="shared" si="117"/>
        <v>3.3632525065286591</v>
      </c>
      <c r="P179" s="21">
        <f t="shared" si="117"/>
        <v>3.1985254165878056</v>
      </c>
      <c r="Q179" s="21">
        <f t="shared" si="117"/>
        <v>3.0511022050383256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341.82939940108918</v>
      </c>
      <c r="C180" s="21">
        <f t="shared" si="118"/>
        <v>409.97320848422959</v>
      </c>
      <c r="D180" s="21">
        <f t="shared" si="118"/>
        <v>337.49827913400412</v>
      </c>
      <c r="E180" s="21">
        <f t="shared" si="118"/>
        <v>294.22521886037168</v>
      </c>
      <c r="F180" s="21">
        <f t="shared" si="118"/>
        <v>242.64485171513437</v>
      </c>
      <c r="G180" s="21">
        <f t="shared" si="118"/>
        <v>208.08481055941678</v>
      </c>
      <c r="H180" s="21">
        <f t="shared" si="118"/>
        <v>200.40739299454896</v>
      </c>
      <c r="I180" s="21">
        <f t="shared" si="118"/>
        <v>209.72040211623161</v>
      </c>
      <c r="J180" s="21">
        <f t="shared" si="118"/>
        <v>232.10219631023654</v>
      </c>
      <c r="K180" s="21">
        <f t="shared" si="118"/>
        <v>194.51842783817301</v>
      </c>
      <c r="L180" s="21">
        <f t="shared" si="118"/>
        <v>150.05552333619667</v>
      </c>
      <c r="M180" s="21">
        <f t="shared" si="118"/>
        <v>155.39473773131058</v>
      </c>
      <c r="N180" s="21">
        <f t="shared" si="118"/>
        <v>133.75856842771304</v>
      </c>
      <c r="O180" s="21">
        <f t="shared" si="118"/>
        <v>152.11354810722094</v>
      </c>
      <c r="P180" s="21">
        <f t="shared" si="118"/>
        <v>150.43316003207417</v>
      </c>
      <c r="Q180" s="21">
        <f t="shared" si="118"/>
        <v>146.8736100851651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405.70504219742043</v>
      </c>
      <c r="C181" s="20">
        <f t="shared" si="119"/>
        <v>482.99723103864625</v>
      </c>
      <c r="D181" s="20">
        <f t="shared" si="119"/>
        <v>400.12664817324662</v>
      </c>
      <c r="E181" s="20">
        <f t="shared" si="119"/>
        <v>385.51838735851038</v>
      </c>
      <c r="F181" s="20">
        <f t="shared" si="119"/>
        <v>324.95080290058917</v>
      </c>
      <c r="G181" s="20">
        <f t="shared" si="119"/>
        <v>287.95439031465855</v>
      </c>
      <c r="H181" s="20">
        <f t="shared" si="119"/>
        <v>304.06755912455981</v>
      </c>
      <c r="I181" s="20">
        <f t="shared" si="119"/>
        <v>295.78010302059215</v>
      </c>
      <c r="J181" s="20">
        <f t="shared" si="119"/>
        <v>267.910422987321</v>
      </c>
      <c r="K181" s="20">
        <f t="shared" si="119"/>
        <v>217.34696566167577</v>
      </c>
      <c r="L181" s="20">
        <f t="shared" si="119"/>
        <v>183.58324698155204</v>
      </c>
      <c r="M181" s="20">
        <f t="shared" si="119"/>
        <v>181.68097023789079</v>
      </c>
      <c r="N181" s="20">
        <f t="shared" si="119"/>
        <v>178.44689884439026</v>
      </c>
      <c r="O181" s="20">
        <f t="shared" si="119"/>
        <v>182.28450006026205</v>
      </c>
      <c r="P181" s="20">
        <f t="shared" si="119"/>
        <v>167.64012111737014</v>
      </c>
      <c r="Q181" s="20">
        <f t="shared" si="119"/>
        <v>165.76857725619132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158.38620580762168</v>
      </c>
      <c r="C182" s="20">
        <f t="shared" si="120"/>
        <v>196.05279368663943</v>
      </c>
      <c r="D182" s="20">
        <f t="shared" si="120"/>
        <v>164.40340403571608</v>
      </c>
      <c r="E182" s="20">
        <f t="shared" si="120"/>
        <v>162.12017266673681</v>
      </c>
      <c r="F182" s="20">
        <f t="shared" si="120"/>
        <v>135.97221220340694</v>
      </c>
      <c r="G182" s="20">
        <f t="shared" si="120"/>
        <v>118.83813301275752</v>
      </c>
      <c r="H182" s="20">
        <f t="shared" si="120"/>
        <v>124.58355965634155</v>
      </c>
      <c r="I182" s="20">
        <f t="shared" si="120"/>
        <v>127.27802212778479</v>
      </c>
      <c r="J182" s="20">
        <f t="shared" si="120"/>
        <v>128.67447876219632</v>
      </c>
      <c r="K182" s="20">
        <f t="shared" si="120"/>
        <v>94.031798317546716</v>
      </c>
      <c r="L182" s="20">
        <f t="shared" si="120"/>
        <v>100.21141796534964</v>
      </c>
      <c r="M182" s="20">
        <f t="shared" si="120"/>
        <v>108.28287975748275</v>
      </c>
      <c r="N182" s="20">
        <f t="shared" si="120"/>
        <v>103.24775869822467</v>
      </c>
      <c r="O182" s="20">
        <f t="shared" si="120"/>
        <v>119.40265713331554</v>
      </c>
      <c r="P182" s="20">
        <f t="shared" si="120"/>
        <v>114.05987786167127</v>
      </c>
      <c r="Q182" s="20">
        <f t="shared" si="120"/>
        <v>116.76947330762948</v>
      </c>
    </row>
    <row r="183" spans="1:17" ht="11.45" customHeight="1" x14ac:dyDescent="0.25">
      <c r="A183" s="19" t="s">
        <v>32</v>
      </c>
      <c r="B183" s="18">
        <f t="shared" ref="B183:Q183" si="121">IF(B51=0,"",B51/B25*1000)</f>
        <v>13.336276599763368</v>
      </c>
      <c r="C183" s="18">
        <f t="shared" si="121"/>
        <v>19.029414974315927</v>
      </c>
      <c r="D183" s="18">
        <f t="shared" si="121"/>
        <v>25.169623705593462</v>
      </c>
      <c r="E183" s="18">
        <f t="shared" si="121"/>
        <v>25.146374126391869</v>
      </c>
      <c r="F183" s="18">
        <f t="shared" si="121"/>
        <v>37.700838990763714</v>
      </c>
      <c r="G183" s="18">
        <f t="shared" si="121"/>
        <v>31.876274688016196</v>
      </c>
      <c r="H183" s="18">
        <f t="shared" si="121"/>
        <v>38.69269138136341</v>
      </c>
      <c r="I183" s="18">
        <f t="shared" si="121"/>
        <v>31.883934166070752</v>
      </c>
      <c r="J183" s="18">
        <f t="shared" si="121"/>
        <v>38.274278214263425</v>
      </c>
      <c r="K183" s="18">
        <f t="shared" si="121"/>
        <v>33.331399957647484</v>
      </c>
      <c r="L183" s="18">
        <f t="shared" si="121"/>
        <v>40.283162633926366</v>
      </c>
      <c r="M183" s="18">
        <f t="shared" si="121"/>
        <v>30.216170229855511</v>
      </c>
      <c r="N183" s="18">
        <f t="shared" si="121"/>
        <v>31.659191774896087</v>
      </c>
      <c r="O183" s="18">
        <f t="shared" si="121"/>
        <v>32.773183510047438</v>
      </c>
      <c r="P183" s="18">
        <f t="shared" si="121"/>
        <v>31.804886164925279</v>
      </c>
      <c r="Q183" s="18">
        <f t="shared" si="121"/>
        <v>30.316741369986623</v>
      </c>
    </row>
    <row r="184" spans="1:17" ht="11.45" customHeight="1" x14ac:dyDescent="0.25">
      <c r="A184" s="17" t="str">
        <f>$A$26</f>
        <v>Domestic coastal shipping</v>
      </c>
      <c r="B184" s="16">
        <f t="shared" ref="B184:Q184" si="122">IF(B52=0,"",B52/B26*1000)</f>
        <v>13.366392464898031</v>
      </c>
      <c r="C184" s="16">
        <f t="shared" si="122"/>
        <v>19.051204117908014</v>
      </c>
      <c r="D184" s="16">
        <f t="shared" si="122"/>
        <v>25.197314134162809</v>
      </c>
      <c r="E184" s="16">
        <f t="shared" si="122"/>
        <v>25.182055944751827</v>
      </c>
      <c r="F184" s="16">
        <f t="shared" si="122"/>
        <v>37.760981115421508</v>
      </c>
      <c r="G184" s="16">
        <f t="shared" si="122"/>
        <v>31.967818161743821</v>
      </c>
      <c r="H184" s="16">
        <f t="shared" si="122"/>
        <v>38.845895941437163</v>
      </c>
      <c r="I184" s="16">
        <f t="shared" si="122"/>
        <v>32.589068390964918</v>
      </c>
      <c r="J184" s="16">
        <f t="shared" si="122"/>
        <v>39.280647745004885</v>
      </c>
      <c r="K184" s="16">
        <f t="shared" si="122"/>
        <v>33.558797155362775</v>
      </c>
      <c r="L184" s="16">
        <f t="shared" si="122"/>
        <v>40.557752780141122</v>
      </c>
      <c r="M184" s="16">
        <f t="shared" si="122"/>
        <v>30.401279956928189</v>
      </c>
      <c r="N184" s="16">
        <f t="shared" si="122"/>
        <v>31.726602332083562</v>
      </c>
      <c r="O184" s="16">
        <f t="shared" si="122"/>
        <v>32.773183510047438</v>
      </c>
      <c r="P184" s="16">
        <f t="shared" si="122"/>
        <v>31.804886164925279</v>
      </c>
      <c r="Q184" s="16">
        <f t="shared" si="122"/>
        <v>30.316741369986623</v>
      </c>
    </row>
    <row r="185" spans="1:17" ht="11.45" customHeight="1" x14ac:dyDescent="0.25">
      <c r="A185" s="15" t="str">
        <f>$A$27</f>
        <v>Inland waterways</v>
      </c>
      <c r="B185" s="14">
        <f t="shared" ref="B185:Q185" si="123">IF(B53=0,"",B53/B27*1000)</f>
        <v>8.7128010930004898</v>
      </c>
      <c r="C185" s="14">
        <f t="shared" si="123"/>
        <v>12.423958790079563</v>
      </c>
      <c r="D185" s="14">
        <f t="shared" si="123"/>
        <v>16.439393977236936</v>
      </c>
      <c r="E185" s="14">
        <f t="shared" si="123"/>
        <v>16.436779116719464</v>
      </c>
      <c r="F185" s="14">
        <f t="shared" si="123"/>
        <v>24.658280327626439</v>
      </c>
      <c r="G185" s="14">
        <f t="shared" si="123"/>
        <v>20.88461594680766</v>
      </c>
      <c r="H185" s="14">
        <f t="shared" si="123"/>
        <v>25.389410700718642</v>
      </c>
      <c r="I185" s="14">
        <f t="shared" si="123"/>
        <v>21.309507145082648</v>
      </c>
      <c r="J185" s="14">
        <f t="shared" si="123"/>
        <v>25.696506362110529</v>
      </c>
      <c r="K185" s="14">
        <f t="shared" si="123"/>
        <v>21.963209704214492</v>
      </c>
      <c r="L185" s="14">
        <f t="shared" si="123"/>
        <v>26.555671463187632</v>
      </c>
      <c r="M185" s="14">
        <f t="shared" si="123"/>
        <v>19.914492960647415</v>
      </c>
      <c r="N185" s="14">
        <f t="shared" si="123"/>
        <v>20.791936065656408</v>
      </c>
      <c r="O185" s="14" t="str">
        <f t="shared" si="123"/>
        <v/>
      </c>
      <c r="P185" s="14" t="str">
        <f t="shared" si="123"/>
        <v/>
      </c>
      <c r="Q185" s="14" t="str">
        <f t="shared" si="123"/>
        <v/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76.264007528776958</v>
      </c>
      <c r="C188" s="24">
        <f t="shared" si="124"/>
        <v>80.56544862978923</v>
      </c>
      <c r="D188" s="24">
        <f t="shared" si="124"/>
        <v>82.652095107570148</v>
      </c>
      <c r="E188" s="24">
        <f t="shared" si="124"/>
        <v>80.160511552557722</v>
      </c>
      <c r="F188" s="24">
        <f t="shared" si="124"/>
        <v>79.768704498221098</v>
      </c>
      <c r="G188" s="24">
        <f t="shared" si="124"/>
        <v>78.039127318574501</v>
      </c>
      <c r="H188" s="24">
        <f t="shared" si="124"/>
        <v>74.596536481818333</v>
      </c>
      <c r="I188" s="24">
        <f t="shared" si="124"/>
        <v>82.799298047256201</v>
      </c>
      <c r="J188" s="24">
        <f t="shared" si="124"/>
        <v>83.797993677587201</v>
      </c>
      <c r="K188" s="24">
        <f t="shared" si="124"/>
        <v>78.991501675415847</v>
      </c>
      <c r="L188" s="24">
        <f t="shared" si="124"/>
        <v>86.871111980741347</v>
      </c>
      <c r="M188" s="24">
        <f t="shared" si="124"/>
        <v>87.549813790391951</v>
      </c>
      <c r="N188" s="24">
        <f t="shared" si="124"/>
        <v>84.691475762059994</v>
      </c>
      <c r="O188" s="24">
        <f t="shared" si="124"/>
        <v>84.424232843420143</v>
      </c>
      <c r="P188" s="24">
        <f t="shared" si="124"/>
        <v>108.49645224254871</v>
      </c>
      <c r="Q188" s="24">
        <f t="shared" si="124"/>
        <v>111.81403082714178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73.80846448826351</v>
      </c>
      <c r="C189" s="22">
        <f t="shared" si="125"/>
        <v>77.452475226829847</v>
      </c>
      <c r="D189" s="22">
        <f t="shared" si="125"/>
        <v>80.162666523948246</v>
      </c>
      <c r="E189" s="22">
        <f t="shared" si="125"/>
        <v>77.479880205160001</v>
      </c>
      <c r="F189" s="22">
        <f t="shared" si="125"/>
        <v>77.480766534168424</v>
      </c>
      <c r="G189" s="22">
        <f t="shared" si="125"/>
        <v>75.554972584326222</v>
      </c>
      <c r="H189" s="22">
        <f t="shared" si="125"/>
        <v>72.378697604142317</v>
      </c>
      <c r="I189" s="22">
        <f t="shared" si="125"/>
        <v>80.598247136611519</v>
      </c>
      <c r="J189" s="22">
        <f t="shared" si="125"/>
        <v>81.219902312296981</v>
      </c>
      <c r="K189" s="22">
        <f t="shared" si="125"/>
        <v>78.257815157291958</v>
      </c>
      <c r="L189" s="22">
        <f t="shared" si="125"/>
        <v>85.995441153618202</v>
      </c>
      <c r="M189" s="22">
        <f t="shared" si="125"/>
        <v>86.870868133900501</v>
      </c>
      <c r="N189" s="22">
        <f t="shared" si="125"/>
        <v>84.10596065186553</v>
      </c>
      <c r="O189" s="22">
        <f t="shared" si="125"/>
        <v>83.912207905814569</v>
      </c>
      <c r="P189" s="22">
        <f t="shared" si="125"/>
        <v>109.84685117282874</v>
      </c>
      <c r="Q189" s="22">
        <f t="shared" si="125"/>
        <v>114.13942283754515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127.79574820231306</v>
      </c>
      <c r="C190" s="20">
        <f t="shared" si="126"/>
        <v>127.59570591349151</v>
      </c>
      <c r="D190" s="20">
        <f t="shared" si="126"/>
        <v>127.16384814508876</v>
      </c>
      <c r="E190" s="20">
        <f t="shared" si="126"/>
        <v>126.59731334096979</v>
      </c>
      <c r="F190" s="20">
        <f t="shared" si="126"/>
        <v>126.06875089873246</v>
      </c>
      <c r="G190" s="20">
        <f t="shared" si="126"/>
        <v>125.25540368058915</v>
      </c>
      <c r="H190" s="20">
        <f t="shared" si="126"/>
        <v>122.46877069766725</v>
      </c>
      <c r="I190" s="20">
        <f t="shared" si="126"/>
        <v>119.10174955690097</v>
      </c>
      <c r="J190" s="20">
        <f t="shared" si="126"/>
        <v>115.65390803822586</v>
      </c>
      <c r="K190" s="20">
        <f t="shared" si="126"/>
        <v>113.73442031597885</v>
      </c>
      <c r="L190" s="20">
        <f t="shared" si="126"/>
        <v>113.43494213890075</v>
      </c>
      <c r="M190" s="20">
        <f t="shared" si="126"/>
        <v>112.09745463495079</v>
      </c>
      <c r="N190" s="20">
        <f t="shared" si="126"/>
        <v>111.34032075255341</v>
      </c>
      <c r="O190" s="20">
        <f t="shared" si="126"/>
        <v>110.81902409034872</v>
      </c>
      <c r="P190" s="20">
        <f t="shared" si="126"/>
        <v>109.69003615322823</v>
      </c>
      <c r="Q190" s="20">
        <f t="shared" si="126"/>
        <v>106.22438870267327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74.455274657266557</v>
      </c>
      <c r="C191" s="20">
        <f t="shared" si="127"/>
        <v>78.854436466117249</v>
      </c>
      <c r="D191" s="20">
        <f t="shared" si="127"/>
        <v>82.259856007389871</v>
      </c>
      <c r="E191" s="20">
        <f t="shared" si="127"/>
        <v>79.130420364116532</v>
      </c>
      <c r="F191" s="20">
        <f t="shared" si="127"/>
        <v>80.104515410900376</v>
      </c>
      <c r="G191" s="20">
        <f t="shared" si="127"/>
        <v>78.242567808587935</v>
      </c>
      <c r="H191" s="20">
        <f t="shared" si="127"/>
        <v>74.727753277587198</v>
      </c>
      <c r="I191" s="20">
        <f t="shared" si="127"/>
        <v>83.979219729088186</v>
      </c>
      <c r="J191" s="20">
        <f t="shared" si="127"/>
        <v>84.603184906976438</v>
      </c>
      <c r="K191" s="20">
        <f t="shared" si="127"/>
        <v>80.197045691978104</v>
      </c>
      <c r="L191" s="20">
        <f t="shared" si="127"/>
        <v>88.71288063044183</v>
      </c>
      <c r="M191" s="20">
        <f t="shared" si="127"/>
        <v>89.99690787271183</v>
      </c>
      <c r="N191" s="20">
        <f t="shared" si="127"/>
        <v>86.823462308333191</v>
      </c>
      <c r="O191" s="20">
        <f t="shared" si="127"/>
        <v>87.39609678607502</v>
      </c>
      <c r="P191" s="20">
        <f t="shared" si="127"/>
        <v>118.44542094784472</v>
      </c>
      <c r="Q191" s="20">
        <f t="shared" si="127"/>
        <v>122.12199734382645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66.437488065188049</v>
      </c>
      <c r="C192" s="20">
        <f t="shared" si="128"/>
        <v>63.427013708171998</v>
      </c>
      <c r="D192" s="20">
        <f t="shared" si="128"/>
        <v>61.010356652922255</v>
      </c>
      <c r="E192" s="20">
        <f t="shared" si="128"/>
        <v>60.306217331819227</v>
      </c>
      <c r="F192" s="20">
        <f t="shared" si="128"/>
        <v>53.566189373611316</v>
      </c>
      <c r="G192" s="20">
        <f t="shared" si="128"/>
        <v>49.26304667129434</v>
      </c>
      <c r="H192" s="20">
        <f t="shared" si="128"/>
        <v>46.271329523100214</v>
      </c>
      <c r="I192" s="20">
        <f t="shared" si="128"/>
        <v>43.15539363346516</v>
      </c>
      <c r="J192" s="20">
        <f t="shared" si="128"/>
        <v>42.648569804804893</v>
      </c>
      <c r="K192" s="20">
        <f t="shared" si="128"/>
        <v>51.693813275433286</v>
      </c>
      <c r="L192" s="20">
        <f t="shared" si="128"/>
        <v>52.066184814628116</v>
      </c>
      <c r="M192" s="20">
        <f t="shared" si="128"/>
        <v>51.884280846942218</v>
      </c>
      <c r="N192" s="20">
        <f t="shared" si="128"/>
        <v>49.097559981142588</v>
      </c>
      <c r="O192" s="20">
        <f t="shared" si="128"/>
        <v>42.153355057746701</v>
      </c>
      <c r="P192" s="20">
        <f t="shared" si="128"/>
        <v>39.474172351740997</v>
      </c>
      <c r="Q192" s="20">
        <f t="shared" si="128"/>
        <v>42.1346826213368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117.17704712854521</v>
      </c>
      <c r="C193" s="21">
        <f t="shared" si="129"/>
        <v>127.31659677168919</v>
      </c>
      <c r="D193" s="21">
        <f t="shared" si="129"/>
        <v>121.33354382315441</v>
      </c>
      <c r="E193" s="21">
        <f t="shared" si="129"/>
        <v>148.09984065804278</v>
      </c>
      <c r="F193" s="21">
        <f t="shared" si="129"/>
        <v>130.77310005674903</v>
      </c>
      <c r="G193" s="21">
        <f t="shared" si="129"/>
        <v>191.76904330144242</v>
      </c>
      <c r="H193" s="21">
        <f t="shared" si="129"/>
        <v>178.79533600747479</v>
      </c>
      <c r="I193" s="21">
        <f t="shared" si="129"/>
        <v>189.43176678835275</v>
      </c>
      <c r="J193" s="21">
        <f t="shared" si="129"/>
        <v>196.99606509164801</v>
      </c>
      <c r="K193" s="21">
        <f t="shared" si="129"/>
        <v>170.9329619242022</v>
      </c>
      <c r="L193" s="21">
        <f t="shared" si="129"/>
        <v>163.55149262879675</v>
      </c>
      <c r="M193" s="21">
        <f t="shared" si="129"/>
        <v>127.24836371140732</v>
      </c>
      <c r="N193" s="21">
        <f t="shared" si="129"/>
        <v>119.56246888645347</v>
      </c>
      <c r="O193" s="21">
        <f t="shared" si="129"/>
        <v>101.0892728538058</v>
      </c>
      <c r="P193" s="21">
        <f t="shared" si="129"/>
        <v>124.88242409717429</v>
      </c>
      <c r="Q193" s="21">
        <f t="shared" si="129"/>
        <v>115.92124793102421</v>
      </c>
    </row>
    <row r="194" spans="1:17" ht="11.45" customHeight="1" x14ac:dyDescent="0.25">
      <c r="A194" s="17" t="str">
        <f>$A$10</f>
        <v>Metro and tram, urban light rail</v>
      </c>
      <c r="B194" s="20" t="str">
        <f t="shared" ref="B194:Q194" si="130">IF(B10=0,"",B62/B10*1000)</f>
        <v/>
      </c>
      <c r="C194" s="20" t="str">
        <f t="shared" si="130"/>
        <v/>
      </c>
      <c r="D194" s="20" t="str">
        <f t="shared" si="130"/>
        <v/>
      </c>
      <c r="E194" s="20" t="str">
        <f t="shared" si="130"/>
        <v/>
      </c>
      <c r="F194" s="20" t="str">
        <f t="shared" si="130"/>
        <v/>
      </c>
      <c r="G194" s="20" t="str">
        <f t="shared" si="130"/>
        <v/>
      </c>
      <c r="H194" s="20" t="str">
        <f t="shared" si="130"/>
        <v/>
      </c>
      <c r="I194" s="20" t="str">
        <f t="shared" si="130"/>
        <v/>
      </c>
      <c r="J194" s="20" t="str">
        <f t="shared" si="130"/>
        <v/>
      </c>
      <c r="K194" s="20" t="str">
        <f t="shared" si="130"/>
        <v/>
      </c>
      <c r="L194" s="20" t="str">
        <f t="shared" si="130"/>
        <v/>
      </c>
      <c r="M194" s="20" t="str">
        <f t="shared" si="130"/>
        <v/>
      </c>
      <c r="N194" s="20" t="str">
        <f t="shared" si="130"/>
        <v/>
      </c>
      <c r="O194" s="20" t="str">
        <f t="shared" si="130"/>
        <v/>
      </c>
      <c r="P194" s="20" t="str">
        <f t="shared" si="130"/>
        <v/>
      </c>
      <c r="Q194" s="20" t="str">
        <f t="shared" si="130"/>
        <v/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117.17704712854521</v>
      </c>
      <c r="C195" s="20">
        <f t="shared" si="131"/>
        <v>127.31659677168919</v>
      </c>
      <c r="D195" s="20">
        <f t="shared" si="131"/>
        <v>121.33354382315441</v>
      </c>
      <c r="E195" s="20">
        <f t="shared" si="131"/>
        <v>148.09984065804278</v>
      </c>
      <c r="F195" s="20">
        <f t="shared" si="131"/>
        <v>130.77310005674903</v>
      </c>
      <c r="G195" s="20">
        <f t="shared" si="131"/>
        <v>191.76904330144242</v>
      </c>
      <c r="H195" s="20">
        <f t="shared" si="131"/>
        <v>178.79533600747479</v>
      </c>
      <c r="I195" s="20">
        <f t="shared" si="131"/>
        <v>189.43176678835275</v>
      </c>
      <c r="J195" s="20">
        <f t="shared" si="131"/>
        <v>196.99606509164801</v>
      </c>
      <c r="K195" s="20">
        <f t="shared" si="131"/>
        <v>170.9329619242022</v>
      </c>
      <c r="L195" s="20">
        <f t="shared" si="131"/>
        <v>163.55149262879675</v>
      </c>
      <c r="M195" s="20">
        <f t="shared" si="131"/>
        <v>127.24836371140732</v>
      </c>
      <c r="N195" s="20">
        <f t="shared" si="131"/>
        <v>119.56246888645347</v>
      </c>
      <c r="O195" s="20">
        <f t="shared" si="131"/>
        <v>101.0892728538058</v>
      </c>
      <c r="P195" s="20">
        <f t="shared" si="131"/>
        <v>124.88242409717429</v>
      </c>
      <c r="Q195" s="20">
        <f t="shared" si="131"/>
        <v>115.92124793102421</v>
      </c>
    </row>
    <row r="196" spans="1:17" ht="11.45" customHeight="1" x14ac:dyDescent="0.25">
      <c r="A196" s="17" t="str">
        <f>$A$12</f>
        <v>High speed passenger trains</v>
      </c>
      <c r="B196" s="20" t="str">
        <f t="shared" ref="B196:Q196" si="132">IF(B12=0,"",B64/B12*1000)</f>
        <v/>
      </c>
      <c r="C196" s="20" t="str">
        <f t="shared" si="132"/>
        <v/>
      </c>
      <c r="D196" s="20" t="str">
        <f t="shared" si="132"/>
        <v/>
      </c>
      <c r="E196" s="20" t="str">
        <f t="shared" si="132"/>
        <v/>
      </c>
      <c r="F196" s="20" t="str">
        <f t="shared" si="132"/>
        <v/>
      </c>
      <c r="G196" s="20" t="str">
        <f t="shared" si="132"/>
        <v/>
      </c>
      <c r="H196" s="20" t="str">
        <f t="shared" si="132"/>
        <v/>
      </c>
      <c r="I196" s="20" t="str">
        <f t="shared" si="132"/>
        <v/>
      </c>
      <c r="J196" s="20" t="str">
        <f t="shared" si="132"/>
        <v/>
      </c>
      <c r="K196" s="20" t="str">
        <f t="shared" si="132"/>
        <v/>
      </c>
      <c r="L196" s="20" t="str">
        <f t="shared" si="132"/>
        <v/>
      </c>
      <c r="M196" s="20" t="str">
        <f t="shared" si="132"/>
        <v/>
      </c>
      <c r="N196" s="20" t="str">
        <f t="shared" si="132"/>
        <v/>
      </c>
      <c r="O196" s="20" t="str">
        <f t="shared" si="132"/>
        <v/>
      </c>
      <c r="P196" s="20" t="str">
        <f t="shared" si="132"/>
        <v/>
      </c>
      <c r="Q196" s="20" t="str">
        <f t="shared" si="132"/>
        <v/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193.3176017501255</v>
      </c>
      <c r="C197" s="21">
        <f t="shared" si="133"/>
        <v>230.91032609155371</v>
      </c>
      <c r="D197" s="21">
        <f t="shared" si="133"/>
        <v>197.53867549930655</v>
      </c>
      <c r="E197" s="21">
        <f t="shared" si="133"/>
        <v>194.08276421116258</v>
      </c>
      <c r="F197" s="21">
        <f t="shared" si="133"/>
        <v>164.71014265747104</v>
      </c>
      <c r="G197" s="21">
        <f t="shared" si="133"/>
        <v>143.71145874459734</v>
      </c>
      <c r="H197" s="21">
        <f t="shared" si="133"/>
        <v>131.33621156245727</v>
      </c>
      <c r="I197" s="21">
        <f t="shared" si="133"/>
        <v>126.38168197504478</v>
      </c>
      <c r="J197" s="21">
        <f t="shared" si="133"/>
        <v>126.05405477498566</v>
      </c>
      <c r="K197" s="21">
        <f t="shared" si="133"/>
        <v>84.798321874010114</v>
      </c>
      <c r="L197" s="21">
        <f t="shared" si="133"/>
        <v>94.947431944815548</v>
      </c>
      <c r="M197" s="21">
        <f t="shared" si="133"/>
        <v>94.111779137401527</v>
      </c>
      <c r="N197" s="21">
        <f t="shared" si="133"/>
        <v>90.500047512089012</v>
      </c>
      <c r="O197" s="21">
        <f t="shared" si="133"/>
        <v>90.497221057886932</v>
      </c>
      <c r="P197" s="21">
        <f t="shared" si="133"/>
        <v>91.932448935607852</v>
      </c>
      <c r="Q197" s="21">
        <f t="shared" si="133"/>
        <v>88.041122444325126</v>
      </c>
    </row>
    <row r="198" spans="1:17" ht="11.45" customHeight="1" x14ac:dyDescent="0.25">
      <c r="A198" s="17" t="str">
        <f>$A$14</f>
        <v>Domestic</v>
      </c>
      <c r="B198" s="20" t="str">
        <f t="shared" ref="B198:Q198" si="134">IF(B14=0,"",B66/B14*1000)</f>
        <v/>
      </c>
      <c r="C198" s="20" t="str">
        <f t="shared" si="134"/>
        <v/>
      </c>
      <c r="D198" s="20" t="str">
        <f t="shared" si="134"/>
        <v/>
      </c>
      <c r="E198" s="20" t="str">
        <f t="shared" si="134"/>
        <v/>
      </c>
      <c r="F198" s="20" t="str">
        <f t="shared" si="134"/>
        <v/>
      </c>
      <c r="G198" s="20" t="str">
        <f t="shared" si="134"/>
        <v/>
      </c>
      <c r="H198" s="20" t="str">
        <f t="shared" si="134"/>
        <v/>
      </c>
      <c r="I198" s="20" t="str">
        <f t="shared" si="134"/>
        <v/>
      </c>
      <c r="J198" s="20" t="str">
        <f t="shared" si="134"/>
        <v/>
      </c>
      <c r="K198" s="20" t="str">
        <f t="shared" si="134"/>
        <v/>
      </c>
      <c r="L198" s="20" t="str">
        <f t="shared" si="134"/>
        <v/>
      </c>
      <c r="M198" s="20" t="str">
        <f t="shared" si="134"/>
        <v/>
      </c>
      <c r="N198" s="20" t="str">
        <f t="shared" si="134"/>
        <v/>
      </c>
      <c r="O198" s="20" t="str">
        <f t="shared" si="134"/>
        <v/>
      </c>
      <c r="P198" s="20" t="str">
        <f t="shared" si="134"/>
        <v/>
      </c>
      <c r="Q198" s="20" t="str">
        <f t="shared" si="134"/>
        <v/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196.83520697554536</v>
      </c>
      <c r="C199" s="20">
        <f t="shared" si="135"/>
        <v>243.04643092029727</v>
      </c>
      <c r="D199" s="20">
        <f t="shared" si="135"/>
        <v>207.84843975266494</v>
      </c>
      <c r="E199" s="20">
        <f t="shared" si="135"/>
        <v>202.8409728335412</v>
      </c>
      <c r="F199" s="20">
        <f t="shared" si="135"/>
        <v>170.7440635352512</v>
      </c>
      <c r="G199" s="20">
        <f t="shared" si="135"/>
        <v>148.53233164733373</v>
      </c>
      <c r="H199" s="20">
        <f t="shared" si="135"/>
        <v>133.81346744767387</v>
      </c>
      <c r="I199" s="20">
        <f t="shared" si="135"/>
        <v>129.76732674591432</v>
      </c>
      <c r="J199" s="20">
        <f t="shared" si="135"/>
        <v>127.62055418611037</v>
      </c>
      <c r="K199" s="20">
        <f t="shared" si="135"/>
        <v>86.9004068501159</v>
      </c>
      <c r="L199" s="20">
        <f t="shared" si="135"/>
        <v>96.434928245117646</v>
      </c>
      <c r="M199" s="20">
        <f t="shared" si="135"/>
        <v>94.33507350207627</v>
      </c>
      <c r="N199" s="20">
        <f t="shared" si="135"/>
        <v>89.051247630257464</v>
      </c>
      <c r="O199" s="20">
        <f t="shared" si="135"/>
        <v>88.729808613141714</v>
      </c>
      <c r="P199" s="20">
        <f t="shared" si="135"/>
        <v>90.14197868844316</v>
      </c>
      <c r="Q199" s="20">
        <f t="shared" si="135"/>
        <v>85.784067025034773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175.88008616810222</v>
      </c>
      <c r="C200" s="20">
        <f t="shared" si="136"/>
        <v>185.19852381287697</v>
      </c>
      <c r="D200" s="20">
        <f t="shared" si="136"/>
        <v>160.36941015928917</v>
      </c>
      <c r="E200" s="20">
        <f t="shared" si="136"/>
        <v>159.15031919386863</v>
      </c>
      <c r="F200" s="20">
        <f t="shared" si="136"/>
        <v>136.89630300485052</v>
      </c>
      <c r="G200" s="20">
        <f t="shared" si="136"/>
        <v>123.01723411691762</v>
      </c>
      <c r="H200" s="20">
        <f t="shared" si="136"/>
        <v>120.95833243684594</v>
      </c>
      <c r="I200" s="20">
        <f t="shared" si="136"/>
        <v>113.62814918017247</v>
      </c>
      <c r="J200" s="20">
        <f t="shared" si="136"/>
        <v>120.50180234231799</v>
      </c>
      <c r="K200" s="20">
        <f t="shared" si="136"/>
        <v>76.808431731397818</v>
      </c>
      <c r="L200" s="20">
        <f t="shared" si="136"/>
        <v>87.160505803050597</v>
      </c>
      <c r="M200" s="20">
        <f t="shared" si="136"/>
        <v>92.846005001330937</v>
      </c>
      <c r="N200" s="20">
        <f t="shared" si="136"/>
        <v>97.656364461881012</v>
      </c>
      <c r="O200" s="20">
        <f t="shared" si="136"/>
        <v>97.454106665344483</v>
      </c>
      <c r="P200" s="20">
        <f t="shared" si="136"/>
        <v>97.721039399575531</v>
      </c>
      <c r="Q200" s="20">
        <f t="shared" si="136"/>
        <v>95.06301787898542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68.58229884032049</v>
      </c>
      <c r="C201" s="24">
        <f t="shared" si="137"/>
        <v>89.326199724017599</v>
      </c>
      <c r="D201" s="24">
        <f t="shared" si="137"/>
        <v>77.279008962370611</v>
      </c>
      <c r="E201" s="24">
        <f t="shared" si="137"/>
        <v>60.280731531225172</v>
      </c>
      <c r="F201" s="24">
        <f t="shared" si="137"/>
        <v>66.535944929719705</v>
      </c>
      <c r="G201" s="24">
        <f t="shared" si="137"/>
        <v>63.008995575168079</v>
      </c>
      <c r="H201" s="24">
        <f t="shared" si="137"/>
        <v>60.981097252759625</v>
      </c>
      <c r="I201" s="24">
        <f t="shared" si="137"/>
        <v>74.934717529702411</v>
      </c>
      <c r="J201" s="24">
        <f t="shared" si="137"/>
        <v>77.781436453062824</v>
      </c>
      <c r="K201" s="24">
        <f t="shared" si="137"/>
        <v>61.30227768151704</v>
      </c>
      <c r="L201" s="24">
        <f t="shared" si="137"/>
        <v>63.895043320683087</v>
      </c>
      <c r="M201" s="24">
        <f t="shared" si="137"/>
        <v>66.56267721394974</v>
      </c>
      <c r="N201" s="24">
        <f t="shared" si="137"/>
        <v>54.729871586236229</v>
      </c>
      <c r="O201" s="24">
        <f t="shared" si="137"/>
        <v>59.11071435011047</v>
      </c>
      <c r="P201" s="24">
        <f t="shared" si="137"/>
        <v>80.492276271113241</v>
      </c>
      <c r="Q201" s="24">
        <f t="shared" si="137"/>
        <v>84.878949341751721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213.02505544980338</v>
      </c>
      <c r="C202" s="22">
        <f t="shared" si="138"/>
        <v>259.902892184834</v>
      </c>
      <c r="D202" s="22">
        <f t="shared" si="138"/>
        <v>254.34099427423885</v>
      </c>
      <c r="E202" s="22">
        <f t="shared" si="138"/>
        <v>194.12265617502308</v>
      </c>
      <c r="F202" s="22">
        <f t="shared" si="138"/>
        <v>201.44553237672798</v>
      </c>
      <c r="G202" s="22">
        <f t="shared" si="138"/>
        <v>198.90872068712443</v>
      </c>
      <c r="H202" s="22">
        <f t="shared" si="138"/>
        <v>177.46253144999773</v>
      </c>
      <c r="I202" s="22">
        <f t="shared" si="138"/>
        <v>224.21502680912957</v>
      </c>
      <c r="J202" s="22">
        <f t="shared" si="138"/>
        <v>250.2498026141553</v>
      </c>
      <c r="K202" s="22">
        <f t="shared" si="138"/>
        <v>175.36969472171597</v>
      </c>
      <c r="L202" s="22">
        <f t="shared" si="138"/>
        <v>200.72830944472568</v>
      </c>
      <c r="M202" s="22">
        <f t="shared" si="138"/>
        <v>219.24550971979247</v>
      </c>
      <c r="N202" s="22">
        <f t="shared" si="138"/>
        <v>157.22411800726019</v>
      </c>
      <c r="O202" s="22">
        <f t="shared" si="138"/>
        <v>153.87915290309027</v>
      </c>
      <c r="P202" s="22">
        <f t="shared" si="138"/>
        <v>228.42784104015809</v>
      </c>
      <c r="Q202" s="22">
        <f t="shared" si="138"/>
        <v>227.94152695989555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1903.2675909181153</v>
      </c>
      <c r="C203" s="20">
        <f t="shared" si="139"/>
        <v>1977.7381991231007</v>
      </c>
      <c r="D203" s="20">
        <f t="shared" si="139"/>
        <v>1908.3139438107489</v>
      </c>
      <c r="E203" s="20">
        <f t="shared" si="139"/>
        <v>1817.4494569758403</v>
      </c>
      <c r="F203" s="20">
        <f t="shared" si="139"/>
        <v>1802.8095976494947</v>
      </c>
      <c r="G203" s="20">
        <f t="shared" si="139"/>
        <v>1925.2186822171288</v>
      </c>
      <c r="H203" s="20">
        <f t="shared" si="139"/>
        <v>1746.3232875692179</v>
      </c>
      <c r="I203" s="20">
        <f t="shared" si="139"/>
        <v>1658.6418721138896</v>
      </c>
      <c r="J203" s="20">
        <f t="shared" si="139"/>
        <v>1620.9302894840894</v>
      </c>
      <c r="K203" s="20">
        <f t="shared" si="139"/>
        <v>1707.1689745724534</v>
      </c>
      <c r="L203" s="20">
        <f t="shared" si="139"/>
        <v>1609.8452337828396</v>
      </c>
      <c r="M203" s="20">
        <f t="shared" si="139"/>
        <v>1680.2354222463648</v>
      </c>
      <c r="N203" s="20">
        <f t="shared" si="139"/>
        <v>1630.537178816541</v>
      </c>
      <c r="O203" s="20">
        <f t="shared" si="139"/>
        <v>1441.1634872905156</v>
      </c>
      <c r="P203" s="20">
        <f t="shared" si="139"/>
        <v>1557.7017999840473</v>
      </c>
      <c r="Q203" s="20">
        <f t="shared" si="139"/>
        <v>1538.7644434378487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192.55129463495396</v>
      </c>
      <c r="C204" s="20">
        <f t="shared" si="140"/>
        <v>239.0726588670104</v>
      </c>
      <c r="D204" s="20">
        <f t="shared" si="140"/>
        <v>233.14504604031015</v>
      </c>
      <c r="E204" s="20">
        <f t="shared" si="140"/>
        <v>174.45897707989667</v>
      </c>
      <c r="F204" s="20">
        <f t="shared" si="140"/>
        <v>183.29621136025875</v>
      </c>
      <c r="G204" s="20">
        <f t="shared" si="140"/>
        <v>177.20973002093095</v>
      </c>
      <c r="H204" s="20">
        <f t="shared" si="140"/>
        <v>156.15266615413393</v>
      </c>
      <c r="I204" s="20">
        <f t="shared" si="140"/>
        <v>204.8166006748157</v>
      </c>
      <c r="J204" s="20">
        <f t="shared" si="140"/>
        <v>229.11175201319955</v>
      </c>
      <c r="K204" s="20">
        <f t="shared" si="140"/>
        <v>146.6707152903206</v>
      </c>
      <c r="L204" s="20">
        <f t="shared" si="140"/>
        <v>176.73096581952842</v>
      </c>
      <c r="M204" s="20">
        <f t="shared" si="140"/>
        <v>193.55057615341761</v>
      </c>
      <c r="N204" s="20">
        <f t="shared" si="140"/>
        <v>131.29384090837189</v>
      </c>
      <c r="O204" s="20">
        <f t="shared" si="140"/>
        <v>132.67633783345678</v>
      </c>
      <c r="P204" s="20">
        <f t="shared" si="140"/>
        <v>204.59121204675662</v>
      </c>
      <c r="Q204" s="20">
        <f t="shared" si="140"/>
        <v>205.41588646356007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16.858352792901893</v>
      </c>
      <c r="C205" s="21">
        <f t="shared" si="141"/>
        <v>16.642890203678292</v>
      </c>
      <c r="D205" s="21">
        <f t="shared" si="141"/>
        <v>15.252709915371879</v>
      </c>
      <c r="E205" s="21">
        <f t="shared" si="141"/>
        <v>14.615146824941045</v>
      </c>
      <c r="F205" s="21">
        <f t="shared" si="141"/>
        <v>14.634650992911872</v>
      </c>
      <c r="G205" s="21">
        <f t="shared" si="141"/>
        <v>14.266296960288669</v>
      </c>
      <c r="H205" s="21">
        <f t="shared" si="141"/>
        <v>13.487153712988894</v>
      </c>
      <c r="I205" s="21">
        <f t="shared" si="141"/>
        <v>12.753139197793171</v>
      </c>
      <c r="J205" s="21">
        <f t="shared" si="141"/>
        <v>12.350901338756362</v>
      </c>
      <c r="K205" s="21">
        <f t="shared" si="141"/>
        <v>11.733092661068753</v>
      </c>
      <c r="L205" s="21">
        <f t="shared" si="141"/>
        <v>11.048174121505991</v>
      </c>
      <c r="M205" s="21">
        <f t="shared" si="141"/>
        <v>10.633536242262629</v>
      </c>
      <c r="N205" s="21">
        <f t="shared" si="141"/>
        <v>10.036934633288519</v>
      </c>
      <c r="O205" s="21">
        <f t="shared" si="141"/>
        <v>10.094227929418674</v>
      </c>
      <c r="P205" s="21">
        <f t="shared" si="141"/>
        <v>9.4630817728415906</v>
      </c>
      <c r="Q205" s="21">
        <f t="shared" si="141"/>
        <v>9.1498477984294695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1029.0121858475732</v>
      </c>
      <c r="C206" s="21">
        <f t="shared" si="142"/>
        <v>1234.1461212535944</v>
      </c>
      <c r="D206" s="21">
        <f t="shared" si="142"/>
        <v>1015.1378002764757</v>
      </c>
      <c r="E206" s="21">
        <f t="shared" si="142"/>
        <v>885.00175893151209</v>
      </c>
      <c r="F206" s="21">
        <f t="shared" si="142"/>
        <v>729.91992608785836</v>
      </c>
      <c r="G206" s="21">
        <f t="shared" si="142"/>
        <v>626.03326214082961</v>
      </c>
      <c r="H206" s="21">
        <f t="shared" si="142"/>
        <v>602.99078885019333</v>
      </c>
      <c r="I206" s="21">
        <f t="shared" si="142"/>
        <v>631.32325591819153</v>
      </c>
      <c r="J206" s="21">
        <f t="shared" si="142"/>
        <v>698.44032151317276</v>
      </c>
      <c r="K206" s="21">
        <f t="shared" si="142"/>
        <v>585.56061289078843</v>
      </c>
      <c r="L206" s="21">
        <f t="shared" si="142"/>
        <v>451.71352240976756</v>
      </c>
      <c r="M206" s="21">
        <f t="shared" si="142"/>
        <v>467.78620862415141</v>
      </c>
      <c r="N206" s="21">
        <f t="shared" si="142"/>
        <v>402.65464911677418</v>
      </c>
      <c r="O206" s="21">
        <f t="shared" si="142"/>
        <v>457.90881331180992</v>
      </c>
      <c r="P206" s="21">
        <f t="shared" si="142"/>
        <v>452.85032562962522</v>
      </c>
      <c r="Q206" s="21">
        <f t="shared" si="142"/>
        <v>442.13497967658526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1221.2976210132829</v>
      </c>
      <c r="C207" s="20">
        <f t="shared" si="143"/>
        <v>1453.9710081701623</v>
      </c>
      <c r="D207" s="20">
        <f t="shared" si="143"/>
        <v>1203.5133527223502</v>
      </c>
      <c r="E207" s="20">
        <f t="shared" si="143"/>
        <v>1159.6030151128384</v>
      </c>
      <c r="F207" s="20">
        <f t="shared" si="143"/>
        <v>977.51122415672614</v>
      </c>
      <c r="G207" s="20">
        <f t="shared" si="143"/>
        <v>866.32477321060969</v>
      </c>
      <c r="H207" s="20">
        <f t="shared" si="143"/>
        <v>914.88609577022032</v>
      </c>
      <c r="I207" s="20">
        <f t="shared" si="143"/>
        <v>890.38956529983659</v>
      </c>
      <c r="J207" s="20">
        <f t="shared" si="143"/>
        <v>806.19418920915223</v>
      </c>
      <c r="K207" s="20">
        <f t="shared" si="143"/>
        <v>654.28157032342676</v>
      </c>
      <c r="L207" s="20">
        <f t="shared" si="143"/>
        <v>552.64233735443838</v>
      </c>
      <c r="M207" s="20">
        <f t="shared" si="143"/>
        <v>546.91589617204897</v>
      </c>
      <c r="N207" s="20">
        <f t="shared" si="143"/>
        <v>537.18034130273747</v>
      </c>
      <c r="O207" s="20">
        <f t="shared" si="143"/>
        <v>548.73270754880753</v>
      </c>
      <c r="P207" s="20">
        <f t="shared" si="143"/>
        <v>504.64859888873372</v>
      </c>
      <c r="Q207" s="20">
        <f t="shared" si="143"/>
        <v>499.01467318522344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476.79145249577698</v>
      </c>
      <c r="C208" s="20">
        <f t="shared" si="144"/>
        <v>590.17952852059273</v>
      </c>
      <c r="D208" s="20">
        <f t="shared" si="144"/>
        <v>494.49766191109018</v>
      </c>
      <c r="E208" s="20">
        <f t="shared" si="144"/>
        <v>487.64221681633359</v>
      </c>
      <c r="F208" s="20">
        <f t="shared" si="144"/>
        <v>409.02918969833223</v>
      </c>
      <c r="G208" s="20">
        <f t="shared" si="144"/>
        <v>357.53029678953487</v>
      </c>
      <c r="H208" s="20">
        <f t="shared" si="144"/>
        <v>374.85013797363166</v>
      </c>
      <c r="I208" s="20">
        <f t="shared" si="144"/>
        <v>383.14620096907424</v>
      </c>
      <c r="J208" s="20">
        <f t="shared" si="144"/>
        <v>387.20635024531509</v>
      </c>
      <c r="K208" s="20">
        <f t="shared" si="144"/>
        <v>283.06478756785543</v>
      </c>
      <c r="L208" s="20">
        <f t="shared" si="144"/>
        <v>301.66735344613733</v>
      </c>
      <c r="M208" s="20">
        <f t="shared" si="144"/>
        <v>325.96494913644415</v>
      </c>
      <c r="N208" s="20">
        <f t="shared" si="144"/>
        <v>310.80767788864586</v>
      </c>
      <c r="O208" s="20">
        <f t="shared" si="144"/>
        <v>359.43891727286547</v>
      </c>
      <c r="P208" s="20">
        <f t="shared" si="144"/>
        <v>343.35549967786545</v>
      </c>
      <c r="Q208" s="20">
        <f t="shared" si="144"/>
        <v>351.51221977711151</v>
      </c>
    </row>
    <row r="209" spans="1:17" ht="11.45" customHeight="1" x14ac:dyDescent="0.25">
      <c r="A209" s="19" t="s">
        <v>32</v>
      </c>
      <c r="B209" s="18">
        <f t="shared" ref="B209:Q209" si="145">IF(B25=0,"",B77/B25*1000)</f>
        <v>41.374715245105953</v>
      </c>
      <c r="C209" s="18">
        <f t="shared" si="145"/>
        <v>59.037214769319263</v>
      </c>
      <c r="D209" s="18">
        <f t="shared" si="145"/>
        <v>78.08671377315882</v>
      </c>
      <c r="E209" s="18">
        <f t="shared" si="145"/>
        <v>78.014583841551698</v>
      </c>
      <c r="F209" s="18">
        <f t="shared" si="145"/>
        <v>116.96379166071837</v>
      </c>
      <c r="G209" s="18">
        <f t="shared" si="145"/>
        <v>98.893553866065588</v>
      </c>
      <c r="H209" s="18">
        <f t="shared" si="145"/>
        <v>120.04093316413982</v>
      </c>
      <c r="I209" s="18">
        <f t="shared" si="145"/>
        <v>98.917316774780218</v>
      </c>
      <c r="J209" s="18">
        <f t="shared" si="145"/>
        <v>118.74284028836129</v>
      </c>
      <c r="K209" s="18">
        <f t="shared" si="145"/>
        <v>103.40796185892476</v>
      </c>
      <c r="L209" s="18">
        <f t="shared" si="145"/>
        <v>124.97524107895067</v>
      </c>
      <c r="M209" s="18">
        <f t="shared" si="145"/>
        <v>93.743214585104056</v>
      </c>
      <c r="N209" s="18">
        <f t="shared" si="145"/>
        <v>98.220071755243012</v>
      </c>
      <c r="O209" s="18">
        <f t="shared" si="145"/>
        <v>101.67614065742117</v>
      </c>
      <c r="P209" s="18">
        <f t="shared" si="145"/>
        <v>98.672076769924089</v>
      </c>
      <c r="Q209" s="18">
        <f t="shared" si="145"/>
        <v>94.055228380984261</v>
      </c>
    </row>
    <row r="210" spans="1:17" ht="11.45" customHeight="1" x14ac:dyDescent="0.25">
      <c r="A210" s="17" t="str">
        <f>$A$26</f>
        <v>Domestic coastal shipping</v>
      </c>
      <c r="B210" s="16">
        <f t="shared" ref="B210:Q210" si="146">IF(B26=0,"",B78/B26*1000)</f>
        <v>41.468147271277992</v>
      </c>
      <c r="C210" s="16">
        <f t="shared" si="146"/>
        <v>59.104813818035254</v>
      </c>
      <c r="D210" s="16">
        <f t="shared" si="146"/>
        <v>78.17262107933243</v>
      </c>
      <c r="E210" s="16">
        <f t="shared" si="146"/>
        <v>78.125283785649827</v>
      </c>
      <c r="F210" s="16">
        <f t="shared" si="146"/>
        <v>117.15037771892865</v>
      </c>
      <c r="G210" s="16">
        <f t="shared" si="146"/>
        <v>99.177560059975477</v>
      </c>
      <c r="H210" s="16">
        <f t="shared" si="146"/>
        <v>120.51623787155836</v>
      </c>
      <c r="I210" s="16">
        <f t="shared" si="146"/>
        <v>101.10493845061531</v>
      </c>
      <c r="J210" s="16">
        <f t="shared" si="146"/>
        <v>121.86502004028077</v>
      </c>
      <c r="K210" s="16">
        <f t="shared" si="146"/>
        <v>104.11344320018399</v>
      </c>
      <c r="L210" s="16">
        <f t="shared" si="146"/>
        <v>125.82713471086207</v>
      </c>
      <c r="M210" s="16">
        <f t="shared" si="146"/>
        <v>94.317502482437206</v>
      </c>
      <c r="N210" s="16">
        <f t="shared" si="146"/>
        <v>98.429207535179884</v>
      </c>
      <c r="O210" s="16">
        <f t="shared" si="146"/>
        <v>101.67614065742117</v>
      </c>
      <c r="P210" s="16">
        <f t="shared" si="146"/>
        <v>98.672076769924089</v>
      </c>
      <c r="Q210" s="16">
        <f t="shared" si="146"/>
        <v>94.055228380984261</v>
      </c>
    </row>
    <row r="211" spans="1:17" ht="11.45" customHeight="1" x14ac:dyDescent="0.25">
      <c r="A211" s="15" t="str">
        <f>$A$27</f>
        <v>Inland waterways</v>
      </c>
      <c r="B211" s="14">
        <f t="shared" ref="B211:Q211" si="147">IF(B27=0,"",B79/B27*1000)</f>
        <v>27.030757911585273</v>
      </c>
      <c r="C211" s="14">
        <f t="shared" si="147"/>
        <v>38.544323320768093</v>
      </c>
      <c r="D211" s="14">
        <f t="shared" si="147"/>
        <v>51.001884935586652</v>
      </c>
      <c r="E211" s="14">
        <f t="shared" si="147"/>
        <v>50.99377254315786</v>
      </c>
      <c r="F211" s="14">
        <f t="shared" si="147"/>
        <v>76.500312464098428</v>
      </c>
      <c r="G211" s="14">
        <f t="shared" si="147"/>
        <v>64.792825144155898</v>
      </c>
      <c r="H211" s="14">
        <f t="shared" si="147"/>
        <v>78.768585078830682</v>
      </c>
      <c r="I211" s="14">
        <f t="shared" si="147"/>
        <v>66.111015585638739</v>
      </c>
      <c r="J211" s="14">
        <f t="shared" si="147"/>
        <v>79.721324432131325</v>
      </c>
      <c r="K211" s="14">
        <f t="shared" si="147"/>
        <v>68.139074694697484</v>
      </c>
      <c r="L211" s="14">
        <f t="shared" si="147"/>
        <v>82.386814394016838</v>
      </c>
      <c r="M211" s="14">
        <f t="shared" si="147"/>
        <v>61.783097353580203</v>
      </c>
      <c r="N211" s="14">
        <f t="shared" si="147"/>
        <v>64.505293338490475</v>
      </c>
      <c r="O211" s="14" t="str">
        <f t="shared" si="147"/>
        <v/>
      </c>
      <c r="P211" s="14" t="str">
        <f t="shared" si="147"/>
        <v/>
      </c>
      <c r="Q211" s="14" t="str">
        <f t="shared" si="147"/>
        <v/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28819.644401633155</v>
      </c>
      <c r="C4" s="79">
        <f t="shared" si="0"/>
        <v>28898.475243934754</v>
      </c>
      <c r="D4" s="79">
        <f t="shared" si="0"/>
        <v>29080.636237266208</v>
      </c>
      <c r="E4" s="79">
        <f t="shared" si="0"/>
        <v>32056.874709931191</v>
      </c>
      <c r="F4" s="79">
        <f t="shared" si="0"/>
        <v>34621.787937396017</v>
      </c>
      <c r="G4" s="79">
        <f t="shared" si="0"/>
        <v>38555.105980960579</v>
      </c>
      <c r="H4" s="79">
        <f t="shared" si="0"/>
        <v>43243.282519118598</v>
      </c>
      <c r="I4" s="79">
        <f t="shared" si="0"/>
        <v>42824.458653500405</v>
      </c>
      <c r="J4" s="79">
        <f t="shared" si="0"/>
        <v>41511.693324925152</v>
      </c>
      <c r="K4" s="79">
        <f t="shared" si="0"/>
        <v>38936.47963904772</v>
      </c>
      <c r="L4" s="79">
        <f t="shared" si="0"/>
        <v>35367.833639474149</v>
      </c>
      <c r="M4" s="79">
        <f t="shared" si="0"/>
        <v>32761.02988012596</v>
      </c>
      <c r="N4" s="79">
        <f t="shared" si="0"/>
        <v>37030.055196731751</v>
      </c>
      <c r="O4" s="79">
        <f t="shared" si="0"/>
        <v>36275.574391881099</v>
      </c>
      <c r="P4" s="79">
        <f t="shared" si="0"/>
        <v>27409.469652682932</v>
      </c>
      <c r="Q4" s="79">
        <f t="shared" si="0"/>
        <v>27710.934813568347</v>
      </c>
    </row>
    <row r="5" spans="1:17" ht="11.45" customHeight="1" x14ac:dyDescent="0.25">
      <c r="A5" s="23" t="s">
        <v>30</v>
      </c>
      <c r="B5" s="78">
        <v>64.64440163315011</v>
      </c>
      <c r="C5" s="78">
        <v>65.475243934753252</v>
      </c>
      <c r="D5" s="78">
        <v>67.636237266206194</v>
      </c>
      <c r="E5" s="78">
        <v>69.874709931191873</v>
      </c>
      <c r="F5" s="78">
        <v>72.787937396019771</v>
      </c>
      <c r="G5" s="78">
        <v>71.10598096057889</v>
      </c>
      <c r="H5" s="78">
        <v>75.282519118601513</v>
      </c>
      <c r="I5" s="78">
        <v>85.358653500406078</v>
      </c>
      <c r="J5" s="78">
        <v>99.493324925154056</v>
      </c>
      <c r="K5" s="78">
        <v>106.77963904772632</v>
      </c>
      <c r="L5" s="78">
        <v>105.23363947414651</v>
      </c>
      <c r="M5" s="78">
        <v>105.0298801259604</v>
      </c>
      <c r="N5" s="78">
        <v>104.05519673175355</v>
      </c>
      <c r="O5" s="78">
        <v>103.57439188110166</v>
      </c>
      <c r="P5" s="78">
        <v>100.16965268293458</v>
      </c>
      <c r="Q5" s="78">
        <v>100.39181356834564</v>
      </c>
    </row>
    <row r="6" spans="1:17" ht="11.45" customHeight="1" x14ac:dyDescent="0.25">
      <c r="A6" s="19" t="s">
        <v>29</v>
      </c>
      <c r="B6" s="76">
        <v>26000.000000000004</v>
      </c>
      <c r="C6" s="76">
        <v>26000</v>
      </c>
      <c r="D6" s="76">
        <v>26000</v>
      </c>
      <c r="E6" s="76">
        <v>29000</v>
      </c>
      <c r="F6" s="76">
        <v>31000</v>
      </c>
      <c r="G6" s="76">
        <v>34793</v>
      </c>
      <c r="H6" s="76">
        <v>39472</v>
      </c>
      <c r="I6" s="76">
        <v>39119</v>
      </c>
      <c r="J6" s="76">
        <v>37991</v>
      </c>
      <c r="K6" s="76">
        <v>36055</v>
      </c>
      <c r="L6" s="76">
        <v>32569</v>
      </c>
      <c r="M6" s="76">
        <v>29908</v>
      </c>
      <c r="N6" s="76">
        <v>34191</v>
      </c>
      <c r="O6" s="76">
        <v>33325</v>
      </c>
      <c r="P6" s="76">
        <v>24336</v>
      </c>
      <c r="Q6" s="76">
        <v>24865</v>
      </c>
    </row>
    <row r="7" spans="1:17" ht="11.45" customHeight="1" x14ac:dyDescent="0.25">
      <c r="A7" s="62" t="s">
        <v>59</v>
      </c>
      <c r="B7" s="77">
        <f t="shared" ref="B7" si="1">IF(B34=0,0,B34*B144)</f>
        <v>12911.10889825201</v>
      </c>
      <c r="C7" s="77">
        <f t="shared" ref="C7:Q7" si="2">IF(C34=0,0,C34*C144)</f>
        <v>11927.604344919679</v>
      </c>
      <c r="D7" s="77">
        <f t="shared" si="2"/>
        <v>10961.717779254914</v>
      </c>
      <c r="E7" s="77">
        <f t="shared" si="2"/>
        <v>11063.034264910215</v>
      </c>
      <c r="F7" s="77">
        <f t="shared" si="2"/>
        <v>10232.343064570116</v>
      </c>
      <c r="G7" s="77">
        <f t="shared" si="2"/>
        <v>10563.710488776227</v>
      </c>
      <c r="H7" s="77">
        <f t="shared" si="2"/>
        <v>11200.830579062806</v>
      </c>
      <c r="I7" s="77">
        <f t="shared" si="2"/>
        <v>11952.076764375965</v>
      </c>
      <c r="J7" s="77">
        <f t="shared" si="2"/>
        <v>11691.222867678225</v>
      </c>
      <c r="K7" s="77">
        <f t="shared" si="2"/>
        <v>10126.538510822842</v>
      </c>
      <c r="L7" s="77">
        <f t="shared" si="2"/>
        <v>7171.5137541133681</v>
      </c>
      <c r="M7" s="77">
        <f t="shared" si="2"/>
        <v>6296.3216890144249</v>
      </c>
      <c r="N7" s="77">
        <f t="shared" si="2"/>
        <v>5588.9169053675932</v>
      </c>
      <c r="O7" s="77">
        <f t="shared" si="2"/>
        <v>4966.6762052612457</v>
      </c>
      <c r="P7" s="77">
        <f t="shared" si="2"/>
        <v>3792.3613873568193</v>
      </c>
      <c r="Q7" s="77">
        <f t="shared" si="2"/>
        <v>3657.3340500826021</v>
      </c>
    </row>
    <row r="8" spans="1:17" ht="11.45" customHeight="1" x14ac:dyDescent="0.25">
      <c r="A8" s="62" t="s">
        <v>58</v>
      </c>
      <c r="B8" s="77">
        <f t="shared" ref="B8" si="3">IF(B35=0,0,B35*B145)</f>
        <v>8080.4198062564856</v>
      </c>
      <c r="C8" s="77">
        <f t="shared" ref="C8:Q8" si="4">IF(C35=0,0,C35*C145)</f>
        <v>9331.3795902304737</v>
      </c>
      <c r="D8" s="77">
        <f t="shared" si="4"/>
        <v>9662.5461591891253</v>
      </c>
      <c r="E8" s="77">
        <f t="shared" si="4"/>
        <v>12014.894524019332</v>
      </c>
      <c r="F8" s="77">
        <f t="shared" si="4"/>
        <v>13498.909296158108</v>
      </c>
      <c r="G8" s="77">
        <f t="shared" si="4"/>
        <v>17441.997645452062</v>
      </c>
      <c r="H8" s="77">
        <f t="shared" si="4"/>
        <v>21118.807935738463</v>
      </c>
      <c r="I8" s="77">
        <f t="shared" si="4"/>
        <v>19624.128611554654</v>
      </c>
      <c r="J8" s="77">
        <f t="shared" si="4"/>
        <v>19390.714652539125</v>
      </c>
      <c r="K8" s="77">
        <f t="shared" si="4"/>
        <v>20510.716341851061</v>
      </c>
      <c r="L8" s="77">
        <f t="shared" si="4"/>
        <v>20197.839632403011</v>
      </c>
      <c r="M8" s="77">
        <f t="shared" si="4"/>
        <v>18839.453234560642</v>
      </c>
      <c r="N8" s="77">
        <f t="shared" si="4"/>
        <v>24454.753435546598</v>
      </c>
      <c r="O8" s="77">
        <f t="shared" si="4"/>
        <v>24095.458158337206</v>
      </c>
      <c r="P8" s="77">
        <f t="shared" si="4"/>
        <v>17318.41282281022</v>
      </c>
      <c r="Q8" s="77">
        <f t="shared" si="4"/>
        <v>18268.771286031275</v>
      </c>
    </row>
    <row r="9" spans="1:17" ht="11.45" customHeight="1" x14ac:dyDescent="0.25">
      <c r="A9" s="62" t="s">
        <v>57</v>
      </c>
      <c r="B9" s="77">
        <f t="shared" ref="B9" si="5">IF(B36=0,0,B36*B146)</f>
        <v>5008.471295491504</v>
      </c>
      <c r="C9" s="77">
        <f t="shared" ref="C9:Q9" si="6">IF(C36=0,0,C36*C146)</f>
        <v>4741.0160648498477</v>
      </c>
      <c r="D9" s="77">
        <f t="shared" si="6"/>
        <v>5375.7360615559601</v>
      </c>
      <c r="E9" s="77">
        <f t="shared" si="6"/>
        <v>5922.0712110704535</v>
      </c>
      <c r="F9" s="77">
        <f t="shared" si="6"/>
        <v>7268.7476392717754</v>
      </c>
      <c r="G9" s="77">
        <f t="shared" si="6"/>
        <v>6787.2918657717119</v>
      </c>
      <c r="H9" s="77">
        <f t="shared" si="6"/>
        <v>7152.3614851987313</v>
      </c>
      <c r="I9" s="77">
        <f t="shared" si="6"/>
        <v>7542.7946240693818</v>
      </c>
      <c r="J9" s="77">
        <f t="shared" si="6"/>
        <v>6909.0624797826458</v>
      </c>
      <c r="K9" s="77">
        <f t="shared" si="6"/>
        <v>5417.745147326099</v>
      </c>
      <c r="L9" s="77">
        <f t="shared" si="6"/>
        <v>5199.6466134836246</v>
      </c>
      <c r="M9" s="77">
        <f t="shared" si="6"/>
        <v>4772.1846764607026</v>
      </c>
      <c r="N9" s="77">
        <f t="shared" si="6"/>
        <v>4147.2764674721657</v>
      </c>
      <c r="O9" s="77">
        <f t="shared" si="6"/>
        <v>4240.1036549950586</v>
      </c>
      <c r="P9" s="77">
        <f t="shared" si="6"/>
        <v>3175.9706749955103</v>
      </c>
      <c r="Q9" s="77">
        <f t="shared" si="6"/>
        <v>2872.7885013993778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0</v>
      </c>
      <c r="D10" s="77">
        <f t="shared" si="8"/>
        <v>0</v>
      </c>
      <c r="E10" s="77">
        <f t="shared" si="8"/>
        <v>0</v>
      </c>
      <c r="F10" s="77">
        <f t="shared" si="8"/>
        <v>0</v>
      </c>
      <c r="G10" s="77">
        <f t="shared" si="8"/>
        <v>0</v>
      </c>
      <c r="H10" s="77">
        <f t="shared" si="8"/>
        <v>0</v>
      </c>
      <c r="I10" s="77">
        <f t="shared" si="8"/>
        <v>0</v>
      </c>
      <c r="J10" s="77">
        <f t="shared" si="8"/>
        <v>0</v>
      </c>
      <c r="K10" s="77">
        <f t="shared" si="8"/>
        <v>0</v>
      </c>
      <c r="L10" s="77">
        <f t="shared" si="8"/>
        <v>0</v>
      </c>
      <c r="M10" s="77">
        <f t="shared" si="8"/>
        <v>0</v>
      </c>
      <c r="N10" s="77">
        <f t="shared" si="8"/>
        <v>1.3141978931730086E-2</v>
      </c>
      <c r="O10" s="77">
        <f t="shared" si="8"/>
        <v>6.827357753593763E-2</v>
      </c>
      <c r="P10" s="77">
        <f t="shared" si="8"/>
        <v>0.30653645987907713</v>
      </c>
      <c r="Q10" s="77">
        <f t="shared" si="8"/>
        <v>0.4103405039358583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0</v>
      </c>
      <c r="O11" s="77">
        <f t="shared" si="10"/>
        <v>22.573656013993197</v>
      </c>
      <c r="P11" s="77">
        <f t="shared" si="10"/>
        <v>47.869436210644814</v>
      </c>
      <c r="Q11" s="77">
        <f t="shared" si="10"/>
        <v>63.154462196496205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0</v>
      </c>
      <c r="J12" s="77">
        <f t="shared" si="12"/>
        <v>0</v>
      </c>
      <c r="K12" s="77">
        <f t="shared" si="12"/>
        <v>0</v>
      </c>
      <c r="L12" s="77">
        <f t="shared" si="12"/>
        <v>0</v>
      </c>
      <c r="M12" s="77">
        <f t="shared" si="12"/>
        <v>4.0399964229212625E-2</v>
      </c>
      <c r="N12" s="77">
        <f t="shared" si="12"/>
        <v>4.0049634707508781E-2</v>
      </c>
      <c r="O12" s="77">
        <f t="shared" si="12"/>
        <v>0.12005181496384723</v>
      </c>
      <c r="P12" s="77">
        <f t="shared" si="12"/>
        <v>1.0791421669280981</v>
      </c>
      <c r="Q12" s="77">
        <f t="shared" si="12"/>
        <v>2.5413597863136519</v>
      </c>
    </row>
    <row r="13" spans="1:17" ht="11.45" customHeight="1" x14ac:dyDescent="0.25">
      <c r="A13" s="19" t="s">
        <v>28</v>
      </c>
      <c r="B13" s="76">
        <v>2755</v>
      </c>
      <c r="C13" s="76">
        <v>2833</v>
      </c>
      <c r="D13" s="76">
        <v>3013</v>
      </c>
      <c r="E13" s="76">
        <v>2987</v>
      </c>
      <c r="F13" s="76">
        <v>3549</v>
      </c>
      <c r="G13" s="76">
        <v>3690.9999999999995</v>
      </c>
      <c r="H13" s="76">
        <v>3695.9999999999995</v>
      </c>
      <c r="I13" s="76">
        <v>3620.1</v>
      </c>
      <c r="J13" s="76">
        <v>3421.2000000000003</v>
      </c>
      <c r="K13" s="76">
        <v>2774.6999999999994</v>
      </c>
      <c r="L13" s="76">
        <v>2693.5999999999995</v>
      </c>
      <c r="M13" s="76">
        <v>2747.9999999999995</v>
      </c>
      <c r="N13" s="76">
        <v>2735</v>
      </c>
      <c r="O13" s="76">
        <v>2847</v>
      </c>
      <c r="P13" s="76">
        <v>2973.3</v>
      </c>
      <c r="Q13" s="76">
        <v>2745.5430000000001</v>
      </c>
    </row>
    <row r="14" spans="1:17" ht="11.45" customHeight="1" x14ac:dyDescent="0.25">
      <c r="A14" s="62" t="s">
        <v>59</v>
      </c>
      <c r="B14" s="75">
        <f t="shared" ref="B14" si="13">IF(B41=0,0,B41*B151)</f>
        <v>0</v>
      </c>
      <c r="C14" s="75">
        <f t="shared" ref="C14:Q14" si="14">IF(C41=0,0,C41*C151)</f>
        <v>0</v>
      </c>
      <c r="D14" s="75">
        <f t="shared" si="14"/>
        <v>4.4769290007135911</v>
      </c>
      <c r="E14" s="75">
        <f t="shared" si="14"/>
        <v>6.8035259425151846</v>
      </c>
      <c r="F14" s="75">
        <f t="shared" si="14"/>
        <v>6.6362307294826062</v>
      </c>
      <c r="G14" s="75">
        <f t="shared" si="14"/>
        <v>6.4659745397850266</v>
      </c>
      <c r="H14" s="75">
        <f t="shared" si="14"/>
        <v>6.5528250163558681</v>
      </c>
      <c r="I14" s="75">
        <f t="shared" si="14"/>
        <v>5.4605120046793489</v>
      </c>
      <c r="J14" s="75">
        <f t="shared" si="14"/>
        <v>3.6340906097326688</v>
      </c>
      <c r="K14" s="75">
        <f t="shared" si="14"/>
        <v>3.1590831517316893</v>
      </c>
      <c r="L14" s="75">
        <f t="shared" si="14"/>
        <v>3.0456124104176392</v>
      </c>
      <c r="M14" s="75">
        <f t="shared" si="14"/>
        <v>2.1106104850409473</v>
      </c>
      <c r="N14" s="75">
        <f t="shared" si="14"/>
        <v>1.8258680874777431</v>
      </c>
      <c r="O14" s="75">
        <f t="shared" si="14"/>
        <v>29.412914696300994</v>
      </c>
      <c r="P14" s="75">
        <f t="shared" si="14"/>
        <v>16.705122727839644</v>
      </c>
      <c r="Q14" s="75">
        <f t="shared" si="14"/>
        <v>14.127196871685008</v>
      </c>
    </row>
    <row r="15" spans="1:17" ht="11.45" customHeight="1" x14ac:dyDescent="0.25">
      <c r="A15" s="62" t="s">
        <v>58</v>
      </c>
      <c r="B15" s="75">
        <f t="shared" ref="B15" si="15">IF(B42=0,0,B42*B152)</f>
        <v>2755</v>
      </c>
      <c r="C15" s="75">
        <f t="shared" ref="C15:Q15" si="16">IF(C42=0,0,C42*C152)</f>
        <v>2833</v>
      </c>
      <c r="D15" s="75">
        <f t="shared" si="16"/>
        <v>3007.3187013228635</v>
      </c>
      <c r="E15" s="75">
        <f t="shared" si="16"/>
        <v>2979.0163523771557</v>
      </c>
      <c r="F15" s="75">
        <f t="shared" si="16"/>
        <v>3522.1152109965556</v>
      </c>
      <c r="G15" s="75">
        <f t="shared" si="16"/>
        <v>3613.0458475948544</v>
      </c>
      <c r="H15" s="75">
        <f t="shared" si="16"/>
        <v>3563.7770837491435</v>
      </c>
      <c r="I15" s="75">
        <f t="shared" si="16"/>
        <v>3445.6878673035412</v>
      </c>
      <c r="J15" s="75">
        <f t="shared" si="16"/>
        <v>3243.1796683580392</v>
      </c>
      <c r="K15" s="75">
        <f t="shared" si="16"/>
        <v>2540.9807540208553</v>
      </c>
      <c r="L15" s="75">
        <f t="shared" si="16"/>
        <v>2414.8029641536527</v>
      </c>
      <c r="M15" s="75">
        <f t="shared" si="16"/>
        <v>2426.9643772937625</v>
      </c>
      <c r="N15" s="75">
        <f t="shared" si="16"/>
        <v>2418.4713046571633</v>
      </c>
      <c r="O15" s="75">
        <f t="shared" si="16"/>
        <v>2000.0223974936202</v>
      </c>
      <c r="P15" s="75">
        <f t="shared" si="16"/>
        <v>2024.7131265341504</v>
      </c>
      <c r="Q15" s="75">
        <f t="shared" si="16"/>
        <v>1697.6712061659184</v>
      </c>
    </row>
    <row r="16" spans="1:17" ht="11.45" customHeight="1" x14ac:dyDescent="0.25">
      <c r="A16" s="62" t="s">
        <v>57</v>
      </c>
      <c r="B16" s="75">
        <f t="shared" ref="B16" si="17">IF(B43=0,0,B43*B153)</f>
        <v>0</v>
      </c>
      <c r="C16" s="75">
        <f t="shared" ref="C16:Q16" si="18">IF(C43=0,0,C43*C153)</f>
        <v>0</v>
      </c>
      <c r="D16" s="75">
        <f t="shared" si="18"/>
        <v>1.2043696764230747</v>
      </c>
      <c r="E16" s="75">
        <f t="shared" si="18"/>
        <v>1.1801216803292449</v>
      </c>
      <c r="F16" s="75">
        <f t="shared" si="18"/>
        <v>1.3964036462854656</v>
      </c>
      <c r="G16" s="75">
        <f t="shared" si="18"/>
        <v>1.4345180776144271</v>
      </c>
      <c r="H16" s="75">
        <f t="shared" si="18"/>
        <v>1.4243517940648598</v>
      </c>
      <c r="I16" s="75">
        <f t="shared" si="18"/>
        <v>1.4104475669684946</v>
      </c>
      <c r="J16" s="75">
        <f t="shared" si="18"/>
        <v>1.3583932599585091</v>
      </c>
      <c r="K16" s="75">
        <f t="shared" si="18"/>
        <v>1.0640608113164338</v>
      </c>
      <c r="L16" s="75">
        <f t="shared" si="18"/>
        <v>1.0451584591157259</v>
      </c>
      <c r="M16" s="75">
        <f t="shared" si="18"/>
        <v>3.7495483157717482</v>
      </c>
      <c r="N16" s="75">
        <f t="shared" si="18"/>
        <v>3.8103761297903849</v>
      </c>
      <c r="O16" s="75">
        <f t="shared" si="18"/>
        <v>18.64650831249341</v>
      </c>
      <c r="P16" s="75">
        <f t="shared" si="18"/>
        <v>62.246447056528616</v>
      </c>
      <c r="Q16" s="75">
        <f t="shared" si="18"/>
        <v>54.617986545826419</v>
      </c>
    </row>
    <row r="17" spans="1:17" ht="11.45" customHeight="1" x14ac:dyDescent="0.25">
      <c r="A17" s="62" t="s">
        <v>56</v>
      </c>
      <c r="B17" s="75">
        <f t="shared" ref="B17" si="19">IF(B44=0,0,B44*B154)</f>
        <v>0</v>
      </c>
      <c r="C17" s="75">
        <f t="shared" ref="C17:Q17" si="20">IF(C44=0,0,C44*C154)</f>
        <v>0</v>
      </c>
      <c r="D17" s="75">
        <f t="shared" si="20"/>
        <v>0</v>
      </c>
      <c r="E17" s="75">
        <f t="shared" si="20"/>
        <v>0</v>
      </c>
      <c r="F17" s="75">
        <f t="shared" si="20"/>
        <v>0</v>
      </c>
      <c r="G17" s="75">
        <f t="shared" si="20"/>
        <v>0</v>
      </c>
      <c r="H17" s="75">
        <f t="shared" si="20"/>
        <v>0</v>
      </c>
      <c r="I17" s="75">
        <f t="shared" si="20"/>
        <v>0</v>
      </c>
      <c r="J17" s="75">
        <f t="shared" si="20"/>
        <v>0</v>
      </c>
      <c r="K17" s="75">
        <f t="shared" si="20"/>
        <v>85.869518214816409</v>
      </c>
      <c r="L17" s="75">
        <f t="shared" si="20"/>
        <v>135.8597912961115</v>
      </c>
      <c r="M17" s="75">
        <f t="shared" si="20"/>
        <v>179.0694833090285</v>
      </c>
      <c r="N17" s="75">
        <f t="shared" si="20"/>
        <v>176.18829260010236</v>
      </c>
      <c r="O17" s="75">
        <f t="shared" si="20"/>
        <v>256.95776321447937</v>
      </c>
      <c r="P17" s="75">
        <f t="shared" si="20"/>
        <v>314.32848376129914</v>
      </c>
      <c r="Q17" s="75">
        <f t="shared" si="20"/>
        <v>484.33580274736323</v>
      </c>
    </row>
    <row r="18" spans="1:17" ht="11.45" customHeight="1" x14ac:dyDescent="0.25">
      <c r="A18" s="62" t="s">
        <v>55</v>
      </c>
      <c r="B18" s="75">
        <f t="shared" ref="B18" si="21">IF(B45=0,0,B45*B155)</f>
        <v>0</v>
      </c>
      <c r="C18" s="75">
        <f t="shared" ref="C18:Q18" si="22">IF(C45=0,0,C45*C155)</f>
        <v>0</v>
      </c>
      <c r="D18" s="75">
        <f t="shared" si="22"/>
        <v>0</v>
      </c>
      <c r="E18" s="75">
        <f t="shared" si="22"/>
        <v>0</v>
      </c>
      <c r="F18" s="75">
        <f t="shared" si="22"/>
        <v>18.852154627676544</v>
      </c>
      <c r="G18" s="75">
        <f t="shared" si="22"/>
        <v>70.053659787746</v>
      </c>
      <c r="H18" s="75">
        <f t="shared" si="22"/>
        <v>124.24573944043559</v>
      </c>
      <c r="I18" s="75">
        <f t="shared" si="22"/>
        <v>167.54117312481074</v>
      </c>
      <c r="J18" s="75">
        <f t="shared" si="22"/>
        <v>173.02784777227001</v>
      </c>
      <c r="K18" s="75">
        <f t="shared" si="22"/>
        <v>143.62658380128005</v>
      </c>
      <c r="L18" s="75">
        <f t="shared" si="22"/>
        <v>138.84647368070242</v>
      </c>
      <c r="M18" s="75">
        <f t="shared" si="22"/>
        <v>136.10598059639611</v>
      </c>
      <c r="N18" s="75">
        <f t="shared" si="22"/>
        <v>134.70415852546637</v>
      </c>
      <c r="O18" s="75">
        <f t="shared" si="22"/>
        <v>541.96041628310593</v>
      </c>
      <c r="P18" s="75">
        <f t="shared" si="22"/>
        <v>555.30681992018242</v>
      </c>
      <c r="Q18" s="75">
        <f t="shared" si="22"/>
        <v>494.79080766920708</v>
      </c>
    </row>
    <row r="19" spans="1:17" ht="11.45" customHeight="1" x14ac:dyDescent="0.25">
      <c r="A19" s="25" t="s">
        <v>51</v>
      </c>
      <c r="B19" s="79">
        <f t="shared" ref="B19" si="23">B20+B26</f>
        <v>3203.3697037060397</v>
      </c>
      <c r="C19" s="79">
        <f t="shared" ref="C19:Q19" si="24">C20+C26</f>
        <v>3292.6868395331248</v>
      </c>
      <c r="D19" s="79">
        <f t="shared" si="24"/>
        <v>3393.5497352513939</v>
      </c>
      <c r="E19" s="79">
        <f t="shared" si="24"/>
        <v>3865.381420299158</v>
      </c>
      <c r="F19" s="79">
        <f t="shared" si="24"/>
        <v>4407.3394104996223</v>
      </c>
      <c r="G19" s="79">
        <f t="shared" si="24"/>
        <v>4406.0478887695526</v>
      </c>
      <c r="H19" s="79">
        <f t="shared" si="24"/>
        <v>5147.8973988135158</v>
      </c>
      <c r="I19" s="79">
        <f t="shared" si="24"/>
        <v>5936.3397112028906</v>
      </c>
      <c r="J19" s="79">
        <f t="shared" si="24"/>
        <v>5537.0768902938498</v>
      </c>
      <c r="K19" s="79">
        <f t="shared" si="24"/>
        <v>5096.6760924487089</v>
      </c>
      <c r="L19" s="79">
        <f t="shared" si="24"/>
        <v>5108.3795051096658</v>
      </c>
      <c r="M19" s="79">
        <f t="shared" si="24"/>
        <v>5487.1598401323517</v>
      </c>
      <c r="N19" s="79">
        <f t="shared" si="24"/>
        <v>6089.5021847706385</v>
      </c>
      <c r="O19" s="79">
        <f t="shared" si="24"/>
        <v>6801.2451012867305</v>
      </c>
      <c r="P19" s="79">
        <f t="shared" si="24"/>
        <v>6834.1553888715662</v>
      </c>
      <c r="Q19" s="79">
        <f t="shared" si="24"/>
        <v>7402.1995475106651</v>
      </c>
    </row>
    <row r="20" spans="1:17" ht="11.45" customHeight="1" x14ac:dyDescent="0.25">
      <c r="A20" s="23" t="s">
        <v>27</v>
      </c>
      <c r="B20" s="78">
        <v>38.337756679881863</v>
      </c>
      <c r="C20" s="78">
        <v>39.448320290456635</v>
      </c>
      <c r="D20" s="78">
        <v>42.938658074051723</v>
      </c>
      <c r="E20" s="78">
        <v>46.26175304061438</v>
      </c>
      <c r="F20" s="78">
        <v>49.39151381327828</v>
      </c>
      <c r="G20" s="78">
        <v>54.69468099296143</v>
      </c>
      <c r="H20" s="78">
        <v>68.986936777904731</v>
      </c>
      <c r="I20" s="78">
        <v>79.208725875274013</v>
      </c>
      <c r="J20" s="78">
        <v>84.093585720661522</v>
      </c>
      <c r="K20" s="78">
        <v>93.732499524195319</v>
      </c>
      <c r="L20" s="78">
        <v>85.539263052798077</v>
      </c>
      <c r="M20" s="78">
        <v>94.836648083696161</v>
      </c>
      <c r="N20" s="78">
        <v>105.321447861628</v>
      </c>
      <c r="O20" s="78">
        <v>110.20783978327152</v>
      </c>
      <c r="P20" s="78">
        <v>120.39165751863615</v>
      </c>
      <c r="Q20" s="78">
        <v>125.05303659512465</v>
      </c>
    </row>
    <row r="21" spans="1:17" ht="11.45" customHeight="1" x14ac:dyDescent="0.25">
      <c r="A21" s="62" t="s">
        <v>59</v>
      </c>
      <c r="B21" s="77">
        <f t="shared" ref="B21" si="25">IF(B48=0,0,B48*B158)</f>
        <v>4.374950536137157</v>
      </c>
      <c r="C21" s="77">
        <f t="shared" ref="C21:Q21" si="26">IF(C48=0,0,C48*C158)</f>
        <v>4.3433662109701281</v>
      </c>
      <c r="D21" s="77">
        <f t="shared" si="26"/>
        <v>4.3218764137974599</v>
      </c>
      <c r="E21" s="77">
        <f t="shared" si="26"/>
        <v>4.3000655774952481</v>
      </c>
      <c r="F21" s="77">
        <f t="shared" si="26"/>
        <v>4.2859688426235376</v>
      </c>
      <c r="G21" s="77">
        <f t="shared" si="26"/>
        <v>4.3668518010800641</v>
      </c>
      <c r="H21" s="77">
        <f t="shared" si="26"/>
        <v>5.5480305758457495</v>
      </c>
      <c r="I21" s="77">
        <f t="shared" si="26"/>
        <v>6.4163477849466179</v>
      </c>
      <c r="J21" s="77">
        <f t="shared" si="26"/>
        <v>5.949139742976798</v>
      </c>
      <c r="K21" s="77">
        <f t="shared" si="26"/>
        <v>5.4300755832006766</v>
      </c>
      <c r="L21" s="77">
        <f t="shared" si="26"/>
        <v>4.7881283776337913</v>
      </c>
      <c r="M21" s="77">
        <f t="shared" si="26"/>
        <v>4.150301771582356</v>
      </c>
      <c r="N21" s="77">
        <f t="shared" si="26"/>
        <v>3.5259404680140665</v>
      </c>
      <c r="O21" s="77">
        <f t="shared" si="26"/>
        <v>3.1302278205364988</v>
      </c>
      <c r="P21" s="77">
        <f t="shared" si="26"/>
        <v>2.7651887055323701</v>
      </c>
      <c r="Q21" s="77">
        <f t="shared" si="26"/>
        <v>2.354046044282855</v>
      </c>
    </row>
    <row r="22" spans="1:17" ht="11.45" customHeight="1" x14ac:dyDescent="0.25">
      <c r="A22" s="62" t="s">
        <v>58</v>
      </c>
      <c r="B22" s="77">
        <f t="shared" ref="B22" si="27">IF(B49=0,0,B49*B159)</f>
        <v>33.962806143744707</v>
      </c>
      <c r="C22" s="77">
        <f t="shared" ref="C22:Q22" si="28">IF(C49=0,0,C49*C159)</f>
        <v>35.104954079486504</v>
      </c>
      <c r="D22" s="77">
        <f t="shared" si="28"/>
        <v>38.616781660254262</v>
      </c>
      <c r="E22" s="77">
        <f t="shared" si="28"/>
        <v>41.961687463119134</v>
      </c>
      <c r="F22" s="77">
        <f t="shared" si="28"/>
        <v>45.105544970654741</v>
      </c>
      <c r="G22" s="77">
        <f t="shared" si="28"/>
        <v>50.327829191881364</v>
      </c>
      <c r="H22" s="77">
        <f t="shared" si="28"/>
        <v>63.438906202058988</v>
      </c>
      <c r="I22" s="77">
        <f t="shared" si="28"/>
        <v>72.792378090327389</v>
      </c>
      <c r="J22" s="77">
        <f t="shared" si="28"/>
        <v>78.144445977684725</v>
      </c>
      <c r="K22" s="77">
        <f t="shared" si="28"/>
        <v>88.302423940994643</v>
      </c>
      <c r="L22" s="77">
        <f t="shared" si="28"/>
        <v>80.75113467516428</v>
      </c>
      <c r="M22" s="77">
        <f t="shared" si="28"/>
        <v>90.686346312113798</v>
      </c>
      <c r="N22" s="77">
        <f t="shared" si="28"/>
        <v>101.79550739361393</v>
      </c>
      <c r="O22" s="77">
        <f t="shared" si="28"/>
        <v>107.07761196273502</v>
      </c>
      <c r="P22" s="77">
        <f t="shared" si="28"/>
        <v>117.62646881310378</v>
      </c>
      <c r="Q22" s="77">
        <f t="shared" si="28"/>
        <v>122.6989905508418</v>
      </c>
    </row>
    <row r="23" spans="1:17" ht="11.45" customHeight="1" x14ac:dyDescent="0.25">
      <c r="A23" s="62" t="s">
        <v>57</v>
      </c>
      <c r="B23" s="77">
        <f t="shared" ref="B23" si="29">IF(B50=0,0,B50*B160)</f>
        <v>0</v>
      </c>
      <c r="C23" s="77">
        <f t="shared" ref="C23:Q23" si="30">IF(C50=0,0,C50*C160)</f>
        <v>0</v>
      </c>
      <c r="D23" s="77">
        <f t="shared" si="30"/>
        <v>0</v>
      </c>
      <c r="E23" s="77">
        <f t="shared" si="30"/>
        <v>0</v>
      </c>
      <c r="F23" s="77">
        <f t="shared" si="30"/>
        <v>0</v>
      </c>
      <c r="G23" s="77">
        <f t="shared" si="30"/>
        <v>0</v>
      </c>
      <c r="H23" s="77">
        <f t="shared" si="30"/>
        <v>0</v>
      </c>
      <c r="I23" s="77">
        <f t="shared" si="30"/>
        <v>0</v>
      </c>
      <c r="J23" s="77">
        <f t="shared" si="30"/>
        <v>0</v>
      </c>
      <c r="K23" s="77">
        <f t="shared" si="30"/>
        <v>0</v>
      </c>
      <c r="L23" s="77">
        <f t="shared" si="30"/>
        <v>0</v>
      </c>
      <c r="M23" s="77">
        <f t="shared" si="30"/>
        <v>0</v>
      </c>
      <c r="N23" s="77">
        <f t="shared" si="30"/>
        <v>0</v>
      </c>
      <c r="O23" s="77">
        <f t="shared" si="30"/>
        <v>0</v>
      </c>
      <c r="P23" s="77">
        <f t="shared" si="30"/>
        <v>0</v>
      </c>
      <c r="Q23" s="77">
        <f t="shared" si="30"/>
        <v>0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0</v>
      </c>
      <c r="D24" s="77">
        <f t="shared" si="32"/>
        <v>0</v>
      </c>
      <c r="E24" s="77">
        <f t="shared" si="32"/>
        <v>0</v>
      </c>
      <c r="F24" s="77">
        <f t="shared" si="32"/>
        <v>0</v>
      </c>
      <c r="G24" s="77">
        <f t="shared" si="32"/>
        <v>0</v>
      </c>
      <c r="H24" s="77">
        <f t="shared" si="32"/>
        <v>0</v>
      </c>
      <c r="I24" s="77">
        <f t="shared" si="32"/>
        <v>0</v>
      </c>
      <c r="J24" s="77">
        <f t="shared" si="32"/>
        <v>0</v>
      </c>
      <c r="K24" s="77">
        <f t="shared" si="32"/>
        <v>0</v>
      </c>
      <c r="L24" s="77">
        <f t="shared" si="32"/>
        <v>0</v>
      </c>
      <c r="M24" s="77">
        <f t="shared" si="32"/>
        <v>0</v>
      </c>
      <c r="N24" s="77">
        <f t="shared" si="32"/>
        <v>0</v>
      </c>
      <c r="O24" s="77">
        <f t="shared" si="32"/>
        <v>0</v>
      </c>
      <c r="P24" s="77">
        <f t="shared" si="32"/>
        <v>0</v>
      </c>
      <c r="Q24" s="77">
        <f t="shared" si="32"/>
        <v>0</v>
      </c>
    </row>
    <row r="25" spans="1:17" ht="11.45" customHeight="1" x14ac:dyDescent="0.25">
      <c r="A25" s="62" t="s">
        <v>55</v>
      </c>
      <c r="B25" s="77">
        <f t="shared" ref="B25" si="33">IF(B52=0,0,B52*B162)</f>
        <v>0</v>
      </c>
      <c r="C25" s="77">
        <f t="shared" ref="C25:Q25" si="34">IF(C52=0,0,C52*C162)</f>
        <v>0</v>
      </c>
      <c r="D25" s="77">
        <f t="shared" si="34"/>
        <v>0</v>
      </c>
      <c r="E25" s="77">
        <f t="shared" si="34"/>
        <v>0</v>
      </c>
      <c r="F25" s="77">
        <f t="shared" si="34"/>
        <v>0</v>
      </c>
      <c r="G25" s="77">
        <f t="shared" si="34"/>
        <v>0</v>
      </c>
      <c r="H25" s="77">
        <f t="shared" si="34"/>
        <v>0</v>
      </c>
      <c r="I25" s="77">
        <f t="shared" si="34"/>
        <v>0</v>
      </c>
      <c r="J25" s="77">
        <f t="shared" si="34"/>
        <v>0</v>
      </c>
      <c r="K25" s="77">
        <f t="shared" si="34"/>
        <v>0</v>
      </c>
      <c r="L25" s="77">
        <f t="shared" si="34"/>
        <v>0</v>
      </c>
      <c r="M25" s="77">
        <f t="shared" si="34"/>
        <v>0</v>
      </c>
      <c r="N25" s="77">
        <f t="shared" si="34"/>
        <v>0</v>
      </c>
      <c r="O25" s="77">
        <f t="shared" si="34"/>
        <v>0</v>
      </c>
      <c r="P25" s="77">
        <f t="shared" si="34"/>
        <v>0</v>
      </c>
      <c r="Q25" s="77">
        <f t="shared" si="34"/>
        <v>0</v>
      </c>
    </row>
    <row r="26" spans="1:17" ht="11.45" customHeight="1" x14ac:dyDescent="0.25">
      <c r="A26" s="19" t="s">
        <v>24</v>
      </c>
      <c r="B26" s="76">
        <v>3165.0319470261579</v>
      </c>
      <c r="C26" s="76">
        <v>3253.2385192426682</v>
      </c>
      <c r="D26" s="76">
        <v>3350.6110771773424</v>
      </c>
      <c r="E26" s="76">
        <v>3819.1196672585438</v>
      </c>
      <c r="F26" s="76">
        <v>4357.9478966863444</v>
      </c>
      <c r="G26" s="76">
        <v>4351.3532077765913</v>
      </c>
      <c r="H26" s="76">
        <v>5078.9104620356111</v>
      </c>
      <c r="I26" s="76">
        <v>5857.1309853276171</v>
      </c>
      <c r="J26" s="76">
        <v>5452.9833045731884</v>
      </c>
      <c r="K26" s="76">
        <v>5002.9435929245137</v>
      </c>
      <c r="L26" s="76">
        <v>5022.8402420568682</v>
      </c>
      <c r="M26" s="76">
        <v>5392.323192048656</v>
      </c>
      <c r="N26" s="76">
        <v>5984.1807369090102</v>
      </c>
      <c r="O26" s="76">
        <v>6691.0372615034594</v>
      </c>
      <c r="P26" s="76">
        <v>6713.7637313529303</v>
      </c>
      <c r="Q26" s="76">
        <v>7277.1465109155406</v>
      </c>
    </row>
    <row r="27" spans="1:17" ht="11.45" customHeight="1" x14ac:dyDescent="0.25">
      <c r="A27" s="17" t="s">
        <v>23</v>
      </c>
      <c r="B27" s="75">
        <v>1534</v>
      </c>
      <c r="C27" s="75">
        <v>1518</v>
      </c>
      <c r="D27" s="75">
        <v>1518</v>
      </c>
      <c r="E27" s="75">
        <v>1958</v>
      </c>
      <c r="F27" s="75">
        <v>2213</v>
      </c>
      <c r="G27" s="75">
        <v>2137</v>
      </c>
      <c r="H27" s="75">
        <v>2232</v>
      </c>
      <c r="I27" s="75">
        <v>2704</v>
      </c>
      <c r="J27" s="75">
        <v>2560</v>
      </c>
      <c r="K27" s="75">
        <v>2633</v>
      </c>
      <c r="L27" s="75">
        <v>2292</v>
      </c>
      <c r="M27" s="75">
        <v>2320</v>
      </c>
      <c r="N27" s="75">
        <v>2438</v>
      </c>
      <c r="O27" s="75">
        <v>2540</v>
      </c>
      <c r="P27" s="75">
        <v>2768</v>
      </c>
      <c r="Q27" s="75">
        <v>2913</v>
      </c>
    </row>
    <row r="28" spans="1:17" ht="11.45" customHeight="1" x14ac:dyDescent="0.25">
      <c r="A28" s="15" t="s">
        <v>22</v>
      </c>
      <c r="B28" s="74">
        <v>1631.0319470261579</v>
      </c>
      <c r="C28" s="74">
        <v>1735.2385192426682</v>
      </c>
      <c r="D28" s="74">
        <v>1832.6110771773424</v>
      </c>
      <c r="E28" s="74">
        <v>1861.1196672585438</v>
      </c>
      <c r="F28" s="74">
        <v>2144.9478966863444</v>
      </c>
      <c r="G28" s="74">
        <v>2214.3532077765913</v>
      </c>
      <c r="H28" s="74">
        <v>2846.9104620356111</v>
      </c>
      <c r="I28" s="74">
        <v>3153.1309853276171</v>
      </c>
      <c r="J28" s="74">
        <v>2892.9833045731884</v>
      </c>
      <c r="K28" s="74">
        <v>2369.9435929245137</v>
      </c>
      <c r="L28" s="74">
        <v>2730.8402420568682</v>
      </c>
      <c r="M28" s="74">
        <v>3072.323192048656</v>
      </c>
      <c r="N28" s="74">
        <v>3546.1807369090102</v>
      </c>
      <c r="O28" s="74">
        <v>4151.0372615034594</v>
      </c>
      <c r="P28" s="74">
        <v>3945.7637313529303</v>
      </c>
      <c r="Q28" s="74">
        <v>4364.1465109155406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10115.918873984683</v>
      </c>
      <c r="C30" s="68">
        <f t="shared" si="35"/>
        <v>10289.338278237979</v>
      </c>
      <c r="D30" s="68">
        <f t="shared" si="35"/>
        <v>10969.082384547441</v>
      </c>
      <c r="E30" s="68">
        <f t="shared" si="35"/>
        <v>12370.786044031702</v>
      </c>
      <c r="F30" s="68">
        <f t="shared" si="35"/>
        <v>13605.405034928899</v>
      </c>
      <c r="G30" s="68">
        <f t="shared" si="35"/>
        <v>15188.555112114705</v>
      </c>
      <c r="H30" s="68">
        <f t="shared" si="35"/>
        <v>17363.468717274802</v>
      </c>
      <c r="I30" s="68">
        <f t="shared" si="35"/>
        <v>18976.888449310754</v>
      </c>
      <c r="J30" s="68">
        <f t="shared" si="35"/>
        <v>18699.498997724906</v>
      </c>
      <c r="K30" s="68">
        <f t="shared" si="35"/>
        <v>17902.979518914985</v>
      </c>
      <c r="L30" s="68">
        <f t="shared" si="35"/>
        <v>17855.36403610963</v>
      </c>
      <c r="M30" s="68">
        <f t="shared" si="35"/>
        <v>16660.892507632816</v>
      </c>
      <c r="N30" s="68">
        <f t="shared" si="35"/>
        <v>19186.797117180649</v>
      </c>
      <c r="O30" s="68">
        <f t="shared" si="35"/>
        <v>18894.773967832814</v>
      </c>
      <c r="P30" s="68">
        <f t="shared" si="35"/>
        <v>18097.193469098627</v>
      </c>
      <c r="Q30" s="68">
        <f t="shared" si="35"/>
        <v>19256.296979585506</v>
      </c>
    </row>
    <row r="31" spans="1:17" ht="11.45" customHeight="1" x14ac:dyDescent="0.25">
      <c r="A31" s="25" t="s">
        <v>39</v>
      </c>
      <c r="B31" s="79">
        <f t="shared" ref="B31:Q31" si="36">B32+B33+B40</f>
        <v>9385.769860938497</v>
      </c>
      <c r="C31" s="79">
        <f t="shared" si="36"/>
        <v>9548.0335629010915</v>
      </c>
      <c r="D31" s="79">
        <f t="shared" si="36"/>
        <v>10197.748536638564</v>
      </c>
      <c r="E31" s="79">
        <f t="shared" si="36"/>
        <v>11477.752235725409</v>
      </c>
      <c r="F31" s="79">
        <f t="shared" si="36"/>
        <v>12675.983599575304</v>
      </c>
      <c r="G31" s="79">
        <f t="shared" si="36"/>
        <v>14256.481754534405</v>
      </c>
      <c r="H31" s="79">
        <f t="shared" si="36"/>
        <v>16272.393254965189</v>
      </c>
      <c r="I31" s="79">
        <f t="shared" si="36"/>
        <v>17743.672887030836</v>
      </c>
      <c r="J31" s="79">
        <f t="shared" si="36"/>
        <v>17501.885226100632</v>
      </c>
      <c r="K31" s="79">
        <f t="shared" si="36"/>
        <v>16684.667595865922</v>
      </c>
      <c r="L31" s="79">
        <f t="shared" si="36"/>
        <v>16733.83247523976</v>
      </c>
      <c r="M31" s="79">
        <f t="shared" si="36"/>
        <v>15444.784280921027</v>
      </c>
      <c r="N31" s="79">
        <f t="shared" si="36"/>
        <v>17836.452969610593</v>
      </c>
      <c r="O31" s="79">
        <f t="shared" si="36"/>
        <v>17445.591933273765</v>
      </c>
      <c r="P31" s="79">
        <f t="shared" si="36"/>
        <v>16555.28172922687</v>
      </c>
      <c r="Q31" s="79">
        <f t="shared" si="36"/>
        <v>17669.314916797888</v>
      </c>
    </row>
    <row r="32" spans="1:17" ht="11.45" customHeight="1" x14ac:dyDescent="0.25">
      <c r="A32" s="23" t="s">
        <v>30</v>
      </c>
      <c r="B32" s="78">
        <v>55.971734287753428</v>
      </c>
      <c r="C32" s="78">
        <v>56.692198484198776</v>
      </c>
      <c r="D32" s="78">
        <v>58.573487607038551</v>
      </c>
      <c r="E32" s="78">
        <v>60.486619148621799</v>
      </c>
      <c r="F32" s="78">
        <v>63</v>
      </c>
      <c r="G32" s="78">
        <v>61.6</v>
      </c>
      <c r="H32" s="78">
        <v>65.2</v>
      </c>
      <c r="I32" s="78">
        <v>73.808179743904304</v>
      </c>
      <c r="J32" s="78">
        <v>85.984938558137472</v>
      </c>
      <c r="K32" s="78">
        <v>92.237712775531406</v>
      </c>
      <c r="L32" s="78">
        <v>91.058695256958657</v>
      </c>
      <c r="M32" s="78">
        <v>90.962065210308282</v>
      </c>
      <c r="N32" s="78">
        <v>90.284253236006165</v>
      </c>
      <c r="O32" s="78">
        <v>89.911739066644927</v>
      </c>
      <c r="P32" s="78">
        <v>86.924481728881815</v>
      </c>
      <c r="Q32" s="78">
        <v>87.115393770485468</v>
      </c>
    </row>
    <row r="33" spans="1:17" ht="11.45" customHeight="1" x14ac:dyDescent="0.25">
      <c r="A33" s="19" t="s">
        <v>29</v>
      </c>
      <c r="B33" s="76">
        <v>9234.341596611308</v>
      </c>
      <c r="C33" s="76">
        <v>9393.1819710218679</v>
      </c>
      <c r="D33" s="76">
        <v>10034.778311773875</v>
      </c>
      <c r="E33" s="76">
        <v>11309.833375138453</v>
      </c>
      <c r="F33" s="76">
        <v>12497.907312293259</v>
      </c>
      <c r="G33" s="76">
        <v>14082.944668224362</v>
      </c>
      <c r="H33" s="76">
        <v>16098.739998516732</v>
      </c>
      <c r="I33" s="76">
        <v>17566.979026065092</v>
      </c>
      <c r="J33" s="76">
        <v>17319.169945288111</v>
      </c>
      <c r="K33" s="76">
        <v>16496.149121333114</v>
      </c>
      <c r="L33" s="76">
        <v>16549.169160579524</v>
      </c>
      <c r="M33" s="76">
        <v>15258.044980419822</v>
      </c>
      <c r="N33" s="76">
        <v>17654.730939981855</v>
      </c>
      <c r="O33" s="76">
        <v>17254.680194207122</v>
      </c>
      <c r="P33" s="76">
        <v>16369.236052562583</v>
      </c>
      <c r="Q33" s="76">
        <v>17482.000497439876</v>
      </c>
    </row>
    <row r="34" spans="1:17" ht="11.45" customHeight="1" x14ac:dyDescent="0.25">
      <c r="A34" s="62" t="s">
        <v>59</v>
      </c>
      <c r="B34" s="77">
        <v>4626.9540236590046</v>
      </c>
      <c r="C34" s="77">
        <v>4360.2369120075591</v>
      </c>
      <c r="D34" s="77">
        <v>4281.2818999992724</v>
      </c>
      <c r="E34" s="77">
        <v>4376.4693770194644</v>
      </c>
      <c r="F34" s="77">
        <v>4186.7160145984426</v>
      </c>
      <c r="G34" s="77">
        <v>4358.3516853639176</v>
      </c>
      <c r="H34" s="77">
        <v>4665.7257883407192</v>
      </c>
      <c r="I34" s="77">
        <v>5471.1568860311791</v>
      </c>
      <c r="J34" s="77">
        <v>5436.2806880478929</v>
      </c>
      <c r="K34" s="77">
        <v>4741.8487551565167</v>
      </c>
      <c r="L34" s="77">
        <v>3739.1172182909877</v>
      </c>
      <c r="M34" s="77">
        <v>3297.6521626479748</v>
      </c>
      <c r="N34" s="77">
        <v>2975.80996934001</v>
      </c>
      <c r="O34" s="77">
        <v>2652.781900413836</v>
      </c>
      <c r="P34" s="77">
        <v>2629.8919435677899</v>
      </c>
      <c r="Q34" s="77">
        <v>2654.0599957579684</v>
      </c>
    </row>
    <row r="35" spans="1:17" ht="11.45" customHeight="1" x14ac:dyDescent="0.25">
      <c r="A35" s="62" t="s">
        <v>58</v>
      </c>
      <c r="B35" s="77">
        <v>2773.5281431588492</v>
      </c>
      <c r="C35" s="77">
        <v>3267.1549470130149</v>
      </c>
      <c r="D35" s="77">
        <v>3614.546386385131</v>
      </c>
      <c r="E35" s="77">
        <v>4552.3601363020234</v>
      </c>
      <c r="F35" s="77">
        <v>5290.1026953646178</v>
      </c>
      <c r="G35" s="77">
        <v>6892.3768867576819</v>
      </c>
      <c r="H35" s="77">
        <v>8425.6884397585818</v>
      </c>
      <c r="I35" s="77">
        <v>8603.8571007935261</v>
      </c>
      <c r="J35" s="77">
        <v>8635.8036818999572</v>
      </c>
      <c r="K35" s="77">
        <v>9198.8708219187502</v>
      </c>
      <c r="L35" s="77">
        <v>10086.260411293913</v>
      </c>
      <c r="M35" s="77">
        <v>9450.4664036791255</v>
      </c>
      <c r="N35" s="77">
        <v>12471.188476844813</v>
      </c>
      <c r="O35" s="77">
        <v>12326.446614991013</v>
      </c>
      <c r="P35" s="77">
        <v>11502.792591398544</v>
      </c>
      <c r="Q35" s="77">
        <v>12697.623864367513</v>
      </c>
    </row>
    <row r="36" spans="1:17" ht="11.45" customHeight="1" x14ac:dyDescent="0.25">
      <c r="A36" s="62" t="s">
        <v>57</v>
      </c>
      <c r="B36" s="77">
        <v>1833.8594297934542</v>
      </c>
      <c r="C36" s="77">
        <v>1765.7901120012939</v>
      </c>
      <c r="D36" s="77">
        <v>2138.9500253894707</v>
      </c>
      <c r="E36" s="77">
        <v>2381.0038618169647</v>
      </c>
      <c r="F36" s="77">
        <v>3021.0886023301996</v>
      </c>
      <c r="G36" s="77">
        <v>2832.2160961027625</v>
      </c>
      <c r="H36" s="77">
        <v>3007.3257704174316</v>
      </c>
      <c r="I36" s="77">
        <v>3491.9650392403869</v>
      </c>
      <c r="J36" s="77">
        <v>3247.085575340262</v>
      </c>
      <c r="K36" s="77">
        <v>2555.4295442578468</v>
      </c>
      <c r="L36" s="77">
        <v>2723.7915309946229</v>
      </c>
      <c r="M36" s="77">
        <v>2509.9035133277312</v>
      </c>
      <c r="N36" s="77">
        <v>2207.702520345515</v>
      </c>
      <c r="O36" s="77">
        <v>2263.2967280138114</v>
      </c>
      <c r="P36" s="77">
        <v>2202.3379590805198</v>
      </c>
      <c r="Q36" s="77">
        <v>2082.2582154149304</v>
      </c>
    </row>
    <row r="37" spans="1:17" ht="11.45" customHeight="1" x14ac:dyDescent="0.25">
      <c r="A37" s="62" t="s">
        <v>56</v>
      </c>
      <c r="B37" s="77">
        <v>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6.9958152627313105E-3</v>
      </c>
      <c r="O37" s="77">
        <v>3.6443298848330863E-2</v>
      </c>
      <c r="P37" s="77">
        <v>0.21256395304557046</v>
      </c>
      <c r="Q37" s="77">
        <v>0.29742352596501126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12.04944170069815</v>
      </c>
      <c r="P38" s="77">
        <v>33.194474141873386</v>
      </c>
      <c r="Q38" s="77">
        <v>45.775697613906623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2.2900764991034654E-2</v>
      </c>
      <c r="N39" s="77">
        <v>2.2977636252737934E-2</v>
      </c>
      <c r="O39" s="77">
        <v>6.9065788911738354E-2</v>
      </c>
      <c r="P39" s="77">
        <v>0.80652042080867536</v>
      </c>
      <c r="Q39" s="77">
        <v>1.985300759591079</v>
      </c>
    </row>
    <row r="40" spans="1:17" ht="11.45" customHeight="1" x14ac:dyDescent="0.25">
      <c r="A40" s="19" t="s">
        <v>28</v>
      </c>
      <c r="B40" s="76">
        <v>95.456530039435279</v>
      </c>
      <c r="C40" s="76">
        <v>98.159393395024949</v>
      </c>
      <c r="D40" s="76">
        <v>104.39673725765111</v>
      </c>
      <c r="E40" s="76">
        <v>107.43224143833498</v>
      </c>
      <c r="F40" s="76">
        <v>115.07628728204516</v>
      </c>
      <c r="G40" s="76">
        <v>111.93708631004354</v>
      </c>
      <c r="H40" s="76">
        <v>108.45325644845596</v>
      </c>
      <c r="I40" s="76">
        <v>102.88568122184064</v>
      </c>
      <c r="J40" s="76">
        <v>96.730342254384652</v>
      </c>
      <c r="K40" s="76">
        <v>96.280761757275812</v>
      </c>
      <c r="L40" s="76">
        <v>93.604619403279699</v>
      </c>
      <c r="M40" s="76">
        <v>95.777235290898531</v>
      </c>
      <c r="N40" s="76">
        <v>91.437776392733241</v>
      </c>
      <c r="O40" s="76">
        <v>101.00000000000001</v>
      </c>
      <c r="P40" s="76">
        <v>99.121194935403452</v>
      </c>
      <c r="Q40" s="76">
        <v>100.19902558752928</v>
      </c>
    </row>
    <row r="41" spans="1:17" ht="11.45" customHeight="1" x14ac:dyDescent="0.25">
      <c r="A41" s="62" t="s">
        <v>59</v>
      </c>
      <c r="B41" s="75">
        <v>0</v>
      </c>
      <c r="C41" s="75">
        <v>0</v>
      </c>
      <c r="D41" s="75">
        <v>0.40331219036923449</v>
      </c>
      <c r="E41" s="75">
        <v>0.61431804351441177</v>
      </c>
      <c r="F41" s="75">
        <v>0.59303284365403353</v>
      </c>
      <c r="G41" s="75">
        <v>0.58169622887031636</v>
      </c>
      <c r="H41" s="75">
        <v>0.59145643445940577</v>
      </c>
      <c r="I41" s="75">
        <v>0.49444180431363033</v>
      </c>
      <c r="J41" s="75">
        <v>0.32923240823539246</v>
      </c>
      <c r="K41" s="75">
        <v>0.29212034631236528</v>
      </c>
      <c r="L41" s="75">
        <v>0.2816692597938204</v>
      </c>
      <c r="M41" s="75">
        <v>0.19525449886308463</v>
      </c>
      <c r="N41" s="75">
        <v>0.16961727444411565</v>
      </c>
      <c r="O41" s="75">
        <v>2.7486238066505524</v>
      </c>
      <c r="P41" s="75">
        <v>1.5708239773874304</v>
      </c>
      <c r="Q41" s="75">
        <v>1.3404931331061567</v>
      </c>
    </row>
    <row r="42" spans="1:17" ht="11.45" customHeight="1" x14ac:dyDescent="0.25">
      <c r="A42" s="62" t="s">
        <v>58</v>
      </c>
      <c r="B42" s="75">
        <v>95.456530039435279</v>
      </c>
      <c r="C42" s="75">
        <v>98.159393395024949</v>
      </c>
      <c r="D42" s="75">
        <v>103.95179449814789</v>
      </c>
      <c r="E42" s="75">
        <v>106.77562479191189</v>
      </c>
      <c r="F42" s="75">
        <v>113.82885500347201</v>
      </c>
      <c r="G42" s="75">
        <v>109.19484715298159</v>
      </c>
      <c r="H42" s="75">
        <v>104.18780724337599</v>
      </c>
      <c r="I42" s="75">
        <v>97.605377396796072</v>
      </c>
      <c r="J42" s="75">
        <v>91.482103856765363</v>
      </c>
      <c r="K42" s="75">
        <v>88.003496158819416</v>
      </c>
      <c r="L42" s="75">
        <v>83.758402234695581</v>
      </c>
      <c r="M42" s="75">
        <v>84.480483219472731</v>
      </c>
      <c r="N42" s="75">
        <v>80.759371047468591</v>
      </c>
      <c r="O42" s="75">
        <v>69.742281967511829</v>
      </c>
      <c r="P42" s="75">
        <v>66.803713317395932</v>
      </c>
      <c r="Q42" s="75">
        <v>61.444062760227382</v>
      </c>
    </row>
    <row r="43" spans="1:17" ht="11.45" customHeight="1" x14ac:dyDescent="0.25">
      <c r="A43" s="62" t="s">
        <v>57</v>
      </c>
      <c r="B43" s="75">
        <v>0</v>
      </c>
      <c r="C43" s="75">
        <v>0</v>
      </c>
      <c r="D43" s="75">
        <v>4.1630569133979972E-2</v>
      </c>
      <c r="E43" s="75">
        <v>4.2298602908670067E-2</v>
      </c>
      <c r="F43" s="75">
        <v>4.5129423274707113E-2</v>
      </c>
      <c r="G43" s="75">
        <v>4.3354551486682727E-2</v>
      </c>
      <c r="H43" s="75">
        <v>4.1641238124430442E-2</v>
      </c>
      <c r="I43" s="75">
        <v>3.9953493286112904E-2</v>
      </c>
      <c r="J43" s="75">
        <v>3.8316925361328892E-2</v>
      </c>
      <c r="K43" s="75">
        <v>3.6852334034115829E-2</v>
      </c>
      <c r="L43" s="75">
        <v>3.6251737270950046E-2</v>
      </c>
      <c r="M43" s="75">
        <v>0.130518460235651</v>
      </c>
      <c r="N43" s="75">
        <v>0.12723887982610618</v>
      </c>
      <c r="O43" s="75">
        <v>0.65021773859590826</v>
      </c>
      <c r="P43" s="75">
        <v>2.0537693709275531</v>
      </c>
      <c r="Q43" s="75">
        <v>1.9767967913752946</v>
      </c>
    </row>
    <row r="44" spans="1:17" ht="11.45" customHeight="1" x14ac:dyDescent="0.25">
      <c r="A44" s="62" t="s">
        <v>56</v>
      </c>
      <c r="B44" s="75">
        <v>0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2.9739768018389512</v>
      </c>
      <c r="L44" s="75">
        <v>4.712350951950147</v>
      </c>
      <c r="M44" s="75">
        <v>6.2332503193461335</v>
      </c>
      <c r="N44" s="75">
        <v>5.8834089405615995</v>
      </c>
      <c r="O44" s="75">
        <v>8.9603100436791596</v>
      </c>
      <c r="P44" s="75">
        <v>10.371004979172488</v>
      </c>
      <c r="Q44" s="75">
        <v>17.529636688746201</v>
      </c>
    </row>
    <row r="45" spans="1:17" ht="11.45" customHeight="1" x14ac:dyDescent="0.25">
      <c r="A45" s="62" t="s">
        <v>55</v>
      </c>
      <c r="B45" s="75">
        <v>0</v>
      </c>
      <c r="C45" s="75">
        <v>0</v>
      </c>
      <c r="D45" s="75">
        <v>0</v>
      </c>
      <c r="E45" s="75">
        <v>0</v>
      </c>
      <c r="F45" s="75">
        <v>0.60927001164441075</v>
      </c>
      <c r="G45" s="75">
        <v>2.1171883767049464</v>
      </c>
      <c r="H45" s="75">
        <v>3.6323515324961382</v>
      </c>
      <c r="I45" s="75">
        <v>4.7459085274448398</v>
      </c>
      <c r="J45" s="75">
        <v>4.8806890640225582</v>
      </c>
      <c r="K45" s="75">
        <v>4.9743161162709715</v>
      </c>
      <c r="L45" s="75">
        <v>4.8159452195692118</v>
      </c>
      <c r="M45" s="75">
        <v>4.7377287929809428</v>
      </c>
      <c r="N45" s="75">
        <v>4.4981402504328232</v>
      </c>
      <c r="O45" s="75">
        <v>18.898566443562554</v>
      </c>
      <c r="P45" s="75">
        <v>18.321883290520056</v>
      </c>
      <c r="Q45" s="75">
        <v>17.90803621407424</v>
      </c>
    </row>
    <row r="46" spans="1:17" ht="11.45" customHeight="1" x14ac:dyDescent="0.25">
      <c r="A46" s="25" t="s">
        <v>18</v>
      </c>
      <c r="B46" s="79">
        <f t="shared" ref="B46" si="37">B47+B53</f>
        <v>730.14901304618536</v>
      </c>
      <c r="C46" s="79">
        <f t="shared" ref="C46:Q46" si="38">C47+C53</f>
        <v>741.30471533688751</v>
      </c>
      <c r="D46" s="79">
        <f t="shared" si="38"/>
        <v>771.33384790887578</v>
      </c>
      <c r="E46" s="79">
        <f t="shared" si="38"/>
        <v>893.03380830629271</v>
      </c>
      <c r="F46" s="79">
        <f t="shared" si="38"/>
        <v>929.42143535359526</v>
      </c>
      <c r="G46" s="79">
        <f t="shared" si="38"/>
        <v>932.07335758030047</v>
      </c>
      <c r="H46" s="79">
        <f t="shared" si="38"/>
        <v>1091.0754623096109</v>
      </c>
      <c r="I46" s="79">
        <f t="shared" si="38"/>
        <v>1233.215562279918</v>
      </c>
      <c r="J46" s="79">
        <f t="shared" si="38"/>
        <v>1197.6137716242742</v>
      </c>
      <c r="K46" s="79">
        <f t="shared" si="38"/>
        <v>1218.3119230490629</v>
      </c>
      <c r="L46" s="79">
        <f t="shared" si="38"/>
        <v>1121.53156086987</v>
      </c>
      <c r="M46" s="79">
        <f t="shared" si="38"/>
        <v>1216.1082267117906</v>
      </c>
      <c r="N46" s="79">
        <f t="shared" si="38"/>
        <v>1350.3441475700547</v>
      </c>
      <c r="O46" s="79">
        <f t="shared" si="38"/>
        <v>1449.182034559049</v>
      </c>
      <c r="P46" s="79">
        <f t="shared" si="38"/>
        <v>1541.9117398717558</v>
      </c>
      <c r="Q46" s="79">
        <f t="shared" si="38"/>
        <v>1586.9820627876165</v>
      </c>
    </row>
    <row r="47" spans="1:17" ht="11.45" customHeight="1" x14ac:dyDescent="0.25">
      <c r="A47" s="23" t="s">
        <v>27</v>
      </c>
      <c r="B47" s="78">
        <v>276.82293869986535</v>
      </c>
      <c r="C47" s="78">
        <v>284.04298026592625</v>
      </c>
      <c r="D47" s="78">
        <v>308.0660146683627</v>
      </c>
      <c r="E47" s="78">
        <v>330.82666848207322</v>
      </c>
      <c r="F47" s="78">
        <v>352.15921020686415</v>
      </c>
      <c r="G47" s="78">
        <v>388.88595060190676</v>
      </c>
      <c r="H47" s="78">
        <v>490.8409249424999</v>
      </c>
      <c r="I47" s="78">
        <v>563.40010364022953</v>
      </c>
      <c r="J47" s="78">
        <v>595.78227819756739</v>
      </c>
      <c r="K47" s="78">
        <v>661.3036324592457</v>
      </c>
      <c r="L47" s="78">
        <v>601.34224419110421</v>
      </c>
      <c r="M47" s="78">
        <v>663.87197485351976</v>
      </c>
      <c r="N47" s="78">
        <v>734.46606368799632</v>
      </c>
      <c r="O47" s="78">
        <v>763.46067247127894</v>
      </c>
      <c r="P47" s="78">
        <v>838.41836948750688</v>
      </c>
      <c r="Q47" s="78">
        <v>865.19886975179611</v>
      </c>
    </row>
    <row r="48" spans="1:17" ht="11.45" customHeight="1" x14ac:dyDescent="0.25">
      <c r="A48" s="62" t="s">
        <v>59</v>
      </c>
      <c r="B48" s="77">
        <v>38.541300464024872</v>
      </c>
      <c r="C48" s="77">
        <v>38.193810689249936</v>
      </c>
      <c r="D48" s="77">
        <v>37.95774120046449</v>
      </c>
      <c r="E48" s="77">
        <v>37.715564438875809</v>
      </c>
      <c r="F48" s="77">
        <v>37.538165929330781</v>
      </c>
      <c r="G48" s="77">
        <v>38.206462244304355</v>
      </c>
      <c r="H48" s="77">
        <v>48.653257972297794</v>
      </c>
      <c r="I48" s="77">
        <v>56.344634137350319</v>
      </c>
      <c r="J48" s="77">
        <v>52.267911452811539</v>
      </c>
      <c r="K48" s="77">
        <v>47.755450720207229</v>
      </c>
      <c r="L48" s="77">
        <v>41.980799598530972</v>
      </c>
      <c r="M48" s="77">
        <v>36.350262663167662</v>
      </c>
      <c r="N48" s="77">
        <v>30.850184932114548</v>
      </c>
      <c r="O48" s="77">
        <v>27.347502349040855</v>
      </c>
      <c r="P48" s="77">
        <v>24.180013410996153</v>
      </c>
      <c r="Q48" s="77">
        <v>20.512125627422471</v>
      </c>
    </row>
    <row r="49" spans="1:17" ht="11.45" customHeight="1" x14ac:dyDescent="0.25">
      <c r="A49" s="62" t="s">
        <v>58</v>
      </c>
      <c r="B49" s="77">
        <v>238.28163823584046</v>
      </c>
      <c r="C49" s="77">
        <v>245.84916957667633</v>
      </c>
      <c r="D49" s="77">
        <v>270.10827346789819</v>
      </c>
      <c r="E49" s="77">
        <v>293.11110404319743</v>
      </c>
      <c r="F49" s="77">
        <v>314.62104427753337</v>
      </c>
      <c r="G49" s="77">
        <v>350.67948835760239</v>
      </c>
      <c r="H49" s="77">
        <v>442.18766697020209</v>
      </c>
      <c r="I49" s="77">
        <v>507.05546950287919</v>
      </c>
      <c r="J49" s="77">
        <v>543.51436674475588</v>
      </c>
      <c r="K49" s="77">
        <v>613.54818173903845</v>
      </c>
      <c r="L49" s="77">
        <v>559.36144459257321</v>
      </c>
      <c r="M49" s="77">
        <v>627.5217121903521</v>
      </c>
      <c r="N49" s="77">
        <v>703.61587875588179</v>
      </c>
      <c r="O49" s="77">
        <v>736.1131701222381</v>
      </c>
      <c r="P49" s="77">
        <v>814.23835607651074</v>
      </c>
      <c r="Q49" s="77">
        <v>844.6867441243736</v>
      </c>
    </row>
    <row r="50" spans="1:17" ht="11.45" customHeight="1" x14ac:dyDescent="0.25">
      <c r="A50" s="62" t="s">
        <v>57</v>
      </c>
      <c r="B50" s="77">
        <v>0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1:17" ht="11.45" customHeight="1" x14ac:dyDescent="0.25">
      <c r="A51" s="62" t="s">
        <v>56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55</v>
      </c>
      <c r="B52" s="77">
        <v>0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1:17" ht="11.45" customHeight="1" x14ac:dyDescent="0.25">
      <c r="A53" s="19" t="s">
        <v>24</v>
      </c>
      <c r="B53" s="76">
        <v>453.32607434632001</v>
      </c>
      <c r="C53" s="76">
        <v>457.26173507096132</v>
      </c>
      <c r="D53" s="76">
        <v>463.26783324051308</v>
      </c>
      <c r="E53" s="76">
        <v>562.20713982421944</v>
      </c>
      <c r="F53" s="76">
        <v>577.26222514673111</v>
      </c>
      <c r="G53" s="76">
        <v>543.18740697839371</v>
      </c>
      <c r="H53" s="76">
        <v>600.2345373671111</v>
      </c>
      <c r="I53" s="76">
        <v>669.81545863968847</v>
      </c>
      <c r="J53" s="76">
        <v>601.83149342670697</v>
      </c>
      <c r="K53" s="76">
        <v>557.00829058981708</v>
      </c>
      <c r="L53" s="76">
        <v>520.18931667876575</v>
      </c>
      <c r="M53" s="76">
        <v>552.23625185827086</v>
      </c>
      <c r="N53" s="76">
        <v>615.87808388205849</v>
      </c>
      <c r="O53" s="76">
        <v>685.7213620877701</v>
      </c>
      <c r="P53" s="76">
        <v>703.49337038424881</v>
      </c>
      <c r="Q53" s="76">
        <v>721.78319303582055</v>
      </c>
    </row>
    <row r="54" spans="1:17" ht="11.45" customHeight="1" x14ac:dyDescent="0.25">
      <c r="A54" s="17" t="s">
        <v>23</v>
      </c>
      <c r="B54" s="75">
        <v>336.10112359550561</v>
      </c>
      <c r="C54" s="75">
        <v>332.59550561797755</v>
      </c>
      <c r="D54" s="75">
        <v>332.59550561797755</v>
      </c>
      <c r="E54" s="75">
        <v>429</v>
      </c>
      <c r="F54" s="75">
        <v>422</v>
      </c>
      <c r="G54" s="75">
        <v>383</v>
      </c>
      <c r="H54" s="75">
        <v>396</v>
      </c>
      <c r="I54" s="75">
        <v>444</v>
      </c>
      <c r="J54" s="75">
        <v>392</v>
      </c>
      <c r="K54" s="75">
        <v>383</v>
      </c>
      <c r="L54" s="75">
        <v>326</v>
      </c>
      <c r="M54" s="75">
        <v>333</v>
      </c>
      <c r="N54" s="75">
        <v>362</v>
      </c>
      <c r="O54" s="75">
        <v>389</v>
      </c>
      <c r="P54" s="75">
        <v>422</v>
      </c>
      <c r="Q54" s="75">
        <v>408</v>
      </c>
    </row>
    <row r="55" spans="1:17" ht="11.45" customHeight="1" x14ac:dyDescent="0.25">
      <c r="A55" s="15" t="s">
        <v>22</v>
      </c>
      <c r="B55" s="74">
        <v>117.22495075081439</v>
      </c>
      <c r="C55" s="74">
        <v>124.6662294529838</v>
      </c>
      <c r="D55" s="74">
        <v>130.67232762253553</v>
      </c>
      <c r="E55" s="74">
        <v>133.20713982421938</v>
      </c>
      <c r="F55" s="74">
        <v>155.26222514673111</v>
      </c>
      <c r="G55" s="74">
        <v>160.18740697839371</v>
      </c>
      <c r="H55" s="74">
        <v>204.2345373671111</v>
      </c>
      <c r="I55" s="74">
        <v>225.81545863968847</v>
      </c>
      <c r="J55" s="74">
        <v>209.83149342670697</v>
      </c>
      <c r="K55" s="74">
        <v>174.00829058981702</v>
      </c>
      <c r="L55" s="74">
        <v>194.18931667876578</v>
      </c>
      <c r="M55" s="74">
        <v>219.2362518582708</v>
      </c>
      <c r="N55" s="74">
        <v>253.87808388205849</v>
      </c>
      <c r="O55" s="74">
        <v>296.7213620877701</v>
      </c>
      <c r="P55" s="74">
        <v>281.49337038424881</v>
      </c>
      <c r="Q55" s="74">
        <v>313.78319303582055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993935.1170676566</v>
      </c>
      <c r="C57" s="41">
        <f t="shared" ref="C57:Q57" si="40">C58+C73</f>
        <v>1016236.6615229762</v>
      </c>
      <c r="D57" s="41">
        <f t="shared" si="40"/>
        <v>1066981.3215014415</v>
      </c>
      <c r="E57" s="41">
        <f t="shared" si="40"/>
        <v>1153493.1428214614</v>
      </c>
      <c r="F57" s="41">
        <f t="shared" si="40"/>
        <v>1235859.614413491</v>
      </c>
      <c r="G57" s="41">
        <f t="shared" si="40"/>
        <v>1306874.5577291576</v>
      </c>
      <c r="H57" s="41">
        <f t="shared" si="40"/>
        <v>1515022.7592631425</v>
      </c>
      <c r="I57" s="41">
        <f t="shared" si="40"/>
        <v>1604633.6524545846</v>
      </c>
      <c r="J57" s="41">
        <f t="shared" si="40"/>
        <v>1610760.6058050201</v>
      </c>
      <c r="K57" s="41">
        <f t="shared" si="40"/>
        <v>1547003.1563598802</v>
      </c>
      <c r="L57" s="41">
        <f t="shared" si="40"/>
        <v>1420398.5801962209</v>
      </c>
      <c r="M57" s="41">
        <f t="shared" si="40"/>
        <v>1332703.2500218621</v>
      </c>
      <c r="N57" s="41">
        <f t="shared" si="40"/>
        <v>1482052.8009868478</v>
      </c>
      <c r="O57" s="41">
        <f t="shared" si="40"/>
        <v>1502591.8395539739</v>
      </c>
      <c r="P57" s="41">
        <f t="shared" si="40"/>
        <v>1521256.6867104028</v>
      </c>
      <c r="Q57" s="41">
        <f t="shared" si="40"/>
        <v>1589717.5669768921</v>
      </c>
    </row>
    <row r="58" spans="1:17" ht="11.45" customHeight="1" x14ac:dyDescent="0.25">
      <c r="A58" s="25" t="s">
        <v>39</v>
      </c>
      <c r="B58" s="40">
        <f t="shared" ref="B58" si="41">B59+B60+B67</f>
        <v>944779</v>
      </c>
      <c r="C58" s="40">
        <f t="shared" ref="C58:Q58" si="42">C59+C60+C67</f>
        <v>966362</v>
      </c>
      <c r="D58" s="40">
        <f t="shared" si="42"/>
        <v>1014704</v>
      </c>
      <c r="E58" s="40">
        <f t="shared" si="42"/>
        <v>1091532</v>
      </c>
      <c r="F58" s="40">
        <f t="shared" si="42"/>
        <v>1171628</v>
      </c>
      <c r="G58" s="40">
        <f t="shared" si="42"/>
        <v>1242214</v>
      </c>
      <c r="H58" s="40">
        <f t="shared" si="42"/>
        <v>1440500</v>
      </c>
      <c r="I58" s="40">
        <f t="shared" si="42"/>
        <v>1520200</v>
      </c>
      <c r="J58" s="40">
        <f t="shared" si="42"/>
        <v>1527627</v>
      </c>
      <c r="K58" s="40">
        <f t="shared" si="42"/>
        <v>1459571</v>
      </c>
      <c r="L58" s="40">
        <f t="shared" si="42"/>
        <v>1339093</v>
      </c>
      <c r="M58" s="40">
        <f t="shared" si="42"/>
        <v>1245450</v>
      </c>
      <c r="N58" s="40">
        <f t="shared" si="42"/>
        <v>1386425</v>
      </c>
      <c r="O58" s="40">
        <f t="shared" si="42"/>
        <v>1400612</v>
      </c>
      <c r="P58" s="40">
        <f t="shared" si="42"/>
        <v>1413278</v>
      </c>
      <c r="Q58" s="40">
        <f t="shared" si="42"/>
        <v>1478556</v>
      </c>
    </row>
    <row r="59" spans="1:17" ht="11.45" customHeight="1" x14ac:dyDescent="0.25">
      <c r="A59" s="23" t="s">
        <v>30</v>
      </c>
      <c r="B59" s="39">
        <v>19842</v>
      </c>
      <c r="C59" s="39">
        <v>20244</v>
      </c>
      <c r="D59" s="39">
        <v>21017</v>
      </c>
      <c r="E59" s="39">
        <v>21873</v>
      </c>
      <c r="F59" s="39">
        <v>22861</v>
      </c>
      <c r="G59" s="39">
        <v>24027</v>
      </c>
      <c r="H59" s="39">
        <v>25303</v>
      </c>
      <c r="I59" s="39">
        <v>29349</v>
      </c>
      <c r="J59" s="39">
        <v>34255</v>
      </c>
      <c r="K59" s="39">
        <v>37309</v>
      </c>
      <c r="L59" s="39">
        <v>37353</v>
      </c>
      <c r="M59" s="39">
        <v>37447</v>
      </c>
      <c r="N59" s="39">
        <v>37485</v>
      </c>
      <c r="O59" s="39">
        <v>37539</v>
      </c>
      <c r="P59" s="39">
        <v>37646</v>
      </c>
      <c r="Q59" s="39">
        <v>37753</v>
      </c>
    </row>
    <row r="60" spans="1:17" ht="11.45" customHeight="1" x14ac:dyDescent="0.25">
      <c r="A60" s="19" t="s">
        <v>29</v>
      </c>
      <c r="B60" s="38">
        <f>SUM(B61:B66)</f>
        <v>922394</v>
      </c>
      <c r="C60" s="38">
        <f t="shared" ref="C60:Q60" si="43">SUM(C61:C66)</f>
        <v>943477</v>
      </c>
      <c r="D60" s="38">
        <f t="shared" si="43"/>
        <v>990945</v>
      </c>
      <c r="E60" s="38">
        <f t="shared" si="43"/>
        <v>1066853</v>
      </c>
      <c r="F60" s="38">
        <f t="shared" si="43"/>
        <v>1145914</v>
      </c>
      <c r="G60" s="38">
        <f t="shared" si="43"/>
        <v>1215276</v>
      </c>
      <c r="H60" s="38">
        <f t="shared" si="43"/>
        <v>1412238</v>
      </c>
      <c r="I60" s="38">
        <f t="shared" si="43"/>
        <v>1487903</v>
      </c>
      <c r="J60" s="38">
        <f t="shared" si="43"/>
        <v>1490460</v>
      </c>
      <c r="K60" s="38">
        <f t="shared" si="43"/>
        <v>1419225</v>
      </c>
      <c r="L60" s="38">
        <f t="shared" si="43"/>
        <v>1298712</v>
      </c>
      <c r="M60" s="38">
        <f t="shared" si="43"/>
        <v>1204958</v>
      </c>
      <c r="N60" s="38">
        <f t="shared" si="43"/>
        <v>1345933</v>
      </c>
      <c r="O60" s="38">
        <f t="shared" si="43"/>
        <v>1359610</v>
      </c>
      <c r="P60" s="38">
        <f t="shared" si="43"/>
        <v>1372225</v>
      </c>
      <c r="Q60" s="38">
        <f t="shared" si="43"/>
        <v>1437197</v>
      </c>
    </row>
    <row r="61" spans="1:17" ht="11.45" customHeight="1" x14ac:dyDescent="0.25">
      <c r="A61" s="62" t="s">
        <v>59</v>
      </c>
      <c r="B61" s="42">
        <v>531462</v>
      </c>
      <c r="C61" s="42">
        <v>533888</v>
      </c>
      <c r="D61" s="42">
        <v>518112</v>
      </c>
      <c r="E61" s="42">
        <v>525520</v>
      </c>
      <c r="F61" s="42">
        <v>508676</v>
      </c>
      <c r="G61" s="42">
        <v>502545</v>
      </c>
      <c r="H61" s="42">
        <v>547488</v>
      </c>
      <c r="I61" s="42">
        <v>582096</v>
      </c>
      <c r="J61" s="42">
        <v>580392</v>
      </c>
      <c r="K61" s="42">
        <v>530711</v>
      </c>
      <c r="L61" s="42">
        <v>437251</v>
      </c>
      <c r="M61" s="42">
        <v>387618</v>
      </c>
      <c r="N61" s="42">
        <v>370100</v>
      </c>
      <c r="O61" s="42">
        <v>347712</v>
      </c>
      <c r="P61" s="42">
        <v>339187</v>
      </c>
      <c r="Q61" s="42">
        <v>330969</v>
      </c>
    </row>
    <row r="62" spans="1:17" ht="11.45" customHeight="1" x14ac:dyDescent="0.25">
      <c r="A62" s="62" t="s">
        <v>58</v>
      </c>
      <c r="B62" s="42">
        <v>215587</v>
      </c>
      <c r="C62" s="42">
        <v>224980</v>
      </c>
      <c r="D62" s="42">
        <v>253164</v>
      </c>
      <c r="E62" s="42">
        <v>289627</v>
      </c>
      <c r="F62" s="42">
        <v>335899</v>
      </c>
      <c r="G62" s="42">
        <v>458861</v>
      </c>
      <c r="H62" s="42">
        <v>563454</v>
      </c>
      <c r="I62" s="42">
        <v>577715</v>
      </c>
      <c r="J62" s="42">
        <v>598528</v>
      </c>
      <c r="K62" s="42">
        <v>598004</v>
      </c>
      <c r="L62" s="42">
        <v>598151</v>
      </c>
      <c r="M62" s="42">
        <v>582503</v>
      </c>
      <c r="N62" s="42">
        <v>754681</v>
      </c>
      <c r="O62" s="42">
        <v>788753</v>
      </c>
      <c r="P62" s="42">
        <v>822607</v>
      </c>
      <c r="Q62" s="42">
        <v>908060</v>
      </c>
    </row>
    <row r="63" spans="1:17" ht="11.45" customHeight="1" x14ac:dyDescent="0.25">
      <c r="A63" s="62" t="s">
        <v>57</v>
      </c>
      <c r="B63" s="42">
        <v>175345</v>
      </c>
      <c r="C63" s="42">
        <v>184609</v>
      </c>
      <c r="D63" s="42">
        <v>219669</v>
      </c>
      <c r="E63" s="42">
        <v>251706</v>
      </c>
      <c r="F63" s="42">
        <v>301339</v>
      </c>
      <c r="G63" s="42">
        <v>253870</v>
      </c>
      <c r="H63" s="42">
        <v>301296</v>
      </c>
      <c r="I63" s="42">
        <v>328092</v>
      </c>
      <c r="J63" s="42">
        <v>311540</v>
      </c>
      <c r="K63" s="42">
        <v>290510</v>
      </c>
      <c r="L63" s="42">
        <v>263310</v>
      </c>
      <c r="M63" s="42">
        <v>234835</v>
      </c>
      <c r="N63" s="42">
        <v>221149</v>
      </c>
      <c r="O63" s="42">
        <v>222005</v>
      </c>
      <c r="P63" s="42">
        <v>207406</v>
      </c>
      <c r="Q63" s="42">
        <v>194043</v>
      </c>
    </row>
    <row r="64" spans="1:17" ht="11.45" customHeight="1" x14ac:dyDescent="0.25">
      <c r="A64" s="62" t="s">
        <v>56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2">
        <v>1</v>
      </c>
      <c r="O64" s="42">
        <v>5</v>
      </c>
      <c r="P64" s="42">
        <v>28</v>
      </c>
      <c r="Q64" s="42">
        <v>38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1129</v>
      </c>
      <c r="P65" s="42">
        <v>2927</v>
      </c>
      <c r="Q65" s="42">
        <v>3915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2</v>
      </c>
      <c r="N66" s="42">
        <v>2</v>
      </c>
      <c r="O66" s="42">
        <v>6</v>
      </c>
      <c r="P66" s="42">
        <v>70</v>
      </c>
      <c r="Q66" s="42">
        <v>172</v>
      </c>
    </row>
    <row r="67" spans="1:17" ht="11.45" customHeight="1" x14ac:dyDescent="0.25">
      <c r="A67" s="19" t="s">
        <v>28</v>
      </c>
      <c r="B67" s="38">
        <f>SUM(B68:B72)</f>
        <v>2543</v>
      </c>
      <c r="C67" s="38">
        <f t="shared" ref="C67:Q67" si="44">SUM(C68:C72)</f>
        <v>2641</v>
      </c>
      <c r="D67" s="38">
        <f t="shared" si="44"/>
        <v>2742</v>
      </c>
      <c r="E67" s="38">
        <f t="shared" si="44"/>
        <v>2806</v>
      </c>
      <c r="F67" s="38">
        <f t="shared" si="44"/>
        <v>2853</v>
      </c>
      <c r="G67" s="38">
        <f t="shared" si="44"/>
        <v>2911</v>
      </c>
      <c r="H67" s="38">
        <f t="shared" si="44"/>
        <v>2959</v>
      </c>
      <c r="I67" s="38">
        <f t="shared" si="44"/>
        <v>2948</v>
      </c>
      <c r="J67" s="38">
        <f t="shared" si="44"/>
        <v>2912</v>
      </c>
      <c r="K67" s="38">
        <f t="shared" si="44"/>
        <v>3037</v>
      </c>
      <c r="L67" s="38">
        <f t="shared" si="44"/>
        <v>3028</v>
      </c>
      <c r="M67" s="38">
        <f t="shared" si="44"/>
        <v>3045</v>
      </c>
      <c r="N67" s="38">
        <f t="shared" si="44"/>
        <v>3007</v>
      </c>
      <c r="O67" s="38">
        <f t="shared" si="44"/>
        <v>3463</v>
      </c>
      <c r="P67" s="38">
        <f t="shared" si="44"/>
        <v>3407</v>
      </c>
      <c r="Q67" s="38">
        <f t="shared" si="44"/>
        <v>3606</v>
      </c>
    </row>
    <row r="68" spans="1:17" ht="11.45" customHeight="1" x14ac:dyDescent="0.25">
      <c r="A68" s="62" t="s">
        <v>59</v>
      </c>
      <c r="B68" s="37">
        <v>0</v>
      </c>
      <c r="C68" s="37">
        <v>0</v>
      </c>
      <c r="D68" s="37">
        <v>17</v>
      </c>
      <c r="E68" s="37">
        <v>26</v>
      </c>
      <c r="F68" s="37">
        <v>24</v>
      </c>
      <c r="G68" s="37">
        <v>25</v>
      </c>
      <c r="H68" s="37">
        <v>27</v>
      </c>
      <c r="I68" s="37">
        <v>24</v>
      </c>
      <c r="J68" s="37">
        <v>17</v>
      </c>
      <c r="K68" s="37">
        <v>16</v>
      </c>
      <c r="L68" s="37">
        <v>16</v>
      </c>
      <c r="M68" s="37">
        <v>11</v>
      </c>
      <c r="N68" s="37">
        <v>10</v>
      </c>
      <c r="O68" s="37">
        <v>171</v>
      </c>
      <c r="P68" s="37">
        <v>97</v>
      </c>
      <c r="Q68" s="37">
        <v>86</v>
      </c>
    </row>
    <row r="69" spans="1:17" ht="11.45" customHeight="1" x14ac:dyDescent="0.25">
      <c r="A69" s="62" t="s">
        <v>58</v>
      </c>
      <c r="B69" s="37">
        <v>2543</v>
      </c>
      <c r="C69" s="37">
        <v>2641</v>
      </c>
      <c r="D69" s="37">
        <v>2723</v>
      </c>
      <c r="E69" s="37">
        <v>2778</v>
      </c>
      <c r="F69" s="37">
        <v>2812</v>
      </c>
      <c r="G69" s="37">
        <v>2832</v>
      </c>
      <c r="H69" s="37">
        <v>2841</v>
      </c>
      <c r="I69" s="37">
        <v>2806</v>
      </c>
      <c r="J69" s="37">
        <v>2774</v>
      </c>
      <c r="K69" s="37">
        <v>2818</v>
      </c>
      <c r="L69" s="37">
        <v>2763</v>
      </c>
      <c r="M69" s="37">
        <v>2743</v>
      </c>
      <c r="N69" s="37">
        <v>2716</v>
      </c>
      <c r="O69" s="37">
        <v>2536</v>
      </c>
      <c r="P69" s="37">
        <v>2447</v>
      </c>
      <c r="Q69" s="37">
        <v>2434</v>
      </c>
    </row>
    <row r="70" spans="1:17" ht="11.45" customHeight="1" x14ac:dyDescent="0.25">
      <c r="A70" s="62" t="s">
        <v>57</v>
      </c>
      <c r="B70" s="37">
        <v>0</v>
      </c>
      <c r="C70" s="37">
        <v>0</v>
      </c>
      <c r="D70" s="37">
        <v>2</v>
      </c>
      <c r="E70" s="37">
        <v>2</v>
      </c>
      <c r="F70" s="37">
        <v>2</v>
      </c>
      <c r="G70" s="37">
        <v>2</v>
      </c>
      <c r="H70" s="37">
        <v>2</v>
      </c>
      <c r="I70" s="37">
        <v>2</v>
      </c>
      <c r="J70" s="37">
        <v>2</v>
      </c>
      <c r="K70" s="37">
        <v>2</v>
      </c>
      <c r="L70" s="37">
        <v>2</v>
      </c>
      <c r="M70" s="37">
        <v>7</v>
      </c>
      <c r="N70" s="37">
        <v>7</v>
      </c>
      <c r="O70" s="37">
        <v>37</v>
      </c>
      <c r="P70" s="37">
        <v>116</v>
      </c>
      <c r="Q70" s="37">
        <v>116</v>
      </c>
    </row>
    <row r="71" spans="1:17" ht="11.45" customHeight="1" x14ac:dyDescent="0.25">
      <c r="A71" s="62" t="s">
        <v>56</v>
      </c>
      <c r="B71" s="37">
        <v>0</v>
      </c>
      <c r="C71" s="37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80</v>
      </c>
      <c r="L71" s="37">
        <v>130</v>
      </c>
      <c r="M71" s="37">
        <v>169</v>
      </c>
      <c r="N71" s="37">
        <v>165</v>
      </c>
      <c r="O71" s="37">
        <v>262</v>
      </c>
      <c r="P71" s="37">
        <v>304</v>
      </c>
      <c r="Q71" s="37">
        <v>538</v>
      </c>
    </row>
    <row r="72" spans="1:17" ht="11.45" customHeight="1" x14ac:dyDescent="0.25">
      <c r="A72" s="62" t="s">
        <v>55</v>
      </c>
      <c r="B72" s="37">
        <v>0</v>
      </c>
      <c r="C72" s="37">
        <v>0</v>
      </c>
      <c r="D72" s="37">
        <v>0</v>
      </c>
      <c r="E72" s="37">
        <v>0</v>
      </c>
      <c r="F72" s="37">
        <v>15</v>
      </c>
      <c r="G72" s="37">
        <v>52</v>
      </c>
      <c r="H72" s="37">
        <v>89</v>
      </c>
      <c r="I72" s="37">
        <v>116</v>
      </c>
      <c r="J72" s="37">
        <v>119</v>
      </c>
      <c r="K72" s="37">
        <v>121</v>
      </c>
      <c r="L72" s="37">
        <v>117</v>
      </c>
      <c r="M72" s="37">
        <v>115</v>
      </c>
      <c r="N72" s="37">
        <v>109</v>
      </c>
      <c r="O72" s="37">
        <v>457</v>
      </c>
      <c r="P72" s="37">
        <v>443</v>
      </c>
      <c r="Q72" s="37">
        <v>432</v>
      </c>
    </row>
    <row r="73" spans="1:17" ht="11.45" customHeight="1" x14ac:dyDescent="0.25">
      <c r="A73" s="25" t="s">
        <v>18</v>
      </c>
      <c r="B73" s="40">
        <f t="shared" ref="B73" si="45">B74+B80</f>
        <v>49156.11706765664</v>
      </c>
      <c r="C73" s="40">
        <f t="shared" ref="C73:Q73" si="46">C74+C80</f>
        <v>49874.661522976283</v>
      </c>
      <c r="D73" s="40">
        <f t="shared" si="46"/>
        <v>52277.321501441591</v>
      </c>
      <c r="E73" s="40">
        <f t="shared" si="46"/>
        <v>61961.142821461406</v>
      </c>
      <c r="F73" s="40">
        <f t="shared" si="46"/>
        <v>64231.614413490955</v>
      </c>
      <c r="G73" s="40">
        <f t="shared" si="46"/>
        <v>64660.557729157576</v>
      </c>
      <c r="H73" s="40">
        <f t="shared" si="46"/>
        <v>74522.759263142478</v>
      </c>
      <c r="I73" s="40">
        <f t="shared" si="46"/>
        <v>84433.652454584575</v>
      </c>
      <c r="J73" s="40">
        <f t="shared" si="46"/>
        <v>83133.605805020081</v>
      </c>
      <c r="K73" s="40">
        <f t="shared" si="46"/>
        <v>87432.156359880202</v>
      </c>
      <c r="L73" s="40">
        <f t="shared" si="46"/>
        <v>81305.580196220777</v>
      </c>
      <c r="M73" s="40">
        <f t="shared" si="46"/>
        <v>87253.250021862012</v>
      </c>
      <c r="N73" s="40">
        <f t="shared" si="46"/>
        <v>95627.800986847753</v>
      </c>
      <c r="O73" s="40">
        <f t="shared" si="46"/>
        <v>101979.83955397377</v>
      </c>
      <c r="P73" s="40">
        <f t="shared" si="46"/>
        <v>107978.68671040292</v>
      </c>
      <c r="Q73" s="40">
        <f t="shared" si="46"/>
        <v>111161.56697689201</v>
      </c>
    </row>
    <row r="74" spans="1:17" ht="11.45" customHeight="1" x14ac:dyDescent="0.25">
      <c r="A74" s="23" t="s">
        <v>27</v>
      </c>
      <c r="B74" s="39">
        <f>SUM(B75:B79)</f>
        <v>21671</v>
      </c>
      <c r="C74" s="39">
        <f t="shared" ref="C74:Q74" si="47">SUM(C75:C79)</f>
        <v>22428</v>
      </c>
      <c r="D74" s="39">
        <f t="shared" si="47"/>
        <v>24449</v>
      </c>
      <c r="E74" s="39">
        <f t="shared" si="47"/>
        <v>26408</v>
      </c>
      <c r="F74" s="39">
        <f t="shared" si="47"/>
        <v>28292</v>
      </c>
      <c r="G74" s="39">
        <f t="shared" si="47"/>
        <v>31381</v>
      </c>
      <c r="H74" s="39">
        <f t="shared" si="47"/>
        <v>39502</v>
      </c>
      <c r="I74" s="39">
        <f t="shared" si="47"/>
        <v>45443</v>
      </c>
      <c r="J74" s="39">
        <f t="shared" si="47"/>
        <v>48328</v>
      </c>
      <c r="K74" s="39">
        <f t="shared" si="47"/>
        <v>53816</v>
      </c>
      <c r="L74" s="39">
        <f t="shared" si="47"/>
        <v>49686</v>
      </c>
      <c r="M74" s="39">
        <f t="shared" si="47"/>
        <v>55095</v>
      </c>
      <c r="N74" s="39">
        <f t="shared" si="47"/>
        <v>61246</v>
      </c>
      <c r="O74" s="39">
        <f t="shared" si="47"/>
        <v>65347</v>
      </c>
      <c r="P74" s="39">
        <f t="shared" si="47"/>
        <v>69372</v>
      </c>
      <c r="Q74" s="39">
        <f t="shared" si="47"/>
        <v>73543</v>
      </c>
    </row>
    <row r="75" spans="1:17" ht="11.45" customHeight="1" x14ac:dyDescent="0.25">
      <c r="A75" s="62" t="s">
        <v>59</v>
      </c>
      <c r="B75" s="42">
        <v>3273</v>
      </c>
      <c r="C75" s="42">
        <v>3273</v>
      </c>
      <c r="D75" s="42">
        <v>3273</v>
      </c>
      <c r="E75" s="42">
        <v>3274</v>
      </c>
      <c r="F75" s="42">
        <v>3282</v>
      </c>
      <c r="G75" s="42">
        <v>3358</v>
      </c>
      <c r="H75" s="42">
        <v>4227</v>
      </c>
      <c r="I75" s="42">
        <v>4862</v>
      </c>
      <c r="J75" s="42">
        <v>4499</v>
      </c>
      <c r="K75" s="42">
        <v>4090</v>
      </c>
      <c r="L75" s="42">
        <v>3651</v>
      </c>
      <c r="M75" s="42">
        <v>3178</v>
      </c>
      <c r="N75" s="42">
        <v>2711</v>
      </c>
      <c r="O75" s="42">
        <v>2421</v>
      </c>
      <c r="P75" s="42">
        <v>2131</v>
      </c>
      <c r="Q75" s="42">
        <v>1840</v>
      </c>
    </row>
    <row r="76" spans="1:17" ht="11.45" customHeight="1" x14ac:dyDescent="0.25">
      <c r="A76" s="62" t="s">
        <v>58</v>
      </c>
      <c r="B76" s="42">
        <v>18398</v>
      </c>
      <c r="C76" s="42">
        <v>19155</v>
      </c>
      <c r="D76" s="42">
        <v>21176</v>
      </c>
      <c r="E76" s="42">
        <v>23134</v>
      </c>
      <c r="F76" s="42">
        <v>25010</v>
      </c>
      <c r="G76" s="42">
        <v>28023</v>
      </c>
      <c r="H76" s="42">
        <v>35275</v>
      </c>
      <c r="I76" s="42">
        <v>40581</v>
      </c>
      <c r="J76" s="42">
        <v>43829</v>
      </c>
      <c r="K76" s="42">
        <v>49726</v>
      </c>
      <c r="L76" s="42">
        <v>46035</v>
      </c>
      <c r="M76" s="42">
        <v>51917</v>
      </c>
      <c r="N76" s="42">
        <v>58535</v>
      </c>
      <c r="O76" s="42">
        <v>62926</v>
      </c>
      <c r="P76" s="42">
        <v>67241</v>
      </c>
      <c r="Q76" s="42">
        <v>71703</v>
      </c>
    </row>
    <row r="77" spans="1:17" ht="11.45" customHeight="1" x14ac:dyDescent="0.25">
      <c r="A77" s="62" t="s">
        <v>57</v>
      </c>
      <c r="B77" s="42">
        <v>0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</row>
    <row r="78" spans="1:17" ht="11.45" customHeight="1" x14ac:dyDescent="0.25">
      <c r="A78" s="62" t="s">
        <v>56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</row>
    <row r="79" spans="1:17" ht="11.45" customHeight="1" x14ac:dyDescent="0.25">
      <c r="A79" s="62" t="s">
        <v>55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</row>
    <row r="80" spans="1:17" ht="11.45" customHeight="1" x14ac:dyDescent="0.25">
      <c r="A80" s="19" t="s">
        <v>24</v>
      </c>
      <c r="B80" s="38">
        <f>SUM(B81:B82)</f>
        <v>27485.11706765664</v>
      </c>
      <c r="C80" s="38">
        <f t="shared" ref="C80:Q80" si="48">SUM(C81:C82)</f>
        <v>27446.661522976279</v>
      </c>
      <c r="D80" s="38">
        <f t="shared" si="48"/>
        <v>27828.321501441595</v>
      </c>
      <c r="E80" s="38">
        <f t="shared" si="48"/>
        <v>35553.142821461406</v>
      </c>
      <c r="F80" s="38">
        <f t="shared" si="48"/>
        <v>35939.614413490955</v>
      </c>
      <c r="G80" s="38">
        <f t="shared" si="48"/>
        <v>33279.557729157576</v>
      </c>
      <c r="H80" s="38">
        <f t="shared" si="48"/>
        <v>35020.759263142485</v>
      </c>
      <c r="I80" s="38">
        <f t="shared" si="48"/>
        <v>38990.652454584568</v>
      </c>
      <c r="J80" s="38">
        <f t="shared" si="48"/>
        <v>34805.605805020081</v>
      </c>
      <c r="K80" s="38">
        <f t="shared" si="48"/>
        <v>33616.156359880202</v>
      </c>
      <c r="L80" s="38">
        <f t="shared" si="48"/>
        <v>31619.580196220773</v>
      </c>
      <c r="M80" s="38">
        <f t="shared" si="48"/>
        <v>32158.250021862008</v>
      </c>
      <c r="N80" s="38">
        <f t="shared" si="48"/>
        <v>34381.800986847746</v>
      </c>
      <c r="O80" s="38">
        <f t="shared" si="48"/>
        <v>36632.839553973768</v>
      </c>
      <c r="P80" s="38">
        <f t="shared" si="48"/>
        <v>38606.68671040293</v>
      </c>
      <c r="Q80" s="38">
        <f t="shared" si="48"/>
        <v>37618.566976892005</v>
      </c>
    </row>
    <row r="81" spans="1:17" ht="11.45" customHeight="1" x14ac:dyDescent="0.25">
      <c r="A81" s="17" t="s">
        <v>23</v>
      </c>
      <c r="B81" s="37">
        <v>26106</v>
      </c>
      <c r="C81" s="37">
        <v>25980</v>
      </c>
      <c r="D81" s="37">
        <v>26291</v>
      </c>
      <c r="E81" s="37">
        <v>33986</v>
      </c>
      <c r="F81" s="37">
        <v>34113</v>
      </c>
      <c r="G81" s="37">
        <v>31395</v>
      </c>
      <c r="H81" s="37">
        <v>32618</v>
      </c>
      <c r="I81" s="37">
        <v>36334</v>
      </c>
      <c r="J81" s="37">
        <v>32337</v>
      </c>
      <c r="K81" s="37">
        <v>31569</v>
      </c>
      <c r="L81" s="37">
        <v>29335</v>
      </c>
      <c r="M81" s="37">
        <v>29579</v>
      </c>
      <c r="N81" s="37">
        <v>31395</v>
      </c>
      <c r="O81" s="37">
        <v>33142</v>
      </c>
      <c r="P81" s="37">
        <v>35295</v>
      </c>
      <c r="Q81" s="37">
        <v>33927</v>
      </c>
    </row>
    <row r="82" spans="1:17" ht="11.45" customHeight="1" x14ac:dyDescent="0.25">
      <c r="A82" s="15" t="s">
        <v>22</v>
      </c>
      <c r="B82" s="36">
        <v>1379.1170676566398</v>
      </c>
      <c r="C82" s="36">
        <v>1466.6615229762799</v>
      </c>
      <c r="D82" s="36">
        <v>1537.3215014415944</v>
      </c>
      <c r="E82" s="36">
        <v>1567.1428214614043</v>
      </c>
      <c r="F82" s="36">
        <v>1826.6144134909541</v>
      </c>
      <c r="G82" s="36">
        <v>1884.557729157573</v>
      </c>
      <c r="H82" s="36">
        <v>2402.7592631424836</v>
      </c>
      <c r="I82" s="36">
        <v>2656.65245458457</v>
      </c>
      <c r="J82" s="36">
        <v>2468.6058050200818</v>
      </c>
      <c r="K82" s="36">
        <v>2047.1563598802002</v>
      </c>
      <c r="L82" s="36">
        <v>2284.5801962207738</v>
      </c>
      <c r="M82" s="36">
        <v>2579.2500218620094</v>
      </c>
      <c r="N82" s="36">
        <v>2986.800986847747</v>
      </c>
      <c r="O82" s="36">
        <v>3490.8395539737658</v>
      </c>
      <c r="P82" s="36">
        <v>3311.686710402927</v>
      </c>
      <c r="Q82" s="36">
        <v>3691.5669768920066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993935.1170676566</v>
      </c>
      <c r="C84" s="41">
        <f t="shared" si="49"/>
        <v>1016236.6615229762</v>
      </c>
      <c r="D84" s="41">
        <f t="shared" si="49"/>
        <v>1066981.3215014415</v>
      </c>
      <c r="E84" s="41">
        <f t="shared" si="49"/>
        <v>1153493.1428214614</v>
      </c>
      <c r="F84" s="41">
        <f t="shared" si="49"/>
        <v>1235859.614413491</v>
      </c>
      <c r="G84" s="41">
        <f t="shared" si="49"/>
        <v>1306874.5577291576</v>
      </c>
      <c r="H84" s="41">
        <f t="shared" si="49"/>
        <v>1515022.7592631425</v>
      </c>
      <c r="I84" s="41">
        <f t="shared" si="49"/>
        <v>1604633.6524545846</v>
      </c>
      <c r="J84" s="41">
        <f t="shared" si="49"/>
        <v>1610760.6058050201</v>
      </c>
      <c r="K84" s="41">
        <f t="shared" si="49"/>
        <v>1547003.1563598802</v>
      </c>
      <c r="L84" s="41">
        <f t="shared" si="49"/>
        <v>1420398.5801962209</v>
      </c>
      <c r="M84" s="41">
        <f t="shared" si="49"/>
        <v>1332703.2500218621</v>
      </c>
      <c r="N84" s="41">
        <f t="shared" si="49"/>
        <v>1482052.8009868478</v>
      </c>
      <c r="O84" s="41">
        <f t="shared" si="49"/>
        <v>1502591.8395539739</v>
      </c>
      <c r="P84" s="41">
        <f t="shared" si="49"/>
        <v>1521256.6867104028</v>
      </c>
      <c r="Q84" s="41">
        <f t="shared" si="49"/>
        <v>1589717.5669768921</v>
      </c>
    </row>
    <row r="85" spans="1:17" ht="11.45" customHeight="1" x14ac:dyDescent="0.25">
      <c r="A85" s="25" t="s">
        <v>39</v>
      </c>
      <c r="B85" s="40">
        <f t="shared" ref="B85:Q85" si="50">B86+B87+B94</f>
        <v>944779</v>
      </c>
      <c r="C85" s="40">
        <f t="shared" si="50"/>
        <v>966362</v>
      </c>
      <c r="D85" s="40">
        <f t="shared" si="50"/>
        <v>1014704</v>
      </c>
      <c r="E85" s="40">
        <f t="shared" si="50"/>
        <v>1091532</v>
      </c>
      <c r="F85" s="40">
        <f t="shared" si="50"/>
        <v>1171628</v>
      </c>
      <c r="G85" s="40">
        <f t="shared" si="50"/>
        <v>1242214</v>
      </c>
      <c r="H85" s="40">
        <f t="shared" si="50"/>
        <v>1440500</v>
      </c>
      <c r="I85" s="40">
        <f t="shared" si="50"/>
        <v>1520200</v>
      </c>
      <c r="J85" s="40">
        <f t="shared" si="50"/>
        <v>1527627</v>
      </c>
      <c r="K85" s="40">
        <f t="shared" si="50"/>
        <v>1459571</v>
      </c>
      <c r="L85" s="40">
        <f t="shared" si="50"/>
        <v>1339093</v>
      </c>
      <c r="M85" s="40">
        <f t="shared" si="50"/>
        <v>1245450</v>
      </c>
      <c r="N85" s="40">
        <f t="shared" si="50"/>
        <v>1386425</v>
      </c>
      <c r="O85" s="40">
        <f t="shared" si="50"/>
        <v>1400612</v>
      </c>
      <c r="P85" s="40">
        <f t="shared" si="50"/>
        <v>1413278</v>
      </c>
      <c r="Q85" s="40">
        <f t="shared" si="50"/>
        <v>1478556</v>
      </c>
    </row>
    <row r="86" spans="1:17" ht="11.45" customHeight="1" x14ac:dyDescent="0.25">
      <c r="A86" s="23" t="s">
        <v>30</v>
      </c>
      <c r="B86" s="39">
        <v>19842</v>
      </c>
      <c r="C86" s="39">
        <v>20244</v>
      </c>
      <c r="D86" s="39">
        <v>21017</v>
      </c>
      <c r="E86" s="39">
        <v>21873</v>
      </c>
      <c r="F86" s="39">
        <v>22861</v>
      </c>
      <c r="G86" s="39">
        <v>24027</v>
      </c>
      <c r="H86" s="39">
        <v>25303</v>
      </c>
      <c r="I86" s="39">
        <v>29349</v>
      </c>
      <c r="J86" s="39">
        <v>34255</v>
      </c>
      <c r="K86" s="39">
        <v>37309</v>
      </c>
      <c r="L86" s="39">
        <v>37353</v>
      </c>
      <c r="M86" s="39">
        <v>37447</v>
      </c>
      <c r="N86" s="39">
        <v>37485</v>
      </c>
      <c r="O86" s="39">
        <v>37539</v>
      </c>
      <c r="P86" s="39">
        <v>37646</v>
      </c>
      <c r="Q86" s="39">
        <v>37753</v>
      </c>
    </row>
    <row r="87" spans="1:17" ht="11.45" customHeight="1" x14ac:dyDescent="0.25">
      <c r="A87" s="19" t="s">
        <v>29</v>
      </c>
      <c r="B87" s="38">
        <f>SUM(B88:B93)</f>
        <v>922394</v>
      </c>
      <c r="C87" s="38">
        <f t="shared" ref="C87" si="51">SUM(C88:C93)</f>
        <v>943477</v>
      </c>
      <c r="D87" s="38">
        <f t="shared" ref="D87" si="52">SUM(D88:D93)</f>
        <v>990945</v>
      </c>
      <c r="E87" s="38">
        <f t="shared" ref="E87" si="53">SUM(E88:E93)</f>
        <v>1066853</v>
      </c>
      <c r="F87" s="38">
        <f t="shared" ref="F87" si="54">SUM(F88:F93)</f>
        <v>1145914</v>
      </c>
      <c r="G87" s="38">
        <f t="shared" ref="G87" si="55">SUM(G88:G93)</f>
        <v>1215276</v>
      </c>
      <c r="H87" s="38">
        <f t="shared" ref="H87" si="56">SUM(H88:H93)</f>
        <v>1412238</v>
      </c>
      <c r="I87" s="38">
        <f t="shared" ref="I87" si="57">SUM(I88:I93)</f>
        <v>1487903</v>
      </c>
      <c r="J87" s="38">
        <f t="shared" ref="J87" si="58">SUM(J88:J93)</f>
        <v>1490460</v>
      </c>
      <c r="K87" s="38">
        <f t="shared" ref="K87" si="59">SUM(K88:K93)</f>
        <v>1419225</v>
      </c>
      <c r="L87" s="38">
        <f t="shared" ref="L87" si="60">SUM(L88:L93)</f>
        <v>1298712</v>
      </c>
      <c r="M87" s="38">
        <f t="shared" ref="M87" si="61">SUM(M88:M93)</f>
        <v>1204958</v>
      </c>
      <c r="N87" s="38">
        <f t="shared" ref="N87" si="62">SUM(N88:N93)</f>
        <v>1345933</v>
      </c>
      <c r="O87" s="38">
        <f t="shared" ref="O87" si="63">SUM(O88:O93)</f>
        <v>1359610</v>
      </c>
      <c r="P87" s="38">
        <f t="shared" ref="P87" si="64">SUM(P88:P93)</f>
        <v>1372225</v>
      </c>
      <c r="Q87" s="38">
        <f t="shared" ref="Q87" si="65">SUM(Q88:Q93)</f>
        <v>1437197</v>
      </c>
    </row>
    <row r="88" spans="1:17" ht="11.45" customHeight="1" x14ac:dyDescent="0.25">
      <c r="A88" s="62" t="s">
        <v>59</v>
      </c>
      <c r="B88" s="42">
        <v>531462</v>
      </c>
      <c r="C88" s="42">
        <v>533888</v>
      </c>
      <c r="D88" s="42">
        <v>518112</v>
      </c>
      <c r="E88" s="42">
        <v>525520</v>
      </c>
      <c r="F88" s="42">
        <v>508676</v>
      </c>
      <c r="G88" s="42">
        <v>502545</v>
      </c>
      <c r="H88" s="42">
        <v>547488</v>
      </c>
      <c r="I88" s="42">
        <v>582096</v>
      </c>
      <c r="J88" s="42">
        <v>580392</v>
      </c>
      <c r="K88" s="42">
        <v>530711</v>
      </c>
      <c r="L88" s="42">
        <v>437251</v>
      </c>
      <c r="M88" s="42">
        <v>387618</v>
      </c>
      <c r="N88" s="42">
        <v>370100</v>
      </c>
      <c r="O88" s="42">
        <v>347712</v>
      </c>
      <c r="P88" s="42">
        <v>339187</v>
      </c>
      <c r="Q88" s="42">
        <v>330969</v>
      </c>
    </row>
    <row r="89" spans="1:17" ht="11.45" customHeight="1" x14ac:dyDescent="0.25">
      <c r="A89" s="62" t="s">
        <v>58</v>
      </c>
      <c r="B89" s="42">
        <v>215587</v>
      </c>
      <c r="C89" s="42">
        <v>224980</v>
      </c>
      <c r="D89" s="42">
        <v>253164</v>
      </c>
      <c r="E89" s="42">
        <v>289627</v>
      </c>
      <c r="F89" s="42">
        <v>335899</v>
      </c>
      <c r="G89" s="42">
        <v>458861</v>
      </c>
      <c r="H89" s="42">
        <v>563454</v>
      </c>
      <c r="I89" s="42">
        <v>577715</v>
      </c>
      <c r="J89" s="42">
        <v>598528</v>
      </c>
      <c r="K89" s="42">
        <v>598004</v>
      </c>
      <c r="L89" s="42">
        <v>598151</v>
      </c>
      <c r="M89" s="42">
        <v>582503</v>
      </c>
      <c r="N89" s="42">
        <v>754681</v>
      </c>
      <c r="O89" s="42">
        <v>788753</v>
      </c>
      <c r="P89" s="42">
        <v>822607</v>
      </c>
      <c r="Q89" s="42">
        <v>908060</v>
      </c>
    </row>
    <row r="90" spans="1:17" ht="11.45" customHeight="1" x14ac:dyDescent="0.25">
      <c r="A90" s="62" t="s">
        <v>57</v>
      </c>
      <c r="B90" s="42">
        <v>175345</v>
      </c>
      <c r="C90" s="42">
        <v>184609</v>
      </c>
      <c r="D90" s="42">
        <v>219669</v>
      </c>
      <c r="E90" s="42">
        <v>251706</v>
      </c>
      <c r="F90" s="42">
        <v>301339</v>
      </c>
      <c r="G90" s="42">
        <v>253870</v>
      </c>
      <c r="H90" s="42">
        <v>301296</v>
      </c>
      <c r="I90" s="42">
        <v>328092</v>
      </c>
      <c r="J90" s="42">
        <v>311540</v>
      </c>
      <c r="K90" s="42">
        <v>290510</v>
      </c>
      <c r="L90" s="42">
        <v>263310</v>
      </c>
      <c r="M90" s="42">
        <v>234835</v>
      </c>
      <c r="N90" s="42">
        <v>221149</v>
      </c>
      <c r="O90" s="42">
        <v>222005</v>
      </c>
      <c r="P90" s="42">
        <v>207406</v>
      </c>
      <c r="Q90" s="42">
        <v>194043</v>
      </c>
    </row>
    <row r="91" spans="1:17" ht="11.45" customHeight="1" x14ac:dyDescent="0.25">
      <c r="A91" s="62" t="s">
        <v>56</v>
      </c>
      <c r="B91" s="42">
        <v>0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1</v>
      </c>
      <c r="O91" s="42">
        <v>5</v>
      </c>
      <c r="P91" s="42">
        <v>28</v>
      </c>
      <c r="Q91" s="42">
        <v>38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1129</v>
      </c>
      <c r="P92" s="42">
        <v>2927</v>
      </c>
      <c r="Q92" s="42">
        <v>3915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2</v>
      </c>
      <c r="N93" s="42">
        <v>2</v>
      </c>
      <c r="O93" s="42">
        <v>6</v>
      </c>
      <c r="P93" s="42">
        <v>70</v>
      </c>
      <c r="Q93" s="42">
        <v>172</v>
      </c>
    </row>
    <row r="94" spans="1:17" ht="11.45" customHeight="1" x14ac:dyDescent="0.25">
      <c r="A94" s="19" t="s">
        <v>28</v>
      </c>
      <c r="B94" s="38">
        <f>SUM(B95:B99)</f>
        <v>2543</v>
      </c>
      <c r="C94" s="38">
        <f t="shared" ref="C94" si="66">SUM(C95:C99)</f>
        <v>2641</v>
      </c>
      <c r="D94" s="38">
        <f t="shared" ref="D94" si="67">SUM(D95:D99)</f>
        <v>2742</v>
      </c>
      <c r="E94" s="38">
        <f t="shared" ref="E94" si="68">SUM(E95:E99)</f>
        <v>2806</v>
      </c>
      <c r="F94" s="38">
        <f t="shared" ref="F94" si="69">SUM(F95:F99)</f>
        <v>2853</v>
      </c>
      <c r="G94" s="38">
        <f t="shared" ref="G94" si="70">SUM(G95:G99)</f>
        <v>2911</v>
      </c>
      <c r="H94" s="38">
        <f t="shared" ref="H94" si="71">SUM(H95:H99)</f>
        <v>2959</v>
      </c>
      <c r="I94" s="38">
        <f t="shared" ref="I94" si="72">SUM(I95:I99)</f>
        <v>2948</v>
      </c>
      <c r="J94" s="38">
        <f t="shared" ref="J94" si="73">SUM(J95:J99)</f>
        <v>2912</v>
      </c>
      <c r="K94" s="38">
        <f t="shared" ref="K94" si="74">SUM(K95:K99)</f>
        <v>3037</v>
      </c>
      <c r="L94" s="38">
        <f t="shared" ref="L94" si="75">SUM(L95:L99)</f>
        <v>3028</v>
      </c>
      <c r="M94" s="38">
        <f t="shared" ref="M94" si="76">SUM(M95:M99)</f>
        <v>3045</v>
      </c>
      <c r="N94" s="38">
        <f t="shared" ref="N94" si="77">SUM(N95:N99)</f>
        <v>3007</v>
      </c>
      <c r="O94" s="38">
        <f t="shared" ref="O94" si="78">SUM(O95:O99)</f>
        <v>3463</v>
      </c>
      <c r="P94" s="38">
        <f t="shared" ref="P94" si="79">SUM(P95:P99)</f>
        <v>3407</v>
      </c>
      <c r="Q94" s="38">
        <f t="shared" ref="Q94" si="80">SUM(Q95:Q99)</f>
        <v>3606</v>
      </c>
    </row>
    <row r="95" spans="1:17" ht="11.45" customHeight="1" x14ac:dyDescent="0.25">
      <c r="A95" s="62" t="s">
        <v>59</v>
      </c>
      <c r="B95" s="37">
        <v>0</v>
      </c>
      <c r="C95" s="37">
        <v>0</v>
      </c>
      <c r="D95" s="37">
        <v>17</v>
      </c>
      <c r="E95" s="37">
        <v>26</v>
      </c>
      <c r="F95" s="37">
        <v>24</v>
      </c>
      <c r="G95" s="37">
        <v>25</v>
      </c>
      <c r="H95" s="37">
        <v>27</v>
      </c>
      <c r="I95" s="37">
        <v>24</v>
      </c>
      <c r="J95" s="37">
        <v>17</v>
      </c>
      <c r="K95" s="37">
        <v>16</v>
      </c>
      <c r="L95" s="37">
        <v>16</v>
      </c>
      <c r="M95" s="37">
        <v>11</v>
      </c>
      <c r="N95" s="37">
        <v>10</v>
      </c>
      <c r="O95" s="37">
        <v>171</v>
      </c>
      <c r="P95" s="37">
        <v>97</v>
      </c>
      <c r="Q95" s="37">
        <v>86</v>
      </c>
    </row>
    <row r="96" spans="1:17" ht="11.45" customHeight="1" x14ac:dyDescent="0.25">
      <c r="A96" s="62" t="s">
        <v>58</v>
      </c>
      <c r="B96" s="37">
        <v>2543</v>
      </c>
      <c r="C96" s="37">
        <v>2641</v>
      </c>
      <c r="D96" s="37">
        <v>2723</v>
      </c>
      <c r="E96" s="37">
        <v>2778</v>
      </c>
      <c r="F96" s="37">
        <v>2812</v>
      </c>
      <c r="G96" s="37">
        <v>2832</v>
      </c>
      <c r="H96" s="37">
        <v>2841</v>
      </c>
      <c r="I96" s="37">
        <v>2806</v>
      </c>
      <c r="J96" s="37">
        <v>2774</v>
      </c>
      <c r="K96" s="37">
        <v>2818</v>
      </c>
      <c r="L96" s="37">
        <v>2763</v>
      </c>
      <c r="M96" s="37">
        <v>2743</v>
      </c>
      <c r="N96" s="37">
        <v>2716</v>
      </c>
      <c r="O96" s="37">
        <v>2536</v>
      </c>
      <c r="P96" s="37">
        <v>2447</v>
      </c>
      <c r="Q96" s="37">
        <v>2434</v>
      </c>
    </row>
    <row r="97" spans="1:17" ht="11.45" customHeight="1" x14ac:dyDescent="0.25">
      <c r="A97" s="62" t="s">
        <v>57</v>
      </c>
      <c r="B97" s="37">
        <v>0</v>
      </c>
      <c r="C97" s="37">
        <v>0</v>
      </c>
      <c r="D97" s="37">
        <v>2</v>
      </c>
      <c r="E97" s="37">
        <v>2</v>
      </c>
      <c r="F97" s="37">
        <v>2</v>
      </c>
      <c r="G97" s="37">
        <v>2</v>
      </c>
      <c r="H97" s="37">
        <v>2</v>
      </c>
      <c r="I97" s="37">
        <v>2</v>
      </c>
      <c r="J97" s="37">
        <v>2</v>
      </c>
      <c r="K97" s="37">
        <v>2</v>
      </c>
      <c r="L97" s="37">
        <v>2</v>
      </c>
      <c r="M97" s="37">
        <v>7</v>
      </c>
      <c r="N97" s="37">
        <v>7</v>
      </c>
      <c r="O97" s="37">
        <v>37</v>
      </c>
      <c r="P97" s="37">
        <v>116</v>
      </c>
      <c r="Q97" s="37">
        <v>116</v>
      </c>
    </row>
    <row r="98" spans="1:17" ht="11.45" customHeight="1" x14ac:dyDescent="0.25">
      <c r="A98" s="62" t="s">
        <v>56</v>
      </c>
      <c r="B98" s="37">
        <v>0</v>
      </c>
      <c r="C98" s="37">
        <v>0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80</v>
      </c>
      <c r="L98" s="37">
        <v>130</v>
      </c>
      <c r="M98" s="37">
        <v>169</v>
      </c>
      <c r="N98" s="37">
        <v>165</v>
      </c>
      <c r="O98" s="37">
        <v>262</v>
      </c>
      <c r="P98" s="37">
        <v>304</v>
      </c>
      <c r="Q98" s="37">
        <v>538</v>
      </c>
    </row>
    <row r="99" spans="1:17" ht="11.45" customHeight="1" x14ac:dyDescent="0.25">
      <c r="A99" s="62" t="s">
        <v>55</v>
      </c>
      <c r="B99" s="37">
        <v>0</v>
      </c>
      <c r="C99" s="37">
        <v>0</v>
      </c>
      <c r="D99" s="37">
        <v>0</v>
      </c>
      <c r="E99" s="37">
        <v>0</v>
      </c>
      <c r="F99" s="37">
        <v>15</v>
      </c>
      <c r="G99" s="37">
        <v>52</v>
      </c>
      <c r="H99" s="37">
        <v>89</v>
      </c>
      <c r="I99" s="37">
        <v>116</v>
      </c>
      <c r="J99" s="37">
        <v>119</v>
      </c>
      <c r="K99" s="37">
        <v>121</v>
      </c>
      <c r="L99" s="37">
        <v>117</v>
      </c>
      <c r="M99" s="37">
        <v>115</v>
      </c>
      <c r="N99" s="37">
        <v>109</v>
      </c>
      <c r="O99" s="37">
        <v>457</v>
      </c>
      <c r="P99" s="37">
        <v>443</v>
      </c>
      <c r="Q99" s="37">
        <v>432</v>
      </c>
    </row>
    <row r="100" spans="1:17" ht="11.45" customHeight="1" x14ac:dyDescent="0.25">
      <c r="A100" s="25" t="s">
        <v>18</v>
      </c>
      <c r="B100" s="40">
        <f t="shared" ref="B100:Q100" si="81">B101+B107</f>
        <v>49156.11706765664</v>
      </c>
      <c r="C100" s="40">
        <f t="shared" si="81"/>
        <v>49874.661522976283</v>
      </c>
      <c r="D100" s="40">
        <f t="shared" si="81"/>
        <v>52277.321501441591</v>
      </c>
      <c r="E100" s="40">
        <f t="shared" si="81"/>
        <v>61961.142821461406</v>
      </c>
      <c r="F100" s="40">
        <f t="shared" si="81"/>
        <v>64231.614413490955</v>
      </c>
      <c r="G100" s="40">
        <f t="shared" si="81"/>
        <v>64660.557729157576</v>
      </c>
      <c r="H100" s="40">
        <f t="shared" si="81"/>
        <v>74522.759263142478</v>
      </c>
      <c r="I100" s="40">
        <f t="shared" si="81"/>
        <v>84433.652454584575</v>
      </c>
      <c r="J100" s="40">
        <f t="shared" si="81"/>
        <v>83133.605805020081</v>
      </c>
      <c r="K100" s="40">
        <f t="shared" si="81"/>
        <v>87432.156359880202</v>
      </c>
      <c r="L100" s="40">
        <f t="shared" si="81"/>
        <v>81305.580196220777</v>
      </c>
      <c r="M100" s="40">
        <f t="shared" si="81"/>
        <v>87253.250021862012</v>
      </c>
      <c r="N100" s="40">
        <f t="shared" si="81"/>
        <v>95627.800986847753</v>
      </c>
      <c r="O100" s="40">
        <f t="shared" si="81"/>
        <v>101979.83955397377</v>
      </c>
      <c r="P100" s="40">
        <f t="shared" si="81"/>
        <v>107978.68671040292</v>
      </c>
      <c r="Q100" s="40">
        <f t="shared" si="81"/>
        <v>111161.56697689201</v>
      </c>
    </row>
    <row r="101" spans="1:17" ht="11.45" customHeight="1" x14ac:dyDescent="0.25">
      <c r="A101" s="23" t="s">
        <v>27</v>
      </c>
      <c r="B101" s="39">
        <f>SUM(B102:B106)</f>
        <v>21671</v>
      </c>
      <c r="C101" s="39">
        <f t="shared" ref="C101" si="82">SUM(C102:C106)</f>
        <v>22428</v>
      </c>
      <c r="D101" s="39">
        <f t="shared" ref="D101" si="83">SUM(D102:D106)</f>
        <v>24449</v>
      </c>
      <c r="E101" s="39">
        <f t="shared" ref="E101" si="84">SUM(E102:E106)</f>
        <v>26408</v>
      </c>
      <c r="F101" s="39">
        <f t="shared" ref="F101" si="85">SUM(F102:F106)</f>
        <v>28292</v>
      </c>
      <c r="G101" s="39">
        <f t="shared" ref="G101" si="86">SUM(G102:G106)</f>
        <v>31381</v>
      </c>
      <c r="H101" s="39">
        <f t="shared" ref="H101" si="87">SUM(H102:H106)</f>
        <v>39502</v>
      </c>
      <c r="I101" s="39">
        <f t="shared" ref="I101" si="88">SUM(I102:I106)</f>
        <v>45443</v>
      </c>
      <c r="J101" s="39">
        <f t="shared" ref="J101" si="89">SUM(J102:J106)</f>
        <v>48328</v>
      </c>
      <c r="K101" s="39">
        <f t="shared" ref="K101" si="90">SUM(K102:K106)</f>
        <v>53816</v>
      </c>
      <c r="L101" s="39">
        <f t="shared" ref="L101" si="91">SUM(L102:L106)</f>
        <v>49686</v>
      </c>
      <c r="M101" s="39">
        <f t="shared" ref="M101" si="92">SUM(M102:M106)</f>
        <v>55095</v>
      </c>
      <c r="N101" s="39">
        <f t="shared" ref="N101" si="93">SUM(N102:N106)</f>
        <v>61246</v>
      </c>
      <c r="O101" s="39">
        <f t="shared" ref="O101" si="94">SUM(O102:O106)</f>
        <v>65347</v>
      </c>
      <c r="P101" s="39">
        <f t="shared" ref="P101" si="95">SUM(P102:P106)</f>
        <v>69372</v>
      </c>
      <c r="Q101" s="39">
        <f t="shared" ref="Q101" si="96">SUM(Q102:Q106)</f>
        <v>73543</v>
      </c>
    </row>
    <row r="102" spans="1:17" ht="11.45" customHeight="1" x14ac:dyDescent="0.25">
      <c r="A102" s="62" t="s">
        <v>59</v>
      </c>
      <c r="B102" s="42">
        <v>3273</v>
      </c>
      <c r="C102" s="42">
        <v>3273</v>
      </c>
      <c r="D102" s="42">
        <v>3273</v>
      </c>
      <c r="E102" s="42">
        <v>3274</v>
      </c>
      <c r="F102" s="42">
        <v>3282</v>
      </c>
      <c r="G102" s="42">
        <v>3358</v>
      </c>
      <c r="H102" s="42">
        <v>4227</v>
      </c>
      <c r="I102" s="42">
        <v>4862</v>
      </c>
      <c r="J102" s="42">
        <v>4499</v>
      </c>
      <c r="K102" s="42">
        <v>4090</v>
      </c>
      <c r="L102" s="42">
        <v>3651</v>
      </c>
      <c r="M102" s="42">
        <v>3178</v>
      </c>
      <c r="N102" s="42">
        <v>2711</v>
      </c>
      <c r="O102" s="42">
        <v>2421</v>
      </c>
      <c r="P102" s="42">
        <v>2131</v>
      </c>
      <c r="Q102" s="42">
        <v>1840</v>
      </c>
    </row>
    <row r="103" spans="1:17" ht="11.45" customHeight="1" x14ac:dyDescent="0.25">
      <c r="A103" s="62" t="s">
        <v>58</v>
      </c>
      <c r="B103" s="42">
        <v>18398</v>
      </c>
      <c r="C103" s="42">
        <v>19155</v>
      </c>
      <c r="D103" s="42">
        <v>21176</v>
      </c>
      <c r="E103" s="42">
        <v>23134</v>
      </c>
      <c r="F103" s="42">
        <v>25010</v>
      </c>
      <c r="G103" s="42">
        <v>28023</v>
      </c>
      <c r="H103" s="42">
        <v>35275</v>
      </c>
      <c r="I103" s="42">
        <v>40581</v>
      </c>
      <c r="J103" s="42">
        <v>43829</v>
      </c>
      <c r="K103" s="42">
        <v>49726</v>
      </c>
      <c r="L103" s="42">
        <v>46035</v>
      </c>
      <c r="M103" s="42">
        <v>51917</v>
      </c>
      <c r="N103" s="42">
        <v>58535</v>
      </c>
      <c r="O103" s="42">
        <v>62926</v>
      </c>
      <c r="P103" s="42">
        <v>67241</v>
      </c>
      <c r="Q103" s="42">
        <v>71703</v>
      </c>
    </row>
    <row r="104" spans="1:17" ht="11.45" customHeight="1" x14ac:dyDescent="0.25">
      <c r="A104" s="62" t="s">
        <v>57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</row>
    <row r="105" spans="1:17" ht="11.45" customHeight="1" x14ac:dyDescent="0.25">
      <c r="A105" s="62" t="s">
        <v>56</v>
      </c>
      <c r="B105" s="42">
        <v>0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  <c r="O105" s="42">
        <v>0</v>
      </c>
      <c r="P105" s="42">
        <v>0</v>
      </c>
      <c r="Q105" s="42">
        <v>0</v>
      </c>
    </row>
    <row r="106" spans="1:17" ht="11.45" customHeight="1" x14ac:dyDescent="0.25">
      <c r="A106" s="62" t="s">
        <v>55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0</v>
      </c>
      <c r="P106" s="42">
        <v>0</v>
      </c>
      <c r="Q106" s="42">
        <v>0</v>
      </c>
    </row>
    <row r="107" spans="1:17" ht="11.45" customHeight="1" x14ac:dyDescent="0.25">
      <c r="A107" s="19" t="s">
        <v>24</v>
      </c>
      <c r="B107" s="38">
        <f>SUM(B108:B109)</f>
        <v>27485.11706765664</v>
      </c>
      <c r="C107" s="38">
        <f t="shared" ref="C107" si="97">SUM(C108:C109)</f>
        <v>27446.661522976279</v>
      </c>
      <c r="D107" s="38">
        <f t="shared" ref="D107" si="98">SUM(D108:D109)</f>
        <v>27828.321501441595</v>
      </c>
      <c r="E107" s="38">
        <f t="shared" ref="E107" si="99">SUM(E108:E109)</f>
        <v>35553.142821461406</v>
      </c>
      <c r="F107" s="38">
        <f t="shared" ref="F107" si="100">SUM(F108:F109)</f>
        <v>35939.614413490955</v>
      </c>
      <c r="G107" s="38">
        <f t="shared" ref="G107" si="101">SUM(G108:G109)</f>
        <v>33279.557729157576</v>
      </c>
      <c r="H107" s="38">
        <f t="shared" ref="H107" si="102">SUM(H108:H109)</f>
        <v>35020.759263142485</v>
      </c>
      <c r="I107" s="38">
        <f t="shared" ref="I107" si="103">SUM(I108:I109)</f>
        <v>38990.652454584568</v>
      </c>
      <c r="J107" s="38">
        <f t="shared" ref="J107" si="104">SUM(J108:J109)</f>
        <v>34805.605805020081</v>
      </c>
      <c r="K107" s="38">
        <f t="shared" ref="K107" si="105">SUM(K108:K109)</f>
        <v>33616.156359880202</v>
      </c>
      <c r="L107" s="38">
        <f t="shared" ref="L107" si="106">SUM(L108:L109)</f>
        <v>31619.580196220773</v>
      </c>
      <c r="M107" s="38">
        <f t="shared" ref="M107" si="107">SUM(M108:M109)</f>
        <v>32158.250021862008</v>
      </c>
      <c r="N107" s="38">
        <f t="shared" ref="N107" si="108">SUM(N108:N109)</f>
        <v>34381.800986847746</v>
      </c>
      <c r="O107" s="38">
        <f t="shared" ref="O107" si="109">SUM(O108:O109)</f>
        <v>36632.839553973768</v>
      </c>
      <c r="P107" s="38">
        <f t="shared" ref="P107" si="110">SUM(P108:P109)</f>
        <v>38606.68671040293</v>
      </c>
      <c r="Q107" s="38">
        <f t="shared" ref="Q107" si="111">SUM(Q108:Q109)</f>
        <v>37618.566976892005</v>
      </c>
    </row>
    <row r="108" spans="1:17" ht="11.45" customHeight="1" x14ac:dyDescent="0.25">
      <c r="A108" s="17" t="s">
        <v>23</v>
      </c>
      <c r="B108" s="37">
        <v>26106</v>
      </c>
      <c r="C108" s="37">
        <v>25980</v>
      </c>
      <c r="D108" s="37">
        <v>26291</v>
      </c>
      <c r="E108" s="37">
        <v>33986</v>
      </c>
      <c r="F108" s="37">
        <v>34113</v>
      </c>
      <c r="G108" s="37">
        <v>31395</v>
      </c>
      <c r="H108" s="37">
        <v>32618</v>
      </c>
      <c r="I108" s="37">
        <v>36334</v>
      </c>
      <c r="J108" s="37">
        <v>32337</v>
      </c>
      <c r="K108" s="37">
        <v>31569</v>
      </c>
      <c r="L108" s="37">
        <v>29335</v>
      </c>
      <c r="M108" s="37">
        <v>29579</v>
      </c>
      <c r="N108" s="37">
        <v>31395</v>
      </c>
      <c r="O108" s="37">
        <v>33142</v>
      </c>
      <c r="P108" s="37">
        <v>35295</v>
      </c>
      <c r="Q108" s="37">
        <v>33927</v>
      </c>
    </row>
    <row r="109" spans="1:17" ht="11.45" customHeight="1" x14ac:dyDescent="0.25">
      <c r="A109" s="15" t="s">
        <v>22</v>
      </c>
      <c r="B109" s="36">
        <v>1379.1170676566398</v>
      </c>
      <c r="C109" s="36">
        <v>1466.6615229762799</v>
      </c>
      <c r="D109" s="36">
        <v>1537.3215014415944</v>
      </c>
      <c r="E109" s="36">
        <v>1567.1428214614043</v>
      </c>
      <c r="F109" s="36">
        <v>1826.6144134909541</v>
      </c>
      <c r="G109" s="36">
        <v>1884.557729157573</v>
      </c>
      <c r="H109" s="36">
        <v>2402.7592631424836</v>
      </c>
      <c r="I109" s="36">
        <v>2656.65245458457</v>
      </c>
      <c r="J109" s="36">
        <v>2468.6058050200818</v>
      </c>
      <c r="K109" s="36">
        <v>2047.1563598802002</v>
      </c>
      <c r="L109" s="36">
        <v>2284.5801962207738</v>
      </c>
      <c r="M109" s="36">
        <v>2579.2500218620094</v>
      </c>
      <c r="N109" s="36">
        <v>2986.800986847747</v>
      </c>
      <c r="O109" s="36">
        <v>3490.8395539737658</v>
      </c>
      <c r="P109" s="36">
        <v>3311.686710402927</v>
      </c>
      <c r="Q109" s="36">
        <v>3691.5669768920066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168143</v>
      </c>
      <c r="D111" s="41">
        <f t="shared" si="112"/>
        <v>141676</v>
      </c>
      <c r="E111" s="41">
        <f t="shared" si="112"/>
        <v>181806</v>
      </c>
      <c r="F111" s="41">
        <f t="shared" si="112"/>
        <v>185418</v>
      </c>
      <c r="G111" s="41">
        <f t="shared" si="112"/>
        <v>208837</v>
      </c>
      <c r="H111" s="41">
        <f t="shared" si="112"/>
        <v>299409</v>
      </c>
      <c r="I111" s="41">
        <f t="shared" si="112"/>
        <v>201168</v>
      </c>
      <c r="J111" s="41">
        <f t="shared" si="112"/>
        <v>129794</v>
      </c>
      <c r="K111" s="41">
        <f t="shared" si="112"/>
        <v>60862</v>
      </c>
      <c r="L111" s="41">
        <f t="shared" si="112"/>
        <v>44680</v>
      </c>
      <c r="M111" s="41">
        <f t="shared" si="112"/>
        <v>46149</v>
      </c>
      <c r="N111" s="41">
        <f t="shared" si="112"/>
        <v>250307</v>
      </c>
      <c r="O111" s="41">
        <f t="shared" si="112"/>
        <v>148504</v>
      </c>
      <c r="P111" s="41">
        <f t="shared" si="112"/>
        <v>158735</v>
      </c>
      <c r="Q111" s="41">
        <f t="shared" si="112"/>
        <v>210594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162832</v>
      </c>
      <c r="D112" s="40">
        <f t="shared" si="113"/>
        <v>133077</v>
      </c>
      <c r="E112" s="40">
        <f t="shared" si="113"/>
        <v>169268</v>
      </c>
      <c r="F112" s="40">
        <f t="shared" si="113"/>
        <v>178919</v>
      </c>
      <c r="G112" s="40">
        <f t="shared" si="113"/>
        <v>201486</v>
      </c>
      <c r="H112" s="40">
        <f t="shared" si="113"/>
        <v>284737</v>
      </c>
      <c r="I112" s="40">
        <f t="shared" si="113"/>
        <v>187188</v>
      </c>
      <c r="J112" s="40">
        <f t="shared" si="113"/>
        <v>123382</v>
      </c>
      <c r="K112" s="40">
        <f t="shared" si="113"/>
        <v>50664</v>
      </c>
      <c r="L112" s="40">
        <f t="shared" si="113"/>
        <v>43321</v>
      </c>
      <c r="M112" s="40">
        <f t="shared" si="113"/>
        <v>31358</v>
      </c>
      <c r="N112" s="40">
        <f t="shared" si="113"/>
        <v>233226</v>
      </c>
      <c r="O112" s="40">
        <f t="shared" si="113"/>
        <v>132207</v>
      </c>
      <c r="P112" s="40">
        <f t="shared" si="113"/>
        <v>143322</v>
      </c>
      <c r="Q112" s="40">
        <f t="shared" si="113"/>
        <v>198253</v>
      </c>
    </row>
    <row r="113" spans="1:17" ht="11.45" customHeight="1" x14ac:dyDescent="0.25">
      <c r="A113" s="23" t="s">
        <v>30</v>
      </c>
      <c r="B113" s="39"/>
      <c r="C113" s="39">
        <v>840</v>
      </c>
      <c r="D113" s="39">
        <v>1292</v>
      </c>
      <c r="E113" s="39">
        <v>1405</v>
      </c>
      <c r="F113" s="39">
        <v>1579</v>
      </c>
      <c r="G113" s="39">
        <v>1984</v>
      </c>
      <c r="H113" s="39">
        <v>2948</v>
      </c>
      <c r="I113" s="39">
        <v>5311</v>
      </c>
      <c r="J113" s="39">
        <v>6746</v>
      </c>
      <c r="K113" s="39">
        <v>4668</v>
      </c>
      <c r="L113" s="39">
        <v>1568</v>
      </c>
      <c r="M113" s="39">
        <v>1700</v>
      </c>
      <c r="N113" s="39">
        <v>1557</v>
      </c>
      <c r="O113" s="39">
        <v>1604</v>
      </c>
      <c r="P113" s="39">
        <v>1742</v>
      </c>
      <c r="Q113" s="39">
        <v>1745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161410</v>
      </c>
      <c r="D114" s="38">
        <f t="shared" ref="D114" si="115">SUM(D115:D120)</f>
        <v>131016</v>
      </c>
      <c r="E114" s="38">
        <f t="shared" ref="E114" si="116">SUM(E115:E120)</f>
        <v>166913</v>
      </c>
      <c r="F114" s="38">
        <f t="shared" ref="F114" si="117">SUM(F115:F120)</f>
        <v>176194</v>
      </c>
      <c r="G114" s="38">
        <f t="shared" ref="G114" si="118">SUM(G115:G120)</f>
        <v>198064</v>
      </c>
      <c r="H114" s="38">
        <f t="shared" ref="H114" si="119">SUM(H115:H120)</f>
        <v>280554</v>
      </c>
      <c r="I114" s="38">
        <f t="shared" ref="I114" si="120">SUM(I115:I120)</f>
        <v>180700</v>
      </c>
      <c r="J114" s="38">
        <f t="shared" ref="J114" si="121">SUM(J115:J120)</f>
        <v>115717</v>
      </c>
      <c r="K114" s="38">
        <f t="shared" ref="K114" si="122">SUM(K115:K120)</f>
        <v>45395</v>
      </c>
      <c r="L114" s="38">
        <f t="shared" ref="L114" si="123">SUM(L115:L120)</f>
        <v>41188</v>
      </c>
      <c r="M114" s="38">
        <f t="shared" ref="M114" si="124">SUM(M115:M120)</f>
        <v>29055</v>
      </c>
      <c r="N114" s="38">
        <f t="shared" ref="N114" si="125">SUM(N115:N120)</f>
        <v>231524</v>
      </c>
      <c r="O114" s="38">
        <f t="shared" ref="O114" si="126">SUM(O115:O120)</f>
        <v>129335</v>
      </c>
      <c r="P114" s="38">
        <f t="shared" ref="P114" si="127">SUM(P115:P120)</f>
        <v>140826</v>
      </c>
      <c r="Q114" s="38">
        <f t="shared" ref="Q114" si="128">SUM(Q115:Q120)</f>
        <v>195641</v>
      </c>
    </row>
    <row r="115" spans="1:17" ht="11.45" customHeight="1" x14ac:dyDescent="0.25">
      <c r="A115" s="62" t="s">
        <v>59</v>
      </c>
      <c r="B115" s="42"/>
      <c r="C115" s="42">
        <v>83279</v>
      </c>
      <c r="D115" s="42">
        <v>32313</v>
      </c>
      <c r="E115" s="42">
        <v>59464</v>
      </c>
      <c r="F115" s="42">
        <v>37974</v>
      </c>
      <c r="G115" s="42">
        <v>50166</v>
      </c>
      <c r="H115" s="42">
        <v>101403</v>
      </c>
      <c r="I115" s="42">
        <v>90386</v>
      </c>
      <c r="J115" s="42">
        <v>53053</v>
      </c>
      <c r="K115" s="42">
        <v>3849</v>
      </c>
      <c r="L115" s="42">
        <v>4</v>
      </c>
      <c r="M115" s="42">
        <v>28</v>
      </c>
      <c r="N115" s="42">
        <v>12</v>
      </c>
      <c r="O115" s="42">
        <v>14243</v>
      </c>
      <c r="P115" s="42">
        <v>36240</v>
      </c>
      <c r="Q115" s="42">
        <v>34832</v>
      </c>
    </row>
    <row r="116" spans="1:17" ht="11.45" customHeight="1" x14ac:dyDescent="0.25">
      <c r="A116" s="62" t="s">
        <v>58</v>
      </c>
      <c r="B116" s="42"/>
      <c r="C116" s="42">
        <v>42191</v>
      </c>
      <c r="D116" s="42">
        <v>47734</v>
      </c>
      <c r="E116" s="42">
        <v>57893</v>
      </c>
      <c r="F116" s="42">
        <v>69469</v>
      </c>
      <c r="G116" s="42">
        <v>147898</v>
      </c>
      <c r="H116" s="42">
        <v>131725</v>
      </c>
      <c r="I116" s="42">
        <v>44463</v>
      </c>
      <c r="J116" s="42">
        <v>54538</v>
      </c>
      <c r="K116" s="42">
        <v>36826</v>
      </c>
      <c r="L116" s="42">
        <v>41184</v>
      </c>
      <c r="M116" s="42">
        <v>29025</v>
      </c>
      <c r="N116" s="42">
        <v>220296</v>
      </c>
      <c r="O116" s="42">
        <v>86216</v>
      </c>
      <c r="P116" s="42">
        <v>90815</v>
      </c>
      <c r="Q116" s="42">
        <v>147199</v>
      </c>
    </row>
    <row r="117" spans="1:17" ht="11.45" customHeight="1" x14ac:dyDescent="0.25">
      <c r="A117" s="62" t="s">
        <v>57</v>
      </c>
      <c r="B117" s="42"/>
      <c r="C117" s="42">
        <v>35940</v>
      </c>
      <c r="D117" s="42">
        <v>50969</v>
      </c>
      <c r="E117" s="42">
        <v>49556</v>
      </c>
      <c r="F117" s="42">
        <v>68751</v>
      </c>
      <c r="G117" s="42">
        <v>0</v>
      </c>
      <c r="H117" s="42">
        <v>47426</v>
      </c>
      <c r="I117" s="42">
        <v>45851</v>
      </c>
      <c r="J117" s="42">
        <v>8126</v>
      </c>
      <c r="K117" s="42">
        <v>4720</v>
      </c>
      <c r="L117" s="42">
        <v>0</v>
      </c>
      <c r="M117" s="42">
        <v>0</v>
      </c>
      <c r="N117" s="42">
        <v>11215</v>
      </c>
      <c r="O117" s="42">
        <v>27739</v>
      </c>
      <c r="P117" s="42">
        <v>11886</v>
      </c>
      <c r="Q117" s="42">
        <v>12506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1</v>
      </c>
      <c r="O118" s="42">
        <v>4</v>
      </c>
      <c r="P118" s="42">
        <v>23</v>
      </c>
      <c r="Q118" s="42">
        <v>10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42">
        <v>1129</v>
      </c>
      <c r="P119" s="42">
        <v>1798</v>
      </c>
      <c r="Q119" s="42">
        <v>988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2</v>
      </c>
      <c r="N120" s="42">
        <v>0</v>
      </c>
      <c r="O120" s="42">
        <v>4</v>
      </c>
      <c r="P120" s="42">
        <v>64</v>
      </c>
      <c r="Q120" s="42">
        <v>106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582</v>
      </c>
      <c r="D121" s="38">
        <f t="shared" ref="D121" si="130">SUM(D122:D126)</f>
        <v>769</v>
      </c>
      <c r="E121" s="38">
        <f t="shared" ref="E121" si="131">SUM(E122:E126)</f>
        <v>950</v>
      </c>
      <c r="F121" s="38">
        <f t="shared" ref="F121" si="132">SUM(F122:F126)</f>
        <v>1146</v>
      </c>
      <c r="G121" s="38">
        <f t="shared" ref="G121" si="133">SUM(G122:G126)</f>
        <v>1438</v>
      </c>
      <c r="H121" s="38">
        <f t="shared" ref="H121" si="134">SUM(H122:H126)</f>
        <v>1235</v>
      </c>
      <c r="I121" s="38">
        <f t="shared" ref="I121" si="135">SUM(I122:I126)</f>
        <v>1177</v>
      </c>
      <c r="J121" s="38">
        <f t="shared" ref="J121" si="136">SUM(J122:J126)</f>
        <v>919</v>
      </c>
      <c r="K121" s="38">
        <f t="shared" ref="K121" si="137">SUM(K122:K126)</f>
        <v>601</v>
      </c>
      <c r="L121" s="38">
        <f t="shared" ref="L121" si="138">SUM(L122:L126)</f>
        <v>565</v>
      </c>
      <c r="M121" s="38">
        <f t="shared" ref="M121" si="139">SUM(M122:M126)</f>
        <v>603</v>
      </c>
      <c r="N121" s="38">
        <f t="shared" ref="N121" si="140">SUM(N122:N126)</f>
        <v>145</v>
      </c>
      <c r="O121" s="38">
        <f t="shared" ref="O121" si="141">SUM(O122:O126)</f>
        <v>1268</v>
      </c>
      <c r="P121" s="38">
        <f t="shared" ref="P121" si="142">SUM(P122:P126)</f>
        <v>754</v>
      </c>
      <c r="Q121" s="38">
        <f t="shared" ref="Q121" si="143">SUM(Q122:Q126)</f>
        <v>867</v>
      </c>
    </row>
    <row r="122" spans="1:17" ht="11.45" customHeight="1" x14ac:dyDescent="0.25">
      <c r="A122" s="62" t="s">
        <v>59</v>
      </c>
      <c r="B122" s="37"/>
      <c r="C122" s="37">
        <v>0</v>
      </c>
      <c r="D122" s="37">
        <v>17</v>
      </c>
      <c r="E122" s="37">
        <v>9</v>
      </c>
      <c r="F122" s="37">
        <v>0</v>
      </c>
      <c r="G122" s="37">
        <v>1</v>
      </c>
      <c r="H122" s="37">
        <v>2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161</v>
      </c>
      <c r="P122" s="37">
        <v>0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582</v>
      </c>
      <c r="D123" s="37">
        <v>750</v>
      </c>
      <c r="E123" s="37">
        <v>941</v>
      </c>
      <c r="F123" s="37">
        <v>1131</v>
      </c>
      <c r="G123" s="37">
        <v>1400</v>
      </c>
      <c r="H123" s="37">
        <v>1196</v>
      </c>
      <c r="I123" s="37">
        <v>1149</v>
      </c>
      <c r="J123" s="37">
        <v>914</v>
      </c>
      <c r="K123" s="37">
        <v>517</v>
      </c>
      <c r="L123" s="37">
        <v>515</v>
      </c>
      <c r="M123" s="37">
        <v>556</v>
      </c>
      <c r="N123" s="37">
        <v>145</v>
      </c>
      <c r="O123" s="37">
        <v>632</v>
      </c>
      <c r="P123" s="37">
        <v>632</v>
      </c>
      <c r="Q123" s="37">
        <v>632</v>
      </c>
    </row>
    <row r="124" spans="1:17" ht="11.45" customHeight="1" x14ac:dyDescent="0.25">
      <c r="A124" s="62" t="s">
        <v>57</v>
      </c>
      <c r="B124" s="37"/>
      <c r="C124" s="37">
        <v>0</v>
      </c>
      <c r="D124" s="37">
        <v>2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6</v>
      </c>
      <c r="N124" s="37">
        <v>0</v>
      </c>
      <c r="O124" s="37">
        <v>30</v>
      </c>
      <c r="P124" s="37">
        <v>79</v>
      </c>
      <c r="Q124" s="37">
        <v>1</v>
      </c>
    </row>
    <row r="125" spans="1:17" ht="11.45" customHeight="1" x14ac:dyDescent="0.25">
      <c r="A125" s="62" t="s">
        <v>56</v>
      </c>
      <c r="B125" s="37"/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80</v>
      </c>
      <c r="L125" s="37">
        <v>50</v>
      </c>
      <c r="M125" s="37">
        <v>39</v>
      </c>
      <c r="N125" s="37">
        <v>0</v>
      </c>
      <c r="O125" s="37">
        <v>97</v>
      </c>
      <c r="P125" s="37">
        <v>42</v>
      </c>
      <c r="Q125" s="37">
        <v>234</v>
      </c>
    </row>
    <row r="126" spans="1:17" ht="11.45" customHeight="1" x14ac:dyDescent="0.25">
      <c r="A126" s="62" t="s">
        <v>55</v>
      </c>
      <c r="B126" s="37"/>
      <c r="C126" s="37">
        <v>0</v>
      </c>
      <c r="D126" s="37">
        <v>0</v>
      </c>
      <c r="E126" s="37">
        <v>0</v>
      </c>
      <c r="F126" s="37">
        <v>15</v>
      </c>
      <c r="G126" s="37">
        <v>37</v>
      </c>
      <c r="H126" s="37">
        <v>37</v>
      </c>
      <c r="I126" s="37">
        <v>28</v>
      </c>
      <c r="J126" s="37">
        <v>5</v>
      </c>
      <c r="K126" s="37">
        <v>4</v>
      </c>
      <c r="L126" s="37">
        <v>0</v>
      </c>
      <c r="M126" s="37">
        <v>2</v>
      </c>
      <c r="N126" s="37">
        <v>0</v>
      </c>
      <c r="O126" s="37">
        <v>348</v>
      </c>
      <c r="P126" s="37">
        <v>1</v>
      </c>
      <c r="Q126" s="37">
        <v>0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5311</v>
      </c>
      <c r="D127" s="40">
        <f t="shared" si="144"/>
        <v>8599</v>
      </c>
      <c r="E127" s="40">
        <f t="shared" si="144"/>
        <v>12538</v>
      </c>
      <c r="F127" s="40">
        <f t="shared" si="144"/>
        <v>6499</v>
      </c>
      <c r="G127" s="40">
        <f t="shared" si="144"/>
        <v>7351</v>
      </c>
      <c r="H127" s="40">
        <f t="shared" si="144"/>
        <v>14672</v>
      </c>
      <c r="I127" s="40">
        <f t="shared" si="144"/>
        <v>13980</v>
      </c>
      <c r="J127" s="40">
        <f t="shared" si="144"/>
        <v>6412</v>
      </c>
      <c r="K127" s="40">
        <f t="shared" si="144"/>
        <v>10198</v>
      </c>
      <c r="L127" s="40">
        <f t="shared" si="144"/>
        <v>1359</v>
      </c>
      <c r="M127" s="40">
        <f t="shared" si="144"/>
        <v>14791</v>
      </c>
      <c r="N127" s="40">
        <f t="shared" si="144"/>
        <v>17081</v>
      </c>
      <c r="O127" s="40">
        <f t="shared" si="144"/>
        <v>16297</v>
      </c>
      <c r="P127" s="40">
        <f t="shared" si="144"/>
        <v>15413</v>
      </c>
      <c r="Q127" s="40">
        <f t="shared" si="144"/>
        <v>12341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3466</v>
      </c>
      <c r="D128" s="39">
        <f t="shared" ref="D128" si="146">SUM(D129:D133)</f>
        <v>4730</v>
      </c>
      <c r="E128" s="39">
        <f t="shared" ref="E128" si="147">SUM(E129:E133)</f>
        <v>4458</v>
      </c>
      <c r="F128" s="39">
        <f t="shared" ref="F128" si="148">SUM(F129:F133)</f>
        <v>4177</v>
      </c>
      <c r="G128" s="39">
        <f t="shared" ref="G128" si="149">SUM(G129:G133)</f>
        <v>5184</v>
      </c>
      <c r="H128" s="39">
        <f t="shared" ref="H128" si="150">SUM(H129:H133)</f>
        <v>10133</v>
      </c>
      <c r="I128" s="39">
        <f t="shared" ref="I128" si="151">SUM(I129:I133)</f>
        <v>8201</v>
      </c>
      <c r="J128" s="39">
        <f t="shared" ref="J128" si="152">SUM(J129:J133)</f>
        <v>5747</v>
      </c>
      <c r="K128" s="39">
        <f t="shared" ref="K128" si="153">SUM(K129:K133)</f>
        <v>9773</v>
      </c>
      <c r="L128" s="39">
        <f t="shared" ref="L128" si="154">SUM(L129:L133)</f>
        <v>290</v>
      </c>
      <c r="M128" s="39">
        <f t="shared" ref="M128" si="155">SUM(M129:M133)</f>
        <v>10497</v>
      </c>
      <c r="N128" s="39">
        <f t="shared" ref="N128" si="156">SUM(N129:N133)</f>
        <v>11829</v>
      </c>
      <c r="O128" s="39">
        <f t="shared" ref="O128" si="157">SUM(O129:O133)</f>
        <v>10336</v>
      </c>
      <c r="P128" s="39">
        <f t="shared" ref="P128" si="158">SUM(P129:P133)</f>
        <v>10714</v>
      </c>
      <c r="Q128" s="39">
        <f t="shared" ref="Q128" si="159">SUM(Q129:Q133)</f>
        <v>10942</v>
      </c>
    </row>
    <row r="129" spans="1:17" ht="11.45" customHeight="1" x14ac:dyDescent="0.25">
      <c r="A129" s="62" t="s">
        <v>59</v>
      </c>
      <c r="B129" s="42"/>
      <c r="C129" s="42">
        <v>409</v>
      </c>
      <c r="D129" s="42">
        <v>409</v>
      </c>
      <c r="E129" s="42">
        <v>378</v>
      </c>
      <c r="F129" s="42">
        <v>354</v>
      </c>
      <c r="G129" s="42">
        <v>392</v>
      </c>
      <c r="H129" s="42">
        <v>1168</v>
      </c>
      <c r="I129" s="42">
        <v>951</v>
      </c>
      <c r="J129" s="42">
        <v>0</v>
      </c>
      <c r="K129" s="42">
        <v>727</v>
      </c>
      <c r="L129" s="42">
        <v>290</v>
      </c>
      <c r="M129" s="42">
        <v>278</v>
      </c>
      <c r="N129" s="42">
        <v>293</v>
      </c>
      <c r="O129" s="42">
        <v>299</v>
      </c>
      <c r="P129" s="42">
        <v>269</v>
      </c>
      <c r="Q129" s="42">
        <v>224</v>
      </c>
    </row>
    <row r="130" spans="1:17" ht="11.45" customHeight="1" x14ac:dyDescent="0.25">
      <c r="A130" s="62" t="s">
        <v>58</v>
      </c>
      <c r="B130" s="42"/>
      <c r="C130" s="42">
        <v>3057</v>
      </c>
      <c r="D130" s="42">
        <v>4321</v>
      </c>
      <c r="E130" s="42">
        <v>4080</v>
      </c>
      <c r="F130" s="42">
        <v>3823</v>
      </c>
      <c r="G130" s="42">
        <v>4792</v>
      </c>
      <c r="H130" s="42">
        <v>8965</v>
      </c>
      <c r="I130" s="42">
        <v>7250</v>
      </c>
      <c r="J130" s="42">
        <v>5747</v>
      </c>
      <c r="K130" s="42">
        <v>9046</v>
      </c>
      <c r="L130" s="42">
        <v>0</v>
      </c>
      <c r="M130" s="42">
        <v>10219</v>
      </c>
      <c r="N130" s="42">
        <v>11536</v>
      </c>
      <c r="O130" s="42">
        <v>10037</v>
      </c>
      <c r="P130" s="42">
        <v>10445</v>
      </c>
      <c r="Q130" s="42">
        <v>10718</v>
      </c>
    </row>
    <row r="131" spans="1:17" ht="11.45" customHeight="1" x14ac:dyDescent="0.25">
      <c r="A131" s="62" t="s">
        <v>57</v>
      </c>
      <c r="B131" s="42"/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0</v>
      </c>
      <c r="O131" s="42">
        <v>0</v>
      </c>
      <c r="P131" s="42">
        <v>0</v>
      </c>
      <c r="Q131" s="42">
        <v>0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0</v>
      </c>
      <c r="P132" s="42">
        <v>0</v>
      </c>
      <c r="Q132" s="42">
        <v>0</v>
      </c>
    </row>
    <row r="133" spans="1:17" ht="11.45" customHeight="1" x14ac:dyDescent="0.25">
      <c r="A133" s="62" t="s">
        <v>55</v>
      </c>
      <c r="B133" s="42"/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0</v>
      </c>
      <c r="Q133" s="42">
        <v>0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1845</v>
      </c>
      <c r="D134" s="38">
        <f t="shared" ref="D134" si="161">SUM(D135:D136)</f>
        <v>3869</v>
      </c>
      <c r="E134" s="38">
        <f t="shared" ref="E134" si="162">SUM(E135:E136)</f>
        <v>8080</v>
      </c>
      <c r="F134" s="38">
        <f t="shared" ref="F134" si="163">SUM(F135:F136)</f>
        <v>2322</v>
      </c>
      <c r="G134" s="38">
        <f t="shared" ref="G134" si="164">SUM(G135:G136)</f>
        <v>2167</v>
      </c>
      <c r="H134" s="38">
        <f t="shared" ref="H134" si="165">SUM(H135:H136)</f>
        <v>4539</v>
      </c>
      <c r="I134" s="38">
        <f t="shared" ref="I134" si="166">SUM(I135:I136)</f>
        <v>5779</v>
      </c>
      <c r="J134" s="38">
        <f t="shared" ref="J134" si="167">SUM(J135:J136)</f>
        <v>665</v>
      </c>
      <c r="K134" s="38">
        <f t="shared" ref="K134" si="168">SUM(K135:K136)</f>
        <v>425</v>
      </c>
      <c r="L134" s="38">
        <f t="shared" ref="L134" si="169">SUM(L135:L136)</f>
        <v>1069</v>
      </c>
      <c r="M134" s="38">
        <f t="shared" ref="M134" si="170">SUM(M135:M136)</f>
        <v>4294</v>
      </c>
      <c r="N134" s="38">
        <f t="shared" ref="N134" si="171">SUM(N135:N136)</f>
        <v>5252</v>
      </c>
      <c r="O134" s="38">
        <f t="shared" ref="O134" si="172">SUM(O135:O136)</f>
        <v>5961</v>
      </c>
      <c r="P134" s="38">
        <f t="shared" ref="P134" si="173">SUM(P135:P136)</f>
        <v>4699</v>
      </c>
      <c r="Q134" s="38">
        <f t="shared" ref="Q134" si="174">SUM(Q135:Q136)</f>
        <v>1399</v>
      </c>
    </row>
    <row r="135" spans="1:17" ht="11.45" customHeight="1" x14ac:dyDescent="0.25">
      <c r="A135" s="17" t="s">
        <v>23</v>
      </c>
      <c r="B135" s="37"/>
      <c r="C135" s="37">
        <v>1337</v>
      </c>
      <c r="D135" s="37">
        <v>3404</v>
      </c>
      <c r="E135" s="37">
        <v>7695</v>
      </c>
      <c r="F135" s="37">
        <v>1741</v>
      </c>
      <c r="G135" s="37">
        <v>1779</v>
      </c>
      <c r="H135" s="37">
        <v>3665</v>
      </c>
      <c r="I135" s="37">
        <v>5103</v>
      </c>
      <c r="J135" s="37">
        <v>363</v>
      </c>
      <c r="K135" s="37">
        <v>323</v>
      </c>
      <c r="L135" s="37">
        <v>316</v>
      </c>
      <c r="M135" s="37">
        <v>3485</v>
      </c>
      <c r="N135" s="37">
        <v>4316</v>
      </c>
      <c r="O135" s="37">
        <v>4900</v>
      </c>
      <c r="P135" s="37">
        <v>4257</v>
      </c>
      <c r="Q135" s="37">
        <v>353</v>
      </c>
    </row>
    <row r="136" spans="1:17" ht="11.45" customHeight="1" x14ac:dyDescent="0.25">
      <c r="A136" s="15" t="s">
        <v>22</v>
      </c>
      <c r="B136" s="36"/>
      <c r="C136" s="36">
        <v>508</v>
      </c>
      <c r="D136" s="36">
        <v>465</v>
      </c>
      <c r="E136" s="36">
        <v>385</v>
      </c>
      <c r="F136" s="36">
        <v>581</v>
      </c>
      <c r="G136" s="36">
        <v>388</v>
      </c>
      <c r="H136" s="36">
        <v>874</v>
      </c>
      <c r="I136" s="36">
        <v>676</v>
      </c>
      <c r="J136" s="36">
        <v>302</v>
      </c>
      <c r="K136" s="36">
        <v>102</v>
      </c>
      <c r="L136" s="36">
        <v>753</v>
      </c>
      <c r="M136" s="36">
        <v>809</v>
      </c>
      <c r="N136" s="36">
        <v>936</v>
      </c>
      <c r="O136" s="36">
        <v>1061</v>
      </c>
      <c r="P136" s="36">
        <v>442</v>
      </c>
      <c r="Q136" s="36">
        <v>1046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3.0705679798920018</v>
      </c>
      <c r="C141" s="24">
        <f t="shared" ref="C141:Q141" si="176">IF(C4=0,0,C4/C31)</f>
        <v>3.0266415648369578</v>
      </c>
      <c r="D141" s="24">
        <f t="shared" si="176"/>
        <v>2.8516722228230114</v>
      </c>
      <c r="E141" s="24">
        <f t="shared" si="176"/>
        <v>2.7929575453067925</v>
      </c>
      <c r="F141" s="24">
        <f t="shared" si="176"/>
        <v>2.7312900545687029</v>
      </c>
      <c r="G141" s="24">
        <f t="shared" si="176"/>
        <v>2.7043913529856534</v>
      </c>
      <c r="H141" s="24">
        <f t="shared" si="176"/>
        <v>2.6574629706619088</v>
      </c>
      <c r="I141" s="24">
        <f t="shared" si="176"/>
        <v>2.4135058691710642</v>
      </c>
      <c r="J141" s="24">
        <f t="shared" si="176"/>
        <v>2.371841249593992</v>
      </c>
      <c r="K141" s="24">
        <f t="shared" si="176"/>
        <v>2.3336682864868874</v>
      </c>
      <c r="L141" s="24">
        <f t="shared" si="176"/>
        <v>2.1135525105684079</v>
      </c>
      <c r="M141" s="24">
        <f t="shared" si="176"/>
        <v>2.121171088196792</v>
      </c>
      <c r="N141" s="24">
        <f t="shared" si="176"/>
        <v>2.0760885171408714</v>
      </c>
      <c r="O141" s="24">
        <f t="shared" si="176"/>
        <v>2.0793547464957687</v>
      </c>
      <c r="P141" s="24">
        <f t="shared" si="176"/>
        <v>1.6556329334036015</v>
      </c>
      <c r="Q141" s="24">
        <f t="shared" si="176"/>
        <v>1.5683083890945924</v>
      </c>
    </row>
    <row r="142" spans="1:17" ht="11.45" customHeight="1" x14ac:dyDescent="0.25">
      <c r="A142" s="23" t="s">
        <v>30</v>
      </c>
      <c r="B142" s="22">
        <f t="shared" ref="B142" si="177">IF(B5=0,0,B5/B32)</f>
        <v>1.1549472685768511</v>
      </c>
      <c r="C142" s="22">
        <f t="shared" ref="C142:Q142" si="178">IF(C5=0,0,C5/C32)</f>
        <v>1.1549251164250136</v>
      </c>
      <c r="D142" s="22">
        <f t="shared" si="178"/>
        <v>1.1547244330057378</v>
      </c>
      <c r="E142" s="22">
        <f t="shared" si="178"/>
        <v>1.1552093820866822</v>
      </c>
      <c r="F142" s="22">
        <f t="shared" si="178"/>
        <v>1.1553640856511074</v>
      </c>
      <c r="G142" s="22">
        <f t="shared" si="178"/>
        <v>1.1543178727366703</v>
      </c>
      <c r="H142" s="22">
        <f t="shared" si="178"/>
        <v>1.1546398637822317</v>
      </c>
      <c r="I142" s="22">
        <f t="shared" si="178"/>
        <v>1.1564931393319682</v>
      </c>
      <c r="J142" s="22">
        <f t="shared" si="178"/>
        <v>1.1571017737935938</v>
      </c>
      <c r="K142" s="22">
        <f t="shared" si="178"/>
        <v>1.1576570562583655</v>
      </c>
      <c r="L142" s="22">
        <f t="shared" si="178"/>
        <v>1.1556682113354202</v>
      </c>
      <c r="M142" s="22">
        <f t="shared" si="178"/>
        <v>1.1546558434345868</v>
      </c>
      <c r="N142" s="22">
        <f t="shared" si="178"/>
        <v>1.1525287411942109</v>
      </c>
      <c r="O142" s="22">
        <f t="shared" si="178"/>
        <v>1.1519562735220772</v>
      </c>
      <c r="P142" s="22">
        <f t="shared" si="178"/>
        <v>1.1523756103069394</v>
      </c>
      <c r="Q142" s="22">
        <f t="shared" si="178"/>
        <v>1.1524003878446361</v>
      </c>
    </row>
    <row r="143" spans="1:17" ht="11.45" customHeight="1" x14ac:dyDescent="0.25">
      <c r="A143" s="19" t="s">
        <v>29</v>
      </c>
      <c r="B143" s="21">
        <f t="shared" ref="B143" si="179">IF(B6=0,0,B6/B33)</f>
        <v>2.8155770206227944</v>
      </c>
      <c r="C143" s="21">
        <f t="shared" ref="C143:Q143" si="180">IF(C6=0,0,C6/C33)</f>
        <v>2.767965113441905</v>
      </c>
      <c r="D143" s="21">
        <f t="shared" si="180"/>
        <v>2.5909889777529038</v>
      </c>
      <c r="E143" s="21">
        <f t="shared" si="180"/>
        <v>2.5641403403650931</v>
      </c>
      <c r="F143" s="21">
        <f t="shared" si="180"/>
        <v>2.4804152587615698</v>
      </c>
      <c r="G143" s="21">
        <f t="shared" si="180"/>
        <v>2.470577057545654</v>
      </c>
      <c r="H143" s="21">
        <f t="shared" si="180"/>
        <v>2.4518689042519339</v>
      </c>
      <c r="I143" s="21">
        <f t="shared" si="180"/>
        <v>2.2268484491247467</v>
      </c>
      <c r="J143" s="21">
        <f t="shared" si="180"/>
        <v>2.1935808771445142</v>
      </c>
      <c r="K143" s="21">
        <f t="shared" si="180"/>
        <v>2.185661619254704</v>
      </c>
      <c r="L143" s="21">
        <f t="shared" si="180"/>
        <v>1.9680142056665937</v>
      </c>
      <c r="M143" s="21">
        <f t="shared" si="180"/>
        <v>1.9601462728927601</v>
      </c>
      <c r="N143" s="21">
        <f t="shared" si="180"/>
        <v>1.936648035941982</v>
      </c>
      <c r="O143" s="21">
        <f t="shared" si="180"/>
        <v>1.9313600498482801</v>
      </c>
      <c r="P143" s="21">
        <f t="shared" si="180"/>
        <v>1.4866912494789413</v>
      </c>
      <c r="Q143" s="21">
        <f t="shared" si="180"/>
        <v>1.4223200602037116</v>
      </c>
    </row>
    <row r="144" spans="1:17" ht="11.45" customHeight="1" x14ac:dyDescent="0.25">
      <c r="A144" s="62" t="s">
        <v>59</v>
      </c>
      <c r="B144" s="70">
        <v>2.7904121874204142</v>
      </c>
      <c r="C144" s="70">
        <v>2.7355404271892922</v>
      </c>
      <c r="D144" s="70">
        <v>2.5603821554606756</v>
      </c>
      <c r="E144" s="70">
        <v>2.5278445504500584</v>
      </c>
      <c r="F144" s="70">
        <v>2.4440021794866169</v>
      </c>
      <c r="G144" s="70">
        <v>2.4237856995916496</v>
      </c>
      <c r="H144" s="70">
        <v>2.4006619949789587</v>
      </c>
      <c r="I144" s="70">
        <v>2.1845611473675173</v>
      </c>
      <c r="J144" s="70">
        <v>2.1505922042219661</v>
      </c>
      <c r="K144" s="70">
        <v>2.1355675884454879</v>
      </c>
      <c r="L144" s="70">
        <v>1.9179697600898433</v>
      </c>
      <c r="M144" s="70">
        <v>1.9093346958578417</v>
      </c>
      <c r="N144" s="70">
        <v>1.8781161979261503</v>
      </c>
      <c r="O144" s="70">
        <v>1.8722519949666576</v>
      </c>
      <c r="P144" s="70">
        <v>1.4420217517423886</v>
      </c>
      <c r="Q144" s="70">
        <v>1.3780148361107829</v>
      </c>
    </row>
    <row r="145" spans="1:17" ht="11.45" customHeight="1" x14ac:dyDescent="0.25">
      <c r="A145" s="62" t="s">
        <v>58</v>
      </c>
      <c r="B145" s="70">
        <v>2.9134082616711683</v>
      </c>
      <c r="C145" s="70">
        <v>2.8561178583714417</v>
      </c>
      <c r="D145" s="70">
        <v>2.6732389423981178</v>
      </c>
      <c r="E145" s="70">
        <v>2.6392671415006457</v>
      </c>
      <c r="F145" s="70">
        <v>2.5517291579209509</v>
      </c>
      <c r="G145" s="70">
        <v>2.5306215739541691</v>
      </c>
      <c r="H145" s="70">
        <v>2.5064786203207357</v>
      </c>
      <c r="I145" s="70">
        <v>2.2808524574106115</v>
      </c>
      <c r="J145" s="70">
        <v>2.2453862277092651</v>
      </c>
      <c r="K145" s="70">
        <v>2.2296993553794491</v>
      </c>
      <c r="L145" s="70">
        <v>2.0025102276545264</v>
      </c>
      <c r="M145" s="70">
        <v>1.9934945461767184</v>
      </c>
      <c r="N145" s="70">
        <v>1.9608999960951279</v>
      </c>
      <c r="O145" s="70">
        <v>1.9547773101968504</v>
      </c>
      <c r="P145" s="70">
        <v>1.5055833342383682</v>
      </c>
      <c r="Q145" s="70">
        <v>1.4387551152225966</v>
      </c>
    </row>
    <row r="146" spans="1:17" ht="11.45" customHeight="1" x14ac:dyDescent="0.25">
      <c r="A146" s="62" t="s">
        <v>57</v>
      </c>
      <c r="B146" s="70">
        <v>2.7311097100041106</v>
      </c>
      <c r="C146" s="70">
        <v>2.6849261600386476</v>
      </c>
      <c r="D146" s="70">
        <v>2.5132593084203165</v>
      </c>
      <c r="E146" s="70">
        <v>2.48721613015414</v>
      </c>
      <c r="F146" s="70">
        <v>2.4060028009987224</v>
      </c>
      <c r="G146" s="70">
        <v>2.3964597458192842</v>
      </c>
      <c r="H146" s="70">
        <v>2.3783128371243758</v>
      </c>
      <c r="I146" s="70">
        <v>2.1600429956510041</v>
      </c>
      <c r="J146" s="70">
        <v>2.1277734508301789</v>
      </c>
      <c r="K146" s="70">
        <v>2.120091770677063</v>
      </c>
      <c r="L146" s="70">
        <v>1.908973779496596</v>
      </c>
      <c r="M146" s="70">
        <v>1.9013418847059773</v>
      </c>
      <c r="N146" s="70">
        <v>1.8785485948637224</v>
      </c>
      <c r="O146" s="70">
        <v>1.873419248352832</v>
      </c>
      <c r="P146" s="70">
        <v>1.4420905119945733</v>
      </c>
      <c r="Q146" s="70">
        <v>1.3796504583976001</v>
      </c>
    </row>
    <row r="147" spans="1:17" ht="11.45" customHeight="1" x14ac:dyDescent="0.25">
      <c r="A147" s="62" t="s">
        <v>56</v>
      </c>
      <c r="B147" s="70" t="s">
        <v>181</v>
      </c>
      <c r="C147" s="70" t="s">
        <v>181</v>
      </c>
      <c r="D147" s="70" t="s">
        <v>181</v>
      </c>
      <c r="E147" s="70" t="s">
        <v>181</v>
      </c>
      <c r="F147" s="70" t="s">
        <v>181</v>
      </c>
      <c r="G147" s="70" t="s">
        <v>181</v>
      </c>
      <c r="H147" s="70" t="s">
        <v>181</v>
      </c>
      <c r="I147" s="70" t="s">
        <v>181</v>
      </c>
      <c r="J147" s="70" t="s">
        <v>181</v>
      </c>
      <c r="K147" s="70" t="s">
        <v>181</v>
      </c>
      <c r="L147" s="70" t="s">
        <v>181</v>
      </c>
      <c r="M147" s="70" t="s">
        <v>181</v>
      </c>
      <c r="N147" s="70">
        <v>1.8785485948637224</v>
      </c>
      <c r="O147" s="70">
        <v>1.8734192483528318</v>
      </c>
      <c r="P147" s="70">
        <v>1.4420905119945733</v>
      </c>
      <c r="Q147" s="70">
        <v>1.3796504583976001</v>
      </c>
    </row>
    <row r="148" spans="1:17" ht="11.45" customHeight="1" x14ac:dyDescent="0.25">
      <c r="A148" s="62" t="s">
        <v>60</v>
      </c>
      <c r="B148" s="70" t="s">
        <v>181</v>
      </c>
      <c r="C148" s="70" t="s">
        <v>181</v>
      </c>
      <c r="D148" s="70" t="s">
        <v>181</v>
      </c>
      <c r="E148" s="70" t="s">
        <v>181</v>
      </c>
      <c r="F148" s="70" t="s">
        <v>181</v>
      </c>
      <c r="G148" s="70" t="s">
        <v>181</v>
      </c>
      <c r="H148" s="70" t="s">
        <v>181</v>
      </c>
      <c r="I148" s="70" t="s">
        <v>181</v>
      </c>
      <c r="J148" s="70" t="s">
        <v>181</v>
      </c>
      <c r="K148" s="70" t="s">
        <v>181</v>
      </c>
      <c r="L148" s="70" t="s">
        <v>181</v>
      </c>
      <c r="M148" s="70" t="s">
        <v>181</v>
      </c>
      <c r="N148" s="70" t="s">
        <v>181</v>
      </c>
      <c r="O148" s="70">
        <v>1.873419248352832</v>
      </c>
      <c r="P148" s="70">
        <v>1.4420905119945733</v>
      </c>
      <c r="Q148" s="70">
        <v>1.3796504583976001</v>
      </c>
    </row>
    <row r="149" spans="1:17" ht="11.45" customHeight="1" x14ac:dyDescent="0.25">
      <c r="A149" s="62" t="s">
        <v>55</v>
      </c>
      <c r="B149" s="70" t="s">
        <v>181</v>
      </c>
      <c r="C149" s="70" t="s">
        <v>181</v>
      </c>
      <c r="D149" s="70" t="s">
        <v>181</v>
      </c>
      <c r="E149" s="70" t="s">
        <v>181</v>
      </c>
      <c r="F149" s="70" t="s">
        <v>181</v>
      </c>
      <c r="G149" s="70" t="s">
        <v>181</v>
      </c>
      <c r="H149" s="70" t="s">
        <v>181</v>
      </c>
      <c r="I149" s="70" t="s">
        <v>181</v>
      </c>
      <c r="J149" s="70" t="s">
        <v>181</v>
      </c>
      <c r="K149" s="70" t="s">
        <v>181</v>
      </c>
      <c r="L149" s="70" t="s">
        <v>181</v>
      </c>
      <c r="M149" s="70">
        <v>1.7641316456034841</v>
      </c>
      <c r="N149" s="70">
        <v>1.7429832323477839</v>
      </c>
      <c r="O149" s="70">
        <v>1.7382240448634525</v>
      </c>
      <c r="P149" s="70">
        <v>1.3380221245310473</v>
      </c>
      <c r="Q149" s="70">
        <v>1.2800880541833404</v>
      </c>
    </row>
    <row r="150" spans="1:17" ht="11.45" customHeight="1" x14ac:dyDescent="0.25">
      <c r="A150" s="19" t="s">
        <v>28</v>
      </c>
      <c r="B150" s="21">
        <f t="shared" ref="B150" si="181">IF(B13=0,0,B13/B40)</f>
        <v>28.861304709712854</v>
      </c>
      <c r="C150" s="21">
        <f t="shared" ref="C150:Q150" si="182">IF(C13=0,0,C13/C40)</f>
        <v>28.861221550128143</v>
      </c>
      <c r="D150" s="21">
        <f t="shared" si="182"/>
        <v>28.861055231677568</v>
      </c>
      <c r="E150" s="21">
        <f t="shared" si="182"/>
        <v>27.803571441954023</v>
      </c>
      <c r="F150" s="21">
        <f t="shared" si="182"/>
        <v>30.840411033609481</v>
      </c>
      <c r="G150" s="21">
        <f t="shared" si="182"/>
        <v>32.973879539589419</v>
      </c>
      <c r="H150" s="21">
        <f t="shared" si="182"/>
        <v>34.07919799767911</v>
      </c>
      <c r="I150" s="21">
        <f t="shared" si="182"/>
        <v>35.185654184418453</v>
      </c>
      <c r="J150" s="21">
        <f t="shared" si="182"/>
        <v>35.368426496443227</v>
      </c>
      <c r="K150" s="21">
        <f t="shared" si="182"/>
        <v>28.818841369317674</v>
      </c>
      <c r="L150" s="21">
        <f t="shared" si="182"/>
        <v>28.776357589736875</v>
      </c>
      <c r="M150" s="21">
        <f t="shared" si="182"/>
        <v>28.691577822784943</v>
      </c>
      <c r="N150" s="21">
        <f t="shared" si="182"/>
        <v>29.911051076449365</v>
      </c>
      <c r="O150" s="21">
        <f t="shared" si="182"/>
        <v>28.188118811881186</v>
      </c>
      <c r="P150" s="21">
        <f t="shared" si="182"/>
        <v>29.996611743206664</v>
      </c>
      <c r="Q150" s="21">
        <f t="shared" si="182"/>
        <v>27.400895207325341</v>
      </c>
    </row>
    <row r="151" spans="1:17" ht="11.45" customHeight="1" x14ac:dyDescent="0.25">
      <c r="A151" s="62" t="s">
        <v>59</v>
      </c>
      <c r="B151" s="20" t="s">
        <v>181</v>
      </c>
      <c r="C151" s="20" t="s">
        <v>181</v>
      </c>
      <c r="D151" s="20">
        <v>11.100405858337529</v>
      </c>
      <c r="E151" s="20">
        <v>11.074924486335025</v>
      </c>
      <c r="F151" s="20">
        <v>11.190325798134182</v>
      </c>
      <c r="G151" s="20">
        <v>11.115723669624398</v>
      </c>
      <c r="H151" s="20">
        <v>11.079133871195744</v>
      </c>
      <c r="I151" s="20">
        <v>11.04379111361644</v>
      </c>
      <c r="J151" s="20">
        <v>11.038070733104714</v>
      </c>
      <c r="K151" s="20">
        <v>10.814320849646231</v>
      </c>
      <c r="L151" s="20">
        <v>10.812725579805914</v>
      </c>
      <c r="M151" s="20">
        <v>10.809535746067182</v>
      </c>
      <c r="N151" s="20">
        <v>10.764635226344931</v>
      </c>
      <c r="O151" s="20">
        <v>10.700960467974445</v>
      </c>
      <c r="P151" s="20">
        <v>10.634624227994877</v>
      </c>
      <c r="Q151" s="20">
        <v>10.538805848971286</v>
      </c>
    </row>
    <row r="152" spans="1:17" ht="11.45" customHeight="1" x14ac:dyDescent="0.25">
      <c r="A152" s="62" t="s">
        <v>58</v>
      </c>
      <c r="B152" s="20">
        <v>28.861304709712854</v>
      </c>
      <c r="C152" s="20">
        <v>28.861221550128143</v>
      </c>
      <c r="D152" s="20">
        <v>28.929935417098019</v>
      </c>
      <c r="E152" s="20">
        <v>27.899779169475877</v>
      </c>
      <c r="F152" s="20">
        <v>30.942200120427493</v>
      </c>
      <c r="G152" s="20">
        <v>33.088061770286558</v>
      </c>
      <c r="H152" s="20">
        <v>34.20531805055068</v>
      </c>
      <c r="I152" s="20">
        <v>35.30223394655556</v>
      </c>
      <c r="J152" s="20">
        <v>35.451520369884854</v>
      </c>
      <c r="K152" s="20">
        <v>28.873634172841971</v>
      </c>
      <c r="L152" s="20">
        <v>28.830575795694433</v>
      </c>
      <c r="M152" s="20">
        <v>28.728107188837051</v>
      </c>
      <c r="N152" s="20">
        <v>29.946633725461268</v>
      </c>
      <c r="O152" s="20">
        <v>28.677329463141085</v>
      </c>
      <c r="P152" s="20">
        <v>30.308391943938656</v>
      </c>
      <c r="Q152" s="20">
        <v>27.629540266416392</v>
      </c>
    </row>
    <row r="153" spans="1:17" ht="11.45" customHeight="1" x14ac:dyDescent="0.25">
      <c r="A153" s="62" t="s">
        <v>57</v>
      </c>
      <c r="B153" s="20" t="s">
        <v>181</v>
      </c>
      <c r="C153" s="20" t="s">
        <v>181</v>
      </c>
      <c r="D153" s="20">
        <v>28.929935417098015</v>
      </c>
      <c r="E153" s="20">
        <v>27.899779169475877</v>
      </c>
      <c r="F153" s="20">
        <v>30.94220012042749</v>
      </c>
      <c r="G153" s="20">
        <v>33.088061770286558</v>
      </c>
      <c r="H153" s="20">
        <v>34.20531805055068</v>
      </c>
      <c r="I153" s="20">
        <v>35.30223394655556</v>
      </c>
      <c r="J153" s="20">
        <v>35.451520369884861</v>
      </c>
      <c r="K153" s="20">
        <v>28.873634172841967</v>
      </c>
      <c r="L153" s="20">
        <v>28.830575795694426</v>
      </c>
      <c r="M153" s="20">
        <v>28.728107188837051</v>
      </c>
      <c r="N153" s="20">
        <v>29.946633725461268</v>
      </c>
      <c r="O153" s="20">
        <v>28.677329463141088</v>
      </c>
      <c r="P153" s="20">
        <v>30.308391943938659</v>
      </c>
      <c r="Q153" s="20">
        <v>27.629540266416388</v>
      </c>
    </row>
    <row r="154" spans="1:17" ht="11.45" customHeight="1" x14ac:dyDescent="0.25">
      <c r="A154" s="62" t="s">
        <v>56</v>
      </c>
      <c r="B154" s="20" t="s">
        <v>181</v>
      </c>
      <c r="C154" s="20" t="s">
        <v>181</v>
      </c>
      <c r="D154" s="20" t="s">
        <v>181</v>
      </c>
      <c r="E154" s="20" t="s">
        <v>181</v>
      </c>
      <c r="F154" s="20" t="s">
        <v>181</v>
      </c>
      <c r="G154" s="20" t="s">
        <v>181</v>
      </c>
      <c r="H154" s="20" t="s">
        <v>181</v>
      </c>
      <c r="I154" s="20" t="s">
        <v>181</v>
      </c>
      <c r="J154" s="20" t="s">
        <v>181</v>
      </c>
      <c r="K154" s="20">
        <v>28.873634172841967</v>
      </c>
      <c r="L154" s="20">
        <v>28.830575795694426</v>
      </c>
      <c r="M154" s="20">
        <v>28.728107188837051</v>
      </c>
      <c r="N154" s="20">
        <v>29.946633725461272</v>
      </c>
      <c r="O154" s="20">
        <v>28.677329463141088</v>
      </c>
      <c r="P154" s="20">
        <v>30.308391943938656</v>
      </c>
      <c r="Q154" s="20">
        <v>27.629540266416388</v>
      </c>
    </row>
    <row r="155" spans="1:17" ht="11.45" customHeight="1" x14ac:dyDescent="0.25">
      <c r="A155" s="62" t="s">
        <v>55</v>
      </c>
      <c r="B155" s="20" t="s">
        <v>181</v>
      </c>
      <c r="C155" s="20" t="s">
        <v>181</v>
      </c>
      <c r="D155" s="20" t="s">
        <v>181</v>
      </c>
      <c r="E155" s="20" t="s">
        <v>181</v>
      </c>
      <c r="F155" s="20">
        <v>30.94220012042749</v>
      </c>
      <c r="G155" s="20">
        <v>33.088061770286558</v>
      </c>
      <c r="H155" s="20">
        <v>34.20531805055068</v>
      </c>
      <c r="I155" s="20">
        <v>35.30223394655556</v>
      </c>
      <c r="J155" s="20">
        <v>35.451520369884861</v>
      </c>
      <c r="K155" s="20">
        <v>28.873634172841964</v>
      </c>
      <c r="L155" s="20">
        <v>28.830575795694429</v>
      </c>
      <c r="M155" s="20">
        <v>28.728107188837051</v>
      </c>
      <c r="N155" s="20">
        <v>29.946633725461265</v>
      </c>
      <c r="O155" s="20">
        <v>28.677329463141088</v>
      </c>
      <c r="P155" s="20">
        <v>30.308391943938663</v>
      </c>
      <c r="Q155" s="20">
        <v>27.629540266416388</v>
      </c>
    </row>
    <row r="156" spans="1:17" ht="11.45" customHeight="1" x14ac:dyDescent="0.25">
      <c r="A156" s="25" t="s">
        <v>66</v>
      </c>
      <c r="B156" s="24">
        <f t="shared" ref="B156" si="183">IF(B19=0,0,B19/B46)</f>
        <v>4.3872821115535929</v>
      </c>
      <c r="C156" s="24">
        <f t="shared" ref="C156:Q156" si="184">IF(C19=0,0,C19/C46)</f>
        <v>4.4417454407217098</v>
      </c>
      <c r="D156" s="24">
        <f t="shared" si="184"/>
        <v>4.3995861771805753</v>
      </c>
      <c r="E156" s="24">
        <f t="shared" si="184"/>
        <v>4.3283707563436495</v>
      </c>
      <c r="F156" s="24">
        <f t="shared" si="184"/>
        <v>4.7420247079010664</v>
      </c>
      <c r="G156" s="24">
        <f t="shared" si="184"/>
        <v>4.7271471209174223</v>
      </c>
      <c r="H156" s="24">
        <f t="shared" si="184"/>
        <v>4.718186391907615</v>
      </c>
      <c r="I156" s="24">
        <f t="shared" si="184"/>
        <v>4.8137080756814576</v>
      </c>
      <c r="J156" s="24">
        <f t="shared" si="184"/>
        <v>4.623424530918796</v>
      </c>
      <c r="K156" s="24">
        <f t="shared" si="184"/>
        <v>4.1833917866397332</v>
      </c>
      <c r="L156" s="24">
        <f t="shared" si="184"/>
        <v>4.5548245661027682</v>
      </c>
      <c r="M156" s="24">
        <f t="shared" si="184"/>
        <v>4.5120653899110339</v>
      </c>
      <c r="N156" s="24">
        <f t="shared" si="184"/>
        <v>4.5095927550978043</v>
      </c>
      <c r="O156" s="24">
        <f t="shared" si="184"/>
        <v>4.6931613414295361</v>
      </c>
      <c r="P156" s="24">
        <f t="shared" si="184"/>
        <v>4.4322610770445126</v>
      </c>
      <c r="Q156" s="24">
        <f t="shared" si="184"/>
        <v>4.6643246455529033</v>
      </c>
    </row>
    <row r="157" spans="1:17" ht="11.45" customHeight="1" x14ac:dyDescent="0.25">
      <c r="A157" s="23" t="s">
        <v>27</v>
      </c>
      <c r="B157" s="22">
        <f t="shared" ref="B157" si="185">IF(B20=0,0,B20/B47)</f>
        <v>0.13849197924109932</v>
      </c>
      <c r="C157" s="22">
        <f t="shared" ref="C157:Q157" si="186">IF(C20=0,0,C20/C47)</f>
        <v>0.1388815180488685</v>
      </c>
      <c r="D157" s="22">
        <f t="shared" si="186"/>
        <v>0.13938135344229963</v>
      </c>
      <c r="E157" s="22">
        <f t="shared" si="186"/>
        <v>0.13983683133187674</v>
      </c>
      <c r="F157" s="22">
        <f t="shared" si="186"/>
        <v>0.14025336376766886</v>
      </c>
      <c r="G157" s="22">
        <f t="shared" si="186"/>
        <v>0.14064452806357888</v>
      </c>
      <c r="H157" s="22">
        <f t="shared" si="186"/>
        <v>0.1405484613696103</v>
      </c>
      <c r="I157" s="22">
        <f t="shared" si="186"/>
        <v>0.14059054189641104</v>
      </c>
      <c r="J157" s="22">
        <f t="shared" si="186"/>
        <v>0.14114818247879343</v>
      </c>
      <c r="K157" s="22">
        <f t="shared" si="186"/>
        <v>0.14173897574949701</v>
      </c>
      <c r="L157" s="22">
        <f t="shared" si="186"/>
        <v>0.14224722091138176</v>
      </c>
      <c r="M157" s="22">
        <f t="shared" si="186"/>
        <v>0.14285382073045247</v>
      </c>
      <c r="N157" s="22">
        <f t="shared" si="186"/>
        <v>0.1433986579758012</v>
      </c>
      <c r="O157" s="22">
        <f t="shared" si="186"/>
        <v>0.1443530017421002</v>
      </c>
      <c r="P157" s="22">
        <f t="shared" si="186"/>
        <v>0.1435937735861238</v>
      </c>
      <c r="Q157" s="22">
        <f t="shared" si="186"/>
        <v>0.14453675445854344</v>
      </c>
    </row>
    <row r="158" spans="1:17" ht="11.45" customHeight="1" x14ac:dyDescent="0.25">
      <c r="A158" s="62" t="s">
        <v>59</v>
      </c>
      <c r="B158" s="70">
        <v>0.11351330867054714</v>
      </c>
      <c r="C158" s="70">
        <v>0.1137191113583389</v>
      </c>
      <c r="D158" s="70">
        <v>0.11386021077947001</v>
      </c>
      <c r="E158" s="70">
        <v>0.11401302463507346</v>
      </c>
      <c r="F158" s="70">
        <v>0.11417629861544881</v>
      </c>
      <c r="G158" s="70">
        <v>0.11429615684270936</v>
      </c>
      <c r="H158" s="70">
        <v>0.11403204650764988</v>
      </c>
      <c r="I158" s="70">
        <v>0.11387682044940785</v>
      </c>
      <c r="J158" s="70">
        <v>0.11382011596824171</v>
      </c>
      <c r="K158" s="70">
        <v>0.11370588071746532</v>
      </c>
      <c r="L158" s="70">
        <v>0.11405519721928645</v>
      </c>
      <c r="M158" s="70">
        <v>0.1141752897369762</v>
      </c>
      <c r="N158" s="70">
        <v>0.11429236083261267</v>
      </c>
      <c r="O158" s="70">
        <v>0.11446119578252029</v>
      </c>
      <c r="P158" s="70">
        <v>0.11435844383257733</v>
      </c>
      <c r="Q158" s="70">
        <v>0.11476363235294117</v>
      </c>
    </row>
    <row r="159" spans="1:17" ht="11.45" customHeight="1" x14ac:dyDescent="0.25">
      <c r="A159" s="62" t="s">
        <v>58</v>
      </c>
      <c r="B159" s="70">
        <v>0.14253220011073556</v>
      </c>
      <c r="C159" s="70">
        <v>0.14279061483076452</v>
      </c>
      <c r="D159" s="70">
        <v>0.14296778534199098</v>
      </c>
      <c r="E159" s="70">
        <v>0.14315966500175648</v>
      </c>
      <c r="F159" s="70">
        <v>0.14336467884477003</v>
      </c>
      <c r="G159" s="70">
        <v>0.14351517799797858</v>
      </c>
      <c r="H159" s="70">
        <v>0.14346602345726203</v>
      </c>
      <c r="I159" s="70">
        <v>0.14355900383382819</v>
      </c>
      <c r="J159" s="70">
        <v>0.14377622885244312</v>
      </c>
      <c r="K159" s="70">
        <v>0.14392092841137694</v>
      </c>
      <c r="L159" s="70">
        <v>0.14436306873810664</v>
      </c>
      <c r="M159" s="70">
        <v>0.14451507342363487</v>
      </c>
      <c r="N159" s="70">
        <v>0.14467482964370634</v>
      </c>
      <c r="O159" s="70">
        <v>0.14546351880235187</v>
      </c>
      <c r="P159" s="70">
        <v>0.14446195998417311</v>
      </c>
      <c r="Q159" s="70">
        <v>0.1452597562402084</v>
      </c>
    </row>
    <row r="160" spans="1:17" ht="11.45" customHeight="1" x14ac:dyDescent="0.25">
      <c r="A160" s="62" t="s">
        <v>57</v>
      </c>
      <c r="B160" s="70" t="s">
        <v>181</v>
      </c>
      <c r="C160" s="70" t="s">
        <v>181</v>
      </c>
      <c r="D160" s="70" t="s">
        <v>181</v>
      </c>
      <c r="E160" s="70" t="s">
        <v>181</v>
      </c>
      <c r="F160" s="70" t="s">
        <v>181</v>
      </c>
      <c r="G160" s="70" t="s">
        <v>181</v>
      </c>
      <c r="H160" s="70" t="s">
        <v>181</v>
      </c>
      <c r="I160" s="70" t="s">
        <v>181</v>
      </c>
      <c r="J160" s="70" t="s">
        <v>181</v>
      </c>
      <c r="K160" s="70" t="s">
        <v>181</v>
      </c>
      <c r="L160" s="70" t="s">
        <v>181</v>
      </c>
      <c r="M160" s="70" t="s">
        <v>181</v>
      </c>
      <c r="N160" s="70" t="s">
        <v>181</v>
      </c>
      <c r="O160" s="70" t="s">
        <v>181</v>
      </c>
      <c r="P160" s="70" t="s">
        <v>181</v>
      </c>
      <c r="Q160" s="70" t="s">
        <v>181</v>
      </c>
    </row>
    <row r="161" spans="1:17" ht="11.45" customHeight="1" x14ac:dyDescent="0.25">
      <c r="A161" s="62" t="s">
        <v>56</v>
      </c>
      <c r="B161" s="70" t="s">
        <v>181</v>
      </c>
      <c r="C161" s="70" t="s">
        <v>181</v>
      </c>
      <c r="D161" s="70" t="s">
        <v>181</v>
      </c>
      <c r="E161" s="70" t="s">
        <v>181</v>
      </c>
      <c r="F161" s="70" t="s">
        <v>181</v>
      </c>
      <c r="G161" s="70" t="s">
        <v>181</v>
      </c>
      <c r="H161" s="70" t="s">
        <v>181</v>
      </c>
      <c r="I161" s="70" t="s">
        <v>181</v>
      </c>
      <c r="J161" s="70" t="s">
        <v>181</v>
      </c>
      <c r="K161" s="70" t="s">
        <v>181</v>
      </c>
      <c r="L161" s="70" t="s">
        <v>181</v>
      </c>
      <c r="M161" s="70" t="s">
        <v>181</v>
      </c>
      <c r="N161" s="70" t="s">
        <v>181</v>
      </c>
      <c r="O161" s="70" t="s">
        <v>181</v>
      </c>
      <c r="P161" s="70" t="s">
        <v>181</v>
      </c>
      <c r="Q161" s="70" t="s">
        <v>181</v>
      </c>
    </row>
    <row r="162" spans="1:17" ht="11.45" customHeight="1" x14ac:dyDescent="0.25">
      <c r="A162" s="62" t="s">
        <v>55</v>
      </c>
      <c r="B162" s="70" t="s">
        <v>181</v>
      </c>
      <c r="C162" s="70" t="s">
        <v>181</v>
      </c>
      <c r="D162" s="70" t="s">
        <v>181</v>
      </c>
      <c r="E162" s="70" t="s">
        <v>181</v>
      </c>
      <c r="F162" s="70" t="s">
        <v>181</v>
      </c>
      <c r="G162" s="70" t="s">
        <v>181</v>
      </c>
      <c r="H162" s="70" t="s">
        <v>181</v>
      </c>
      <c r="I162" s="70" t="s">
        <v>181</v>
      </c>
      <c r="J162" s="70" t="s">
        <v>181</v>
      </c>
      <c r="K162" s="70" t="s">
        <v>181</v>
      </c>
      <c r="L162" s="70" t="s">
        <v>181</v>
      </c>
      <c r="M162" s="70" t="s">
        <v>181</v>
      </c>
      <c r="N162" s="70" t="s">
        <v>181</v>
      </c>
      <c r="O162" s="70" t="s">
        <v>181</v>
      </c>
      <c r="P162" s="70" t="s">
        <v>181</v>
      </c>
      <c r="Q162" s="70" t="s">
        <v>181</v>
      </c>
    </row>
    <row r="163" spans="1:17" ht="11.45" customHeight="1" x14ac:dyDescent="0.25">
      <c r="A163" s="19" t="s">
        <v>24</v>
      </c>
      <c r="B163" s="21">
        <f t="shared" ref="B163" si="187">IF(B26=0,0,B26/B53)</f>
        <v>6.981799914311174</v>
      </c>
      <c r="C163" s="21">
        <f t="shared" ref="C163:Q163" si="188">IF(C26=0,0,C26/C53)</f>
        <v>7.1146091389820887</v>
      </c>
      <c r="D163" s="21">
        <f t="shared" si="188"/>
        <v>7.232557144622251</v>
      </c>
      <c r="E163" s="21">
        <f t="shared" si="188"/>
        <v>6.7930828278926443</v>
      </c>
      <c r="F163" s="21">
        <f t="shared" si="188"/>
        <v>7.5493384234151497</v>
      </c>
      <c r="G163" s="21">
        <f t="shared" si="188"/>
        <v>8.010777039147511</v>
      </c>
      <c r="H163" s="21">
        <f t="shared" si="188"/>
        <v>8.4615431899569025</v>
      </c>
      <c r="I163" s="21">
        <f t="shared" si="188"/>
        <v>8.7443950565469457</v>
      </c>
      <c r="J163" s="21">
        <f t="shared" si="188"/>
        <v>9.0606479789301204</v>
      </c>
      <c r="K163" s="21">
        <f t="shared" si="188"/>
        <v>8.9818117206601862</v>
      </c>
      <c r="L163" s="21">
        <f t="shared" si="188"/>
        <v>9.6557927681522138</v>
      </c>
      <c r="M163" s="21">
        <f t="shared" si="188"/>
        <v>9.7645222925940285</v>
      </c>
      <c r="N163" s="21">
        <f t="shared" si="188"/>
        <v>9.7165021674240784</v>
      </c>
      <c r="O163" s="21">
        <f t="shared" si="188"/>
        <v>9.7576619767710078</v>
      </c>
      <c r="P163" s="21">
        <f t="shared" si="188"/>
        <v>9.5434641092436525</v>
      </c>
      <c r="Q163" s="21">
        <f t="shared" si="188"/>
        <v>10.082177835573946</v>
      </c>
    </row>
    <row r="164" spans="1:17" ht="11.45" customHeight="1" x14ac:dyDescent="0.25">
      <c r="A164" s="17" t="s">
        <v>23</v>
      </c>
      <c r="B164" s="20">
        <f t="shared" ref="B164" si="189">IF(B27=0,0,B27/B54)</f>
        <v>4.5641025641025639</v>
      </c>
      <c r="C164" s="20">
        <f t="shared" ref="C164:Q164" si="190">IF(C27=0,0,C27/C54)</f>
        <v>4.5641025641025639</v>
      </c>
      <c r="D164" s="20">
        <f t="shared" si="190"/>
        <v>4.5641025641025639</v>
      </c>
      <c r="E164" s="20">
        <f t="shared" si="190"/>
        <v>4.5641025641025639</v>
      </c>
      <c r="F164" s="20">
        <f t="shared" si="190"/>
        <v>5.2440758293838865</v>
      </c>
      <c r="G164" s="20">
        <f t="shared" si="190"/>
        <v>5.5796344647519582</v>
      </c>
      <c r="H164" s="20">
        <f t="shared" si="190"/>
        <v>5.6363636363636367</v>
      </c>
      <c r="I164" s="20">
        <f t="shared" si="190"/>
        <v>6.0900900900900901</v>
      </c>
      <c r="J164" s="20">
        <f t="shared" si="190"/>
        <v>6.5306122448979593</v>
      </c>
      <c r="K164" s="20">
        <f t="shared" si="190"/>
        <v>6.8746736292428201</v>
      </c>
      <c r="L164" s="20">
        <f t="shared" si="190"/>
        <v>7.0306748466257671</v>
      </c>
      <c r="M164" s="20">
        <f t="shared" si="190"/>
        <v>6.9669669669669672</v>
      </c>
      <c r="N164" s="20">
        <f t="shared" si="190"/>
        <v>6.7348066298342539</v>
      </c>
      <c r="O164" s="20">
        <f t="shared" si="190"/>
        <v>6.5295629820051415</v>
      </c>
      <c r="P164" s="20">
        <f t="shared" si="190"/>
        <v>6.5592417061611377</v>
      </c>
      <c r="Q164" s="20">
        <f t="shared" si="190"/>
        <v>7.1397058823529411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13.913692746975428</v>
      </c>
      <c r="C165" s="69">
        <f t="shared" ref="C165:Q165" si="192">IF(C28=0,0,C28/C55)</f>
        <v>13.919074370474084</v>
      </c>
      <c r="D165" s="69">
        <f t="shared" si="192"/>
        <v>14.02447718288974</v>
      </c>
      <c r="E165" s="69">
        <f t="shared" si="192"/>
        <v>13.971620963519554</v>
      </c>
      <c r="F165" s="69">
        <f t="shared" si="192"/>
        <v>13.815001650654265</v>
      </c>
      <c r="G165" s="69">
        <f t="shared" si="192"/>
        <v>13.823516152398085</v>
      </c>
      <c r="H165" s="69">
        <f t="shared" si="192"/>
        <v>13.939417391086485</v>
      </c>
      <c r="I165" s="69">
        <f t="shared" si="192"/>
        <v>13.963308820051855</v>
      </c>
      <c r="J165" s="69">
        <f t="shared" si="192"/>
        <v>13.787173971497715</v>
      </c>
      <c r="K165" s="69">
        <f t="shared" si="192"/>
        <v>13.619716537018858</v>
      </c>
      <c r="L165" s="69">
        <f t="shared" si="192"/>
        <v>14.062772807292546</v>
      </c>
      <c r="M165" s="69">
        <f t="shared" si="192"/>
        <v>14.013755325623858</v>
      </c>
      <c r="N165" s="69">
        <f t="shared" si="192"/>
        <v>13.968045932457969</v>
      </c>
      <c r="O165" s="69">
        <f t="shared" si="192"/>
        <v>13.989681202243819</v>
      </c>
      <c r="P165" s="69">
        <f t="shared" si="192"/>
        <v>14.017252789885665</v>
      </c>
      <c r="Q165" s="69">
        <f t="shared" si="192"/>
        <v>13.908158906450234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10177.645100043386</v>
      </c>
      <c r="C167" s="68">
        <f t="shared" ref="C167:Q167" si="194">IF(C30=0,"",C30*1000000/C84)</f>
        <v>10124.943005714764</v>
      </c>
      <c r="D167" s="68">
        <f t="shared" si="194"/>
        <v>10280.48210732677</v>
      </c>
      <c r="E167" s="68">
        <f t="shared" si="194"/>
        <v>10724.629028805992</v>
      </c>
      <c r="F167" s="68">
        <f t="shared" si="194"/>
        <v>11008.859644131744</v>
      </c>
      <c r="G167" s="68">
        <f t="shared" si="194"/>
        <v>11622.045147551529</v>
      </c>
      <c r="H167" s="68">
        <f t="shared" si="194"/>
        <v>11460.863284799647</v>
      </c>
      <c r="I167" s="68">
        <f t="shared" si="194"/>
        <v>11826.305911185451</v>
      </c>
      <c r="J167" s="68">
        <f t="shared" si="194"/>
        <v>11609.11120518703</v>
      </c>
      <c r="K167" s="68">
        <f t="shared" si="194"/>
        <v>11572.684545156937</v>
      </c>
      <c r="L167" s="68">
        <f t="shared" si="194"/>
        <v>12570.671560121527</v>
      </c>
      <c r="M167" s="68">
        <f t="shared" si="194"/>
        <v>12501.57715707492</v>
      </c>
      <c r="N167" s="68">
        <f t="shared" si="194"/>
        <v>12946.095513199545</v>
      </c>
      <c r="O167" s="68">
        <f t="shared" si="194"/>
        <v>12574.78808978591</v>
      </c>
      <c r="P167" s="68">
        <f t="shared" si="194"/>
        <v>11896.212931844117</v>
      </c>
      <c r="Q167" s="68">
        <f t="shared" si="194"/>
        <v>12113.030251156188</v>
      </c>
    </row>
    <row r="168" spans="1:17" ht="11.45" customHeight="1" x14ac:dyDescent="0.25">
      <c r="A168" s="25" t="s">
        <v>39</v>
      </c>
      <c r="B168" s="66">
        <f t="shared" si="193"/>
        <v>9934.3548712857682</v>
      </c>
      <c r="C168" s="66">
        <f t="shared" ref="C168:Q168" si="195">IF(C31=0,"",C31*1000000/C85)</f>
        <v>9880.3901259580689</v>
      </c>
      <c r="D168" s="66">
        <f t="shared" si="195"/>
        <v>10049.973723015348</v>
      </c>
      <c r="E168" s="66">
        <f t="shared" si="195"/>
        <v>10515.268664340952</v>
      </c>
      <c r="F168" s="66">
        <f t="shared" si="195"/>
        <v>10819.119720231425</v>
      </c>
      <c r="G168" s="66">
        <f t="shared" si="195"/>
        <v>11476.671293782234</v>
      </c>
      <c r="H168" s="66">
        <f t="shared" si="195"/>
        <v>11296.350749715508</v>
      </c>
      <c r="I168" s="66">
        <f t="shared" si="195"/>
        <v>11671.933223938191</v>
      </c>
      <c r="J168" s="66">
        <f t="shared" si="195"/>
        <v>11456.910113594897</v>
      </c>
      <c r="K168" s="66">
        <f t="shared" si="195"/>
        <v>11431.213415356924</v>
      </c>
      <c r="L168" s="66">
        <f t="shared" si="195"/>
        <v>12496.393062498093</v>
      </c>
      <c r="M168" s="66">
        <f t="shared" si="195"/>
        <v>12400.966944414489</v>
      </c>
      <c r="N168" s="66">
        <f t="shared" si="195"/>
        <v>12865.068770117816</v>
      </c>
      <c r="O168" s="66">
        <f t="shared" si="195"/>
        <v>12455.69217832902</v>
      </c>
      <c r="P168" s="66">
        <f t="shared" si="195"/>
        <v>11714.101351062473</v>
      </c>
      <c r="Q168" s="66">
        <f t="shared" si="195"/>
        <v>11950.385996065004</v>
      </c>
    </row>
    <row r="169" spans="1:17" ht="11.45" customHeight="1" x14ac:dyDescent="0.25">
      <c r="A169" s="23" t="s">
        <v>30</v>
      </c>
      <c r="B169" s="65">
        <f t="shared" si="193"/>
        <v>2820.8716000278914</v>
      </c>
      <c r="C169" s="65">
        <f t="shared" ref="C169:Q169" si="196">IF(C32=0,"",C32*1000000/C86)</f>
        <v>2800.4445012941501</v>
      </c>
      <c r="D169" s="65">
        <f t="shared" si="196"/>
        <v>2786.9575870504141</v>
      </c>
      <c r="E169" s="65">
        <f t="shared" si="196"/>
        <v>2765.3554221470213</v>
      </c>
      <c r="F169" s="65">
        <f t="shared" si="196"/>
        <v>2755.7849612877826</v>
      </c>
      <c r="G169" s="65">
        <f t="shared" si="196"/>
        <v>2563.7824114537812</v>
      </c>
      <c r="H169" s="65">
        <f t="shared" si="196"/>
        <v>2576.7695530174287</v>
      </c>
      <c r="I169" s="65">
        <f t="shared" si="196"/>
        <v>2514.844790074766</v>
      </c>
      <c r="J169" s="65">
        <f t="shared" si="196"/>
        <v>2510.1427107907598</v>
      </c>
      <c r="K169" s="65">
        <f t="shared" si="196"/>
        <v>2472.2644073958404</v>
      </c>
      <c r="L169" s="65">
        <f t="shared" si="196"/>
        <v>2437.7880024886531</v>
      </c>
      <c r="M169" s="65">
        <f t="shared" si="196"/>
        <v>2429.0881835743394</v>
      </c>
      <c r="N169" s="65">
        <f t="shared" si="196"/>
        <v>2408.5435036949757</v>
      </c>
      <c r="O169" s="65">
        <f t="shared" si="196"/>
        <v>2395.1554134805115</v>
      </c>
      <c r="P169" s="65">
        <f t="shared" si="196"/>
        <v>2308.9964864496046</v>
      </c>
      <c r="Q169" s="65">
        <f t="shared" si="196"/>
        <v>2307.5091719991915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10011.276739236495</v>
      </c>
      <c r="C170" s="63">
        <f t="shared" ref="C170:Q170" si="198">IF(C33=0,"",C33*1000000/C87)</f>
        <v>9955.920463373106</v>
      </c>
      <c r="D170" s="63">
        <f t="shared" si="198"/>
        <v>10126.47352958426</v>
      </c>
      <c r="E170" s="63">
        <f t="shared" si="198"/>
        <v>10601.11690658268</v>
      </c>
      <c r="F170" s="63">
        <f t="shared" si="198"/>
        <v>10906.496746085011</v>
      </c>
      <c r="G170" s="63">
        <f t="shared" si="198"/>
        <v>11588.268564691774</v>
      </c>
      <c r="H170" s="63">
        <f t="shared" si="198"/>
        <v>11399.452499165673</v>
      </c>
      <c r="I170" s="63">
        <f t="shared" si="198"/>
        <v>11806.535120948805</v>
      </c>
      <c r="J170" s="63">
        <f t="shared" si="198"/>
        <v>11620.016602450325</v>
      </c>
      <c r="K170" s="63">
        <f t="shared" si="198"/>
        <v>11623.350153311219</v>
      </c>
      <c r="L170" s="63">
        <f t="shared" si="198"/>
        <v>12742.755253342944</v>
      </c>
      <c r="M170" s="63">
        <f t="shared" si="198"/>
        <v>12662.719348242694</v>
      </c>
      <c r="N170" s="63">
        <f t="shared" si="198"/>
        <v>13117.094937104486</v>
      </c>
      <c r="O170" s="63">
        <f t="shared" si="198"/>
        <v>12690.904152078259</v>
      </c>
      <c r="P170" s="63">
        <f t="shared" si="198"/>
        <v>11928.973785321345</v>
      </c>
      <c r="Q170" s="63">
        <f t="shared" si="198"/>
        <v>12163.955600686528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8706.0862745765535</v>
      </c>
      <c r="C171" s="64">
        <f t="shared" ref="C171:Q171" si="200">IF(C34=0,"",C34*1000000/C88)</f>
        <v>8166.9505814095073</v>
      </c>
      <c r="D171" s="64">
        <f t="shared" si="200"/>
        <v>8263.2363272791827</v>
      </c>
      <c r="E171" s="64">
        <f t="shared" si="200"/>
        <v>8327.8835763043553</v>
      </c>
      <c r="F171" s="64">
        <f t="shared" si="200"/>
        <v>8230.614407989453</v>
      </c>
      <c r="G171" s="64">
        <f t="shared" si="200"/>
        <v>8672.5600401236061</v>
      </c>
      <c r="H171" s="64">
        <f t="shared" si="200"/>
        <v>8522.0603708952876</v>
      </c>
      <c r="I171" s="64">
        <f t="shared" si="200"/>
        <v>9399.0628453574318</v>
      </c>
      <c r="J171" s="64">
        <f t="shared" si="200"/>
        <v>9366.5672305060925</v>
      </c>
      <c r="K171" s="64">
        <f t="shared" si="200"/>
        <v>8934.8981934735039</v>
      </c>
      <c r="L171" s="64">
        <f t="shared" si="200"/>
        <v>8551.4206217732772</v>
      </c>
      <c r="M171" s="64">
        <f t="shared" si="200"/>
        <v>8507.4794324514733</v>
      </c>
      <c r="N171" s="64">
        <f t="shared" si="200"/>
        <v>8040.5565234801679</v>
      </c>
      <c r="O171" s="64">
        <f t="shared" si="200"/>
        <v>7629.2503578071392</v>
      </c>
      <c r="P171" s="64">
        <f t="shared" si="200"/>
        <v>7753.5163304247808</v>
      </c>
      <c r="Q171" s="64">
        <f t="shared" si="200"/>
        <v>8019.0591739950523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12865.006438972894</v>
      </c>
      <c r="C172" s="64">
        <f t="shared" ref="C172:Q172" si="202">IF(C35=0,"",C35*1000000/C89)</f>
        <v>14521.979496013044</v>
      </c>
      <c r="D172" s="64">
        <f t="shared" si="202"/>
        <v>14277.489636698469</v>
      </c>
      <c r="E172" s="64">
        <f t="shared" si="202"/>
        <v>15718.010186557274</v>
      </c>
      <c r="F172" s="64">
        <f t="shared" si="202"/>
        <v>15749.087360678712</v>
      </c>
      <c r="G172" s="64">
        <f t="shared" si="202"/>
        <v>15020.620376884681</v>
      </c>
      <c r="H172" s="64">
        <f t="shared" si="202"/>
        <v>14953.640296738655</v>
      </c>
      <c r="I172" s="64">
        <f t="shared" si="202"/>
        <v>14892.909307865515</v>
      </c>
      <c r="J172" s="64">
        <f t="shared" si="202"/>
        <v>14428.403820539654</v>
      </c>
      <c r="K172" s="64">
        <f t="shared" si="202"/>
        <v>15382.624233146853</v>
      </c>
      <c r="L172" s="64">
        <f t="shared" si="202"/>
        <v>16862.398309613982</v>
      </c>
      <c r="M172" s="64">
        <f t="shared" si="202"/>
        <v>16223.89310214561</v>
      </c>
      <c r="N172" s="64">
        <f t="shared" si="202"/>
        <v>16525.112566560987</v>
      </c>
      <c r="O172" s="64">
        <f t="shared" si="202"/>
        <v>15627.765111500068</v>
      </c>
      <c r="P172" s="64">
        <f t="shared" si="202"/>
        <v>13983.339056680219</v>
      </c>
      <c r="Q172" s="64">
        <f t="shared" si="202"/>
        <v>13983.243248648232</v>
      </c>
    </row>
    <row r="173" spans="1:17" ht="11.45" customHeight="1" x14ac:dyDescent="0.25">
      <c r="A173" s="62" t="s">
        <v>57</v>
      </c>
      <c r="B173" s="64">
        <f t="shared" ref="B173" si="203">IF(B36=0,"",B36*1000000/B90)</f>
        <v>10458.578401399836</v>
      </c>
      <c r="C173" s="64">
        <f t="shared" ref="C173:Q173" si="204">IF(C36=0,"",C36*1000000/C90)</f>
        <v>9565.027230532065</v>
      </c>
      <c r="D173" s="64">
        <f t="shared" si="204"/>
        <v>9737.1501003303638</v>
      </c>
      <c r="E173" s="64">
        <f t="shared" si="204"/>
        <v>9459.4640644917672</v>
      </c>
      <c r="F173" s="64">
        <f t="shared" si="204"/>
        <v>10025.547978622746</v>
      </c>
      <c r="G173" s="64">
        <f t="shared" si="204"/>
        <v>11156.16692048199</v>
      </c>
      <c r="H173" s="64">
        <f t="shared" si="204"/>
        <v>9981.3000186442296</v>
      </c>
      <c r="I173" s="64">
        <f t="shared" si="204"/>
        <v>10643.249574023101</v>
      </c>
      <c r="J173" s="64">
        <f t="shared" si="204"/>
        <v>10422.692351994165</v>
      </c>
      <c r="K173" s="64">
        <f t="shared" si="204"/>
        <v>8796.3565600421571</v>
      </c>
      <c r="L173" s="64">
        <f t="shared" si="204"/>
        <v>10344.428737969019</v>
      </c>
      <c r="M173" s="64">
        <f t="shared" si="204"/>
        <v>10687.944783902447</v>
      </c>
      <c r="N173" s="64">
        <f t="shared" si="204"/>
        <v>9982.8736297496944</v>
      </c>
      <c r="O173" s="64">
        <f t="shared" si="204"/>
        <v>10194.800693740282</v>
      </c>
      <c r="P173" s="64">
        <f t="shared" si="204"/>
        <v>10618.487213872886</v>
      </c>
      <c r="Q173" s="64">
        <f t="shared" si="204"/>
        <v>10730.911269228627</v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 t="str">
        <f t="shared" ref="C174:Q174" si="206">IF(C37=0,"",C37*1000000/C91)</f>
        <v/>
      </c>
      <c r="D174" s="64" t="str">
        <f t="shared" si="206"/>
        <v/>
      </c>
      <c r="E174" s="64" t="str">
        <f t="shared" si="206"/>
        <v/>
      </c>
      <c r="F174" s="64" t="str">
        <f t="shared" si="206"/>
        <v/>
      </c>
      <c r="G174" s="64" t="str">
        <f t="shared" si="206"/>
        <v/>
      </c>
      <c r="H174" s="64" t="str">
        <f t="shared" si="206"/>
        <v/>
      </c>
      <c r="I174" s="64" t="str">
        <f t="shared" si="206"/>
        <v/>
      </c>
      <c r="J174" s="64" t="str">
        <f t="shared" si="206"/>
        <v/>
      </c>
      <c r="K174" s="64" t="str">
        <f t="shared" si="206"/>
        <v/>
      </c>
      <c r="L174" s="64" t="str">
        <f t="shared" si="206"/>
        <v/>
      </c>
      <c r="M174" s="64" t="str">
        <f t="shared" si="206"/>
        <v/>
      </c>
      <c r="N174" s="64">
        <f t="shared" si="206"/>
        <v>6995.8152627313102</v>
      </c>
      <c r="O174" s="64">
        <f t="shared" si="206"/>
        <v>7288.6597696661729</v>
      </c>
      <c r="P174" s="64">
        <f t="shared" si="206"/>
        <v>7591.5697516275168</v>
      </c>
      <c r="Q174" s="64">
        <f t="shared" si="206"/>
        <v>7826.9348938160865</v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 t="str">
        <f t="shared" si="208"/>
        <v/>
      </c>
      <c r="O175" s="64">
        <f t="shared" si="208"/>
        <v>10672.667582549291</v>
      </c>
      <c r="P175" s="64">
        <f t="shared" si="208"/>
        <v>11340.783786085885</v>
      </c>
      <c r="Q175" s="64">
        <f t="shared" si="208"/>
        <v>11692.387640844603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 t="str">
        <f t="shared" si="210"/>
        <v/>
      </c>
      <c r="J176" s="64" t="str">
        <f t="shared" si="210"/>
        <v/>
      </c>
      <c r="K176" s="64" t="str">
        <f t="shared" si="210"/>
        <v/>
      </c>
      <c r="L176" s="64" t="str">
        <f t="shared" si="210"/>
        <v/>
      </c>
      <c r="M176" s="64">
        <f t="shared" si="210"/>
        <v>11450.382495517328</v>
      </c>
      <c r="N176" s="64">
        <f t="shared" si="210"/>
        <v>11488.818126368968</v>
      </c>
      <c r="O176" s="64">
        <f t="shared" si="210"/>
        <v>11510.964818623061</v>
      </c>
      <c r="P176" s="64">
        <f t="shared" si="210"/>
        <v>11521.720297266791</v>
      </c>
      <c r="Q176" s="64">
        <f t="shared" si="210"/>
        <v>11542.446276692321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37536.976028090947</v>
      </c>
      <c r="C177" s="63">
        <f t="shared" ref="C177:Q177" si="212">IF(C40=0,"",C40*1000000/C94)</f>
        <v>37167.509805007554</v>
      </c>
      <c r="D177" s="63">
        <f t="shared" si="212"/>
        <v>38073.208336123673</v>
      </c>
      <c r="E177" s="63">
        <f t="shared" si="212"/>
        <v>38286.61491031183</v>
      </c>
      <c r="F177" s="63">
        <f t="shared" si="212"/>
        <v>40335.186569241203</v>
      </c>
      <c r="G177" s="63">
        <f t="shared" si="212"/>
        <v>38453.138546906062</v>
      </c>
      <c r="H177" s="63">
        <f t="shared" si="212"/>
        <v>36651.996096132461</v>
      </c>
      <c r="I177" s="63">
        <f t="shared" si="212"/>
        <v>34900.163236716631</v>
      </c>
      <c r="J177" s="63">
        <f t="shared" si="212"/>
        <v>33217.837312632095</v>
      </c>
      <c r="K177" s="63">
        <f t="shared" si="212"/>
        <v>31702.588658964705</v>
      </c>
      <c r="L177" s="63">
        <f t="shared" si="212"/>
        <v>30913.018296988008</v>
      </c>
      <c r="M177" s="63">
        <f t="shared" si="212"/>
        <v>31453.936056124312</v>
      </c>
      <c r="N177" s="63">
        <f t="shared" si="212"/>
        <v>30408.306083383188</v>
      </c>
      <c r="O177" s="63">
        <f t="shared" si="212"/>
        <v>29165.463470978924</v>
      </c>
      <c r="P177" s="63">
        <f t="shared" si="212"/>
        <v>29093.394462988977</v>
      </c>
      <c r="Q177" s="63">
        <f t="shared" si="212"/>
        <v>27786.751410851157</v>
      </c>
    </row>
    <row r="178" spans="1:17" ht="11.45" customHeight="1" x14ac:dyDescent="0.25">
      <c r="A178" s="62" t="s">
        <v>59</v>
      </c>
      <c r="B178" s="67" t="str">
        <f t="shared" ref="B178" si="213">IF(B41=0,"",B41*1000000/B95)</f>
        <v/>
      </c>
      <c r="C178" s="67" t="str">
        <f t="shared" ref="C178:Q178" si="214">IF(C41=0,"",C41*1000000/C95)</f>
        <v/>
      </c>
      <c r="D178" s="67">
        <f t="shared" si="214"/>
        <v>23724.24649230791</v>
      </c>
      <c r="E178" s="67">
        <f t="shared" si="214"/>
        <v>23627.617058246607</v>
      </c>
      <c r="F178" s="67">
        <f t="shared" si="214"/>
        <v>24709.701818918064</v>
      </c>
      <c r="G178" s="67">
        <f t="shared" si="214"/>
        <v>23267.849154812655</v>
      </c>
      <c r="H178" s="67">
        <f t="shared" si="214"/>
        <v>21905.79386886688</v>
      </c>
      <c r="I178" s="67">
        <f t="shared" si="214"/>
        <v>20601.741846401263</v>
      </c>
      <c r="J178" s="67">
        <f t="shared" si="214"/>
        <v>19366.612249140733</v>
      </c>
      <c r="K178" s="67">
        <f t="shared" si="214"/>
        <v>18257.521644522829</v>
      </c>
      <c r="L178" s="67">
        <f t="shared" si="214"/>
        <v>17604.328737113774</v>
      </c>
      <c r="M178" s="67">
        <f t="shared" si="214"/>
        <v>17750.408987553146</v>
      </c>
      <c r="N178" s="67">
        <f t="shared" si="214"/>
        <v>16961.727444411565</v>
      </c>
      <c r="O178" s="67">
        <f t="shared" si="214"/>
        <v>16073.823430704984</v>
      </c>
      <c r="P178" s="67">
        <f t="shared" si="214"/>
        <v>16194.061622550829</v>
      </c>
      <c r="Q178" s="67">
        <f t="shared" si="214"/>
        <v>15587.129454722752</v>
      </c>
    </row>
    <row r="179" spans="1:17" ht="11.45" customHeight="1" x14ac:dyDescent="0.25">
      <c r="A179" s="62" t="s">
        <v>58</v>
      </c>
      <c r="B179" s="67">
        <f t="shared" ref="B179" si="215">IF(B42=0,"",B42*1000000/B96)</f>
        <v>37536.976028090947</v>
      </c>
      <c r="C179" s="67">
        <f t="shared" ref="C179:Q179" si="216">IF(C42=0,"",C42*1000000/C96)</f>
        <v>37167.509805007554</v>
      </c>
      <c r="D179" s="67">
        <f t="shared" si="216"/>
        <v>38175.466213054679</v>
      </c>
      <c r="E179" s="67">
        <f t="shared" si="216"/>
        <v>38436.150033085636</v>
      </c>
      <c r="F179" s="67">
        <f t="shared" si="216"/>
        <v>40479.678166241829</v>
      </c>
      <c r="G179" s="67">
        <f t="shared" si="216"/>
        <v>38557.502525770338</v>
      </c>
      <c r="H179" s="67">
        <f t="shared" si="216"/>
        <v>36672.934615760641</v>
      </c>
      <c r="I179" s="67">
        <f t="shared" si="216"/>
        <v>34784.525087952985</v>
      </c>
      <c r="J179" s="67">
        <f t="shared" si="216"/>
        <v>32978.408023347285</v>
      </c>
      <c r="K179" s="67">
        <f t="shared" si="216"/>
        <v>31229.061802278007</v>
      </c>
      <c r="L179" s="67">
        <f t="shared" si="216"/>
        <v>30314.296863805856</v>
      </c>
      <c r="M179" s="67">
        <f t="shared" si="216"/>
        <v>30798.572081470193</v>
      </c>
      <c r="N179" s="67">
        <f t="shared" si="216"/>
        <v>29734.67269788976</v>
      </c>
      <c r="O179" s="67">
        <f t="shared" si="216"/>
        <v>27500.899829460501</v>
      </c>
      <c r="P179" s="67">
        <f t="shared" si="216"/>
        <v>27300.250640537775</v>
      </c>
      <c r="Q179" s="67">
        <f t="shared" si="216"/>
        <v>25244.068512829657</v>
      </c>
    </row>
    <row r="180" spans="1:17" ht="11.45" customHeight="1" x14ac:dyDescent="0.25">
      <c r="A180" s="62" t="s">
        <v>57</v>
      </c>
      <c r="B180" s="67" t="str">
        <f t="shared" ref="B180" si="217">IF(B43=0,"",B43*1000000/B97)</f>
        <v/>
      </c>
      <c r="C180" s="67" t="str">
        <f t="shared" ref="C180:Q180" si="218">IF(C43=0,"",C43*1000000/C97)</f>
        <v/>
      </c>
      <c r="D180" s="67">
        <f t="shared" si="218"/>
        <v>20815.284566989987</v>
      </c>
      <c r="E180" s="67">
        <f t="shared" si="218"/>
        <v>21149.301454335033</v>
      </c>
      <c r="F180" s="67">
        <f t="shared" si="218"/>
        <v>22564.711637353557</v>
      </c>
      <c r="G180" s="67">
        <f t="shared" si="218"/>
        <v>21677.275743341364</v>
      </c>
      <c r="H180" s="67">
        <f t="shared" si="218"/>
        <v>20820.619062215221</v>
      </c>
      <c r="I180" s="67">
        <f t="shared" si="218"/>
        <v>19976.746643056453</v>
      </c>
      <c r="J180" s="67">
        <f t="shared" si="218"/>
        <v>19158.462680664445</v>
      </c>
      <c r="K180" s="67">
        <f t="shared" si="218"/>
        <v>18426.167017057913</v>
      </c>
      <c r="L180" s="67">
        <f t="shared" si="218"/>
        <v>18125.868635475024</v>
      </c>
      <c r="M180" s="67">
        <f t="shared" si="218"/>
        <v>18645.494319378715</v>
      </c>
      <c r="N180" s="67">
        <f t="shared" si="218"/>
        <v>18176.982832300884</v>
      </c>
      <c r="O180" s="67">
        <f t="shared" si="218"/>
        <v>17573.452394484008</v>
      </c>
      <c r="P180" s="67">
        <f t="shared" si="218"/>
        <v>17704.908370065114</v>
      </c>
      <c r="Q180" s="67">
        <f t="shared" si="218"/>
        <v>17041.351649787022</v>
      </c>
    </row>
    <row r="181" spans="1:17" ht="11.45" customHeight="1" x14ac:dyDescent="0.25">
      <c r="A181" s="62" t="s">
        <v>56</v>
      </c>
      <c r="B181" s="67" t="str">
        <f t="shared" ref="B181" si="219">IF(B44=0,"",B44*1000000/B98)</f>
        <v/>
      </c>
      <c r="C181" s="67" t="str">
        <f t="shared" ref="C181:Q181" si="220">IF(C44=0,"",C44*1000000/C98)</f>
        <v/>
      </c>
      <c r="D181" s="67" t="str">
        <f t="shared" si="220"/>
        <v/>
      </c>
      <c r="E181" s="67" t="str">
        <f t="shared" si="220"/>
        <v/>
      </c>
      <c r="F181" s="67" t="str">
        <f t="shared" si="220"/>
        <v/>
      </c>
      <c r="G181" s="67" t="str">
        <f t="shared" si="220"/>
        <v/>
      </c>
      <c r="H181" s="67" t="str">
        <f t="shared" si="220"/>
        <v/>
      </c>
      <c r="I181" s="67" t="str">
        <f t="shared" si="220"/>
        <v/>
      </c>
      <c r="J181" s="67" t="str">
        <f t="shared" si="220"/>
        <v/>
      </c>
      <c r="K181" s="67">
        <f t="shared" si="220"/>
        <v>37174.710022986888</v>
      </c>
      <c r="L181" s="67">
        <f t="shared" si="220"/>
        <v>36248.853476539589</v>
      </c>
      <c r="M181" s="67">
        <f t="shared" si="220"/>
        <v>36883.137984296649</v>
      </c>
      <c r="N181" s="67">
        <f t="shared" si="220"/>
        <v>35657.023882191512</v>
      </c>
      <c r="O181" s="67">
        <f t="shared" si="220"/>
        <v>34199.656655263963</v>
      </c>
      <c r="P181" s="67">
        <f t="shared" si="220"/>
        <v>34115.147957804242</v>
      </c>
      <c r="Q181" s="67">
        <f t="shared" si="220"/>
        <v>32582.967822948332</v>
      </c>
    </row>
    <row r="182" spans="1:17" ht="11.45" customHeight="1" x14ac:dyDescent="0.25">
      <c r="A182" s="62" t="s">
        <v>55</v>
      </c>
      <c r="B182" s="67" t="str">
        <f t="shared" ref="B182:B183" si="221">IF(B45=0,"",B45*1000000/B99)</f>
        <v/>
      </c>
      <c r="C182" s="67" t="str">
        <f t="shared" ref="C182:Q182" si="222">IF(C45=0,"",C45*1000000/C99)</f>
        <v/>
      </c>
      <c r="D182" s="67" t="str">
        <f t="shared" si="222"/>
        <v/>
      </c>
      <c r="E182" s="67" t="str">
        <f t="shared" si="222"/>
        <v/>
      </c>
      <c r="F182" s="67">
        <f t="shared" si="222"/>
        <v>40618.000776294051</v>
      </c>
      <c r="G182" s="67">
        <f t="shared" si="222"/>
        <v>40715.161090479742</v>
      </c>
      <c r="H182" s="67">
        <f t="shared" si="222"/>
        <v>40812.938567372337</v>
      </c>
      <c r="I182" s="67">
        <f t="shared" si="222"/>
        <v>40913.004546938275</v>
      </c>
      <c r="J182" s="67">
        <f t="shared" si="222"/>
        <v>41014.193815315615</v>
      </c>
      <c r="K182" s="67">
        <f t="shared" si="222"/>
        <v>41110.05054769398</v>
      </c>
      <c r="L182" s="67">
        <f t="shared" si="222"/>
        <v>41161.924953583009</v>
      </c>
      <c r="M182" s="67">
        <f t="shared" si="222"/>
        <v>41197.641678095155</v>
      </c>
      <c r="N182" s="67">
        <f t="shared" si="222"/>
        <v>41267.341747090119</v>
      </c>
      <c r="O182" s="67">
        <f t="shared" si="222"/>
        <v>41353.537075629225</v>
      </c>
      <c r="P182" s="67">
        <f t="shared" si="222"/>
        <v>41358.653026004642</v>
      </c>
      <c r="Q182" s="67">
        <f t="shared" si="222"/>
        <v>41453.787532579256</v>
      </c>
    </row>
    <row r="183" spans="1:17" ht="11.45" customHeight="1" x14ac:dyDescent="0.25">
      <c r="A183" s="25" t="s">
        <v>18</v>
      </c>
      <c r="B183" s="66">
        <f t="shared" si="221"/>
        <v>14853.675526104627</v>
      </c>
      <c r="C183" s="66">
        <f t="shared" ref="C183:Q183" si="223">IF(C46=0,"",C46*1000000/C100)</f>
        <v>14863.353308079753</v>
      </c>
      <c r="D183" s="66">
        <f t="shared" si="223"/>
        <v>14754.655092411451</v>
      </c>
      <c r="E183" s="66">
        <f t="shared" si="223"/>
        <v>14412.804019440609</v>
      </c>
      <c r="F183" s="66">
        <f t="shared" si="223"/>
        <v>14469.843920945932</v>
      </c>
      <c r="G183" s="66">
        <f t="shared" si="223"/>
        <v>14414.867274799239</v>
      </c>
      <c r="H183" s="66">
        <f t="shared" si="223"/>
        <v>14640.835539341546</v>
      </c>
      <c r="I183" s="66">
        <f t="shared" si="223"/>
        <v>14605.735111876673</v>
      </c>
      <c r="J183" s="66">
        <f t="shared" si="223"/>
        <v>14405.89229863473</v>
      </c>
      <c r="K183" s="66">
        <f t="shared" si="223"/>
        <v>13934.368929828968</v>
      </c>
      <c r="L183" s="66">
        <f t="shared" si="223"/>
        <v>13794.029366289433</v>
      </c>
      <c r="M183" s="66">
        <f t="shared" si="223"/>
        <v>13937.683999244553</v>
      </c>
      <c r="N183" s="66">
        <f t="shared" si="223"/>
        <v>14120.832369195392</v>
      </c>
      <c r="O183" s="66">
        <f t="shared" si="223"/>
        <v>14210.475726352326</v>
      </c>
      <c r="P183" s="66">
        <f t="shared" si="223"/>
        <v>14279.778601189491</v>
      </c>
      <c r="Q183" s="66">
        <f t="shared" si="223"/>
        <v>14276.35563213601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12773.888546899791</v>
      </c>
      <c r="C184" s="65">
        <f t="shared" ref="C184:Q184" si="225">IF(C47=0,"",C47*1000000/C101)</f>
        <v>12664.659366235341</v>
      </c>
      <c r="D184" s="65">
        <f t="shared" si="225"/>
        <v>12600.352352585491</v>
      </c>
      <c r="E184" s="65">
        <f t="shared" si="225"/>
        <v>12527.516982811012</v>
      </c>
      <c r="F184" s="65">
        <f t="shared" si="225"/>
        <v>12447.307019894815</v>
      </c>
      <c r="G184" s="65">
        <f t="shared" si="225"/>
        <v>12392.401472289181</v>
      </c>
      <c r="H184" s="65">
        <f t="shared" si="225"/>
        <v>12425.723379639003</v>
      </c>
      <c r="I184" s="65">
        <f t="shared" si="225"/>
        <v>12397.951359730423</v>
      </c>
      <c r="J184" s="65">
        <f t="shared" si="225"/>
        <v>12327.890212662791</v>
      </c>
      <c r="K184" s="65">
        <f t="shared" si="225"/>
        <v>12288.234585611077</v>
      </c>
      <c r="L184" s="65">
        <f t="shared" si="225"/>
        <v>12102.850786762954</v>
      </c>
      <c r="M184" s="65">
        <f t="shared" si="225"/>
        <v>12049.58662044686</v>
      </c>
      <c r="N184" s="65">
        <f t="shared" si="225"/>
        <v>11992.065827776447</v>
      </c>
      <c r="O184" s="65">
        <f t="shared" si="225"/>
        <v>11683.17860760676</v>
      </c>
      <c r="P184" s="65">
        <f t="shared" si="225"/>
        <v>12085.832461043459</v>
      </c>
      <c r="Q184" s="65">
        <f t="shared" si="225"/>
        <v>11764.530543380011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11775.527181186944</v>
      </c>
      <c r="C185" s="64">
        <f t="shared" ref="C185:Q185" si="227">IF(C48=0,"",C48*1000000/C102)</f>
        <v>11669.358597387698</v>
      </c>
      <c r="D185" s="64">
        <f t="shared" si="227"/>
        <v>11597.232264119917</v>
      </c>
      <c r="E185" s="64">
        <f t="shared" si="227"/>
        <v>11519.72035396329</v>
      </c>
      <c r="F185" s="64">
        <f t="shared" si="227"/>
        <v>11437.588643915533</v>
      </c>
      <c r="G185" s="64">
        <f t="shared" si="227"/>
        <v>11377.743372336019</v>
      </c>
      <c r="H185" s="64">
        <f t="shared" si="227"/>
        <v>11510.115441754861</v>
      </c>
      <c r="I185" s="64">
        <f t="shared" si="227"/>
        <v>11588.777074732687</v>
      </c>
      <c r="J185" s="64">
        <f t="shared" si="227"/>
        <v>11617.673139100141</v>
      </c>
      <c r="K185" s="64">
        <f t="shared" si="227"/>
        <v>11676.149320344066</v>
      </c>
      <c r="L185" s="64">
        <f t="shared" si="227"/>
        <v>11498.438673933435</v>
      </c>
      <c r="M185" s="64">
        <f t="shared" si="227"/>
        <v>11438.093978340989</v>
      </c>
      <c r="N185" s="64">
        <f t="shared" si="227"/>
        <v>11379.632951720601</v>
      </c>
      <c r="O185" s="64">
        <f t="shared" si="227"/>
        <v>11295.953056192009</v>
      </c>
      <c r="P185" s="64">
        <f t="shared" si="227"/>
        <v>11346.791839979425</v>
      </c>
      <c r="Q185" s="64">
        <f t="shared" si="227"/>
        <v>11147.894362729603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12951.496805948498</v>
      </c>
      <c r="C186" s="64">
        <f t="shared" ref="C186:Q186" si="229">IF(C49=0,"",C49*1000000/C103)</f>
        <v>12834.725636996938</v>
      </c>
      <c r="D186" s="64">
        <f t="shared" si="229"/>
        <v>12755.396367014459</v>
      </c>
      <c r="E186" s="64">
        <f t="shared" si="229"/>
        <v>12670.14368648731</v>
      </c>
      <c r="F186" s="64">
        <f t="shared" si="229"/>
        <v>12579.809847162469</v>
      </c>
      <c r="G186" s="64">
        <f t="shared" si="229"/>
        <v>12513.988093980031</v>
      </c>
      <c r="H186" s="64">
        <f t="shared" si="229"/>
        <v>12535.440594477735</v>
      </c>
      <c r="I186" s="64">
        <f t="shared" si="229"/>
        <v>12494.89833919517</v>
      </c>
      <c r="J186" s="64">
        <f t="shared" si="229"/>
        <v>12400.793236093816</v>
      </c>
      <c r="K186" s="64">
        <f t="shared" si="229"/>
        <v>12338.579047963611</v>
      </c>
      <c r="L186" s="64">
        <f t="shared" si="229"/>
        <v>12150.786240742331</v>
      </c>
      <c r="M186" s="64">
        <f t="shared" si="229"/>
        <v>12087.017974658629</v>
      </c>
      <c r="N186" s="64">
        <f t="shared" si="229"/>
        <v>12020.430148729509</v>
      </c>
      <c r="O186" s="64">
        <f t="shared" si="229"/>
        <v>11698.076631634589</v>
      </c>
      <c r="P186" s="64">
        <f t="shared" si="229"/>
        <v>12109.254116930308</v>
      </c>
      <c r="Q186" s="64">
        <f t="shared" si="229"/>
        <v>11780.354296533946</v>
      </c>
    </row>
    <row r="187" spans="1:17" ht="11.45" customHeight="1" x14ac:dyDescent="0.25">
      <c r="A187" s="62" t="s">
        <v>57</v>
      </c>
      <c r="B187" s="64" t="str">
        <f t="shared" ref="B187" si="230">IF(B50=0,"",B50*1000000/B104)</f>
        <v/>
      </c>
      <c r="C187" s="64" t="str">
        <f t="shared" ref="C187:Q187" si="231">IF(C50=0,"",C50*1000000/C104)</f>
        <v/>
      </c>
      <c r="D187" s="64" t="str">
        <f t="shared" si="231"/>
        <v/>
      </c>
      <c r="E187" s="64" t="str">
        <f t="shared" si="231"/>
        <v/>
      </c>
      <c r="F187" s="64" t="str">
        <f t="shared" si="231"/>
        <v/>
      </c>
      <c r="G187" s="64" t="str">
        <f t="shared" si="231"/>
        <v/>
      </c>
      <c r="H187" s="64" t="str">
        <f t="shared" si="231"/>
        <v/>
      </c>
      <c r="I187" s="64" t="str">
        <f t="shared" si="231"/>
        <v/>
      </c>
      <c r="J187" s="64" t="str">
        <f t="shared" si="231"/>
        <v/>
      </c>
      <c r="K187" s="64" t="str">
        <f t="shared" si="231"/>
        <v/>
      </c>
      <c r="L187" s="64" t="str">
        <f t="shared" si="231"/>
        <v/>
      </c>
      <c r="M187" s="64" t="str">
        <f t="shared" si="231"/>
        <v/>
      </c>
      <c r="N187" s="64" t="str">
        <f t="shared" si="231"/>
        <v/>
      </c>
      <c r="O187" s="64" t="str">
        <f t="shared" si="231"/>
        <v/>
      </c>
      <c r="P187" s="64" t="str">
        <f t="shared" si="231"/>
        <v/>
      </c>
      <c r="Q187" s="64" t="str">
        <f t="shared" si="231"/>
        <v/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 t="str">
        <f t="shared" ref="C188:Q188" si="233">IF(C51=0,"",C51*1000000/C105)</f>
        <v/>
      </c>
      <c r="D188" s="64" t="str">
        <f t="shared" si="233"/>
        <v/>
      </c>
      <c r="E188" s="64" t="str">
        <f t="shared" si="233"/>
        <v/>
      </c>
      <c r="F188" s="64" t="str">
        <f t="shared" si="233"/>
        <v/>
      </c>
      <c r="G188" s="64" t="str">
        <f t="shared" si="233"/>
        <v/>
      </c>
      <c r="H188" s="64" t="str">
        <f t="shared" si="233"/>
        <v/>
      </c>
      <c r="I188" s="64" t="str">
        <f t="shared" si="233"/>
        <v/>
      </c>
      <c r="J188" s="64" t="str">
        <f t="shared" si="233"/>
        <v/>
      </c>
      <c r="K188" s="64" t="str">
        <f t="shared" si="233"/>
        <v/>
      </c>
      <c r="L188" s="64" t="str">
        <f t="shared" si="233"/>
        <v/>
      </c>
      <c r="M188" s="64" t="str">
        <f t="shared" si="233"/>
        <v/>
      </c>
      <c r="N188" s="64" t="str">
        <f t="shared" si="233"/>
        <v/>
      </c>
      <c r="O188" s="64" t="str">
        <f t="shared" si="233"/>
        <v/>
      </c>
      <c r="P188" s="64" t="str">
        <f t="shared" si="233"/>
        <v/>
      </c>
      <c r="Q188" s="64" t="str">
        <f t="shared" si="233"/>
        <v/>
      </c>
    </row>
    <row r="189" spans="1:17" ht="11.45" customHeight="1" x14ac:dyDescent="0.25">
      <c r="A189" s="62" t="s">
        <v>55</v>
      </c>
      <c r="B189" s="64" t="str">
        <f t="shared" ref="B189" si="234">IF(B52=0,"",B52*1000000/B106)</f>
        <v/>
      </c>
      <c r="C189" s="64" t="str">
        <f t="shared" ref="C189:Q189" si="235">IF(C52=0,"",C52*1000000/C106)</f>
        <v/>
      </c>
      <c r="D189" s="64" t="str">
        <f t="shared" si="235"/>
        <v/>
      </c>
      <c r="E189" s="64" t="str">
        <f t="shared" si="235"/>
        <v/>
      </c>
      <c r="F189" s="64" t="str">
        <f t="shared" si="235"/>
        <v/>
      </c>
      <c r="G189" s="64" t="str">
        <f t="shared" si="235"/>
        <v/>
      </c>
      <c r="H189" s="64" t="str">
        <f t="shared" si="235"/>
        <v/>
      </c>
      <c r="I189" s="64" t="str">
        <f t="shared" si="235"/>
        <v/>
      </c>
      <c r="J189" s="64" t="str">
        <f t="shared" si="235"/>
        <v/>
      </c>
      <c r="K189" s="64" t="str">
        <f t="shared" si="235"/>
        <v/>
      </c>
      <c r="L189" s="64" t="str">
        <f t="shared" si="235"/>
        <v/>
      </c>
      <c r="M189" s="64" t="str">
        <f t="shared" si="235"/>
        <v/>
      </c>
      <c r="N189" s="64" t="str">
        <f t="shared" si="235"/>
        <v/>
      </c>
      <c r="O189" s="64" t="str">
        <f t="shared" si="235"/>
        <v/>
      </c>
      <c r="P189" s="64" t="str">
        <f t="shared" si="235"/>
        <v/>
      </c>
      <c r="Q189" s="64" t="str">
        <f t="shared" si="235"/>
        <v/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16493.510769134602</v>
      </c>
      <c r="C190" s="63">
        <f t="shared" ref="C190:Q190" si="237">IF(C53=0,"",C53*1000000/C107)</f>
        <v>16660.012901320482</v>
      </c>
      <c r="D190" s="63">
        <f t="shared" si="237"/>
        <v>16647.350908911783</v>
      </c>
      <c r="E190" s="63">
        <f t="shared" si="237"/>
        <v>15813.148858526427</v>
      </c>
      <c r="F190" s="63">
        <f t="shared" si="237"/>
        <v>16062.00385194003</v>
      </c>
      <c r="G190" s="63">
        <f t="shared" si="237"/>
        <v>16321.953897316522</v>
      </c>
      <c r="H190" s="63">
        <f t="shared" si="237"/>
        <v>17139.392463110486</v>
      </c>
      <c r="I190" s="63">
        <f t="shared" si="237"/>
        <v>17178.872793161758</v>
      </c>
      <c r="J190" s="63">
        <f t="shared" si="237"/>
        <v>17291.223051773566</v>
      </c>
      <c r="K190" s="63">
        <f t="shared" si="237"/>
        <v>16569.660273670921</v>
      </c>
      <c r="L190" s="63">
        <f t="shared" si="237"/>
        <v>16451.493455973829</v>
      </c>
      <c r="M190" s="63">
        <f t="shared" si="237"/>
        <v>17172.459679331008</v>
      </c>
      <c r="N190" s="63">
        <f t="shared" si="237"/>
        <v>17912.909335891207</v>
      </c>
      <c r="O190" s="63">
        <f t="shared" si="237"/>
        <v>18718.760828721672</v>
      </c>
      <c r="P190" s="63">
        <f t="shared" si="237"/>
        <v>18222.060226543243</v>
      </c>
      <c r="Q190" s="63">
        <f t="shared" si="237"/>
        <v>19186.8869826751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12874.478035528446</v>
      </c>
      <c r="C191" s="67">
        <f t="shared" ref="C191:Q191" si="239">IF(C54=0,"",C54*1000000/C108)</f>
        <v>12801.982510314763</v>
      </c>
      <c r="D191" s="67">
        <f t="shared" si="239"/>
        <v>12650.546027841374</v>
      </c>
      <c r="E191" s="67">
        <f t="shared" si="239"/>
        <v>12622.844700759137</v>
      </c>
      <c r="F191" s="67">
        <f t="shared" si="239"/>
        <v>12370.650485152288</v>
      </c>
      <c r="G191" s="67">
        <f t="shared" si="239"/>
        <v>12199.394808090461</v>
      </c>
      <c r="H191" s="67">
        <f t="shared" si="239"/>
        <v>12140.53590042308</v>
      </c>
      <c r="I191" s="67">
        <f t="shared" si="239"/>
        <v>12219.959266802443</v>
      </c>
      <c r="J191" s="67">
        <f t="shared" si="239"/>
        <v>12122.336642236447</v>
      </c>
      <c r="K191" s="67">
        <f t="shared" si="239"/>
        <v>12132.154962146409</v>
      </c>
      <c r="L191" s="67">
        <f t="shared" si="239"/>
        <v>11113.004942900972</v>
      </c>
      <c r="M191" s="67">
        <f t="shared" si="239"/>
        <v>11257.987085432233</v>
      </c>
      <c r="N191" s="67">
        <f t="shared" si="239"/>
        <v>11530.498487020226</v>
      </c>
      <c r="O191" s="67">
        <f t="shared" si="239"/>
        <v>11737.372518254782</v>
      </c>
      <c r="P191" s="67">
        <f t="shared" si="239"/>
        <v>11956.36775747273</v>
      </c>
      <c r="Q191" s="67">
        <f t="shared" si="239"/>
        <v>12025.82014324874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85000</v>
      </c>
      <c r="L192" s="60">
        <f t="shared" si="241"/>
        <v>85000</v>
      </c>
      <c r="M192" s="60">
        <f t="shared" si="241"/>
        <v>85000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30504.111968654212</v>
      </c>
      <c r="C195" s="66">
        <f t="shared" ref="C195:Q195" si="243">IF(C4=0,"",C4*1000000/C85)</f>
        <v>29904.399432029357</v>
      </c>
      <c r="D195" s="66">
        <f t="shared" si="243"/>
        <v>28659.23090602403</v>
      </c>
      <c r="E195" s="66">
        <f t="shared" si="243"/>
        <v>29368.698956999146</v>
      </c>
      <c r="F195" s="66">
        <f t="shared" si="243"/>
        <v>29550.154091056222</v>
      </c>
      <c r="G195" s="66">
        <f t="shared" si="243"/>
        <v>31037.410607963346</v>
      </c>
      <c r="H195" s="66">
        <f t="shared" si="243"/>
        <v>30019.633820977855</v>
      </c>
      <c r="I195" s="66">
        <f t="shared" si="243"/>
        <v>28170.279340547564</v>
      </c>
      <c r="J195" s="66">
        <f t="shared" si="243"/>
        <v>27173.972000314971</v>
      </c>
      <c r="K195" s="66">
        <f t="shared" si="243"/>
        <v>26676.660223481915</v>
      </c>
      <c r="L195" s="66">
        <f t="shared" si="243"/>
        <v>26411.782930292484</v>
      </c>
      <c r="M195" s="66">
        <f t="shared" si="243"/>
        <v>26304.572548176129</v>
      </c>
      <c r="N195" s="66">
        <f t="shared" si="243"/>
        <v>26709.021545869233</v>
      </c>
      <c r="O195" s="66">
        <f t="shared" si="243"/>
        <v>25899.802651898666</v>
      </c>
      <c r="P195" s="66">
        <f t="shared" si="243"/>
        <v>19394.251982046655</v>
      </c>
      <c r="Q195" s="66">
        <f t="shared" si="243"/>
        <v>18741.890610547282</v>
      </c>
    </row>
    <row r="196" spans="1:17" ht="11.45" customHeight="1" x14ac:dyDescent="0.25">
      <c r="A196" s="23" t="s">
        <v>30</v>
      </c>
      <c r="B196" s="65">
        <f t="shared" si="242"/>
        <v>3257.9579494582254</v>
      </c>
      <c r="C196" s="65">
        <f t="shared" ref="C196:Q196" si="244">IF(C5=0,"",C5*1000000/C86)</f>
        <v>3234.3036916989358</v>
      </c>
      <c r="D196" s="65">
        <f t="shared" si="244"/>
        <v>3218.1680195178278</v>
      </c>
      <c r="E196" s="65">
        <f t="shared" si="244"/>
        <v>3194.564528468517</v>
      </c>
      <c r="F196" s="65">
        <f t="shared" si="244"/>
        <v>3183.9349720493315</v>
      </c>
      <c r="G196" s="65">
        <f t="shared" si="244"/>
        <v>2959.4198593490196</v>
      </c>
      <c r="H196" s="65">
        <f t="shared" si="244"/>
        <v>2975.2408456942462</v>
      </c>
      <c r="I196" s="65">
        <f t="shared" si="244"/>
        <v>2908.4007462062104</v>
      </c>
      <c r="J196" s="65">
        <f t="shared" si="244"/>
        <v>2904.4905831310484</v>
      </c>
      <c r="K196" s="65">
        <f t="shared" si="244"/>
        <v>2862.0343361582009</v>
      </c>
      <c r="L196" s="65">
        <f t="shared" si="244"/>
        <v>2817.2741004510085</v>
      </c>
      <c r="M196" s="65">
        <f t="shared" si="244"/>
        <v>2804.7608653820175</v>
      </c>
      <c r="N196" s="65">
        <f t="shared" si="244"/>
        <v>2775.9156124250649</v>
      </c>
      <c r="O196" s="65">
        <f t="shared" si="244"/>
        <v>2759.1143046192406</v>
      </c>
      <c r="P196" s="65">
        <f t="shared" si="244"/>
        <v>2660.8312352689418</v>
      </c>
      <c r="Q196" s="65">
        <f t="shared" si="244"/>
        <v>2659.1744647669229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28187.520734089776</v>
      </c>
      <c r="C197" s="63">
        <f t="shared" ref="C197:Q197" si="246">IF(C6=0,"",C6*1000000/C87)</f>
        <v>27557.640514819122</v>
      </c>
      <c r="D197" s="63">
        <f t="shared" si="246"/>
        <v>26237.581298659359</v>
      </c>
      <c r="E197" s="63">
        <f t="shared" si="246"/>
        <v>27182.751513095056</v>
      </c>
      <c r="F197" s="63">
        <f t="shared" si="246"/>
        <v>27052.640948622673</v>
      </c>
      <c r="G197" s="63">
        <f t="shared" si="246"/>
        <v>28629.710452605006</v>
      </c>
      <c r="H197" s="63">
        <f t="shared" si="246"/>
        <v>27949.963108201307</v>
      </c>
      <c r="I197" s="63">
        <f t="shared" si="246"/>
        <v>26291.364423621701</v>
      </c>
      <c r="J197" s="63">
        <f t="shared" si="246"/>
        <v>25489.446211236798</v>
      </c>
      <c r="K197" s="63">
        <f t="shared" si="246"/>
        <v>25404.71031725061</v>
      </c>
      <c r="L197" s="63">
        <f t="shared" si="246"/>
        <v>25077.923357911532</v>
      </c>
      <c r="M197" s="63">
        <f t="shared" si="246"/>
        <v>24820.78213514496</v>
      </c>
      <c r="N197" s="63">
        <f t="shared" si="246"/>
        <v>25403.19614720792</v>
      </c>
      <c r="O197" s="63">
        <f t="shared" si="246"/>
        <v>24510.705275777611</v>
      </c>
      <c r="P197" s="63">
        <f t="shared" si="246"/>
        <v>17734.700941900926</v>
      </c>
      <c r="Q197" s="63">
        <f t="shared" si="246"/>
        <v>17301.038062283737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24293.569245312006</v>
      </c>
      <c r="C198" s="64">
        <f t="shared" ref="C198:Q198" si="248">IF(C7=0,"",C7*1000000/C88)</f>
        <v>22341.0234823028</v>
      </c>
      <c r="D198" s="64">
        <f t="shared" si="248"/>
        <v>21157.042838720034</v>
      </c>
      <c r="E198" s="64">
        <f t="shared" si="248"/>
        <v>21051.595115143507</v>
      </c>
      <c r="F198" s="64">
        <f t="shared" si="248"/>
        <v>20115.639551640172</v>
      </c>
      <c r="G198" s="64">
        <f t="shared" si="248"/>
        <v>21020.427004101581</v>
      </c>
      <c r="H198" s="64">
        <f t="shared" si="248"/>
        <v>20458.586451324605</v>
      </c>
      <c r="I198" s="64">
        <f t="shared" si="248"/>
        <v>20532.82751363343</v>
      </c>
      <c r="J198" s="64">
        <f t="shared" si="248"/>
        <v>20143.666466247338</v>
      </c>
      <c r="K198" s="64">
        <f t="shared" si="248"/>
        <v>19081.078988042158</v>
      </c>
      <c r="L198" s="64">
        <f t="shared" si="248"/>
        <v>16401.366158369834</v>
      </c>
      <c r="M198" s="64">
        <f t="shared" si="248"/>
        <v>16243.625654676576</v>
      </c>
      <c r="N198" s="64">
        <f t="shared" si="248"/>
        <v>15101.099447088876</v>
      </c>
      <c r="O198" s="64">
        <f t="shared" si="248"/>
        <v>14283.879202504502</v>
      </c>
      <c r="P198" s="64">
        <f t="shared" si="248"/>
        <v>11180.739200962358</v>
      </c>
      <c r="Q198" s="64">
        <f t="shared" si="248"/>
        <v>11050.382513415461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37481.016045756405</v>
      </c>
      <c r="C199" s="64">
        <f t="shared" ref="C199:Q199" si="250">IF(C8=0,"",C8*1000000/C89)</f>
        <v>41476.484977466775</v>
      </c>
      <c r="D199" s="64">
        <f t="shared" si="250"/>
        <v>38167.1412965079</v>
      </c>
      <c r="E199" s="64">
        <f t="shared" si="250"/>
        <v>41484.027815153044</v>
      </c>
      <c r="F199" s="64">
        <f t="shared" si="250"/>
        <v>40187.405428888174</v>
      </c>
      <c r="G199" s="64">
        <f t="shared" si="250"/>
        <v>38011.505979919981</v>
      </c>
      <c r="H199" s="64">
        <f t="shared" si="250"/>
        <v>37480.979699742064</v>
      </c>
      <c r="I199" s="64">
        <f t="shared" si="250"/>
        <v>33968.528792838428</v>
      </c>
      <c r="J199" s="64">
        <f t="shared" si="250"/>
        <v>32397.339226467473</v>
      </c>
      <c r="K199" s="64">
        <f t="shared" si="250"/>
        <v>34298.627336691825</v>
      </c>
      <c r="L199" s="64">
        <f t="shared" si="250"/>
        <v>33767.125077786397</v>
      </c>
      <c r="M199" s="64">
        <f t="shared" si="250"/>
        <v>32342.24241688136</v>
      </c>
      <c r="N199" s="64">
        <f t="shared" si="250"/>
        <v>32404.09316724099</v>
      </c>
      <c r="O199" s="64">
        <f t="shared" si="250"/>
        <v>30548.800649046283</v>
      </c>
      <c r="P199" s="64">
        <f t="shared" si="250"/>
        <v>21053.082240742198</v>
      </c>
      <c r="Q199" s="64">
        <f t="shared" si="250"/>
        <v>20118.462751394487</v>
      </c>
    </row>
    <row r="200" spans="1:17" ht="11.45" customHeight="1" x14ac:dyDescent="0.25">
      <c r="A200" s="62" t="s">
        <v>57</v>
      </c>
      <c r="B200" s="64">
        <f t="shared" ref="B200" si="251">IF(B9=0,"",B9*1000000/B90)</f>
        <v>28563.525024902356</v>
      </c>
      <c r="C200" s="64">
        <f t="shared" ref="C200:Q200" si="252">IF(C9=0,"",C9*1000000/C90)</f>
        <v>25681.391832737558</v>
      </c>
      <c r="D200" s="64">
        <f t="shared" si="252"/>
        <v>24471.983127141106</v>
      </c>
      <c r="E200" s="64">
        <f t="shared" si="252"/>
        <v>23527.731603817363</v>
      </c>
      <c r="F200" s="64">
        <f t="shared" si="252"/>
        <v>24121.496518113403</v>
      </c>
      <c r="G200" s="64">
        <f t="shared" si="252"/>
        <v>26735.304942575774</v>
      </c>
      <c r="H200" s="64">
        <f t="shared" si="252"/>
        <v>23738.653965531343</v>
      </c>
      <c r="I200" s="64">
        <f t="shared" si="252"/>
        <v>22989.876693334132</v>
      </c>
      <c r="J200" s="64">
        <f t="shared" si="252"/>
        <v>22177.128072743937</v>
      </c>
      <c r="K200" s="64">
        <f t="shared" si="252"/>
        <v>18649.083154886575</v>
      </c>
      <c r="L200" s="64">
        <f t="shared" si="252"/>
        <v>19747.243224653925</v>
      </c>
      <c r="M200" s="64">
        <f t="shared" si="252"/>
        <v>20321.437079058502</v>
      </c>
      <c r="N200" s="64">
        <f t="shared" si="252"/>
        <v>18753.313229868396</v>
      </c>
      <c r="O200" s="64">
        <f t="shared" si="252"/>
        <v>19099.135852773848</v>
      </c>
      <c r="P200" s="64">
        <f t="shared" si="252"/>
        <v>15312.819662861779</v>
      </c>
      <c r="Q200" s="64">
        <f t="shared" si="252"/>
        <v>14804.906651615249</v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 t="str">
        <f t="shared" ref="C201:Q201" si="254">IF(C10=0,"",C10*1000000/C91)</f>
        <v/>
      </c>
      <c r="D201" s="64" t="str">
        <f t="shared" si="254"/>
        <v/>
      </c>
      <c r="E201" s="64" t="str">
        <f t="shared" si="254"/>
        <v/>
      </c>
      <c r="F201" s="64" t="str">
        <f t="shared" si="254"/>
        <v/>
      </c>
      <c r="G201" s="64" t="str">
        <f t="shared" si="254"/>
        <v/>
      </c>
      <c r="H201" s="64" t="str">
        <f t="shared" si="254"/>
        <v/>
      </c>
      <c r="I201" s="64" t="str">
        <f t="shared" si="254"/>
        <v/>
      </c>
      <c r="J201" s="64" t="str">
        <f t="shared" si="254"/>
        <v/>
      </c>
      <c r="K201" s="64" t="str">
        <f t="shared" si="254"/>
        <v/>
      </c>
      <c r="L201" s="64" t="str">
        <f t="shared" si="254"/>
        <v/>
      </c>
      <c r="M201" s="64" t="str">
        <f t="shared" si="254"/>
        <v/>
      </c>
      <c r="N201" s="64">
        <f t="shared" si="254"/>
        <v>13141.978931730086</v>
      </c>
      <c r="O201" s="64">
        <f t="shared" si="254"/>
        <v>13654.715507187526</v>
      </c>
      <c r="P201" s="64">
        <f t="shared" si="254"/>
        <v>10947.730709967042</v>
      </c>
      <c r="Q201" s="64">
        <f t="shared" si="254"/>
        <v>10798.434314101534</v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 t="str">
        <f t="shared" si="256"/>
        <v/>
      </c>
      <c r="O202" s="64">
        <f t="shared" si="256"/>
        <v>19994.380880419129</v>
      </c>
      <c r="P202" s="64">
        <f t="shared" si="256"/>
        <v>16354.436696496348</v>
      </c>
      <c r="Q202" s="64">
        <f t="shared" si="256"/>
        <v>16131.407968453692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 t="str">
        <f t="shared" si="258"/>
        <v/>
      </c>
      <c r="J203" s="64" t="str">
        <f t="shared" si="258"/>
        <v/>
      </c>
      <c r="K203" s="64" t="str">
        <f t="shared" si="258"/>
        <v/>
      </c>
      <c r="L203" s="64" t="str">
        <f t="shared" si="258"/>
        <v/>
      </c>
      <c r="M203" s="64">
        <f t="shared" si="258"/>
        <v>20199.982114606311</v>
      </c>
      <c r="N203" s="64">
        <f t="shared" si="258"/>
        <v>20024.817353754392</v>
      </c>
      <c r="O203" s="64">
        <f t="shared" si="258"/>
        <v>20008.635827307869</v>
      </c>
      <c r="P203" s="64">
        <f t="shared" si="258"/>
        <v>15416.3166704014</v>
      </c>
      <c r="Q203" s="64">
        <f t="shared" si="258"/>
        <v>14775.347594846815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1083366.1030279198</v>
      </c>
      <c r="C204" s="63">
        <f t="shared" ref="C204:Q204" si="260">IF(C13=0,"",C13*1000000/C94)</f>
        <v>1072699.7349488831</v>
      </c>
      <c r="D204" s="63">
        <f t="shared" si="260"/>
        <v>1098832.9686360322</v>
      </c>
      <c r="E204" s="63">
        <f t="shared" si="260"/>
        <v>1064504.6329294369</v>
      </c>
      <c r="F204" s="63">
        <f t="shared" si="260"/>
        <v>1243953.7329127234</v>
      </c>
      <c r="G204" s="63">
        <f t="shared" si="260"/>
        <v>1267949.1583648229</v>
      </c>
      <c r="H204" s="63">
        <f t="shared" si="260"/>
        <v>1249070.6319702601</v>
      </c>
      <c r="I204" s="63">
        <f t="shared" si="260"/>
        <v>1227985.0746268656</v>
      </c>
      <c r="J204" s="63">
        <f t="shared" si="260"/>
        <v>1174862.6373626376</v>
      </c>
      <c r="K204" s="63">
        <f t="shared" si="260"/>
        <v>913631.8735594335</v>
      </c>
      <c r="L204" s="63">
        <f t="shared" si="260"/>
        <v>889564.06869220594</v>
      </c>
      <c r="M204" s="63">
        <f t="shared" si="260"/>
        <v>902463.054187192</v>
      </c>
      <c r="N204" s="63">
        <f t="shared" si="260"/>
        <v>909544.39640838047</v>
      </c>
      <c r="O204" s="63">
        <f t="shared" si="260"/>
        <v>822119.54952353449</v>
      </c>
      <c r="P204" s="63">
        <f t="shared" si="260"/>
        <v>872703.2579982389</v>
      </c>
      <c r="Q204" s="63">
        <f t="shared" si="260"/>
        <v>761381.8635607321</v>
      </c>
    </row>
    <row r="205" spans="1:17" ht="11.45" customHeight="1" x14ac:dyDescent="0.25">
      <c r="A205" s="62" t="s">
        <v>59</v>
      </c>
      <c r="B205" s="67" t="str">
        <f t="shared" ref="B205" si="261">IF(B14=0,"",B14*1000000/B95)</f>
        <v/>
      </c>
      <c r="C205" s="67" t="str">
        <f t="shared" ref="C205:Q205" si="262">IF(C14=0,"",C14*1000000/C95)</f>
        <v/>
      </c>
      <c r="D205" s="67">
        <f t="shared" si="262"/>
        <v>263348.76474785834</v>
      </c>
      <c r="E205" s="67">
        <f t="shared" si="262"/>
        <v>261674.07471212247</v>
      </c>
      <c r="F205" s="67">
        <f t="shared" si="262"/>
        <v>276509.61372844194</v>
      </c>
      <c r="G205" s="67">
        <f t="shared" si="262"/>
        <v>258638.98159140107</v>
      </c>
      <c r="H205" s="67">
        <f t="shared" si="262"/>
        <v>242697.22282799514</v>
      </c>
      <c r="I205" s="67">
        <f t="shared" si="262"/>
        <v>227521.33352830622</v>
      </c>
      <c r="J205" s="67">
        <f t="shared" si="262"/>
        <v>213770.03586662759</v>
      </c>
      <c r="K205" s="67">
        <f t="shared" si="262"/>
        <v>197442.69698323059</v>
      </c>
      <c r="L205" s="67">
        <f t="shared" si="262"/>
        <v>190350.77565110245</v>
      </c>
      <c r="M205" s="67">
        <f t="shared" si="262"/>
        <v>191873.68045826795</v>
      </c>
      <c r="N205" s="67">
        <f t="shared" si="262"/>
        <v>182586.80874777431</v>
      </c>
      <c r="O205" s="67">
        <f t="shared" si="262"/>
        <v>172005.34910117541</v>
      </c>
      <c r="P205" s="67">
        <f t="shared" si="262"/>
        <v>172217.76008082106</v>
      </c>
      <c r="Q205" s="67">
        <f t="shared" si="262"/>
        <v>164269.73106610475</v>
      </c>
    </row>
    <row r="206" spans="1:17" ht="11.45" customHeight="1" x14ac:dyDescent="0.25">
      <c r="A206" s="62" t="s">
        <v>58</v>
      </c>
      <c r="B206" s="67">
        <f t="shared" ref="B206" si="263">IF(B15=0,"",B15*1000000/B96)</f>
        <v>1083366.1030279198</v>
      </c>
      <c r="C206" s="67">
        <f t="shared" ref="C206:Q206" si="264">IF(C15=0,"",C15*1000000/C96)</f>
        <v>1072699.7349488831</v>
      </c>
      <c r="D206" s="67">
        <f t="shared" si="264"/>
        <v>1104413.7720612793</v>
      </c>
      <c r="E206" s="67">
        <f t="shared" si="264"/>
        <v>1072360.0980479321</v>
      </c>
      <c r="F206" s="67">
        <f t="shared" si="264"/>
        <v>1252530.302630354</v>
      </c>
      <c r="G206" s="67">
        <f t="shared" si="264"/>
        <v>1275793.0252806689</v>
      </c>
      <c r="H206" s="67">
        <f t="shared" si="264"/>
        <v>1254409.3923791423</v>
      </c>
      <c r="I206" s="67">
        <f t="shared" si="264"/>
        <v>1227971.4423747475</v>
      </c>
      <c r="J206" s="67">
        <f t="shared" si="264"/>
        <v>1169134.7038060704</v>
      </c>
      <c r="K206" s="67">
        <f t="shared" si="264"/>
        <v>901696.50604004809</v>
      </c>
      <c r="L206" s="67">
        <f t="shared" si="264"/>
        <v>873978.63342513668</v>
      </c>
      <c r="M206" s="67">
        <f t="shared" si="264"/>
        <v>884784.68001959997</v>
      </c>
      <c r="N206" s="67">
        <f t="shared" si="264"/>
        <v>890453.35223017784</v>
      </c>
      <c r="O206" s="67">
        <f t="shared" si="264"/>
        <v>788652.3649422793</v>
      </c>
      <c r="P206" s="67">
        <f t="shared" si="264"/>
        <v>827426.69658118114</v>
      </c>
      <c r="Q206" s="67">
        <f t="shared" si="264"/>
        <v>697482.00746340118</v>
      </c>
    </row>
    <row r="207" spans="1:17" ht="11.45" customHeight="1" x14ac:dyDescent="0.25">
      <c r="A207" s="62" t="s">
        <v>57</v>
      </c>
      <c r="B207" s="67" t="str">
        <f t="shared" ref="B207" si="265">IF(B16=0,"",B16*1000000/B97)</f>
        <v/>
      </c>
      <c r="C207" s="67" t="str">
        <f t="shared" ref="C207:Q207" si="266">IF(C16=0,"",C16*1000000/C97)</f>
        <v/>
      </c>
      <c r="D207" s="67">
        <f t="shared" si="266"/>
        <v>602184.83821153734</v>
      </c>
      <c r="E207" s="67">
        <f t="shared" si="266"/>
        <v>590060.84016462241</v>
      </c>
      <c r="F207" s="67">
        <f t="shared" si="266"/>
        <v>698201.82314273284</v>
      </c>
      <c r="G207" s="67">
        <f t="shared" si="266"/>
        <v>717259.03880721354</v>
      </c>
      <c r="H207" s="67">
        <f t="shared" si="266"/>
        <v>712175.89703242993</v>
      </c>
      <c r="I207" s="67">
        <f t="shared" si="266"/>
        <v>705223.78348424728</v>
      </c>
      <c r="J207" s="67">
        <f t="shared" si="266"/>
        <v>679196.62997925456</v>
      </c>
      <c r="K207" s="67">
        <f t="shared" si="266"/>
        <v>532030.40565821691</v>
      </c>
      <c r="L207" s="67">
        <f t="shared" si="266"/>
        <v>522579.22955786297</v>
      </c>
      <c r="M207" s="67">
        <f t="shared" si="266"/>
        <v>535649.75939596409</v>
      </c>
      <c r="N207" s="67">
        <f t="shared" si="266"/>
        <v>544339.44711291208</v>
      </c>
      <c r="O207" s="67">
        <f t="shared" si="266"/>
        <v>503959.68412144354</v>
      </c>
      <c r="P207" s="67">
        <f t="shared" si="266"/>
        <v>536607.30221145356</v>
      </c>
      <c r="Q207" s="67">
        <f t="shared" si="266"/>
        <v>470844.71160195192</v>
      </c>
    </row>
    <row r="208" spans="1:17" ht="11.45" customHeight="1" x14ac:dyDescent="0.25">
      <c r="A208" s="62" t="s">
        <v>56</v>
      </c>
      <c r="B208" s="67" t="str">
        <f t="shared" ref="B208" si="267">IF(B17=0,"",B17*1000000/B98)</f>
        <v/>
      </c>
      <c r="C208" s="67" t="str">
        <f t="shared" ref="C208:Q208" si="268">IF(C17=0,"",C17*1000000/C98)</f>
        <v/>
      </c>
      <c r="D208" s="67" t="str">
        <f t="shared" si="268"/>
        <v/>
      </c>
      <c r="E208" s="67" t="str">
        <f t="shared" si="268"/>
        <v/>
      </c>
      <c r="F208" s="67" t="str">
        <f t="shared" si="268"/>
        <v/>
      </c>
      <c r="G208" s="67" t="str">
        <f t="shared" si="268"/>
        <v/>
      </c>
      <c r="H208" s="67" t="str">
        <f t="shared" si="268"/>
        <v/>
      </c>
      <c r="I208" s="67" t="str">
        <f t="shared" si="268"/>
        <v/>
      </c>
      <c r="J208" s="67" t="str">
        <f t="shared" si="268"/>
        <v/>
      </c>
      <c r="K208" s="67">
        <f t="shared" si="268"/>
        <v>1073368.9776852052</v>
      </c>
      <c r="L208" s="67">
        <f t="shared" si="268"/>
        <v>1045075.3176623961</v>
      </c>
      <c r="M208" s="67">
        <f t="shared" si="268"/>
        <v>1059582.7414735414</v>
      </c>
      <c r="N208" s="67">
        <f t="shared" si="268"/>
        <v>1067807.8339400142</v>
      </c>
      <c r="O208" s="67">
        <f t="shared" si="268"/>
        <v>980754.82142931048</v>
      </c>
      <c r="P208" s="67">
        <f t="shared" si="268"/>
        <v>1033975.2755305893</v>
      </c>
      <c r="Q208" s="67">
        <f t="shared" si="268"/>
        <v>900252.42146350036</v>
      </c>
    </row>
    <row r="209" spans="1:17" ht="11.45" customHeight="1" x14ac:dyDescent="0.25">
      <c r="A209" s="62" t="s">
        <v>55</v>
      </c>
      <c r="B209" s="67" t="str">
        <f t="shared" ref="B209:B210" si="269">IF(B18=0,"",B18*1000000/B99)</f>
        <v/>
      </c>
      <c r="C209" s="67" t="str">
        <f t="shared" ref="C209:Q209" si="270">IF(C18=0,"",C18*1000000/C99)</f>
        <v/>
      </c>
      <c r="D209" s="67" t="str">
        <f t="shared" si="270"/>
        <v/>
      </c>
      <c r="E209" s="67" t="str">
        <f t="shared" si="270"/>
        <v/>
      </c>
      <c r="F209" s="67">
        <f t="shared" si="270"/>
        <v>1256810.3085117696</v>
      </c>
      <c r="G209" s="67">
        <f t="shared" si="270"/>
        <v>1347185.7651489615</v>
      </c>
      <c r="H209" s="67">
        <f t="shared" si="270"/>
        <v>1396019.5442745571</v>
      </c>
      <c r="I209" s="67">
        <f t="shared" si="270"/>
        <v>1444320.4579725063</v>
      </c>
      <c r="J209" s="67">
        <f t="shared" si="270"/>
        <v>1454015.5274980671</v>
      </c>
      <c r="K209" s="67">
        <f t="shared" si="270"/>
        <v>1186996.5603411575</v>
      </c>
      <c r="L209" s="67">
        <f t="shared" si="270"/>
        <v>1186721.9972709608</v>
      </c>
      <c r="M209" s="67">
        <f t="shared" si="270"/>
        <v>1183530.2660556184</v>
      </c>
      <c r="N209" s="67">
        <f t="shared" si="270"/>
        <v>1235817.9681235447</v>
      </c>
      <c r="O209" s="67">
        <f t="shared" si="270"/>
        <v>1185909.0071840393</v>
      </c>
      <c r="P209" s="67">
        <f t="shared" si="270"/>
        <v>1253514.2661855135</v>
      </c>
      <c r="Q209" s="67">
        <f t="shared" si="270"/>
        <v>1145349.0918268682</v>
      </c>
    </row>
    <row r="210" spans="1:17" ht="11.45" customHeight="1" x14ac:dyDescent="0.25">
      <c r="A210" s="25" t="s">
        <v>62</v>
      </c>
      <c r="B210" s="66">
        <f t="shared" si="269"/>
        <v>65167.264926500233</v>
      </c>
      <c r="C210" s="66">
        <f t="shared" ref="C210:Q210" si="271">IF(C19=0,"",C19*1000000/C100)</f>
        <v>66019.23178999919</v>
      </c>
      <c r="D210" s="66">
        <f t="shared" si="271"/>
        <v>64914.376593640394</v>
      </c>
      <c r="E210" s="66">
        <f t="shared" si="271"/>
        <v>62383.959434658951</v>
      </c>
      <c r="F210" s="66">
        <f t="shared" si="271"/>
        <v>68616.357392597653</v>
      </c>
      <c r="G210" s="66">
        <f t="shared" si="271"/>
        <v>68141.198336473986</v>
      </c>
      <c r="H210" s="66">
        <f t="shared" si="271"/>
        <v>69078.191007878675</v>
      </c>
      <c r="I210" s="66">
        <f t="shared" si="271"/>
        <v>70307.745059304958</v>
      </c>
      <c r="J210" s="66">
        <f t="shared" si="271"/>
        <v>66604.555843281967</v>
      </c>
      <c r="K210" s="66">
        <f t="shared" si="271"/>
        <v>58292.924533054393</v>
      </c>
      <c r="L210" s="66">
        <f t="shared" si="271"/>
        <v>62829.383823118107</v>
      </c>
      <c r="M210" s="66">
        <f t="shared" si="271"/>
        <v>62887.741588508157</v>
      </c>
      <c r="N210" s="66">
        <f t="shared" si="271"/>
        <v>63679.203348074094</v>
      </c>
      <c r="O210" s="66">
        <f t="shared" si="271"/>
        <v>66692.055322239539</v>
      </c>
      <c r="P210" s="66">
        <f t="shared" si="271"/>
        <v>63291.706882865314</v>
      </c>
      <c r="Q210" s="66">
        <f t="shared" si="271"/>
        <v>66589.557423649996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1769.0811074653623</v>
      </c>
      <c r="C211" s="65">
        <f t="shared" ref="C211:Q211" si="273">IF(C20=0,"",C20*1000000/C101)</f>
        <v>1758.8871183545853</v>
      </c>
      <c r="D211" s="65">
        <f t="shared" si="273"/>
        <v>1756.25416475323</v>
      </c>
      <c r="E211" s="65">
        <f t="shared" si="273"/>
        <v>1751.8082793325652</v>
      </c>
      <c r="F211" s="65">
        <f t="shared" si="273"/>
        <v>1745.7766793891658</v>
      </c>
      <c r="G211" s="65">
        <f t="shared" si="273"/>
        <v>1742.923456644512</v>
      </c>
      <c r="H211" s="65">
        <f t="shared" si="273"/>
        <v>1746.416302412656</v>
      </c>
      <c r="I211" s="65">
        <f t="shared" si="273"/>
        <v>1743.0347000698462</v>
      </c>
      <c r="J211" s="65">
        <f t="shared" si="273"/>
        <v>1740.0592973154594</v>
      </c>
      <c r="K211" s="65">
        <f t="shared" si="273"/>
        <v>1741.721783934059</v>
      </c>
      <c r="L211" s="65">
        <f t="shared" si="273"/>
        <v>1721.5968895221606</v>
      </c>
      <c r="M211" s="65">
        <f t="shared" si="273"/>
        <v>1721.3294869533743</v>
      </c>
      <c r="N211" s="65">
        <f t="shared" si="273"/>
        <v>1719.6461460606079</v>
      </c>
      <c r="O211" s="65">
        <f t="shared" si="273"/>
        <v>1686.5019018971263</v>
      </c>
      <c r="P211" s="65">
        <f t="shared" si="273"/>
        <v>1735.4502900109001</v>
      </c>
      <c r="Q211" s="65">
        <f t="shared" si="273"/>
        <v>1700.407062468551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1336.6790516764916</v>
      </c>
      <c r="C212" s="64">
        <f t="shared" ref="C212:Q212" si="275">IF(C21=0,"",C21*1000000/C102)</f>
        <v>1327.0290898167211</v>
      </c>
      <c r="D212" s="64">
        <f t="shared" si="275"/>
        <v>1320.4633100511639</v>
      </c>
      <c r="E212" s="64">
        <f t="shared" si="275"/>
        <v>1313.3981605055735</v>
      </c>
      <c r="F212" s="64">
        <f t="shared" si="275"/>
        <v>1305.901536448366</v>
      </c>
      <c r="G212" s="64">
        <f t="shared" si="275"/>
        <v>1300.4323410006145</v>
      </c>
      <c r="H212" s="64">
        <f t="shared" si="275"/>
        <v>1312.5220193626092</v>
      </c>
      <c r="I212" s="64">
        <f t="shared" si="275"/>
        <v>1319.6930861675478</v>
      </c>
      <c r="J212" s="64">
        <f t="shared" si="275"/>
        <v>1322.3249039735047</v>
      </c>
      <c r="K212" s="64">
        <f t="shared" si="275"/>
        <v>1327.6468418583561</v>
      </c>
      <c r="L212" s="64">
        <f t="shared" si="275"/>
        <v>1311.4566906693485</v>
      </c>
      <c r="M212" s="64">
        <f t="shared" si="275"/>
        <v>1305.9476940158452</v>
      </c>
      <c r="N212" s="64">
        <f t="shared" si="275"/>
        <v>1300.6051154607401</v>
      </c>
      <c r="O212" s="64">
        <f t="shared" si="275"/>
        <v>1292.9482943149521</v>
      </c>
      <c r="P212" s="64">
        <f t="shared" si="275"/>
        <v>1297.6014573122338</v>
      </c>
      <c r="Q212" s="64">
        <f t="shared" si="275"/>
        <v>1279.3728501537255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1846.0053344790035</v>
      </c>
      <c r="C213" s="64">
        <f t="shared" ref="C213:Q213" si="277">IF(C22=0,"",C22*1000000/C103)</f>
        <v>1832.6783648909686</v>
      </c>
      <c r="D213" s="64">
        <f t="shared" si="277"/>
        <v>1823.6107697513346</v>
      </c>
      <c r="E213" s="64">
        <f t="shared" si="277"/>
        <v>1813.8535256816433</v>
      </c>
      <c r="F213" s="64">
        <f t="shared" si="277"/>
        <v>1803.500398666723</v>
      </c>
      <c r="G213" s="64">
        <f t="shared" si="277"/>
        <v>1795.9472287721289</v>
      </c>
      <c r="H213" s="64">
        <f t="shared" si="277"/>
        <v>1798.4098143744575</v>
      </c>
      <c r="I213" s="64">
        <f t="shared" si="277"/>
        <v>1793.7551585798128</v>
      </c>
      <c r="J213" s="64">
        <f t="shared" si="277"/>
        <v>1782.9392862644534</v>
      </c>
      <c r="K213" s="64">
        <f t="shared" si="277"/>
        <v>1775.7797518600862</v>
      </c>
      <c r="L213" s="64">
        <f t="shared" si="277"/>
        <v>1754.1247892943256</v>
      </c>
      <c r="M213" s="64">
        <f t="shared" si="277"/>
        <v>1746.7562900805863</v>
      </c>
      <c r="N213" s="64">
        <f t="shared" si="277"/>
        <v>1739.0536840115133</v>
      </c>
      <c r="O213" s="64">
        <f t="shared" si="277"/>
        <v>1701.643390057131</v>
      </c>
      <c r="P213" s="64">
        <f t="shared" si="277"/>
        <v>1749.3265836781693</v>
      </c>
      <c r="Q213" s="64">
        <f t="shared" si="277"/>
        <v>1711.2113935378129</v>
      </c>
    </row>
    <row r="214" spans="1:17" ht="11.45" customHeight="1" x14ac:dyDescent="0.25">
      <c r="A214" s="62" t="s">
        <v>57</v>
      </c>
      <c r="B214" s="64" t="str">
        <f t="shared" ref="B214" si="278">IF(B23=0,"",B23*1000000/B104)</f>
        <v/>
      </c>
      <c r="C214" s="64" t="str">
        <f t="shared" ref="C214:Q214" si="279">IF(C23=0,"",C23*1000000/C104)</f>
        <v/>
      </c>
      <c r="D214" s="64" t="str">
        <f t="shared" si="279"/>
        <v/>
      </c>
      <c r="E214" s="64" t="str">
        <f t="shared" si="279"/>
        <v/>
      </c>
      <c r="F214" s="64" t="str">
        <f t="shared" si="279"/>
        <v/>
      </c>
      <c r="G214" s="64" t="str">
        <f t="shared" si="279"/>
        <v/>
      </c>
      <c r="H214" s="64" t="str">
        <f t="shared" si="279"/>
        <v/>
      </c>
      <c r="I214" s="64" t="str">
        <f t="shared" si="279"/>
        <v/>
      </c>
      <c r="J214" s="64" t="str">
        <f t="shared" si="279"/>
        <v/>
      </c>
      <c r="K214" s="64" t="str">
        <f t="shared" si="279"/>
        <v/>
      </c>
      <c r="L214" s="64" t="str">
        <f t="shared" si="279"/>
        <v/>
      </c>
      <c r="M214" s="64" t="str">
        <f t="shared" si="279"/>
        <v/>
      </c>
      <c r="N214" s="64" t="str">
        <f t="shared" si="279"/>
        <v/>
      </c>
      <c r="O214" s="64" t="str">
        <f t="shared" si="279"/>
        <v/>
      </c>
      <c r="P214" s="64" t="str">
        <f t="shared" si="279"/>
        <v/>
      </c>
      <c r="Q214" s="64" t="str">
        <f t="shared" si="279"/>
        <v/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 t="str">
        <f t="shared" ref="C215:Q215" si="281">IF(C24=0,"",C24*1000000/C105)</f>
        <v/>
      </c>
      <c r="D215" s="64" t="str">
        <f t="shared" si="281"/>
        <v/>
      </c>
      <c r="E215" s="64" t="str">
        <f t="shared" si="281"/>
        <v/>
      </c>
      <c r="F215" s="64" t="str">
        <f t="shared" si="281"/>
        <v/>
      </c>
      <c r="G215" s="64" t="str">
        <f t="shared" si="281"/>
        <v/>
      </c>
      <c r="H215" s="64" t="str">
        <f t="shared" si="281"/>
        <v/>
      </c>
      <c r="I215" s="64" t="str">
        <f t="shared" si="281"/>
        <v/>
      </c>
      <c r="J215" s="64" t="str">
        <f t="shared" si="281"/>
        <v/>
      </c>
      <c r="K215" s="64" t="str">
        <f t="shared" si="281"/>
        <v/>
      </c>
      <c r="L215" s="64" t="str">
        <f t="shared" si="281"/>
        <v/>
      </c>
      <c r="M215" s="64" t="str">
        <f t="shared" si="281"/>
        <v/>
      </c>
      <c r="N215" s="64" t="str">
        <f t="shared" si="281"/>
        <v/>
      </c>
      <c r="O215" s="64" t="str">
        <f t="shared" si="281"/>
        <v/>
      </c>
      <c r="P215" s="64" t="str">
        <f t="shared" si="281"/>
        <v/>
      </c>
      <c r="Q215" s="64" t="str">
        <f t="shared" si="281"/>
        <v/>
      </c>
    </row>
    <row r="216" spans="1:17" ht="11.45" customHeight="1" x14ac:dyDescent="0.25">
      <c r="A216" s="62" t="s">
        <v>55</v>
      </c>
      <c r="B216" s="64" t="str">
        <f t="shared" ref="B216" si="282">IF(B25=0,"",B25*1000000/B106)</f>
        <v/>
      </c>
      <c r="C216" s="64" t="str">
        <f t="shared" ref="C216:Q216" si="283">IF(C25=0,"",C25*1000000/C106)</f>
        <v/>
      </c>
      <c r="D216" s="64" t="str">
        <f t="shared" si="283"/>
        <v/>
      </c>
      <c r="E216" s="64" t="str">
        <f t="shared" si="283"/>
        <v/>
      </c>
      <c r="F216" s="64" t="str">
        <f t="shared" si="283"/>
        <v/>
      </c>
      <c r="G216" s="64" t="str">
        <f t="shared" si="283"/>
        <v/>
      </c>
      <c r="H216" s="64" t="str">
        <f t="shared" si="283"/>
        <v/>
      </c>
      <c r="I216" s="64" t="str">
        <f t="shared" si="283"/>
        <v/>
      </c>
      <c r="J216" s="64" t="str">
        <f t="shared" si="283"/>
        <v/>
      </c>
      <c r="K216" s="64" t="str">
        <f t="shared" si="283"/>
        <v/>
      </c>
      <c r="L216" s="64" t="str">
        <f t="shared" si="283"/>
        <v/>
      </c>
      <c r="M216" s="64" t="str">
        <f t="shared" si="283"/>
        <v/>
      </c>
      <c r="N216" s="64" t="str">
        <f t="shared" si="283"/>
        <v/>
      </c>
      <c r="O216" s="64" t="str">
        <f t="shared" si="283"/>
        <v/>
      </c>
      <c r="P216" s="64" t="str">
        <f t="shared" si="283"/>
        <v/>
      </c>
      <c r="Q216" s="64" t="str">
        <f t="shared" si="283"/>
        <v/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115154.39207463438</v>
      </c>
      <c r="C217" s="63">
        <f t="shared" ref="C217:Q217" si="285">IF(C26=0,"",C26*1000000/C107)</f>
        <v>118529.48004329421</v>
      </c>
      <c r="D217" s="63">
        <f t="shared" si="285"/>
        <v>120402.91675528364</v>
      </c>
      <c r="E217" s="63">
        <f t="shared" si="285"/>
        <v>107420.02996576604</v>
      </c>
      <c r="F217" s="63">
        <f t="shared" si="285"/>
        <v>121257.502836493</v>
      </c>
      <c r="G217" s="63">
        <f t="shared" si="285"/>
        <v>130751.53351464745</v>
      </c>
      <c r="H217" s="63">
        <f t="shared" si="285"/>
        <v>145025.70957623122</v>
      </c>
      <c r="I217" s="63">
        <f t="shared" si="285"/>
        <v>150218.85032957248</v>
      </c>
      <c r="J217" s="63">
        <f t="shared" si="285"/>
        <v>156669.68519728206</v>
      </c>
      <c r="K217" s="63">
        <f t="shared" si="285"/>
        <v>148825.56885341494</v>
      </c>
      <c r="L217" s="63">
        <f t="shared" si="285"/>
        <v>158852.21153749558</v>
      </c>
      <c r="M217" s="63">
        <f t="shared" si="285"/>
        <v>167680.86535749972</v>
      </c>
      <c r="N217" s="63">
        <f t="shared" si="285"/>
        <v>174050.82238705794</v>
      </c>
      <c r="O217" s="63">
        <f t="shared" si="285"/>
        <v>182651.34079068803</v>
      </c>
      <c r="P217" s="63">
        <f t="shared" si="285"/>
        <v>173901.5777684917</v>
      </c>
      <c r="Q217" s="63">
        <f t="shared" si="285"/>
        <v>193445.60667038913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58760.438213437526</v>
      </c>
      <c r="C218" s="61">
        <f t="shared" ref="C218:Q218" si="287">IF(C27=0,"",C27*1000000/C108)</f>
        <v>58429.561200923788</v>
      </c>
      <c r="D218" s="61">
        <f t="shared" si="287"/>
        <v>57738.389562968317</v>
      </c>
      <c r="E218" s="61">
        <f t="shared" si="287"/>
        <v>57611.957865003234</v>
      </c>
      <c r="F218" s="61">
        <f t="shared" si="287"/>
        <v>64872.629202943157</v>
      </c>
      <c r="G218" s="61">
        <f t="shared" si="287"/>
        <v>68068.16372033763</v>
      </c>
      <c r="H218" s="61">
        <f t="shared" si="287"/>
        <v>68428.475075111899</v>
      </c>
      <c r="I218" s="61">
        <f t="shared" si="287"/>
        <v>74420.652832058127</v>
      </c>
      <c r="J218" s="61">
        <f t="shared" si="287"/>
        <v>79166.280112564549</v>
      </c>
      <c r="K218" s="61">
        <f t="shared" si="287"/>
        <v>83404.605784155341</v>
      </c>
      <c r="L218" s="61">
        <f t="shared" si="287"/>
        <v>78131.924322481675</v>
      </c>
      <c r="M218" s="61">
        <f t="shared" si="287"/>
        <v>78434.024138747089</v>
      </c>
      <c r="N218" s="61">
        <f t="shared" si="287"/>
        <v>77655.67765567766</v>
      </c>
      <c r="O218" s="61">
        <f t="shared" si="287"/>
        <v>76639.913101200887</v>
      </c>
      <c r="P218" s="61">
        <f t="shared" si="287"/>
        <v>78424.70604901544</v>
      </c>
      <c r="Q218" s="61">
        <f t="shared" si="287"/>
        <v>85860.818816871513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1182663.8834929115</v>
      </c>
      <c r="C219" s="60">
        <f t="shared" ref="C219:Q219" si="289">IF(C28=0,"",C28*1000000/C109)</f>
        <v>1183121.3214902971</v>
      </c>
      <c r="D219" s="60">
        <f t="shared" si="289"/>
        <v>1192080.5605456282</v>
      </c>
      <c r="E219" s="60">
        <f t="shared" si="289"/>
        <v>1187587.7818991621</v>
      </c>
      <c r="F219" s="60">
        <f t="shared" si="289"/>
        <v>1174275.1403056125</v>
      </c>
      <c r="G219" s="60">
        <f t="shared" si="289"/>
        <v>1174998.8729538373</v>
      </c>
      <c r="H219" s="60">
        <f t="shared" si="289"/>
        <v>1184850.4782423512</v>
      </c>
      <c r="I219" s="60">
        <f t="shared" si="289"/>
        <v>1186881.249704408</v>
      </c>
      <c r="J219" s="60">
        <f t="shared" si="289"/>
        <v>1171909.7875773059</v>
      </c>
      <c r="K219" s="60">
        <f t="shared" si="289"/>
        <v>1157675.9056466031</v>
      </c>
      <c r="L219" s="60">
        <f t="shared" si="289"/>
        <v>1195335.6886198663</v>
      </c>
      <c r="M219" s="60">
        <f t="shared" si="289"/>
        <v>1191169.202678028</v>
      </c>
      <c r="N219" s="60">
        <f t="shared" si="289"/>
        <v>1187283.9042589273</v>
      </c>
      <c r="O219" s="60">
        <f t="shared" si="289"/>
        <v>1189122.9021907249</v>
      </c>
      <c r="P219" s="60">
        <f t="shared" si="289"/>
        <v>1191466.4871402816</v>
      </c>
      <c r="Q219" s="60">
        <f t="shared" si="289"/>
        <v>1182193.50704827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2.2430672888346546E-3</v>
      </c>
      <c r="C223" s="54">
        <f t="shared" si="291"/>
        <v>2.2656989125575152E-3</v>
      </c>
      <c r="D223" s="54">
        <f t="shared" si="291"/>
        <v>2.325816970246745E-3</v>
      </c>
      <c r="E223" s="54">
        <f t="shared" si="291"/>
        <v>2.1797106100784288E-3</v>
      </c>
      <c r="F223" s="54">
        <f t="shared" si="291"/>
        <v>2.1023737285791461E-3</v>
      </c>
      <c r="G223" s="54">
        <f t="shared" si="291"/>
        <v>1.8442688497780995E-3</v>
      </c>
      <c r="H223" s="54">
        <f t="shared" si="291"/>
        <v>1.740906673431135E-3</v>
      </c>
      <c r="I223" s="54">
        <f t="shared" si="291"/>
        <v>1.9932220087370326E-3</v>
      </c>
      <c r="J223" s="54">
        <f t="shared" si="291"/>
        <v>2.396754190352784E-3</v>
      </c>
      <c r="K223" s="54">
        <f t="shared" si="291"/>
        <v>2.7424060941719452E-3</v>
      </c>
      <c r="L223" s="54">
        <f t="shared" si="291"/>
        <v>2.9754052947335435E-3</v>
      </c>
      <c r="M223" s="54">
        <f t="shared" si="291"/>
        <v>3.2059395113727906E-3</v>
      </c>
      <c r="N223" s="54">
        <f t="shared" si="291"/>
        <v>2.8100200277567343E-3</v>
      </c>
      <c r="O223" s="54">
        <f t="shared" si="291"/>
        <v>2.8552102514545663E-3</v>
      </c>
      <c r="P223" s="54">
        <f t="shared" si="291"/>
        <v>3.6545636946729333E-3</v>
      </c>
      <c r="Q223" s="54">
        <f t="shared" si="291"/>
        <v>3.6228230568096866E-3</v>
      </c>
    </row>
    <row r="224" spans="1:17" ht="11.45" customHeight="1" x14ac:dyDescent="0.25">
      <c r="A224" s="51" t="s">
        <v>29</v>
      </c>
      <c r="B224" s="50">
        <f t="shared" ref="B224:Q224" si="292">IF(B6=0,0,B6/B$4)</f>
        <v>0.90216241524918439</v>
      </c>
      <c r="C224" s="50">
        <f t="shared" si="292"/>
        <v>0.8997014472400896</v>
      </c>
      <c r="D224" s="50">
        <f t="shared" si="292"/>
        <v>0.89406572084147051</v>
      </c>
      <c r="E224" s="50">
        <f t="shared" si="292"/>
        <v>0.90464214813229515</v>
      </c>
      <c r="F224" s="50">
        <f t="shared" si="292"/>
        <v>0.89538992197788791</v>
      </c>
      <c r="G224" s="50">
        <f t="shared" si="292"/>
        <v>0.90242262638784088</v>
      </c>
      <c r="H224" s="50">
        <f t="shared" si="292"/>
        <v>0.91278917095502055</v>
      </c>
      <c r="I224" s="50">
        <f t="shared" si="292"/>
        <v>0.91347331011275901</v>
      </c>
      <c r="J224" s="50">
        <f t="shared" si="292"/>
        <v>0.91518791350264683</v>
      </c>
      <c r="K224" s="50">
        <f t="shared" si="292"/>
        <v>0.92599537334243209</v>
      </c>
      <c r="L224" s="50">
        <f t="shared" si="292"/>
        <v>0.9208649964822736</v>
      </c>
      <c r="M224" s="50">
        <f t="shared" si="292"/>
        <v>0.91291391355627949</v>
      </c>
      <c r="N224" s="50">
        <f t="shared" si="292"/>
        <v>0.92333105684967154</v>
      </c>
      <c r="O224" s="50">
        <f t="shared" si="292"/>
        <v>0.91866222819778498</v>
      </c>
      <c r="P224" s="50">
        <f t="shared" si="292"/>
        <v>0.88786832829572493</v>
      </c>
      <c r="Q224" s="50">
        <f t="shared" si="292"/>
        <v>0.89729921301049476</v>
      </c>
    </row>
    <row r="225" spans="1:17" ht="11.45" customHeight="1" x14ac:dyDescent="0.25">
      <c r="A225" s="53" t="s">
        <v>59</v>
      </c>
      <c r="B225" s="52">
        <f t="shared" ref="B225:Q225" si="293">IF(B7=0,0,B7/B$4)</f>
        <v>0.44799681489201032</v>
      </c>
      <c r="C225" s="52">
        <f t="shared" si="293"/>
        <v>0.41274164966274679</v>
      </c>
      <c r="D225" s="52">
        <f t="shared" si="293"/>
        <v>0.376942157998858</v>
      </c>
      <c r="E225" s="52">
        <f t="shared" si="293"/>
        <v>0.34510645111274357</v>
      </c>
      <c r="F225" s="52">
        <f t="shared" si="293"/>
        <v>0.29554635026569093</v>
      </c>
      <c r="G225" s="52">
        <f t="shared" si="293"/>
        <v>0.27398992221660179</v>
      </c>
      <c r="H225" s="52">
        <f t="shared" si="293"/>
        <v>0.2590189718856501</v>
      </c>
      <c r="I225" s="52">
        <f t="shared" si="293"/>
        <v>0.27909463750802183</v>
      </c>
      <c r="J225" s="52">
        <f t="shared" si="293"/>
        <v>0.28163685774433067</v>
      </c>
      <c r="K225" s="52">
        <f t="shared" si="293"/>
        <v>0.26007843042562512</v>
      </c>
      <c r="L225" s="52">
        <f t="shared" si="293"/>
        <v>0.2027693815577446</v>
      </c>
      <c r="M225" s="52">
        <f t="shared" si="293"/>
        <v>0.19218936987185511</v>
      </c>
      <c r="N225" s="52">
        <f t="shared" si="293"/>
        <v>0.15092920806288368</v>
      </c>
      <c r="O225" s="52">
        <f t="shared" si="293"/>
        <v>0.13691516367478515</v>
      </c>
      <c r="P225" s="52">
        <f t="shared" si="293"/>
        <v>0.13835953177538443</v>
      </c>
      <c r="Q225" s="52">
        <f t="shared" si="293"/>
        <v>0.13198161933865291</v>
      </c>
    </row>
    <row r="226" spans="1:17" ht="11.45" customHeight="1" x14ac:dyDescent="0.25">
      <c r="A226" s="53" t="s">
        <v>58</v>
      </c>
      <c r="B226" s="52">
        <f t="shared" ref="B226:Q226" si="294">IF(B8=0,0,B8/B$4)</f>
        <v>0.28037888648614218</v>
      </c>
      <c r="C226" s="52">
        <f t="shared" si="294"/>
        <v>0.32290214315680738</v>
      </c>
      <c r="D226" s="52">
        <f t="shared" si="294"/>
        <v>0.33226735757613107</v>
      </c>
      <c r="E226" s="52">
        <f t="shared" si="294"/>
        <v>0.37479931006178613</v>
      </c>
      <c r="F226" s="52">
        <f t="shared" si="294"/>
        <v>0.3898963658539869</v>
      </c>
      <c r="G226" s="52">
        <f t="shared" si="294"/>
        <v>0.4523913811588362</v>
      </c>
      <c r="H226" s="52">
        <f t="shared" si="294"/>
        <v>0.48837198994783698</v>
      </c>
      <c r="I226" s="52">
        <f t="shared" si="294"/>
        <v>0.45824580691928041</v>
      </c>
      <c r="J226" s="52">
        <f t="shared" si="294"/>
        <v>0.4671145188118892</v>
      </c>
      <c r="K226" s="52">
        <f t="shared" si="294"/>
        <v>0.52677377441389817</v>
      </c>
      <c r="L226" s="52">
        <f t="shared" si="294"/>
        <v>0.57107935527778941</v>
      </c>
      <c r="M226" s="52">
        <f t="shared" si="294"/>
        <v>0.5750568069286901</v>
      </c>
      <c r="N226" s="52">
        <f t="shared" si="294"/>
        <v>0.66040283509231601</v>
      </c>
      <c r="O226" s="52">
        <f t="shared" si="294"/>
        <v>0.66423367685475032</v>
      </c>
      <c r="P226" s="52">
        <f t="shared" si="294"/>
        <v>0.63184049316747848</v>
      </c>
      <c r="Q226" s="52">
        <f t="shared" si="294"/>
        <v>0.65926217967522971</v>
      </c>
    </row>
    <row r="227" spans="1:17" ht="11.45" customHeight="1" x14ac:dyDescent="0.25">
      <c r="A227" s="53" t="s">
        <v>57</v>
      </c>
      <c r="B227" s="52">
        <f t="shared" ref="B227:Q227" si="295">IF(B9=0,0,B9/B$4)</f>
        <v>0.17378671387103178</v>
      </c>
      <c r="C227" s="52">
        <f t="shared" si="295"/>
        <v>0.16405765442053549</v>
      </c>
      <c r="D227" s="52">
        <f t="shared" si="295"/>
        <v>0.18485620526648142</v>
      </c>
      <c r="E227" s="52">
        <f t="shared" si="295"/>
        <v>0.18473638695776545</v>
      </c>
      <c r="F227" s="52">
        <f t="shared" si="295"/>
        <v>0.20994720585821006</v>
      </c>
      <c r="G227" s="52">
        <f t="shared" si="295"/>
        <v>0.17604132301240299</v>
      </c>
      <c r="H227" s="52">
        <f t="shared" si="295"/>
        <v>0.1653982091215335</v>
      </c>
      <c r="I227" s="52">
        <f t="shared" si="295"/>
        <v>0.17613286568545672</v>
      </c>
      <c r="J227" s="52">
        <f t="shared" si="295"/>
        <v>0.16643653694642685</v>
      </c>
      <c r="K227" s="52">
        <f t="shared" si="295"/>
        <v>0.13914316850290892</v>
      </c>
      <c r="L227" s="52">
        <f t="shared" si="295"/>
        <v>0.14701625964673964</v>
      </c>
      <c r="M227" s="52">
        <f t="shared" si="295"/>
        <v>0.14566650358436029</v>
      </c>
      <c r="N227" s="52">
        <f t="shared" si="295"/>
        <v>0.11199757725011983</v>
      </c>
      <c r="O227" s="52">
        <f t="shared" si="295"/>
        <v>0.11688591362302574</v>
      </c>
      <c r="P227" s="52">
        <f t="shared" si="295"/>
        <v>0.11587129248539238</v>
      </c>
      <c r="Q227" s="52">
        <f t="shared" si="295"/>
        <v>0.10366985165699821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0</v>
      </c>
      <c r="D228" s="52">
        <f t="shared" si="296"/>
        <v>0</v>
      </c>
      <c r="E228" s="52">
        <f t="shared" si="296"/>
        <v>0</v>
      </c>
      <c r="F228" s="52">
        <f t="shared" si="296"/>
        <v>0</v>
      </c>
      <c r="G228" s="52">
        <f t="shared" si="296"/>
        <v>0</v>
      </c>
      <c r="H228" s="52">
        <f t="shared" si="296"/>
        <v>0</v>
      </c>
      <c r="I228" s="52">
        <f t="shared" si="296"/>
        <v>0</v>
      </c>
      <c r="J228" s="52">
        <f t="shared" si="296"/>
        <v>0</v>
      </c>
      <c r="K228" s="52">
        <f t="shared" si="296"/>
        <v>0</v>
      </c>
      <c r="L228" s="52">
        <f t="shared" si="296"/>
        <v>0</v>
      </c>
      <c r="M228" s="52">
        <f t="shared" si="296"/>
        <v>0</v>
      </c>
      <c r="N228" s="52">
        <f t="shared" si="296"/>
        <v>3.5490033330790142E-7</v>
      </c>
      <c r="O228" s="52">
        <f t="shared" si="296"/>
        <v>1.8820812262925343E-6</v>
      </c>
      <c r="P228" s="52">
        <f t="shared" si="296"/>
        <v>1.1183596901484458E-5</v>
      </c>
      <c r="Q228" s="52">
        <f t="shared" si="296"/>
        <v>1.480789106165194E-5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0</v>
      </c>
      <c r="O229" s="52">
        <f t="shared" si="297"/>
        <v>6.2228252460271027E-4</v>
      </c>
      <c r="P229" s="52">
        <f t="shared" si="297"/>
        <v>1.7464561269232436E-3</v>
      </c>
      <c r="Q229" s="52">
        <f t="shared" si="297"/>
        <v>2.2790448110604098E-3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0</v>
      </c>
      <c r="J230" s="52">
        <f t="shared" si="298"/>
        <v>0</v>
      </c>
      <c r="K230" s="52">
        <f t="shared" si="298"/>
        <v>0</v>
      </c>
      <c r="L230" s="52">
        <f t="shared" si="298"/>
        <v>0</v>
      </c>
      <c r="M230" s="52">
        <f t="shared" si="298"/>
        <v>1.2331713739475791E-6</v>
      </c>
      <c r="N230" s="52">
        <f t="shared" si="298"/>
        <v>1.0815440186285096E-6</v>
      </c>
      <c r="O230" s="52">
        <f t="shared" si="298"/>
        <v>3.3094393948649989E-6</v>
      </c>
      <c r="P230" s="52">
        <f t="shared" si="298"/>
        <v>3.9371143644965341E-5</v>
      </c>
      <c r="Q230" s="52">
        <f t="shared" si="298"/>
        <v>9.1709637491886549E-5</v>
      </c>
    </row>
    <row r="231" spans="1:17" ht="11.45" customHeight="1" x14ac:dyDescent="0.25">
      <c r="A231" s="51" t="s">
        <v>28</v>
      </c>
      <c r="B231" s="50">
        <f t="shared" ref="B231:Q231" si="299">IF(B13=0,0,B13/B$4)</f>
        <v>9.5594517461980874E-2</v>
      </c>
      <c r="C231" s="50">
        <f t="shared" si="299"/>
        <v>9.8032853847352844E-2</v>
      </c>
      <c r="D231" s="50">
        <f t="shared" si="299"/>
        <v>0.10360846218828271</v>
      </c>
      <c r="E231" s="50">
        <f t="shared" si="299"/>
        <v>9.3178141257626398E-2</v>
      </c>
      <c r="F231" s="50">
        <f t="shared" si="299"/>
        <v>0.10250770429353304</v>
      </c>
      <c r="G231" s="50">
        <f t="shared" si="299"/>
        <v>9.5733104762380949E-2</v>
      </c>
      <c r="H231" s="50">
        <f t="shared" si="299"/>
        <v>8.5469922371548337E-2</v>
      </c>
      <c r="I231" s="50">
        <f t="shared" si="299"/>
        <v>8.4533467878504021E-2</v>
      </c>
      <c r="J231" s="50">
        <f t="shared" si="299"/>
        <v>8.2415332307000488E-2</v>
      </c>
      <c r="K231" s="50">
        <f t="shared" si="299"/>
        <v>7.1262220563396081E-2</v>
      </c>
      <c r="L231" s="50">
        <f t="shared" si="299"/>
        <v>7.6159598222992772E-2</v>
      </c>
      <c r="M231" s="50">
        <f t="shared" si="299"/>
        <v>8.3880146932347716E-2</v>
      </c>
      <c r="N231" s="50">
        <f t="shared" si="299"/>
        <v>7.3858923122571779E-2</v>
      </c>
      <c r="O231" s="50">
        <f t="shared" si="299"/>
        <v>7.8482561550760513E-2</v>
      </c>
      <c r="P231" s="50">
        <f t="shared" si="299"/>
        <v>0.1084771080096022</v>
      </c>
      <c r="Q231" s="50">
        <f t="shared" si="299"/>
        <v>9.9077963932695481E-2</v>
      </c>
    </row>
    <row r="232" spans="1:17" ht="11.45" customHeight="1" x14ac:dyDescent="0.25">
      <c r="A232" s="53" t="s">
        <v>59</v>
      </c>
      <c r="B232" s="52">
        <f t="shared" ref="B232:Q232" si="300">IF(B14=0,0,B14/B$4)</f>
        <v>0</v>
      </c>
      <c r="C232" s="52">
        <f t="shared" si="300"/>
        <v>0</v>
      </c>
      <c r="D232" s="52">
        <f t="shared" si="300"/>
        <v>1.5394879823765696E-4</v>
      </c>
      <c r="E232" s="52">
        <f t="shared" si="300"/>
        <v>2.1223297667278396E-4</v>
      </c>
      <c r="F232" s="52">
        <f t="shared" si="300"/>
        <v>1.91677874680603E-4</v>
      </c>
      <c r="G232" s="52">
        <f t="shared" si="300"/>
        <v>1.6770734706261935E-4</v>
      </c>
      <c r="H232" s="52">
        <f t="shared" si="300"/>
        <v>1.5153394087182793E-4</v>
      </c>
      <c r="I232" s="52">
        <f t="shared" si="300"/>
        <v>1.2750918928972882E-4</v>
      </c>
      <c r="J232" s="52">
        <f t="shared" si="300"/>
        <v>8.7543781490374107E-5</v>
      </c>
      <c r="K232" s="52">
        <f t="shared" si="300"/>
        <v>8.1134277700945016E-5</v>
      </c>
      <c r="L232" s="52">
        <f t="shared" si="300"/>
        <v>8.6112495366931995E-5</v>
      </c>
      <c r="M232" s="52">
        <f t="shared" si="300"/>
        <v>6.442442416382401E-5</v>
      </c>
      <c r="N232" s="52">
        <f t="shared" si="300"/>
        <v>4.9307733347340326E-5</v>
      </c>
      <c r="O232" s="52">
        <f t="shared" si="300"/>
        <v>8.1081871726017252E-4</v>
      </c>
      <c r="P232" s="52">
        <f t="shared" si="300"/>
        <v>6.0946537600024267E-4</v>
      </c>
      <c r="Q232" s="52">
        <f t="shared" si="300"/>
        <v>5.0980585702824384E-4</v>
      </c>
    </row>
    <row r="233" spans="1:17" ht="11.45" customHeight="1" x14ac:dyDescent="0.25">
      <c r="A233" s="53" t="s">
        <v>58</v>
      </c>
      <c r="B233" s="52">
        <f t="shared" ref="B233:Q233" si="301">IF(B15=0,0,B15/B$4)</f>
        <v>9.5594517461980874E-2</v>
      </c>
      <c r="C233" s="52">
        <f t="shared" si="301"/>
        <v>9.8032853847352844E-2</v>
      </c>
      <c r="D233" s="52">
        <f t="shared" si="301"/>
        <v>0.10341309855762541</v>
      </c>
      <c r="E233" s="52">
        <f t="shared" si="301"/>
        <v>9.2929094908127743E-2</v>
      </c>
      <c r="F233" s="52">
        <f t="shared" si="301"/>
        <v>0.10173117625713994</v>
      </c>
      <c r="G233" s="52">
        <f t="shared" si="301"/>
        <v>9.3711215561930031E-2</v>
      </c>
      <c r="H233" s="52">
        <f t="shared" si="301"/>
        <v>8.2412270210373978E-2</v>
      </c>
      <c r="I233" s="52">
        <f t="shared" si="301"/>
        <v>8.0460745462847691E-2</v>
      </c>
      <c r="J233" s="52">
        <f t="shared" si="301"/>
        <v>7.8126894101202909E-2</v>
      </c>
      <c r="K233" s="52">
        <f t="shared" si="301"/>
        <v>6.5259642822783986E-2</v>
      </c>
      <c r="L233" s="52">
        <f t="shared" si="301"/>
        <v>6.8276813015159726E-2</v>
      </c>
      <c r="M233" s="52">
        <f t="shared" si="301"/>
        <v>7.4080832811853944E-2</v>
      </c>
      <c r="N233" s="52">
        <f t="shared" si="301"/>
        <v>6.531103698896501E-2</v>
      </c>
      <c r="O233" s="52">
        <f t="shared" si="301"/>
        <v>5.5134134497433318E-2</v>
      </c>
      <c r="P233" s="52">
        <f t="shared" si="301"/>
        <v>7.3869109916760628E-2</v>
      </c>
      <c r="Q233" s="52">
        <f t="shared" si="301"/>
        <v>6.1263584847908954E-2</v>
      </c>
    </row>
    <row r="234" spans="1:17" ht="11.45" customHeight="1" x14ac:dyDescent="0.25">
      <c r="A234" s="53" t="s">
        <v>57</v>
      </c>
      <c r="B234" s="52">
        <f t="shared" ref="B234:Q234" si="302">IF(B16=0,0,B16/B$4)</f>
        <v>0</v>
      </c>
      <c r="C234" s="52">
        <f t="shared" si="302"/>
        <v>0</v>
      </c>
      <c r="D234" s="52">
        <f t="shared" si="302"/>
        <v>4.1414832419646342E-5</v>
      </c>
      <c r="E234" s="52">
        <f t="shared" si="302"/>
        <v>3.6813372825880751E-5</v>
      </c>
      <c r="F234" s="52">
        <f t="shared" si="302"/>
        <v>4.0333088770876814E-5</v>
      </c>
      <c r="G234" s="52">
        <f t="shared" si="302"/>
        <v>3.7206954594362313E-5</v>
      </c>
      <c r="H234" s="52">
        <f t="shared" si="302"/>
        <v>3.2938105321563627E-5</v>
      </c>
      <c r="I234" s="52">
        <f t="shared" si="302"/>
        <v>3.2935560922804728E-5</v>
      </c>
      <c r="J234" s="52">
        <f t="shared" si="302"/>
        <v>3.272314741116281E-5</v>
      </c>
      <c r="K234" s="52">
        <f t="shared" si="302"/>
        <v>2.7328120600028079E-5</v>
      </c>
      <c r="L234" s="52">
        <f t="shared" si="302"/>
        <v>2.9551101991986903E-5</v>
      </c>
      <c r="M234" s="52">
        <f t="shared" si="302"/>
        <v>1.1445147876887599E-4</v>
      </c>
      <c r="N234" s="52">
        <f t="shared" si="302"/>
        <v>1.0289955306700936E-4</v>
      </c>
      <c r="O234" s="52">
        <f t="shared" si="302"/>
        <v>5.1402379218195692E-4</v>
      </c>
      <c r="P234" s="52">
        <f t="shared" si="302"/>
        <v>2.2709832713029426E-3</v>
      </c>
      <c r="Q234" s="52">
        <f t="shared" si="302"/>
        <v>1.9709904019218918E-3</v>
      </c>
    </row>
    <row r="235" spans="1:17" ht="11.45" customHeight="1" x14ac:dyDescent="0.25">
      <c r="A235" s="53" t="s">
        <v>56</v>
      </c>
      <c r="B235" s="52">
        <f t="shared" ref="B235:Q235" si="303">IF(B17=0,0,B17/B$4)</f>
        <v>0</v>
      </c>
      <c r="C235" s="52">
        <f t="shared" si="303"/>
        <v>0</v>
      </c>
      <c r="D235" s="52">
        <f t="shared" si="303"/>
        <v>0</v>
      </c>
      <c r="E235" s="52">
        <f t="shared" si="303"/>
        <v>0</v>
      </c>
      <c r="F235" s="52">
        <f t="shared" si="303"/>
        <v>0</v>
      </c>
      <c r="G235" s="52">
        <f t="shared" si="303"/>
        <v>0</v>
      </c>
      <c r="H235" s="52">
        <f t="shared" si="303"/>
        <v>0</v>
      </c>
      <c r="I235" s="52">
        <f t="shared" si="303"/>
        <v>0</v>
      </c>
      <c r="J235" s="52">
        <f t="shared" si="303"/>
        <v>0</v>
      </c>
      <c r="K235" s="52">
        <f t="shared" si="303"/>
        <v>2.2053744717255219E-3</v>
      </c>
      <c r="L235" s="52">
        <f t="shared" si="303"/>
        <v>3.8413376595528305E-3</v>
      </c>
      <c r="M235" s="52">
        <f t="shared" si="303"/>
        <v>5.4659296110119724E-3</v>
      </c>
      <c r="N235" s="52">
        <f t="shared" si="303"/>
        <v>4.7579808256848783E-3</v>
      </c>
      <c r="O235" s="52">
        <f t="shared" si="303"/>
        <v>7.0834926123730666E-3</v>
      </c>
      <c r="P235" s="52">
        <f t="shared" si="303"/>
        <v>1.1467879085012928E-2</v>
      </c>
      <c r="Q235" s="52">
        <f t="shared" si="303"/>
        <v>1.7478147381380062E-2</v>
      </c>
    </row>
    <row r="236" spans="1:17" ht="11.45" customHeight="1" x14ac:dyDescent="0.25">
      <c r="A236" s="53" t="s">
        <v>55</v>
      </c>
      <c r="B236" s="52">
        <f t="shared" ref="B236:Q236" si="304">IF(B18=0,0,B18/B$4)</f>
        <v>0</v>
      </c>
      <c r="C236" s="52">
        <f t="shared" si="304"/>
        <v>0</v>
      </c>
      <c r="D236" s="52">
        <f t="shared" si="304"/>
        <v>0</v>
      </c>
      <c r="E236" s="52">
        <f t="shared" si="304"/>
        <v>0</v>
      </c>
      <c r="F236" s="52">
        <f t="shared" si="304"/>
        <v>5.4451707294162518E-4</v>
      </c>
      <c r="G236" s="52">
        <f t="shared" si="304"/>
        <v>1.8169748987939534E-3</v>
      </c>
      <c r="H236" s="52">
        <f t="shared" si="304"/>
        <v>2.8731801149809665E-3</v>
      </c>
      <c r="I236" s="52">
        <f t="shared" si="304"/>
        <v>3.9122776654437917E-3</v>
      </c>
      <c r="J236" s="52">
        <f t="shared" si="304"/>
        <v>4.1681712768960382E-3</v>
      </c>
      <c r="K236" s="52">
        <f t="shared" si="304"/>
        <v>3.6887408705856173E-3</v>
      </c>
      <c r="L236" s="52">
        <f t="shared" si="304"/>
        <v>3.9257839509213091E-3</v>
      </c>
      <c r="M236" s="52">
        <f t="shared" si="304"/>
        <v>4.1545086065491177E-3</v>
      </c>
      <c r="N236" s="52">
        <f t="shared" si="304"/>
        <v>3.6376980215075475E-3</v>
      </c>
      <c r="O236" s="52">
        <f t="shared" si="304"/>
        <v>1.4940091931511995E-2</v>
      </c>
      <c r="P236" s="52">
        <f t="shared" si="304"/>
        <v>2.0259670360525457E-2</v>
      </c>
      <c r="Q236" s="52">
        <f t="shared" si="304"/>
        <v>1.7855435444456329E-2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1.1967946327121774E-2</v>
      </c>
      <c r="C238" s="54">
        <f t="shared" si="306"/>
        <v>1.198058674053864E-2</v>
      </c>
      <c r="D238" s="54">
        <f t="shared" si="306"/>
        <v>1.265302159211491E-2</v>
      </c>
      <c r="E238" s="54">
        <f t="shared" si="306"/>
        <v>1.1968224609780939E-2</v>
      </c>
      <c r="F238" s="54">
        <f t="shared" si="306"/>
        <v>1.1206650818771225E-2</v>
      </c>
      <c r="G238" s="54">
        <f t="shared" si="306"/>
        <v>1.2413546646274797E-2</v>
      </c>
      <c r="H238" s="54">
        <f t="shared" si="306"/>
        <v>1.3400992955649194E-2</v>
      </c>
      <c r="I238" s="54">
        <f t="shared" si="306"/>
        <v>1.3343024444135765E-2</v>
      </c>
      <c r="J238" s="54">
        <f t="shared" si="306"/>
        <v>1.5187361018603938E-2</v>
      </c>
      <c r="K238" s="54">
        <f t="shared" si="306"/>
        <v>1.8390907686495993E-2</v>
      </c>
      <c r="L238" s="54">
        <f t="shared" si="306"/>
        <v>1.6744891989179205E-2</v>
      </c>
      <c r="M238" s="54">
        <f t="shared" si="306"/>
        <v>1.728337625415495E-2</v>
      </c>
      <c r="N238" s="54">
        <f t="shared" si="306"/>
        <v>1.7295576003737805E-2</v>
      </c>
      <c r="O238" s="54">
        <f t="shared" si="306"/>
        <v>1.6204068246624615E-2</v>
      </c>
      <c r="P238" s="54">
        <f t="shared" si="306"/>
        <v>1.7616172104409061E-2</v>
      </c>
      <c r="Q238" s="54">
        <f t="shared" si="306"/>
        <v>1.6894037480680937E-2</v>
      </c>
    </row>
    <row r="239" spans="1:17" ht="11.45" customHeight="1" x14ac:dyDescent="0.25">
      <c r="A239" s="53" t="s">
        <v>59</v>
      </c>
      <c r="B239" s="52">
        <f t="shared" ref="B239:Q239" si="307">IF(B21=0,0,B21/B$19)</f>
        <v>1.3657338805057977E-3</v>
      </c>
      <c r="C239" s="52">
        <f t="shared" si="307"/>
        <v>1.3190948373292557E-3</v>
      </c>
      <c r="D239" s="52">
        <f t="shared" si="307"/>
        <v>1.2735562319605418E-3</v>
      </c>
      <c r="E239" s="52">
        <f t="shared" si="307"/>
        <v>1.1124556958113717E-3</v>
      </c>
      <c r="F239" s="52">
        <f t="shared" si="307"/>
        <v>9.7246171520465547E-4</v>
      </c>
      <c r="G239" s="52">
        <f t="shared" si="307"/>
        <v>9.9110402594819848E-4</v>
      </c>
      <c r="H239" s="52">
        <f t="shared" si="307"/>
        <v>1.0777274964968136E-3</v>
      </c>
      <c r="I239" s="52">
        <f t="shared" si="307"/>
        <v>1.0808592663317212E-3</v>
      </c>
      <c r="J239" s="52">
        <f t="shared" si="307"/>
        <v>1.0744188424410845E-3</v>
      </c>
      <c r="K239" s="52">
        <f t="shared" si="307"/>
        <v>1.0654150832237379E-3</v>
      </c>
      <c r="L239" s="52">
        <f t="shared" si="307"/>
        <v>9.3730866566285012E-4</v>
      </c>
      <c r="M239" s="52">
        <f t="shared" si="307"/>
        <v>7.563661151671954E-4</v>
      </c>
      <c r="N239" s="52">
        <f t="shared" si="307"/>
        <v>5.7901949306006712E-4</v>
      </c>
      <c r="O239" s="52">
        <f t="shared" si="307"/>
        <v>4.6024334866924435E-4</v>
      </c>
      <c r="P239" s="52">
        <f t="shared" si="307"/>
        <v>4.0461308650299054E-4</v>
      </c>
      <c r="Q239" s="52">
        <f t="shared" si="307"/>
        <v>3.1801980332650081E-4</v>
      </c>
    </row>
    <row r="240" spans="1:17" ht="11.45" customHeight="1" x14ac:dyDescent="0.25">
      <c r="A240" s="53" t="s">
        <v>58</v>
      </c>
      <c r="B240" s="52">
        <f t="shared" ref="B240:Q240" si="308">IF(B22=0,0,B22/B$19)</f>
        <v>1.0602212446615977E-2</v>
      </c>
      <c r="C240" s="52">
        <f t="shared" si="308"/>
        <v>1.0661491903209383E-2</v>
      </c>
      <c r="D240" s="52">
        <f t="shared" si="308"/>
        <v>1.1379465360154368E-2</v>
      </c>
      <c r="E240" s="52">
        <f t="shared" si="308"/>
        <v>1.0855768913969567E-2</v>
      </c>
      <c r="F240" s="52">
        <f t="shared" si="308"/>
        <v>1.023418910356657E-2</v>
      </c>
      <c r="G240" s="52">
        <f t="shared" si="308"/>
        <v>1.1422442620326599E-2</v>
      </c>
      <c r="H240" s="52">
        <f t="shared" si="308"/>
        <v>1.2323265459152381E-2</v>
      </c>
      <c r="I240" s="52">
        <f t="shared" si="308"/>
        <v>1.2262165177804043E-2</v>
      </c>
      <c r="J240" s="52">
        <f t="shared" si="308"/>
        <v>1.4112942176162853E-2</v>
      </c>
      <c r="K240" s="52">
        <f t="shared" si="308"/>
        <v>1.7325492603272253E-2</v>
      </c>
      <c r="L240" s="52">
        <f t="shared" si="308"/>
        <v>1.5807583323516353E-2</v>
      </c>
      <c r="M240" s="52">
        <f t="shared" si="308"/>
        <v>1.6527010138987754E-2</v>
      </c>
      <c r="N240" s="52">
        <f t="shared" si="308"/>
        <v>1.671655651067774E-2</v>
      </c>
      <c r="O240" s="52">
        <f t="shared" si="308"/>
        <v>1.574382489795537E-2</v>
      </c>
      <c r="P240" s="52">
        <f t="shared" si="308"/>
        <v>1.7211559017906074E-2</v>
      </c>
      <c r="Q240" s="52">
        <f t="shared" si="308"/>
        <v>1.6576017677354438E-2</v>
      </c>
    </row>
    <row r="241" spans="1:17" ht="11.45" customHeight="1" x14ac:dyDescent="0.25">
      <c r="A241" s="53" t="s">
        <v>57</v>
      </c>
      <c r="B241" s="52">
        <f t="shared" ref="B241:Q241" si="309">IF(B23=0,0,B23/B$19)</f>
        <v>0</v>
      </c>
      <c r="C241" s="52">
        <f t="shared" si="309"/>
        <v>0</v>
      </c>
      <c r="D241" s="52">
        <f t="shared" si="309"/>
        <v>0</v>
      </c>
      <c r="E241" s="52">
        <f t="shared" si="309"/>
        <v>0</v>
      </c>
      <c r="F241" s="52">
        <f t="shared" si="309"/>
        <v>0</v>
      </c>
      <c r="G241" s="52">
        <f t="shared" si="309"/>
        <v>0</v>
      </c>
      <c r="H241" s="52">
        <f t="shared" si="309"/>
        <v>0</v>
      </c>
      <c r="I241" s="52">
        <f t="shared" si="309"/>
        <v>0</v>
      </c>
      <c r="J241" s="52">
        <f t="shared" si="309"/>
        <v>0</v>
      </c>
      <c r="K241" s="52">
        <f t="shared" si="309"/>
        <v>0</v>
      </c>
      <c r="L241" s="52">
        <f t="shared" si="309"/>
        <v>0</v>
      </c>
      <c r="M241" s="52">
        <f t="shared" si="309"/>
        <v>0</v>
      </c>
      <c r="N241" s="52">
        <f t="shared" si="309"/>
        <v>0</v>
      </c>
      <c r="O241" s="52">
        <f t="shared" si="309"/>
        <v>0</v>
      </c>
      <c r="P241" s="52">
        <f t="shared" si="309"/>
        <v>0</v>
      </c>
      <c r="Q241" s="52">
        <f t="shared" si="309"/>
        <v>0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0</v>
      </c>
      <c r="D242" s="52">
        <f t="shared" si="310"/>
        <v>0</v>
      </c>
      <c r="E242" s="52">
        <f t="shared" si="310"/>
        <v>0</v>
      </c>
      <c r="F242" s="52">
        <f t="shared" si="310"/>
        <v>0</v>
      </c>
      <c r="G242" s="52">
        <f t="shared" si="310"/>
        <v>0</v>
      </c>
      <c r="H242" s="52">
        <f t="shared" si="310"/>
        <v>0</v>
      </c>
      <c r="I242" s="52">
        <f t="shared" si="310"/>
        <v>0</v>
      </c>
      <c r="J242" s="52">
        <f t="shared" si="310"/>
        <v>0</v>
      </c>
      <c r="K242" s="52">
        <f t="shared" si="310"/>
        <v>0</v>
      </c>
      <c r="L242" s="52">
        <f t="shared" si="310"/>
        <v>0</v>
      </c>
      <c r="M242" s="52">
        <f t="shared" si="310"/>
        <v>0</v>
      </c>
      <c r="N242" s="52">
        <f t="shared" si="310"/>
        <v>0</v>
      </c>
      <c r="O242" s="52">
        <f t="shared" si="310"/>
        <v>0</v>
      </c>
      <c r="P242" s="52">
        <f t="shared" si="310"/>
        <v>0</v>
      </c>
      <c r="Q242" s="52">
        <f t="shared" si="310"/>
        <v>0</v>
      </c>
    </row>
    <row r="243" spans="1:17" ht="11.45" customHeight="1" x14ac:dyDescent="0.25">
      <c r="A243" s="53" t="s">
        <v>55</v>
      </c>
      <c r="B243" s="52">
        <f t="shared" ref="B243:Q243" si="311">IF(B25=0,0,B25/B$4)</f>
        <v>0</v>
      </c>
      <c r="C243" s="52">
        <f t="shared" si="311"/>
        <v>0</v>
      </c>
      <c r="D243" s="52">
        <f t="shared" si="311"/>
        <v>0</v>
      </c>
      <c r="E243" s="52">
        <f t="shared" si="311"/>
        <v>0</v>
      </c>
      <c r="F243" s="52">
        <f t="shared" si="311"/>
        <v>0</v>
      </c>
      <c r="G243" s="52">
        <f t="shared" si="311"/>
        <v>0</v>
      </c>
      <c r="H243" s="52">
        <f t="shared" si="311"/>
        <v>0</v>
      </c>
      <c r="I243" s="52">
        <f t="shared" si="311"/>
        <v>0</v>
      </c>
      <c r="J243" s="52">
        <f t="shared" si="311"/>
        <v>0</v>
      </c>
      <c r="K243" s="52">
        <f t="shared" si="311"/>
        <v>0</v>
      </c>
      <c r="L243" s="52">
        <f t="shared" si="311"/>
        <v>0</v>
      </c>
      <c r="M243" s="52">
        <f t="shared" si="311"/>
        <v>0</v>
      </c>
      <c r="N243" s="52">
        <f t="shared" si="311"/>
        <v>0</v>
      </c>
      <c r="O243" s="52">
        <f t="shared" si="311"/>
        <v>0</v>
      </c>
      <c r="P243" s="52">
        <f t="shared" si="311"/>
        <v>0</v>
      </c>
      <c r="Q243" s="52">
        <f t="shared" si="311"/>
        <v>0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0.98803205367287827</v>
      </c>
      <c r="C244" s="50">
        <f t="shared" si="312"/>
        <v>0.98801941325946141</v>
      </c>
      <c r="D244" s="50">
        <f t="shared" si="312"/>
        <v>0.9873469784078851</v>
      </c>
      <c r="E244" s="50">
        <f t="shared" si="312"/>
        <v>0.98803177539021914</v>
      </c>
      <c r="F244" s="50">
        <f t="shared" si="312"/>
        <v>0.98879334918122885</v>
      </c>
      <c r="G244" s="50">
        <f t="shared" si="312"/>
        <v>0.98758645335372519</v>
      </c>
      <c r="H244" s="50">
        <f t="shared" si="312"/>
        <v>0.98659900704435077</v>
      </c>
      <c r="I244" s="50">
        <f t="shared" si="312"/>
        <v>0.98665697555586429</v>
      </c>
      <c r="J244" s="50">
        <f t="shared" si="312"/>
        <v>0.98481263898139604</v>
      </c>
      <c r="K244" s="50">
        <f t="shared" si="312"/>
        <v>0.98160909231350402</v>
      </c>
      <c r="L244" s="50">
        <f t="shared" si="312"/>
        <v>0.98325510801082083</v>
      </c>
      <c r="M244" s="50">
        <f t="shared" si="312"/>
        <v>0.98271662374584512</v>
      </c>
      <c r="N244" s="50">
        <f t="shared" si="312"/>
        <v>0.98270442399626212</v>
      </c>
      <c r="O244" s="50">
        <f t="shared" si="312"/>
        <v>0.98379593175337543</v>
      </c>
      <c r="P244" s="50">
        <f t="shared" si="312"/>
        <v>0.98238382789559098</v>
      </c>
      <c r="Q244" s="50">
        <f t="shared" si="312"/>
        <v>0.98310596251931903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0.47887073359821253</v>
      </c>
      <c r="C245" s="52">
        <f t="shared" si="313"/>
        <v>0.46102167438894359</v>
      </c>
      <c r="D245" s="52">
        <f t="shared" si="313"/>
        <v>0.44731921392852275</v>
      </c>
      <c r="E245" s="52">
        <f t="shared" si="313"/>
        <v>0.50654768238847236</v>
      </c>
      <c r="F245" s="52">
        <f t="shared" si="313"/>
        <v>0.50211699029304646</v>
      </c>
      <c r="G245" s="52">
        <f t="shared" si="313"/>
        <v>0.48501515506604848</v>
      </c>
      <c r="H245" s="52">
        <f t="shared" si="313"/>
        <v>0.43357507484792335</v>
      </c>
      <c r="I245" s="52">
        <f t="shared" si="313"/>
        <v>0.45549953869673065</v>
      </c>
      <c r="J245" s="52">
        <f t="shared" si="313"/>
        <v>0.46233780941122926</v>
      </c>
      <c r="K245" s="52">
        <f t="shared" si="313"/>
        <v>0.51661120939215299</v>
      </c>
      <c r="L245" s="52">
        <f t="shared" si="313"/>
        <v>0.44867457433564262</v>
      </c>
      <c r="M245" s="52">
        <f t="shared" si="313"/>
        <v>0.42280525218744874</v>
      </c>
      <c r="N245" s="52">
        <f t="shared" si="313"/>
        <v>0.40036113396875767</v>
      </c>
      <c r="O245" s="52">
        <f t="shared" si="313"/>
        <v>0.37346102988105168</v>
      </c>
      <c r="P245" s="52">
        <f t="shared" si="313"/>
        <v>0.40502444596259662</v>
      </c>
      <c r="Q245" s="52">
        <f t="shared" si="313"/>
        <v>0.39353167680809581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0.50916132007466575</v>
      </c>
      <c r="C246" s="46">
        <f t="shared" si="314"/>
        <v>0.52699773887051782</v>
      </c>
      <c r="D246" s="46">
        <f t="shared" si="314"/>
        <v>0.5400277644793624</v>
      </c>
      <c r="E246" s="46">
        <f t="shared" si="314"/>
        <v>0.48148409300174677</v>
      </c>
      <c r="F246" s="46">
        <f t="shared" si="314"/>
        <v>0.48667635888818239</v>
      </c>
      <c r="G246" s="46">
        <f t="shared" si="314"/>
        <v>0.50257129828767677</v>
      </c>
      <c r="H246" s="46">
        <f t="shared" si="314"/>
        <v>0.55302393219642743</v>
      </c>
      <c r="I246" s="46">
        <f t="shared" si="314"/>
        <v>0.53115743685913364</v>
      </c>
      <c r="J246" s="46">
        <f t="shared" si="314"/>
        <v>0.52247482957016678</v>
      </c>
      <c r="K246" s="46">
        <f t="shared" si="314"/>
        <v>0.46499788292135108</v>
      </c>
      <c r="L246" s="46">
        <f t="shared" si="314"/>
        <v>0.53458053367517822</v>
      </c>
      <c r="M246" s="46">
        <f t="shared" si="314"/>
        <v>0.55991137155839632</v>
      </c>
      <c r="N246" s="46">
        <f t="shared" si="314"/>
        <v>0.58234329002750451</v>
      </c>
      <c r="O246" s="46">
        <f t="shared" si="314"/>
        <v>0.61033490187232375</v>
      </c>
      <c r="P246" s="46">
        <f t="shared" si="314"/>
        <v>0.57735938193299441</v>
      </c>
      <c r="Q246" s="46">
        <f t="shared" si="314"/>
        <v>0.58957428571122328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5.963467580927531E-3</v>
      </c>
      <c r="C250" s="54">
        <f t="shared" si="316"/>
        <v>5.9375784668873029E-3</v>
      </c>
      <c r="D250" s="54">
        <f t="shared" si="316"/>
        <v>5.7437666163854878E-3</v>
      </c>
      <c r="E250" s="54">
        <f t="shared" si="316"/>
        <v>5.2699011013979226E-3</v>
      </c>
      <c r="F250" s="54">
        <f t="shared" si="316"/>
        <v>4.9700285192946095E-3</v>
      </c>
      <c r="G250" s="54">
        <f t="shared" si="316"/>
        <v>4.320841639656822E-3</v>
      </c>
      <c r="H250" s="54">
        <f t="shared" si="316"/>
        <v>4.0067861548334664E-3</v>
      </c>
      <c r="I250" s="54">
        <f t="shared" si="316"/>
        <v>4.1596900604413201E-3</v>
      </c>
      <c r="J250" s="54">
        <f t="shared" si="316"/>
        <v>4.9128958079274676E-3</v>
      </c>
      <c r="K250" s="54">
        <f t="shared" si="316"/>
        <v>5.5282919030634932E-3</v>
      </c>
      <c r="L250" s="54">
        <f t="shared" si="316"/>
        <v>5.4415923782967102E-3</v>
      </c>
      <c r="M250" s="54">
        <f t="shared" si="316"/>
        <v>5.8895005301352055E-3</v>
      </c>
      <c r="N250" s="54">
        <f t="shared" si="316"/>
        <v>5.0617829335143456E-3</v>
      </c>
      <c r="O250" s="54">
        <f t="shared" si="316"/>
        <v>5.1538371074218098E-3</v>
      </c>
      <c r="P250" s="54">
        <f t="shared" si="316"/>
        <v>5.250558894169974E-3</v>
      </c>
      <c r="Q250" s="54">
        <f t="shared" si="316"/>
        <v>4.9303209649439487E-3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0.98386618609120169</v>
      </c>
      <c r="C251" s="50">
        <f t="shared" si="317"/>
        <v>0.98378183414845755</v>
      </c>
      <c r="D251" s="50">
        <f t="shared" si="317"/>
        <v>0.98401899946059967</v>
      </c>
      <c r="E251" s="50">
        <f t="shared" si="317"/>
        <v>0.98537005703396385</v>
      </c>
      <c r="F251" s="50">
        <f t="shared" si="317"/>
        <v>0.98595167894600211</v>
      </c>
      <c r="G251" s="50">
        <f t="shared" si="317"/>
        <v>0.98782749564037087</v>
      </c>
      <c r="H251" s="50">
        <f t="shared" si="317"/>
        <v>0.98932835178405798</v>
      </c>
      <c r="I251" s="50">
        <f t="shared" si="317"/>
        <v>0.99004186663659177</v>
      </c>
      <c r="J251" s="50">
        <f t="shared" si="317"/>
        <v>0.98956025145565252</v>
      </c>
      <c r="K251" s="50">
        <f t="shared" si="317"/>
        <v>0.98870109497539416</v>
      </c>
      <c r="L251" s="50">
        <f t="shared" si="317"/>
        <v>0.98896467292035617</v>
      </c>
      <c r="M251" s="50">
        <f t="shared" si="317"/>
        <v>0.98790923219744253</v>
      </c>
      <c r="N251" s="50">
        <f t="shared" si="317"/>
        <v>0.98981176190477149</v>
      </c>
      <c r="O251" s="50">
        <f t="shared" si="317"/>
        <v>0.9890567348017284</v>
      </c>
      <c r="P251" s="50">
        <f t="shared" si="317"/>
        <v>0.98876215580579097</v>
      </c>
      <c r="Q251" s="50">
        <f t="shared" si="317"/>
        <v>0.98939888613451921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0.49297543965097274</v>
      </c>
      <c r="C252" s="52">
        <f t="shared" si="318"/>
        <v>0.45666334154388299</v>
      </c>
      <c r="D252" s="52">
        <f t="shared" si="318"/>
        <v>0.41982618855695875</v>
      </c>
      <c r="E252" s="52">
        <f t="shared" si="318"/>
        <v>0.38130021341612153</v>
      </c>
      <c r="F252" s="52">
        <f t="shared" si="318"/>
        <v>0.3302872697578052</v>
      </c>
      <c r="G252" s="52">
        <f t="shared" si="318"/>
        <v>0.30571018575306658</v>
      </c>
      <c r="H252" s="52">
        <f t="shared" si="318"/>
        <v>0.28672646458547629</v>
      </c>
      <c r="I252" s="52">
        <f t="shared" si="318"/>
        <v>0.30834410219713554</v>
      </c>
      <c r="J252" s="52">
        <f t="shared" si="318"/>
        <v>0.31061114947438606</v>
      </c>
      <c r="K252" s="52">
        <f t="shared" si="318"/>
        <v>0.28420396917775204</v>
      </c>
      <c r="L252" s="52">
        <f t="shared" si="318"/>
        <v>0.22344655498515226</v>
      </c>
      <c r="M252" s="52">
        <f t="shared" si="318"/>
        <v>0.21351234841923764</v>
      </c>
      <c r="N252" s="52">
        <f t="shared" si="318"/>
        <v>0.16683866318096641</v>
      </c>
      <c r="O252" s="52">
        <f t="shared" si="318"/>
        <v>0.1520602975559813</v>
      </c>
      <c r="P252" s="52">
        <f t="shared" si="318"/>
        <v>0.15885516094389085</v>
      </c>
      <c r="Q252" s="52">
        <f t="shared" si="318"/>
        <v>0.15020729486431889</v>
      </c>
    </row>
    <row r="253" spans="1:17" ht="11.45" customHeight="1" x14ac:dyDescent="0.25">
      <c r="A253" s="53" t="s">
        <v>58</v>
      </c>
      <c r="B253" s="52">
        <f t="shared" ref="B253:Q253" si="319">IF(B35=0,0,B35/B$31)</f>
        <v>0.29550353186281086</v>
      </c>
      <c r="C253" s="52">
        <f t="shared" si="319"/>
        <v>0.34218092400801287</v>
      </c>
      <c r="D253" s="52">
        <f t="shared" si="319"/>
        <v>0.35444553014802782</v>
      </c>
      <c r="E253" s="52">
        <f t="shared" si="319"/>
        <v>0.39662470863697891</v>
      </c>
      <c r="F253" s="52">
        <f t="shared" si="319"/>
        <v>0.41733271850729259</v>
      </c>
      <c r="G253" s="52">
        <f t="shared" si="319"/>
        <v>0.48345566637192927</v>
      </c>
      <c r="H253" s="52">
        <f t="shared" si="319"/>
        <v>0.51779036480621277</v>
      </c>
      <c r="I253" s="52">
        <f t="shared" si="319"/>
        <v>0.48489718873718851</v>
      </c>
      <c r="J253" s="52">
        <f t="shared" si="319"/>
        <v>0.49342134120622322</v>
      </c>
      <c r="K253" s="52">
        <f t="shared" si="319"/>
        <v>0.55133677486017285</v>
      </c>
      <c r="L253" s="52">
        <f t="shared" si="319"/>
        <v>0.60274658696494443</v>
      </c>
      <c r="M253" s="52">
        <f t="shared" si="319"/>
        <v>0.61188723855167759</v>
      </c>
      <c r="N253" s="52">
        <f t="shared" si="319"/>
        <v>0.69919666752649667</v>
      </c>
      <c r="O253" s="52">
        <f t="shared" si="319"/>
        <v>0.7065651118137718</v>
      </c>
      <c r="P253" s="52">
        <f t="shared" si="319"/>
        <v>0.69481104456781251</v>
      </c>
      <c r="Q253" s="52">
        <f t="shared" si="319"/>
        <v>0.71862570360869615</v>
      </c>
    </row>
    <row r="254" spans="1:17" ht="11.45" customHeight="1" x14ac:dyDescent="0.25">
      <c r="A254" s="53" t="s">
        <v>57</v>
      </c>
      <c r="B254" s="52">
        <f t="shared" ref="B254:Q254" si="320">IF(B36=0,0,B36/B$31)</f>
        <v>0.19538721457741814</v>
      </c>
      <c r="C254" s="52">
        <f t="shared" si="320"/>
        <v>0.18493756859656169</v>
      </c>
      <c r="D254" s="52">
        <f t="shared" si="320"/>
        <v>0.20974728075561302</v>
      </c>
      <c r="E254" s="52">
        <f t="shared" si="320"/>
        <v>0.20744513498086345</v>
      </c>
      <c r="F254" s="52">
        <f t="shared" si="320"/>
        <v>0.23833169068090448</v>
      </c>
      <c r="G254" s="52">
        <f t="shared" si="320"/>
        <v>0.19866164351537505</v>
      </c>
      <c r="H254" s="52">
        <f t="shared" si="320"/>
        <v>0.18481152239236889</v>
      </c>
      <c r="I254" s="52">
        <f t="shared" si="320"/>
        <v>0.19680057570226769</v>
      </c>
      <c r="J254" s="52">
        <f t="shared" si="320"/>
        <v>0.18552776077504327</v>
      </c>
      <c r="K254" s="52">
        <f t="shared" si="320"/>
        <v>0.1531603509374693</v>
      </c>
      <c r="L254" s="52">
        <f t="shared" si="320"/>
        <v>0.16277153097025951</v>
      </c>
      <c r="M254" s="52">
        <f t="shared" si="320"/>
        <v>0.16250816247580874</v>
      </c>
      <c r="N254" s="52">
        <f t="shared" si="320"/>
        <v>0.12377475073698545</v>
      </c>
      <c r="O254" s="52">
        <f t="shared" si="320"/>
        <v>0.1297345906444741</v>
      </c>
      <c r="P254" s="52">
        <f t="shared" si="320"/>
        <v>0.13302932532960093</v>
      </c>
      <c r="Q254" s="52">
        <f t="shared" si="320"/>
        <v>0.11784600734210506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0</v>
      </c>
      <c r="D255" s="52">
        <f t="shared" si="321"/>
        <v>0</v>
      </c>
      <c r="E255" s="52">
        <f t="shared" si="321"/>
        <v>0</v>
      </c>
      <c r="F255" s="52">
        <f t="shared" si="321"/>
        <v>0</v>
      </c>
      <c r="G255" s="52">
        <f t="shared" si="321"/>
        <v>0</v>
      </c>
      <c r="H255" s="52">
        <f t="shared" si="321"/>
        <v>0</v>
      </c>
      <c r="I255" s="52">
        <f t="shared" si="321"/>
        <v>0</v>
      </c>
      <c r="J255" s="52">
        <f t="shared" si="321"/>
        <v>0</v>
      </c>
      <c r="K255" s="52">
        <f t="shared" si="321"/>
        <v>0</v>
      </c>
      <c r="L255" s="52">
        <f t="shared" si="321"/>
        <v>0</v>
      </c>
      <c r="M255" s="52">
        <f t="shared" si="321"/>
        <v>0</v>
      </c>
      <c r="N255" s="52">
        <f t="shared" si="321"/>
        <v>3.922200941325412E-7</v>
      </c>
      <c r="O255" s="52">
        <f t="shared" si="321"/>
        <v>2.088968891839262E-6</v>
      </c>
      <c r="P255" s="52">
        <f t="shared" si="321"/>
        <v>1.2839645771192634E-5</v>
      </c>
      <c r="Q255" s="52">
        <f t="shared" si="321"/>
        <v>1.6832770674218741E-5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0</v>
      </c>
      <c r="O256" s="52">
        <f t="shared" si="322"/>
        <v>6.9068689367406306E-4</v>
      </c>
      <c r="P256" s="52">
        <f t="shared" si="322"/>
        <v>2.0050685143745703E-3</v>
      </c>
      <c r="Q256" s="52">
        <f t="shared" si="322"/>
        <v>2.5906888767027701E-3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0</v>
      </c>
      <c r="J257" s="52">
        <f t="shared" si="323"/>
        <v>0</v>
      </c>
      <c r="K257" s="52">
        <f t="shared" si="323"/>
        <v>0</v>
      </c>
      <c r="L257" s="52">
        <f t="shared" si="323"/>
        <v>0</v>
      </c>
      <c r="M257" s="52">
        <f t="shared" si="323"/>
        <v>1.4827507185920372E-6</v>
      </c>
      <c r="N257" s="52">
        <f t="shared" si="323"/>
        <v>1.2882402286983175E-6</v>
      </c>
      <c r="O257" s="52">
        <f t="shared" si="323"/>
        <v>3.9589249350725677E-6</v>
      </c>
      <c r="P257" s="52">
        <f t="shared" si="323"/>
        <v>4.8716804340746174E-5</v>
      </c>
      <c r="Q257" s="52">
        <f t="shared" si="323"/>
        <v>1.1235867202206524E-4</v>
      </c>
    </row>
    <row r="258" spans="1:17" ht="11.45" customHeight="1" x14ac:dyDescent="0.25">
      <c r="A258" s="51" t="s">
        <v>28</v>
      </c>
      <c r="B258" s="50">
        <f t="shared" ref="B258:Q258" si="324">IF(B40=0,0,B40/B$31)</f>
        <v>1.0170346327870694E-2</v>
      </c>
      <c r="C258" s="50">
        <f t="shared" si="324"/>
        <v>1.0280587384655152E-2</v>
      </c>
      <c r="D258" s="50">
        <f t="shared" si="324"/>
        <v>1.0237233923014826E-2</v>
      </c>
      <c r="E258" s="50">
        <f t="shared" si="324"/>
        <v>9.360041864638239E-3</v>
      </c>
      <c r="F258" s="50">
        <f t="shared" si="324"/>
        <v>9.0782925347032382E-3</v>
      </c>
      <c r="G258" s="50">
        <f t="shared" si="324"/>
        <v>7.8516627199723323E-3</v>
      </c>
      <c r="H258" s="50">
        <f t="shared" si="324"/>
        <v>6.6648620611085381E-3</v>
      </c>
      <c r="I258" s="50">
        <f t="shared" si="324"/>
        <v>5.7984433029669748E-3</v>
      </c>
      <c r="J258" s="50">
        <f t="shared" si="324"/>
        <v>5.5268527364200912E-3</v>
      </c>
      <c r="K258" s="50">
        <f t="shared" si="324"/>
        <v>5.7706131215423178E-3</v>
      </c>
      <c r="L258" s="50">
        <f t="shared" si="324"/>
        <v>5.5937347013472203E-3</v>
      </c>
      <c r="M258" s="50">
        <f t="shared" si="324"/>
        <v>6.2012672724223372E-3</v>
      </c>
      <c r="N258" s="50">
        <f t="shared" si="324"/>
        <v>5.1264551617142247E-3</v>
      </c>
      <c r="O258" s="50">
        <f t="shared" si="324"/>
        <v>5.7894280908499266E-3</v>
      </c>
      <c r="P258" s="50">
        <f t="shared" si="324"/>
        <v>5.9872853000389505E-3</v>
      </c>
      <c r="Q258" s="50">
        <f t="shared" si="324"/>
        <v>5.6707929005369601E-3</v>
      </c>
    </row>
    <row r="259" spans="1:17" ht="11.45" customHeight="1" x14ac:dyDescent="0.25">
      <c r="A259" s="53" t="s">
        <v>59</v>
      </c>
      <c r="B259" s="52">
        <f t="shared" ref="B259:Q259" si="325">IF(B41=0,0,B41/B$31)</f>
        <v>0</v>
      </c>
      <c r="C259" s="52">
        <f t="shared" si="325"/>
        <v>0</v>
      </c>
      <c r="D259" s="52">
        <f t="shared" si="325"/>
        <v>3.9549140569627773E-5</v>
      </c>
      <c r="E259" s="52">
        <f t="shared" si="325"/>
        <v>5.3522504310756804E-5</v>
      </c>
      <c r="F259" s="52">
        <f t="shared" si="325"/>
        <v>4.678397056887187E-5</v>
      </c>
      <c r="G259" s="52">
        <f t="shared" si="325"/>
        <v>4.080222869049038E-5</v>
      </c>
      <c r="H259" s="52">
        <f t="shared" si="325"/>
        <v>3.6347230870845312E-5</v>
      </c>
      <c r="I259" s="52">
        <f t="shared" si="325"/>
        <v>2.786580926404626E-5</v>
      </c>
      <c r="J259" s="52">
        <f t="shared" si="325"/>
        <v>1.88112539867652E-5</v>
      </c>
      <c r="K259" s="52">
        <f t="shared" si="325"/>
        <v>1.7508310826926273E-5</v>
      </c>
      <c r="L259" s="52">
        <f t="shared" si="325"/>
        <v>1.6832322195802591E-5</v>
      </c>
      <c r="M259" s="52">
        <f t="shared" si="325"/>
        <v>1.2642099449992507E-5</v>
      </c>
      <c r="N259" s="52">
        <f t="shared" si="325"/>
        <v>9.5095854951153303E-6</v>
      </c>
      <c r="O259" s="52">
        <f t="shared" si="325"/>
        <v>1.5755405819209469E-4</v>
      </c>
      <c r="P259" s="52">
        <f t="shared" si="325"/>
        <v>9.4883554570640799E-5</v>
      </c>
      <c r="Q259" s="52">
        <f t="shared" si="325"/>
        <v>7.5865597473265638E-5</v>
      </c>
    </row>
    <row r="260" spans="1:17" ht="11.45" customHeight="1" x14ac:dyDescent="0.25">
      <c r="A260" s="53" t="s">
        <v>58</v>
      </c>
      <c r="B260" s="52">
        <f t="shared" ref="B260:Q260" si="326">IF(B42=0,0,B42/B$31)</f>
        <v>1.0170346327870694E-2</v>
      </c>
      <c r="C260" s="52">
        <f t="shared" si="326"/>
        <v>1.0280587384655152E-2</v>
      </c>
      <c r="D260" s="52">
        <f t="shared" si="326"/>
        <v>1.0193602452999202E-2</v>
      </c>
      <c r="E260" s="52">
        <f t="shared" si="326"/>
        <v>9.3028340914664762E-3</v>
      </c>
      <c r="F260" s="52">
        <f t="shared" si="326"/>
        <v>8.9798834235858219E-3</v>
      </c>
      <c r="G260" s="52">
        <f t="shared" si="326"/>
        <v>7.6593123768598217E-3</v>
      </c>
      <c r="H260" s="52">
        <f t="shared" si="326"/>
        <v>6.4027341037609939E-3</v>
      </c>
      <c r="I260" s="52">
        <f t="shared" si="326"/>
        <v>5.5008553199905738E-3</v>
      </c>
      <c r="J260" s="52">
        <f t="shared" si="326"/>
        <v>5.2269857032508551E-3</v>
      </c>
      <c r="K260" s="52">
        <f t="shared" si="326"/>
        <v>5.2745130014232146E-3</v>
      </c>
      <c r="L260" s="52">
        <f t="shared" si="326"/>
        <v>5.0053329001965826E-3</v>
      </c>
      <c r="M260" s="52">
        <f t="shared" si="326"/>
        <v>5.4698389878990823E-3</v>
      </c>
      <c r="N260" s="52">
        <f t="shared" si="326"/>
        <v>4.5277708065087187E-3</v>
      </c>
      <c r="O260" s="52">
        <f t="shared" si="326"/>
        <v>3.9977022410167254E-3</v>
      </c>
      <c r="P260" s="52">
        <f t="shared" si="326"/>
        <v>4.0351903646230281E-3</v>
      </c>
      <c r="Q260" s="52">
        <f t="shared" si="326"/>
        <v>3.4774445443730055E-3</v>
      </c>
    </row>
    <row r="261" spans="1:17" ht="11.45" customHeight="1" x14ac:dyDescent="0.25">
      <c r="A261" s="53" t="s">
        <v>57</v>
      </c>
      <c r="B261" s="52">
        <f t="shared" ref="B261:Q261" si="327">IF(B43=0,0,B43/B$31)</f>
        <v>0</v>
      </c>
      <c r="C261" s="52">
        <f t="shared" si="327"/>
        <v>0</v>
      </c>
      <c r="D261" s="52">
        <f t="shared" si="327"/>
        <v>4.0823294459957785E-6</v>
      </c>
      <c r="E261" s="52">
        <f t="shared" si="327"/>
        <v>3.6852688610068031E-6</v>
      </c>
      <c r="F261" s="52">
        <f t="shared" si="327"/>
        <v>3.5602304878509886E-6</v>
      </c>
      <c r="G261" s="52">
        <f t="shared" si="327"/>
        <v>3.0410414177322125E-6</v>
      </c>
      <c r="H261" s="52">
        <f t="shared" si="327"/>
        <v>2.5590112942805429E-6</v>
      </c>
      <c r="I261" s="52">
        <f t="shared" si="327"/>
        <v>2.2517036658918355E-6</v>
      </c>
      <c r="J261" s="52">
        <f t="shared" si="327"/>
        <v>2.1893027446087183E-6</v>
      </c>
      <c r="K261" s="52">
        <f t="shared" si="327"/>
        <v>2.2087544640833594E-6</v>
      </c>
      <c r="L261" s="52">
        <f t="shared" si="327"/>
        <v>2.1663738611337233E-6</v>
      </c>
      <c r="M261" s="52">
        <f t="shared" si="327"/>
        <v>8.4506496084170447E-6</v>
      </c>
      <c r="N261" s="52">
        <f t="shared" si="327"/>
        <v>7.1336425489357863E-6</v>
      </c>
      <c r="O261" s="52">
        <f t="shared" si="327"/>
        <v>3.7271176643525398E-5</v>
      </c>
      <c r="P261" s="52">
        <f t="shared" si="327"/>
        <v>1.2405523533325359E-4</v>
      </c>
      <c r="Q261" s="52">
        <f t="shared" si="327"/>
        <v>1.1187738747561689E-4</v>
      </c>
    </row>
    <row r="262" spans="1:17" ht="11.45" customHeight="1" x14ac:dyDescent="0.25">
      <c r="A262" s="53" t="s">
        <v>56</v>
      </c>
      <c r="B262" s="52">
        <f t="shared" ref="B262:Q262" si="328">IF(B44=0,0,B44/B$31)</f>
        <v>0</v>
      </c>
      <c r="C262" s="52">
        <f t="shared" si="328"/>
        <v>0</v>
      </c>
      <c r="D262" s="52">
        <f t="shared" si="328"/>
        <v>0</v>
      </c>
      <c r="E262" s="52">
        <f t="shared" si="328"/>
        <v>0</v>
      </c>
      <c r="F262" s="52">
        <f t="shared" si="328"/>
        <v>0</v>
      </c>
      <c r="G262" s="52">
        <f t="shared" si="328"/>
        <v>0</v>
      </c>
      <c r="H262" s="52">
        <f t="shared" si="328"/>
        <v>0</v>
      </c>
      <c r="I262" s="52">
        <f t="shared" si="328"/>
        <v>0</v>
      </c>
      <c r="J262" s="52">
        <f t="shared" si="328"/>
        <v>0</v>
      </c>
      <c r="K262" s="52">
        <f t="shared" si="328"/>
        <v>1.7824609239298447E-4</v>
      </c>
      <c r="L262" s="52">
        <f t="shared" si="328"/>
        <v>2.8160619863517721E-4</v>
      </c>
      <c r="M262" s="52">
        <f t="shared" si="328"/>
        <v>4.0358286693884616E-4</v>
      </c>
      <c r="N262" s="52">
        <f t="shared" si="328"/>
        <v>3.298530795660796E-4</v>
      </c>
      <c r="O262" s="52">
        <f t="shared" si="328"/>
        <v>5.1361456108515698E-4</v>
      </c>
      <c r="P262" s="52">
        <f t="shared" si="328"/>
        <v>6.2644690370103492E-4</v>
      </c>
      <c r="Q262" s="52">
        <f t="shared" si="328"/>
        <v>9.9209487019109627E-4</v>
      </c>
    </row>
    <row r="263" spans="1:17" ht="11.45" customHeight="1" x14ac:dyDescent="0.25">
      <c r="A263" s="53" t="s">
        <v>55</v>
      </c>
      <c r="B263" s="52">
        <f t="shared" ref="B263:Q263" si="329">IF(B45=0,0,B45/B$31)</f>
        <v>0</v>
      </c>
      <c r="C263" s="52">
        <f t="shared" si="329"/>
        <v>0</v>
      </c>
      <c r="D263" s="52">
        <f t="shared" si="329"/>
        <v>0</v>
      </c>
      <c r="E263" s="52">
        <f t="shared" si="329"/>
        <v>0</v>
      </c>
      <c r="F263" s="52">
        <f t="shared" si="329"/>
        <v>4.8064910060693335E-5</v>
      </c>
      <c r="G263" s="52">
        <f t="shared" si="329"/>
        <v>1.4850707300428838E-4</v>
      </c>
      <c r="H263" s="52">
        <f t="shared" si="329"/>
        <v>2.2322171518241794E-4</v>
      </c>
      <c r="I263" s="52">
        <f t="shared" si="329"/>
        <v>2.6747047004646417E-4</v>
      </c>
      <c r="J263" s="52">
        <f t="shared" si="329"/>
        <v>2.7886647643786205E-4</v>
      </c>
      <c r="K263" s="52">
        <f t="shared" si="329"/>
        <v>2.9813696243510975E-4</v>
      </c>
      <c r="L263" s="52">
        <f t="shared" si="329"/>
        <v>2.8779690645852542E-4</v>
      </c>
      <c r="M263" s="52">
        <f t="shared" si="329"/>
        <v>3.06752668526E-4</v>
      </c>
      <c r="N263" s="52">
        <f t="shared" si="329"/>
        <v>2.5218804759537494E-4</v>
      </c>
      <c r="O263" s="52">
        <f t="shared" si="329"/>
        <v>1.0832860539124241E-3</v>
      </c>
      <c r="P263" s="52">
        <f t="shared" si="329"/>
        <v>1.1067092418109931E-3</v>
      </c>
      <c r="Q263" s="52">
        <f t="shared" si="329"/>
        <v>1.013510501023976E-3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0.37913211379271561</v>
      </c>
      <c r="C265" s="54">
        <f t="shared" si="331"/>
        <v>0.38316629368375499</v>
      </c>
      <c r="D265" s="54">
        <f t="shared" si="331"/>
        <v>0.39939387530256182</v>
      </c>
      <c r="E265" s="54">
        <f t="shared" si="331"/>
        <v>0.37045256899009393</v>
      </c>
      <c r="F265" s="54">
        <f t="shared" si="331"/>
        <v>0.37890153681777994</v>
      </c>
      <c r="G265" s="54">
        <f t="shared" si="331"/>
        <v>0.41722676379407536</v>
      </c>
      <c r="H265" s="54">
        <f t="shared" si="331"/>
        <v>0.44986890632062954</v>
      </c>
      <c r="I265" s="54">
        <f t="shared" si="331"/>
        <v>0.45685451990132098</v>
      </c>
      <c r="J265" s="54">
        <f t="shared" si="331"/>
        <v>0.4974744715815454</v>
      </c>
      <c r="K265" s="54">
        <f t="shared" si="331"/>
        <v>0.54280321808244691</v>
      </c>
      <c r="L265" s="54">
        <f t="shared" si="331"/>
        <v>0.5361795112789316</v>
      </c>
      <c r="M265" s="54">
        <f t="shared" si="331"/>
        <v>0.54589876153420092</v>
      </c>
      <c r="N265" s="54">
        <f t="shared" si="331"/>
        <v>0.54391028021239518</v>
      </c>
      <c r="O265" s="54">
        <f t="shared" si="331"/>
        <v>0.52682178930239187</v>
      </c>
      <c r="P265" s="54">
        <f t="shared" si="331"/>
        <v>0.5437525039904294</v>
      </c>
      <c r="Q265" s="54">
        <f t="shared" si="331"/>
        <v>0.54518503393291617</v>
      </c>
    </row>
    <row r="266" spans="1:17" ht="11.45" customHeight="1" x14ac:dyDescent="0.25">
      <c r="A266" s="53" t="s">
        <v>59</v>
      </c>
      <c r="B266" s="52">
        <f t="shared" ref="B266:Q266" si="332">IF(B48=0,0,B48/B$46)</f>
        <v>5.2785527029928274E-2</v>
      </c>
      <c r="C266" s="52">
        <f t="shared" si="332"/>
        <v>5.1522417029133127E-2</v>
      </c>
      <c r="D266" s="52">
        <f t="shared" si="332"/>
        <v>4.9210521881504106E-2</v>
      </c>
      <c r="E266" s="52">
        <f t="shared" si="332"/>
        <v>4.2233075711216664E-2</v>
      </c>
      <c r="F266" s="52">
        <f t="shared" si="332"/>
        <v>4.038874562329145E-2</v>
      </c>
      <c r="G266" s="52">
        <f t="shared" si="332"/>
        <v>4.0990831819814964E-2</v>
      </c>
      <c r="H266" s="52">
        <f t="shared" si="332"/>
        <v>4.4592019207642691E-2</v>
      </c>
      <c r="I266" s="52">
        <f t="shared" si="332"/>
        <v>4.5689201353559541E-2</v>
      </c>
      <c r="J266" s="52">
        <f t="shared" si="332"/>
        <v>4.364337876803364E-2</v>
      </c>
      <c r="K266" s="52">
        <f t="shared" si="332"/>
        <v>3.9198049216074247E-2</v>
      </c>
      <c r="L266" s="52">
        <f t="shared" si="332"/>
        <v>3.7431670283063892E-2</v>
      </c>
      <c r="M266" s="52">
        <f t="shared" si="332"/>
        <v>2.9890647776846614E-2</v>
      </c>
      <c r="N266" s="52">
        <f t="shared" si="332"/>
        <v>2.284616480001004E-2</v>
      </c>
      <c r="O266" s="52">
        <f t="shared" si="332"/>
        <v>1.8870991840139694E-2</v>
      </c>
      <c r="P266" s="52">
        <f t="shared" si="332"/>
        <v>1.5681840137625035E-2</v>
      </c>
      <c r="Q266" s="52">
        <f t="shared" si="332"/>
        <v>1.2925241002026107E-2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0.32634658676278733</v>
      </c>
      <c r="C267" s="52">
        <f t="shared" si="333"/>
        <v>0.33164387665462192</v>
      </c>
      <c r="D267" s="52">
        <f t="shared" si="333"/>
        <v>0.35018335342105766</v>
      </c>
      <c r="E267" s="52">
        <f t="shared" si="333"/>
        <v>0.32821949327887728</v>
      </c>
      <c r="F267" s="52">
        <f t="shared" si="333"/>
        <v>0.33851279119448846</v>
      </c>
      <c r="G267" s="52">
        <f t="shared" si="333"/>
        <v>0.37623593197426036</v>
      </c>
      <c r="H267" s="52">
        <f t="shared" si="333"/>
        <v>0.40527688711298682</v>
      </c>
      <c r="I267" s="52">
        <f t="shared" si="333"/>
        <v>0.41116531854776139</v>
      </c>
      <c r="J267" s="52">
        <f t="shared" si="333"/>
        <v>0.45383109281351175</v>
      </c>
      <c r="K267" s="52">
        <f t="shared" si="333"/>
        <v>0.50360516886637263</v>
      </c>
      <c r="L267" s="52">
        <f t="shared" si="333"/>
        <v>0.49874784099586766</v>
      </c>
      <c r="M267" s="52">
        <f t="shared" si="333"/>
        <v>0.51600811375735434</v>
      </c>
      <c r="N267" s="52">
        <f t="shared" si="333"/>
        <v>0.52106411541238518</v>
      </c>
      <c r="O267" s="52">
        <f t="shared" si="333"/>
        <v>0.50795079746225225</v>
      </c>
      <c r="P267" s="52">
        <f t="shared" si="333"/>
        <v>0.52807066385280443</v>
      </c>
      <c r="Q267" s="52">
        <f t="shared" si="333"/>
        <v>0.5322597929308901</v>
      </c>
    </row>
    <row r="268" spans="1:17" ht="11.45" customHeight="1" x14ac:dyDescent="0.25">
      <c r="A268" s="53" t="s">
        <v>57</v>
      </c>
      <c r="B268" s="52">
        <f t="shared" ref="B268:Q268" si="334">IF(B50=0,0,B50/B$46)</f>
        <v>0</v>
      </c>
      <c r="C268" s="52">
        <f t="shared" si="334"/>
        <v>0</v>
      </c>
      <c r="D268" s="52">
        <f t="shared" si="334"/>
        <v>0</v>
      </c>
      <c r="E268" s="52">
        <f t="shared" si="334"/>
        <v>0</v>
      </c>
      <c r="F268" s="52">
        <f t="shared" si="334"/>
        <v>0</v>
      </c>
      <c r="G268" s="52">
        <f t="shared" si="334"/>
        <v>0</v>
      </c>
      <c r="H268" s="52">
        <f t="shared" si="334"/>
        <v>0</v>
      </c>
      <c r="I268" s="52">
        <f t="shared" si="334"/>
        <v>0</v>
      </c>
      <c r="J268" s="52">
        <f t="shared" si="334"/>
        <v>0</v>
      </c>
      <c r="K268" s="52">
        <f t="shared" si="334"/>
        <v>0</v>
      </c>
      <c r="L268" s="52">
        <f t="shared" si="334"/>
        <v>0</v>
      </c>
      <c r="M268" s="52">
        <f t="shared" si="334"/>
        <v>0</v>
      </c>
      <c r="N268" s="52">
        <f t="shared" si="334"/>
        <v>0</v>
      </c>
      <c r="O268" s="52">
        <f t="shared" si="334"/>
        <v>0</v>
      </c>
      <c r="P268" s="52">
        <f t="shared" si="334"/>
        <v>0</v>
      </c>
      <c r="Q268" s="52">
        <f t="shared" si="334"/>
        <v>0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0</v>
      </c>
      <c r="D269" s="52">
        <f t="shared" si="335"/>
        <v>0</v>
      </c>
      <c r="E269" s="52">
        <f t="shared" si="335"/>
        <v>0</v>
      </c>
      <c r="F269" s="52">
        <f t="shared" si="335"/>
        <v>0</v>
      </c>
      <c r="G269" s="52">
        <f t="shared" si="335"/>
        <v>0</v>
      </c>
      <c r="H269" s="52">
        <f t="shared" si="335"/>
        <v>0</v>
      </c>
      <c r="I269" s="52">
        <f t="shared" si="335"/>
        <v>0</v>
      </c>
      <c r="J269" s="52">
        <f t="shared" si="335"/>
        <v>0</v>
      </c>
      <c r="K269" s="52">
        <f t="shared" si="335"/>
        <v>0</v>
      </c>
      <c r="L269" s="52">
        <f t="shared" si="335"/>
        <v>0</v>
      </c>
      <c r="M269" s="52">
        <f t="shared" si="335"/>
        <v>0</v>
      </c>
      <c r="N269" s="52">
        <f t="shared" si="335"/>
        <v>0</v>
      </c>
      <c r="O269" s="52">
        <f t="shared" si="335"/>
        <v>0</v>
      </c>
      <c r="P269" s="52">
        <f t="shared" si="335"/>
        <v>0</v>
      </c>
      <c r="Q269" s="52">
        <f t="shared" si="335"/>
        <v>0</v>
      </c>
    </row>
    <row r="270" spans="1:17" ht="11.45" customHeight="1" x14ac:dyDescent="0.25">
      <c r="A270" s="53" t="s">
        <v>55</v>
      </c>
      <c r="B270" s="52">
        <f t="shared" ref="B270:Q270" si="336">IF(B52=0,0,B52/B$46)</f>
        <v>0</v>
      </c>
      <c r="C270" s="52">
        <f t="shared" si="336"/>
        <v>0</v>
      </c>
      <c r="D270" s="52">
        <f t="shared" si="336"/>
        <v>0</v>
      </c>
      <c r="E270" s="52">
        <f t="shared" si="336"/>
        <v>0</v>
      </c>
      <c r="F270" s="52">
        <f t="shared" si="336"/>
        <v>0</v>
      </c>
      <c r="G270" s="52">
        <f t="shared" si="336"/>
        <v>0</v>
      </c>
      <c r="H270" s="52">
        <f t="shared" si="336"/>
        <v>0</v>
      </c>
      <c r="I270" s="52">
        <f t="shared" si="336"/>
        <v>0</v>
      </c>
      <c r="J270" s="52">
        <f t="shared" si="336"/>
        <v>0</v>
      </c>
      <c r="K270" s="52">
        <f t="shared" si="336"/>
        <v>0</v>
      </c>
      <c r="L270" s="52">
        <f t="shared" si="336"/>
        <v>0</v>
      </c>
      <c r="M270" s="52">
        <f t="shared" si="336"/>
        <v>0</v>
      </c>
      <c r="N270" s="52">
        <f t="shared" si="336"/>
        <v>0</v>
      </c>
      <c r="O270" s="52">
        <f t="shared" si="336"/>
        <v>0</v>
      </c>
      <c r="P270" s="52">
        <f t="shared" si="336"/>
        <v>0</v>
      </c>
      <c r="Q270" s="52">
        <f t="shared" si="336"/>
        <v>0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0.62086788620728439</v>
      </c>
      <c r="C271" s="50">
        <f t="shared" si="337"/>
        <v>0.61683370631624512</v>
      </c>
      <c r="D271" s="50">
        <f t="shared" si="337"/>
        <v>0.60060612469743824</v>
      </c>
      <c r="E271" s="50">
        <f t="shared" si="337"/>
        <v>0.62954743100990596</v>
      </c>
      <c r="F271" s="50">
        <f t="shared" si="337"/>
        <v>0.62109846318222006</v>
      </c>
      <c r="G271" s="50">
        <f t="shared" si="337"/>
        <v>0.58277323620592469</v>
      </c>
      <c r="H271" s="50">
        <f t="shared" si="337"/>
        <v>0.55013109367937052</v>
      </c>
      <c r="I271" s="50">
        <f t="shared" si="337"/>
        <v>0.54314548009867902</v>
      </c>
      <c r="J271" s="50">
        <f t="shared" si="337"/>
        <v>0.50252552841845477</v>
      </c>
      <c r="K271" s="50">
        <f t="shared" si="337"/>
        <v>0.45719678191755303</v>
      </c>
      <c r="L271" s="50">
        <f t="shared" si="337"/>
        <v>0.4638204887210684</v>
      </c>
      <c r="M271" s="50">
        <f t="shared" si="337"/>
        <v>0.45410123846579908</v>
      </c>
      <c r="N271" s="50">
        <f t="shared" si="337"/>
        <v>0.45608971978760493</v>
      </c>
      <c r="O271" s="50">
        <f t="shared" si="337"/>
        <v>0.47317821069760813</v>
      </c>
      <c r="P271" s="50">
        <f t="shared" si="337"/>
        <v>0.45624749600957049</v>
      </c>
      <c r="Q271" s="50">
        <f t="shared" si="337"/>
        <v>0.45481496606708383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0.46031853442256948</v>
      </c>
      <c r="C272" s="48">
        <f t="shared" si="338"/>
        <v>0.44866233646824816</v>
      </c>
      <c r="D272" s="48">
        <f t="shared" si="338"/>
        <v>0.4311952684556245</v>
      </c>
      <c r="E272" s="48">
        <f t="shared" si="338"/>
        <v>0.48038494848658808</v>
      </c>
      <c r="F272" s="48">
        <f t="shared" si="338"/>
        <v>0.45404590850592069</v>
      </c>
      <c r="G272" s="48">
        <f t="shared" si="338"/>
        <v>0.4109118631974239</v>
      </c>
      <c r="H272" s="48">
        <f t="shared" si="338"/>
        <v>0.36294464835799634</v>
      </c>
      <c r="I272" s="48">
        <f t="shared" si="338"/>
        <v>0.36003437969851038</v>
      </c>
      <c r="J272" s="48">
        <f t="shared" si="338"/>
        <v>0.32731754534548024</v>
      </c>
      <c r="K272" s="48">
        <f t="shared" si="338"/>
        <v>0.31436940963482318</v>
      </c>
      <c r="L272" s="48">
        <f t="shared" si="338"/>
        <v>0.2906739421110463</v>
      </c>
      <c r="M272" s="48">
        <f t="shared" si="338"/>
        <v>0.27382431323599521</v>
      </c>
      <c r="N272" s="48">
        <f t="shared" si="338"/>
        <v>0.26807980813736948</v>
      </c>
      <c r="O272" s="48">
        <f t="shared" si="338"/>
        <v>0.26842728568489554</v>
      </c>
      <c r="P272" s="48">
        <f t="shared" si="338"/>
        <v>0.27368622281525573</v>
      </c>
      <c r="Q272" s="48">
        <f t="shared" si="338"/>
        <v>0.25709175268391299</v>
      </c>
    </row>
    <row r="273" spans="1:17" ht="11.45" customHeight="1" x14ac:dyDescent="0.25">
      <c r="A273" s="47" t="s">
        <v>22</v>
      </c>
      <c r="B273" s="46">
        <f t="shared" ref="B273:Q273" si="339">IF(B55=0,0,B55/B$46)</f>
        <v>0.16054935178471488</v>
      </c>
      <c r="C273" s="46">
        <f t="shared" si="339"/>
        <v>0.16817136984799694</v>
      </c>
      <c r="D273" s="46">
        <f t="shared" si="339"/>
        <v>0.16941085624181368</v>
      </c>
      <c r="E273" s="46">
        <f t="shared" si="339"/>
        <v>0.14916248252331787</v>
      </c>
      <c r="F273" s="46">
        <f t="shared" si="339"/>
        <v>0.16705255467629937</v>
      </c>
      <c r="G273" s="46">
        <f t="shared" si="339"/>
        <v>0.17186137300850074</v>
      </c>
      <c r="H273" s="46">
        <f t="shared" si="339"/>
        <v>0.18718644532137424</v>
      </c>
      <c r="I273" s="46">
        <f t="shared" si="339"/>
        <v>0.18311110040016862</v>
      </c>
      <c r="J273" s="46">
        <f t="shared" si="339"/>
        <v>0.17520798307297447</v>
      </c>
      <c r="K273" s="46">
        <f t="shared" si="339"/>
        <v>0.14282737228272985</v>
      </c>
      <c r="L273" s="46">
        <f t="shared" si="339"/>
        <v>0.1731465466100221</v>
      </c>
      <c r="M273" s="46">
        <f t="shared" si="339"/>
        <v>0.18027692522980382</v>
      </c>
      <c r="N273" s="46">
        <f t="shared" si="339"/>
        <v>0.18800991165023545</v>
      </c>
      <c r="O273" s="46">
        <f t="shared" si="339"/>
        <v>0.20475092501271258</v>
      </c>
      <c r="P273" s="46">
        <f t="shared" si="339"/>
        <v>0.18256127319431475</v>
      </c>
      <c r="Q273" s="46">
        <f t="shared" si="339"/>
        <v>0.19772321338317084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948.67778361130274</v>
      </c>
      <c r="C4" s="96">
        <f t="shared" ref="C4:Q4" si="0">C5+C9+C10+C15</f>
        <v>1041.1051299999999</v>
      </c>
      <c r="D4" s="96">
        <f t="shared" si="0"/>
        <v>1076.5203799999999</v>
      </c>
      <c r="E4" s="96">
        <f t="shared" si="0"/>
        <v>1092.6923499999998</v>
      </c>
      <c r="F4" s="96">
        <f t="shared" si="0"/>
        <v>1206.5746649166565</v>
      </c>
      <c r="G4" s="96">
        <f t="shared" si="0"/>
        <v>1282.0682785404051</v>
      </c>
      <c r="H4" s="96">
        <f t="shared" si="0"/>
        <v>1382.4122671404252</v>
      </c>
      <c r="I4" s="96">
        <f t="shared" si="0"/>
        <v>1659.4455504993455</v>
      </c>
      <c r="J4" s="96">
        <f t="shared" si="0"/>
        <v>1655.1544911610217</v>
      </c>
      <c r="K4" s="96">
        <f t="shared" si="0"/>
        <v>1374.7831951624009</v>
      </c>
      <c r="L4" s="96">
        <f t="shared" si="0"/>
        <v>1402.8132197505986</v>
      </c>
      <c r="M4" s="96">
        <f t="shared" si="0"/>
        <v>1393.3182528223188</v>
      </c>
      <c r="N4" s="96">
        <f t="shared" si="0"/>
        <v>1410.1926480518207</v>
      </c>
      <c r="O4" s="96">
        <f t="shared" si="0"/>
        <v>1416.8481035180796</v>
      </c>
      <c r="P4" s="96">
        <f t="shared" si="0"/>
        <v>1576.1510698485108</v>
      </c>
      <c r="Q4" s="96">
        <f t="shared" si="0"/>
        <v>1670.4682644537463</v>
      </c>
    </row>
    <row r="5" spans="1:17" ht="11.45" customHeight="1" x14ac:dyDescent="0.25">
      <c r="A5" s="95" t="s">
        <v>91</v>
      </c>
      <c r="B5" s="94">
        <f>SUM(B6:B8)</f>
        <v>948.67778361130274</v>
      </c>
      <c r="C5" s="94">
        <f t="shared" ref="C5:Q5" si="1">SUM(C6:C8)</f>
        <v>1041.1051299999999</v>
      </c>
      <c r="D5" s="94">
        <f t="shared" si="1"/>
        <v>1076.5203799999999</v>
      </c>
      <c r="E5" s="94">
        <f t="shared" si="1"/>
        <v>1092.6923499999998</v>
      </c>
      <c r="F5" s="94">
        <f t="shared" si="1"/>
        <v>1205.4776499999998</v>
      </c>
      <c r="G5" s="94">
        <f t="shared" si="1"/>
        <v>1278.0911857752997</v>
      </c>
      <c r="H5" s="94">
        <f t="shared" si="1"/>
        <v>1361.9510500000001</v>
      </c>
      <c r="I5" s="94">
        <f t="shared" si="1"/>
        <v>1604.73117</v>
      </c>
      <c r="J5" s="94">
        <f t="shared" si="1"/>
        <v>1592.1858</v>
      </c>
      <c r="K5" s="94">
        <f t="shared" si="1"/>
        <v>1320.28774</v>
      </c>
      <c r="L5" s="94">
        <f t="shared" si="1"/>
        <v>1354.0781540484904</v>
      </c>
      <c r="M5" s="94">
        <f t="shared" si="1"/>
        <v>1343.5865665756178</v>
      </c>
      <c r="N5" s="94">
        <f t="shared" si="1"/>
        <v>1347.9738798611368</v>
      </c>
      <c r="O5" s="94">
        <f t="shared" si="1"/>
        <v>1350.7842449051773</v>
      </c>
      <c r="P5" s="94">
        <f t="shared" si="1"/>
        <v>1504.6993834122375</v>
      </c>
      <c r="Q5" s="94">
        <f t="shared" si="1"/>
        <v>1590.2834744839547</v>
      </c>
    </row>
    <row r="6" spans="1:17" ht="11.45" customHeight="1" x14ac:dyDescent="0.25">
      <c r="A6" s="17" t="s">
        <v>90</v>
      </c>
      <c r="B6" s="94">
        <v>119.83620625285667</v>
      </c>
      <c r="C6" s="94">
        <v>126.50958</v>
      </c>
      <c r="D6" s="94">
        <v>151.91972999999999</v>
      </c>
      <c r="E6" s="94">
        <v>175.32795999999999</v>
      </c>
      <c r="F6" s="94">
        <v>211.89771999999999</v>
      </c>
      <c r="G6" s="94">
        <v>228.6069383667917</v>
      </c>
      <c r="H6" s="94">
        <v>234.12805</v>
      </c>
      <c r="I6" s="94">
        <v>231.74513999999999</v>
      </c>
      <c r="J6" s="94">
        <v>205.09768</v>
      </c>
      <c r="K6" s="94">
        <v>184.00473</v>
      </c>
      <c r="L6" s="94">
        <v>174.07698050824484</v>
      </c>
      <c r="M6" s="94">
        <v>162.9800305721125</v>
      </c>
      <c r="N6" s="94">
        <v>152.99711704699595</v>
      </c>
      <c r="O6" s="94">
        <v>146.34548930423807</v>
      </c>
      <c r="P6" s="94">
        <v>143.00571119723338</v>
      </c>
      <c r="Q6" s="94">
        <v>133.3239167522585</v>
      </c>
    </row>
    <row r="7" spans="1:17" ht="11.45" customHeight="1" x14ac:dyDescent="0.25">
      <c r="A7" s="17" t="s">
        <v>89</v>
      </c>
      <c r="B7" s="94">
        <v>390.48197489816391</v>
      </c>
      <c r="C7" s="94">
        <v>386.34877999999998</v>
      </c>
      <c r="D7" s="94">
        <v>375.93637000000001</v>
      </c>
      <c r="E7" s="94">
        <v>373.80092999999999</v>
      </c>
      <c r="F7" s="94">
        <v>357.99990000000003</v>
      </c>
      <c r="G7" s="94">
        <v>350.59756453818699</v>
      </c>
      <c r="H7" s="94">
        <v>368.53904</v>
      </c>
      <c r="I7" s="94">
        <v>443.98228</v>
      </c>
      <c r="J7" s="94">
        <v>437.59433000000001</v>
      </c>
      <c r="K7" s="94">
        <v>366.88067000000001</v>
      </c>
      <c r="L7" s="94">
        <v>296.31254757242596</v>
      </c>
      <c r="M7" s="94">
        <v>257.8118282161654</v>
      </c>
      <c r="N7" s="94">
        <v>231.059495084524</v>
      </c>
      <c r="O7" s="94">
        <v>209.66055244196539</v>
      </c>
      <c r="P7" s="94">
        <v>205.38371083693929</v>
      </c>
      <c r="Q7" s="94">
        <v>199.86624548062184</v>
      </c>
    </row>
    <row r="8" spans="1:17" ht="11.45" customHeight="1" x14ac:dyDescent="0.25">
      <c r="A8" s="17" t="s">
        <v>88</v>
      </c>
      <c r="B8" s="94">
        <v>438.35960246028219</v>
      </c>
      <c r="C8" s="94">
        <v>528.24677000000008</v>
      </c>
      <c r="D8" s="94">
        <v>548.66427999999996</v>
      </c>
      <c r="E8" s="94">
        <v>543.56345999999996</v>
      </c>
      <c r="F8" s="94">
        <v>635.58002999999997</v>
      </c>
      <c r="G8" s="94">
        <v>698.88668287032101</v>
      </c>
      <c r="H8" s="94">
        <v>759.28395999999998</v>
      </c>
      <c r="I8" s="94">
        <v>929.00374999999997</v>
      </c>
      <c r="J8" s="94">
        <v>949.49378999999999</v>
      </c>
      <c r="K8" s="94">
        <v>769.40233999999998</v>
      </c>
      <c r="L8" s="94">
        <v>883.68862596781958</v>
      </c>
      <c r="M8" s="94">
        <v>922.7947077873398</v>
      </c>
      <c r="N8" s="94">
        <v>963.91726772961681</v>
      </c>
      <c r="O8" s="94">
        <v>994.77820315897395</v>
      </c>
      <c r="P8" s="94">
        <v>1156.3099613780648</v>
      </c>
      <c r="Q8" s="94">
        <v>1257.0933122510744</v>
      </c>
    </row>
    <row r="9" spans="1:17" ht="11.45" customHeight="1" x14ac:dyDescent="0.25">
      <c r="A9" s="95" t="s">
        <v>25</v>
      </c>
      <c r="B9" s="94">
        <v>0</v>
      </c>
      <c r="C9" s="94">
        <v>0</v>
      </c>
      <c r="D9" s="94">
        <v>0</v>
      </c>
      <c r="E9" s="94">
        <v>0</v>
      </c>
      <c r="F9" s="94">
        <v>0</v>
      </c>
      <c r="G9" s="94">
        <v>0</v>
      </c>
      <c r="H9" s="94">
        <v>0</v>
      </c>
      <c r="I9" s="94">
        <v>0</v>
      </c>
      <c r="J9" s="94">
        <v>0</v>
      </c>
      <c r="K9" s="94">
        <v>1.3941400000000002</v>
      </c>
      <c r="L9" s="94">
        <v>2.414424592281474</v>
      </c>
      <c r="M9" s="94">
        <v>3.2006547584689251</v>
      </c>
      <c r="N9" s="94">
        <v>2.8879405732497538</v>
      </c>
      <c r="O9" s="94">
        <v>3.9887638815441804</v>
      </c>
      <c r="P9" s="94">
        <v>4.6338055145525452</v>
      </c>
      <c r="Q9" s="94">
        <v>7.6728235735154726</v>
      </c>
    </row>
    <row r="10" spans="1:17" ht="11.45" customHeight="1" x14ac:dyDescent="0.25">
      <c r="A10" s="95" t="s">
        <v>87</v>
      </c>
      <c r="B10" s="94">
        <f>SUM(B11:B14)</f>
        <v>0</v>
      </c>
      <c r="C10" s="94">
        <f t="shared" ref="C10:Q10" si="2">SUM(C11:C14)</f>
        <v>0</v>
      </c>
      <c r="D10" s="94">
        <f t="shared" si="2"/>
        <v>0</v>
      </c>
      <c r="E10" s="94">
        <f t="shared" si="2"/>
        <v>0</v>
      </c>
      <c r="F10" s="94">
        <f t="shared" si="2"/>
        <v>0.90036000000000005</v>
      </c>
      <c r="G10" s="94">
        <f t="shared" si="2"/>
        <v>3.2960744025053534</v>
      </c>
      <c r="H10" s="94">
        <f t="shared" si="2"/>
        <v>19.29485</v>
      </c>
      <c r="I10" s="94">
        <f t="shared" si="2"/>
        <v>53.191599999999994</v>
      </c>
      <c r="J10" s="94">
        <f t="shared" si="2"/>
        <v>61.400080000000003</v>
      </c>
      <c r="K10" s="94">
        <f t="shared" si="2"/>
        <v>51.50003000000001</v>
      </c>
      <c r="L10" s="94">
        <f t="shared" si="2"/>
        <v>44.766832345735324</v>
      </c>
      <c r="M10" s="94">
        <f t="shared" si="2"/>
        <v>44.999174985187352</v>
      </c>
      <c r="N10" s="94">
        <f t="shared" si="2"/>
        <v>57.873316639473209</v>
      </c>
      <c r="O10" s="94">
        <f t="shared" si="2"/>
        <v>55.937434896498139</v>
      </c>
      <c r="P10" s="94">
        <f t="shared" si="2"/>
        <v>60.5962808082786</v>
      </c>
      <c r="Q10" s="94">
        <f t="shared" si="2"/>
        <v>66.231967134804592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</v>
      </c>
      <c r="E12" s="94">
        <v>0</v>
      </c>
      <c r="F12" s="94">
        <v>0</v>
      </c>
      <c r="G12" s="94">
        <v>0.64488403865340405</v>
      </c>
      <c r="H12" s="94">
        <v>5.1966000000000001</v>
      </c>
      <c r="I12" s="94">
        <v>11.66459</v>
      </c>
      <c r="J12" s="94">
        <v>15.499780000000001</v>
      </c>
      <c r="K12" s="94">
        <v>13.50001</v>
      </c>
      <c r="L12" s="94">
        <v>10.301369462387628</v>
      </c>
      <c r="M12" s="94">
        <v>9.6604958826070551</v>
      </c>
      <c r="N12" s="94">
        <v>8.3834909716251094</v>
      </c>
      <c r="O12" s="94">
        <v>6.4488075972874199</v>
      </c>
      <c r="P12" s="94">
        <v>5.8039548292009915</v>
      </c>
      <c r="Q12" s="94">
        <v>9.6732588134135895</v>
      </c>
    </row>
    <row r="13" spans="1:17" ht="11.45" customHeight="1" x14ac:dyDescent="0.25">
      <c r="A13" s="17" t="s">
        <v>84</v>
      </c>
      <c r="B13" s="94">
        <v>0</v>
      </c>
      <c r="C13" s="94">
        <v>0</v>
      </c>
      <c r="D13" s="94">
        <v>0</v>
      </c>
      <c r="E13" s="94">
        <v>0</v>
      </c>
      <c r="F13" s="94">
        <v>0.90036000000000005</v>
      </c>
      <c r="G13" s="94">
        <v>2.6511903638519492</v>
      </c>
      <c r="H13" s="94">
        <v>14.09825</v>
      </c>
      <c r="I13" s="94">
        <v>41.527009999999997</v>
      </c>
      <c r="J13" s="94">
        <v>45.900300000000001</v>
      </c>
      <c r="K13" s="94">
        <v>38.000020000000006</v>
      </c>
      <c r="L13" s="94">
        <v>34.465462883347698</v>
      </c>
      <c r="M13" s="94">
        <v>35.338679102580301</v>
      </c>
      <c r="N13" s="94">
        <v>49.489825667848102</v>
      </c>
      <c r="O13" s="94">
        <v>49.488627299210719</v>
      </c>
      <c r="P13" s="94">
        <v>54.79232597907761</v>
      </c>
      <c r="Q13" s="94">
        <v>56.558708321391002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0</v>
      </c>
      <c r="C15" s="92">
        <v>0</v>
      </c>
      <c r="D15" s="92">
        <v>0</v>
      </c>
      <c r="E15" s="92">
        <v>0</v>
      </c>
      <c r="F15" s="92">
        <v>0.19665491665671081</v>
      </c>
      <c r="G15" s="92">
        <v>0.68101836260000737</v>
      </c>
      <c r="H15" s="92">
        <v>1.1663671404250076</v>
      </c>
      <c r="I15" s="92">
        <v>1.5227804993452909</v>
      </c>
      <c r="J15" s="92">
        <v>1.5686111610216908</v>
      </c>
      <c r="K15" s="92">
        <v>1.6012851624009661</v>
      </c>
      <c r="L15" s="92">
        <v>1.5538087640913349</v>
      </c>
      <c r="M15" s="92">
        <v>1.5318565030444558</v>
      </c>
      <c r="N15" s="92">
        <v>1.4575109779608719</v>
      </c>
      <c r="O15" s="92">
        <v>6.1376598348599236</v>
      </c>
      <c r="P15" s="92">
        <v>6.2216001134422516</v>
      </c>
      <c r="Q15" s="92">
        <v>6.2799992614716809</v>
      </c>
    </row>
    <row r="17" spans="1:17" ht="11.45" customHeight="1" x14ac:dyDescent="0.25">
      <c r="A17" s="27" t="s">
        <v>81</v>
      </c>
      <c r="B17" s="71">
        <f t="shared" ref="B17:Q17" si="3">B18+B42</f>
        <v>948.67778361130263</v>
      </c>
      <c r="C17" s="71">
        <f t="shared" si="3"/>
        <v>1041.1051299999999</v>
      </c>
      <c r="D17" s="71">
        <f t="shared" si="3"/>
        <v>1076.5203799999999</v>
      </c>
      <c r="E17" s="71">
        <f t="shared" si="3"/>
        <v>1092.6923499999998</v>
      </c>
      <c r="F17" s="71">
        <f t="shared" si="3"/>
        <v>1206.5746649166567</v>
      </c>
      <c r="G17" s="71">
        <f t="shared" si="3"/>
        <v>1282.0682785404049</v>
      </c>
      <c r="H17" s="71">
        <f t="shared" si="3"/>
        <v>1382.4122671404248</v>
      </c>
      <c r="I17" s="71">
        <f t="shared" si="3"/>
        <v>1659.4455504993452</v>
      </c>
      <c r="J17" s="71">
        <f t="shared" si="3"/>
        <v>1655.1544911610215</v>
      </c>
      <c r="K17" s="71">
        <f t="shared" si="3"/>
        <v>1374.7831951624012</v>
      </c>
      <c r="L17" s="71">
        <f t="shared" si="3"/>
        <v>1402.8132197505988</v>
      </c>
      <c r="M17" s="71">
        <f t="shared" si="3"/>
        <v>1393.3182528223183</v>
      </c>
      <c r="N17" s="71">
        <f t="shared" si="3"/>
        <v>1410.1926480518209</v>
      </c>
      <c r="O17" s="71">
        <f t="shared" si="3"/>
        <v>1416.8481035180796</v>
      </c>
      <c r="P17" s="71">
        <f t="shared" si="3"/>
        <v>1576.1510698485108</v>
      </c>
      <c r="Q17" s="71">
        <f t="shared" si="3"/>
        <v>1670.4682644537465</v>
      </c>
    </row>
    <row r="18" spans="1:17" ht="11.45" customHeight="1" x14ac:dyDescent="0.25">
      <c r="A18" s="25" t="s">
        <v>39</v>
      </c>
      <c r="B18" s="24">
        <f t="shared" ref="B18:Q18" si="4">B19+B21+B33</f>
        <v>728.48631786275564</v>
      </c>
      <c r="C18" s="24">
        <f t="shared" si="4"/>
        <v>765.03238328728389</v>
      </c>
      <c r="D18" s="24">
        <f t="shared" si="4"/>
        <v>798.08560839871427</v>
      </c>
      <c r="E18" s="24">
        <f t="shared" si="4"/>
        <v>850.60746041402865</v>
      </c>
      <c r="F18" s="24">
        <f t="shared" si="4"/>
        <v>919.77813519285655</v>
      </c>
      <c r="G18" s="24">
        <f t="shared" si="4"/>
        <v>998.29261724644107</v>
      </c>
      <c r="H18" s="24">
        <f t="shared" si="4"/>
        <v>1082.2306655416235</v>
      </c>
      <c r="I18" s="24">
        <f t="shared" si="4"/>
        <v>1211.0392965388542</v>
      </c>
      <c r="J18" s="24">
        <f t="shared" si="4"/>
        <v>1186.7331020113268</v>
      </c>
      <c r="K18" s="24">
        <f t="shared" si="4"/>
        <v>1072.2798846621961</v>
      </c>
      <c r="L18" s="24">
        <f t="shared" si="4"/>
        <v>1059.2163926669164</v>
      </c>
      <c r="M18" s="24">
        <f t="shared" si="4"/>
        <v>990.52468451845198</v>
      </c>
      <c r="N18" s="24">
        <f t="shared" si="4"/>
        <v>1085.6304221367404</v>
      </c>
      <c r="O18" s="24">
        <f t="shared" si="4"/>
        <v>1062.6270730148458</v>
      </c>
      <c r="P18" s="24">
        <f t="shared" si="4"/>
        <v>1049.0285057288449</v>
      </c>
      <c r="Q18" s="24">
        <f t="shared" si="4"/>
        <v>1102.0491201959505</v>
      </c>
    </row>
    <row r="19" spans="1:17" ht="11.45" customHeight="1" x14ac:dyDescent="0.25">
      <c r="A19" s="91" t="s">
        <v>80</v>
      </c>
      <c r="B19" s="90">
        <v>2.8472911269539511</v>
      </c>
      <c r="C19" s="90">
        <v>2.8793717138743662</v>
      </c>
      <c r="D19" s="90">
        <v>2.9643375175912032</v>
      </c>
      <c r="E19" s="90">
        <v>3.0488008515212832</v>
      </c>
      <c r="F19" s="90">
        <v>3.1626520386863315</v>
      </c>
      <c r="G19" s="90">
        <v>3.0752841806861246</v>
      </c>
      <c r="H19" s="90">
        <v>3.2224416795662765</v>
      </c>
      <c r="I19" s="90">
        <v>3.5959446711522687</v>
      </c>
      <c r="J19" s="90">
        <v>4.1063459749033342</v>
      </c>
      <c r="K19" s="90">
        <v>4.3396882952285516</v>
      </c>
      <c r="L19" s="90">
        <v>4.2572368758028167</v>
      </c>
      <c r="M19" s="90">
        <v>4.2098748338953449</v>
      </c>
      <c r="N19" s="90">
        <v>4.1378914404169134</v>
      </c>
      <c r="O19" s="90">
        <v>4.0776328070301577</v>
      </c>
      <c r="P19" s="90">
        <v>3.8939507193547742</v>
      </c>
      <c r="Q19" s="90">
        <v>3.8533064381655224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0</v>
      </c>
      <c r="E20" s="88">
        <v>0</v>
      </c>
      <c r="F20" s="88">
        <v>0</v>
      </c>
      <c r="G20" s="88">
        <v>5.6462471733792537E-3</v>
      </c>
      <c r="H20" s="88">
        <v>4.4806378198327876E-2</v>
      </c>
      <c r="I20" s="88">
        <v>9.2056421350323436E-2</v>
      </c>
      <c r="J20" s="88">
        <v>0.14047293445259576</v>
      </c>
      <c r="K20" s="88">
        <v>0.15401895643718919</v>
      </c>
      <c r="L20" s="88">
        <v>0.14303124388697014</v>
      </c>
      <c r="M20" s="88">
        <v>0.15205116505481359</v>
      </c>
      <c r="N20" s="88">
        <v>0.14487781038683359</v>
      </c>
      <c r="O20" s="88">
        <v>0.12167853081489986</v>
      </c>
      <c r="P20" s="88">
        <v>0.10701531271242855</v>
      </c>
      <c r="Q20" s="88">
        <v>0.17788545691824936</v>
      </c>
    </row>
    <row r="21" spans="1:17" ht="11.45" customHeight="1" x14ac:dyDescent="0.25">
      <c r="A21" s="19" t="s">
        <v>29</v>
      </c>
      <c r="B21" s="21">
        <f>B22+B24+B26+B27+B29+B32</f>
        <v>666.64142150610382</v>
      </c>
      <c r="C21" s="21">
        <f t="shared" ref="C21:Q21" si="5">C22+C24+C26+C27+C29+C32</f>
        <v>704.23409687522269</v>
      </c>
      <c r="D21" s="21">
        <f t="shared" si="5"/>
        <v>735.86253324128302</v>
      </c>
      <c r="E21" s="21">
        <f t="shared" si="5"/>
        <v>789.48697171988601</v>
      </c>
      <c r="F21" s="21">
        <f t="shared" si="5"/>
        <v>855.04631411191974</v>
      </c>
      <c r="G21" s="21">
        <f t="shared" si="5"/>
        <v>935.69634560428528</v>
      </c>
      <c r="H21" s="21">
        <f t="shared" si="5"/>
        <v>1021.6866897703895</v>
      </c>
      <c r="I21" s="21">
        <f t="shared" si="5"/>
        <v>1153.3102881734967</v>
      </c>
      <c r="J21" s="21">
        <f t="shared" si="5"/>
        <v>1131.752915355202</v>
      </c>
      <c r="K21" s="21">
        <f t="shared" si="5"/>
        <v>1017.5342479544439</v>
      </c>
      <c r="L21" s="21">
        <f t="shared" si="5"/>
        <v>1005.9187826235996</v>
      </c>
      <c r="M21" s="21">
        <f t="shared" si="5"/>
        <v>936.37498103584915</v>
      </c>
      <c r="N21" s="21">
        <f t="shared" si="5"/>
        <v>1033.9351130909977</v>
      </c>
      <c r="O21" s="21">
        <f t="shared" si="5"/>
        <v>1011.1207221486669</v>
      </c>
      <c r="P21" s="21">
        <f t="shared" si="5"/>
        <v>998.66655041781405</v>
      </c>
      <c r="Q21" s="21">
        <f t="shared" si="5"/>
        <v>1051.8660035343185</v>
      </c>
    </row>
    <row r="22" spans="1:17" ht="11.45" customHeight="1" x14ac:dyDescent="0.25">
      <c r="A22" s="62" t="s">
        <v>59</v>
      </c>
      <c r="B22" s="70">
        <v>384.01152000030544</v>
      </c>
      <c r="C22" s="70">
        <v>379.91435174150371</v>
      </c>
      <c r="D22" s="70">
        <v>369.41307650424665</v>
      </c>
      <c r="E22" s="70">
        <v>367.21905363422735</v>
      </c>
      <c r="F22" s="70">
        <v>351.35851038215878</v>
      </c>
      <c r="G22" s="70">
        <v>344.66834093202681</v>
      </c>
      <c r="H22" s="70">
        <v>366.17192793965211</v>
      </c>
      <c r="I22" s="70">
        <v>447.11765503061497</v>
      </c>
      <c r="J22" s="70">
        <v>444.45951896143634</v>
      </c>
      <c r="K22" s="70">
        <v>371.98784891650786</v>
      </c>
      <c r="L22" s="70">
        <v>298.80299032347239</v>
      </c>
      <c r="M22" s="70">
        <v>260.21052006590702</v>
      </c>
      <c r="N22" s="70">
        <v>232.73860955853544</v>
      </c>
      <c r="O22" s="70">
        <v>209.12551143341318</v>
      </c>
      <c r="P22" s="70">
        <v>204.35949912592142</v>
      </c>
      <c r="Q22" s="70">
        <v>202.82732928720668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0.63281392268163794</v>
      </c>
      <c r="H23" s="70">
        <v>5.0914305115005787</v>
      </c>
      <c r="I23" s="70">
        <v>11.446241532820276</v>
      </c>
      <c r="J23" s="70">
        <v>15.20440149356188</v>
      </c>
      <c r="K23" s="70">
        <v>13.20214181291054</v>
      </c>
      <c r="L23" s="70">
        <v>10.038944186081523</v>
      </c>
      <c r="M23" s="70">
        <v>9.3982159319760132</v>
      </c>
      <c r="N23" s="70">
        <v>8.1487541736763074</v>
      </c>
      <c r="O23" s="70">
        <v>6.2404061845051908</v>
      </c>
      <c r="P23" s="70">
        <v>5.6163000718045897</v>
      </c>
      <c r="Q23" s="70">
        <v>9.3633954954643883</v>
      </c>
    </row>
    <row r="24" spans="1:17" ht="11.45" customHeight="1" x14ac:dyDescent="0.25">
      <c r="A24" s="62" t="s">
        <v>58</v>
      </c>
      <c r="B24" s="70">
        <v>162.79369525294175</v>
      </c>
      <c r="C24" s="70">
        <v>197.81016513371901</v>
      </c>
      <c r="D24" s="70">
        <v>214.54805872149464</v>
      </c>
      <c r="E24" s="70">
        <v>246.95863080358274</v>
      </c>
      <c r="F24" s="70">
        <v>291.81005591927232</v>
      </c>
      <c r="G24" s="70">
        <v>362.44030098583227</v>
      </c>
      <c r="H24" s="70">
        <v>421.405232568874</v>
      </c>
      <c r="I24" s="70">
        <v>474.46530764938223</v>
      </c>
      <c r="J24" s="70">
        <v>482.21284389758176</v>
      </c>
      <c r="K24" s="70">
        <v>461.55818305770828</v>
      </c>
      <c r="L24" s="70">
        <v>533.05509728848824</v>
      </c>
      <c r="M24" s="70">
        <v>513.23982629018644</v>
      </c>
      <c r="N24" s="70">
        <v>648.25301303495132</v>
      </c>
      <c r="O24" s="70">
        <v>655.3846240752739</v>
      </c>
      <c r="P24" s="70">
        <v>650.90092718724247</v>
      </c>
      <c r="Q24" s="70">
        <v>714.81943572214425</v>
      </c>
    </row>
    <row r="25" spans="1:17" ht="11.45" customHeight="1" x14ac:dyDescent="0.25">
      <c r="A25" s="87" t="s">
        <v>75</v>
      </c>
      <c r="B25" s="70">
        <v>0</v>
      </c>
      <c r="C25" s="70">
        <v>0</v>
      </c>
      <c r="D25" s="70">
        <v>0</v>
      </c>
      <c r="E25" s="70">
        <v>0</v>
      </c>
      <c r="F25" s="70">
        <v>0.412792139515054</v>
      </c>
      <c r="G25" s="70">
        <v>1.3698431129465667</v>
      </c>
      <c r="H25" s="70">
        <v>7.6929148901148334</v>
      </c>
      <c r="I25" s="70">
        <v>20.332689095671764</v>
      </c>
      <c r="J25" s="70">
        <v>22.281391791902241</v>
      </c>
      <c r="K25" s="70">
        <v>21.762067807058045</v>
      </c>
      <c r="L25" s="70">
        <v>20.033190969824318</v>
      </c>
      <c r="M25" s="70">
        <v>18.953403511928947</v>
      </c>
      <c r="N25" s="70">
        <v>31.673070668774344</v>
      </c>
      <c r="O25" s="70">
        <v>31.065918302141675</v>
      </c>
      <c r="P25" s="70">
        <v>29.452288563317872</v>
      </c>
      <c r="Q25" s="70">
        <v>30.790336280635991</v>
      </c>
    </row>
    <row r="26" spans="1:17" ht="11.45" customHeight="1" x14ac:dyDescent="0.25">
      <c r="A26" s="62" t="s">
        <v>57</v>
      </c>
      <c r="B26" s="70">
        <v>119.83620625285667</v>
      </c>
      <c r="C26" s="70">
        <v>126.50958</v>
      </c>
      <c r="D26" s="70">
        <v>151.90139801554176</v>
      </c>
      <c r="E26" s="70">
        <v>175.30928728207599</v>
      </c>
      <c r="F26" s="70">
        <v>211.87774781048859</v>
      </c>
      <c r="G26" s="70">
        <v>228.58770368642615</v>
      </c>
      <c r="H26" s="70">
        <v>234.10952926186346</v>
      </c>
      <c r="I26" s="70">
        <v>231.72732549349945</v>
      </c>
      <c r="J26" s="70">
        <v>205.080552496184</v>
      </c>
      <c r="K26" s="70">
        <v>183.98821598022778</v>
      </c>
      <c r="L26" s="70">
        <v>174.06069501163887</v>
      </c>
      <c r="M26" s="70">
        <v>162.92396595099456</v>
      </c>
      <c r="N26" s="70">
        <v>152.94232454044183</v>
      </c>
      <c r="O26" s="70">
        <v>146.06774960517225</v>
      </c>
      <c r="P26" s="70">
        <v>142.13078022535672</v>
      </c>
      <c r="Q26" s="70">
        <v>132.48018118481394</v>
      </c>
    </row>
    <row r="27" spans="1:17" ht="11.45" customHeight="1" x14ac:dyDescent="0.25">
      <c r="A27" s="62" t="s">
        <v>56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4.9330614453033063E-4</v>
      </c>
      <c r="O27" s="70">
        <v>2.0939887137924177E-3</v>
      </c>
      <c r="P27" s="70">
        <v>1.1523436311412345E-2</v>
      </c>
      <c r="Q27" s="70">
        <v>1.6212307961779939E-2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0.53870777893480726</v>
      </c>
      <c r="P29" s="70">
        <v>1.239855300063049</v>
      </c>
      <c r="Q29" s="70">
        <v>1.6634923504269423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1.0795210017556034E-2</v>
      </c>
      <c r="P30" s="70">
        <v>2.2709593313574326E-2</v>
      </c>
      <c r="Q30" s="70">
        <v>5.1022175005981364E-2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0.17694385697120588</v>
      </c>
      <c r="P31" s="70">
        <v>0.4135246098255107</v>
      </c>
      <c r="Q31" s="70">
        <v>0.5582638576327893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6.6872876121850072E-4</v>
      </c>
      <c r="N32" s="70">
        <v>6.7265092448312775E-4</v>
      </c>
      <c r="O32" s="70">
        <v>2.0352671589646573E-3</v>
      </c>
      <c r="P32" s="70">
        <v>2.3965142918977798E-2</v>
      </c>
      <c r="Q32" s="70">
        <v>5.9352681764908925E-2</v>
      </c>
    </row>
    <row r="33" spans="1:17" ht="11.45" customHeight="1" x14ac:dyDescent="0.25">
      <c r="A33" s="19" t="s">
        <v>28</v>
      </c>
      <c r="B33" s="21">
        <f>B34+B36+B38+B39+B41</f>
        <v>58.997605229697889</v>
      </c>
      <c r="C33" s="21">
        <f t="shared" ref="C33:Q33" si="6">C34+C36+C38+C39+C41</f>
        <v>57.91891469818686</v>
      </c>
      <c r="D33" s="21">
        <f t="shared" si="6"/>
        <v>59.258737639840128</v>
      </c>
      <c r="E33" s="21">
        <f t="shared" si="6"/>
        <v>58.071687842621422</v>
      </c>
      <c r="F33" s="21">
        <f t="shared" si="6"/>
        <v>61.569169042250401</v>
      </c>
      <c r="G33" s="21">
        <f t="shared" si="6"/>
        <v>59.520987461469694</v>
      </c>
      <c r="H33" s="21">
        <f t="shared" si="6"/>
        <v>57.321534091667765</v>
      </c>
      <c r="I33" s="21">
        <f t="shared" si="6"/>
        <v>54.133063694205283</v>
      </c>
      <c r="J33" s="21">
        <f t="shared" si="6"/>
        <v>50.873840681221388</v>
      </c>
      <c r="K33" s="21">
        <f t="shared" si="6"/>
        <v>50.405948412523593</v>
      </c>
      <c r="L33" s="21">
        <f t="shared" si="6"/>
        <v>49.040373167513856</v>
      </c>
      <c r="M33" s="21">
        <f t="shared" si="6"/>
        <v>49.939828648707518</v>
      </c>
      <c r="N33" s="21">
        <f t="shared" si="6"/>
        <v>47.55741760532576</v>
      </c>
      <c r="O33" s="21">
        <f t="shared" si="6"/>
        <v>47.428718059148686</v>
      </c>
      <c r="P33" s="21">
        <f t="shared" si="6"/>
        <v>46.46800459167612</v>
      </c>
      <c r="Q33" s="21">
        <f t="shared" si="6"/>
        <v>46.329810223466588</v>
      </c>
    </row>
    <row r="34" spans="1:17" ht="11.45" customHeight="1" x14ac:dyDescent="0.25">
      <c r="A34" s="62" t="s">
        <v>59</v>
      </c>
      <c r="B34" s="20">
        <v>0</v>
      </c>
      <c r="C34" s="20">
        <v>0</v>
      </c>
      <c r="D34" s="20">
        <v>6.3564675859281869E-2</v>
      </c>
      <c r="E34" s="20">
        <v>9.6659230804931232E-2</v>
      </c>
      <c r="F34" s="20">
        <v>9.3510874093646446E-2</v>
      </c>
      <c r="G34" s="20">
        <v>9.1880783427556165E-2</v>
      </c>
      <c r="H34" s="20">
        <v>9.3403718468670988E-2</v>
      </c>
      <c r="I34" s="20">
        <v>7.8239194080732849E-2</v>
      </c>
      <c r="J34" s="20">
        <v>5.2118173026957024E-2</v>
      </c>
      <c r="K34" s="20">
        <v>4.6328051744473832E-2</v>
      </c>
      <c r="L34" s="20">
        <v>4.4782265863377135E-2</v>
      </c>
      <c r="M34" s="20">
        <v>3.0995301962079377E-2</v>
      </c>
      <c r="N34" s="20">
        <v>2.6951302461609688E-2</v>
      </c>
      <c r="O34" s="20">
        <v>0.32224089822915741</v>
      </c>
      <c r="P34" s="20">
        <v>0.18050595579516948</v>
      </c>
      <c r="Q34" s="20">
        <v>0.15442335691692224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1.6869387778009032E-4</v>
      </c>
      <c r="H35" s="20">
        <v>1.29873020243479E-3</v>
      </c>
      <c r="I35" s="20">
        <v>2.0029285417502716E-3</v>
      </c>
      <c r="J35" s="20">
        <v>1.7828971908722625E-3</v>
      </c>
      <c r="K35" s="20">
        <v>1.644219054003779E-3</v>
      </c>
      <c r="L35" s="20">
        <v>1.504558796556968E-3</v>
      </c>
      <c r="M35" s="20">
        <v>1.1194802602240686E-3</v>
      </c>
      <c r="N35" s="20">
        <v>9.4363173706603484E-4</v>
      </c>
      <c r="O35" s="20">
        <v>9.6158239156298644E-3</v>
      </c>
      <c r="P35" s="20">
        <v>4.9607462184515453E-3</v>
      </c>
      <c r="Q35" s="20">
        <v>7.1288566961454402E-3</v>
      </c>
    </row>
    <row r="36" spans="1:17" ht="11.45" customHeight="1" x14ac:dyDescent="0.25">
      <c r="A36" s="62" t="s">
        <v>58</v>
      </c>
      <c r="B36" s="20">
        <v>58.997605229697889</v>
      </c>
      <c r="C36" s="20">
        <v>57.91891469818686</v>
      </c>
      <c r="D36" s="20">
        <v>59.176840979522602</v>
      </c>
      <c r="E36" s="20">
        <v>57.956355893892479</v>
      </c>
      <c r="F36" s="20">
        <v>61.259031061988651</v>
      </c>
      <c r="G36" s="20">
        <v>58.728853635076604</v>
      </c>
      <c r="H36" s="20">
        <v>56.043242494637553</v>
      </c>
      <c r="I36" s="20">
        <v>52.514229494278709</v>
      </c>
      <c r="J36" s="20">
        <v>49.235983843356742</v>
      </c>
      <c r="K36" s="20">
        <v>47.347681178605946</v>
      </c>
      <c r="L36" s="20">
        <v>45.011072048671707</v>
      </c>
      <c r="M36" s="20">
        <v>45.120926192875338</v>
      </c>
      <c r="N36" s="20">
        <v>43.131388202168431</v>
      </c>
      <c r="O36" s="20">
        <v>36.883386858293576</v>
      </c>
      <c r="P36" s="20">
        <v>35.006175225065377</v>
      </c>
      <c r="Q36" s="20">
        <v>32.012657311477426</v>
      </c>
    </row>
    <row r="37" spans="1:17" ht="11.45" customHeight="1" x14ac:dyDescent="0.25">
      <c r="A37" s="87" t="s">
        <v>75</v>
      </c>
      <c r="B37" s="20">
        <v>0</v>
      </c>
      <c r="C37" s="20">
        <v>0</v>
      </c>
      <c r="D37" s="20">
        <v>0</v>
      </c>
      <c r="E37" s="20">
        <v>0</v>
      </c>
      <c r="F37" s="20">
        <v>8.6656528737628691E-2</v>
      </c>
      <c r="G37" s="20">
        <v>0.2219262463536037</v>
      </c>
      <c r="H37" s="20">
        <v>1.0207979810715646</v>
      </c>
      <c r="I37" s="20">
        <v>2.2442333956372562</v>
      </c>
      <c r="J37" s="20">
        <v>2.2668277264872683</v>
      </c>
      <c r="K37" s="20">
        <v>2.2257914477143914</v>
      </c>
      <c r="L37" s="20">
        <v>1.6881347636226687</v>
      </c>
      <c r="M37" s="20">
        <v>1.6627303638380908</v>
      </c>
      <c r="N37" s="20">
        <v>2.1054665308557947</v>
      </c>
      <c r="O37" s="20">
        <v>1.7476040417768779</v>
      </c>
      <c r="P37" s="20">
        <v>1.5835522420967183</v>
      </c>
      <c r="Q37" s="20">
        <v>1.3777327608805277</v>
      </c>
    </row>
    <row r="38" spans="1:17" ht="11.45" customHeight="1" x14ac:dyDescent="0.25">
      <c r="A38" s="62" t="s">
        <v>57</v>
      </c>
      <c r="B38" s="20">
        <v>0</v>
      </c>
      <c r="C38" s="20">
        <v>0</v>
      </c>
      <c r="D38" s="20">
        <v>1.8331984458240407E-2</v>
      </c>
      <c r="E38" s="20">
        <v>1.8672717924010828E-2</v>
      </c>
      <c r="F38" s="20">
        <v>1.9972189511392568E-2</v>
      </c>
      <c r="G38" s="20">
        <v>1.923468036552858E-2</v>
      </c>
      <c r="H38" s="20">
        <v>1.852073813653219E-2</v>
      </c>
      <c r="I38" s="20">
        <v>1.7814506500553769E-2</v>
      </c>
      <c r="J38" s="20">
        <v>1.7127503816000613E-2</v>
      </c>
      <c r="K38" s="20">
        <v>1.6514019772211633E-2</v>
      </c>
      <c r="L38" s="20">
        <v>1.6285496605969951E-2</v>
      </c>
      <c r="M38" s="20">
        <v>5.6064621117941277E-2</v>
      </c>
      <c r="N38" s="20">
        <v>5.4792506554109666E-2</v>
      </c>
      <c r="O38" s="20">
        <v>0.27773969906581913</v>
      </c>
      <c r="P38" s="20">
        <v>0.87493097187667568</v>
      </c>
      <c r="Q38" s="20">
        <v>0.84373556744456224</v>
      </c>
    </row>
    <row r="39" spans="1:17" ht="11.45" customHeight="1" x14ac:dyDescent="0.25">
      <c r="A39" s="62" t="s">
        <v>56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1.3941400000000002</v>
      </c>
      <c r="L39" s="20">
        <v>2.414424592281474</v>
      </c>
      <c r="M39" s="20">
        <v>3.2006547584689251</v>
      </c>
      <c r="N39" s="20">
        <v>2.8874472671052236</v>
      </c>
      <c r="O39" s="20">
        <v>3.9866698928303879</v>
      </c>
      <c r="P39" s="20">
        <v>4.6222820782411329</v>
      </c>
      <c r="Q39" s="20">
        <v>7.6566112655536926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</row>
    <row r="41" spans="1:17" ht="11.45" customHeight="1" x14ac:dyDescent="0.25">
      <c r="A41" s="62" t="s">
        <v>55</v>
      </c>
      <c r="B41" s="20">
        <v>0</v>
      </c>
      <c r="C41" s="20">
        <v>0</v>
      </c>
      <c r="D41" s="20">
        <v>0</v>
      </c>
      <c r="E41" s="20">
        <v>0</v>
      </c>
      <c r="F41" s="20">
        <v>0.19665491665671081</v>
      </c>
      <c r="G41" s="20">
        <v>0.68101836260000737</v>
      </c>
      <c r="H41" s="20">
        <v>1.1663671404250076</v>
      </c>
      <c r="I41" s="20">
        <v>1.5227804993452909</v>
      </c>
      <c r="J41" s="20">
        <v>1.5686111610216908</v>
      </c>
      <c r="K41" s="20">
        <v>1.6012851624009661</v>
      </c>
      <c r="L41" s="20">
        <v>1.5538087640913349</v>
      </c>
      <c r="M41" s="20">
        <v>1.5311877742832372</v>
      </c>
      <c r="N41" s="20">
        <v>1.4568383270363887</v>
      </c>
      <c r="O41" s="20">
        <v>5.9586807107297535</v>
      </c>
      <c r="P41" s="20">
        <v>5.7841103606977633</v>
      </c>
      <c r="Q41" s="20">
        <v>5.6623827220739829</v>
      </c>
    </row>
    <row r="42" spans="1:17" ht="11.45" customHeight="1" x14ac:dyDescent="0.25">
      <c r="A42" s="25" t="s">
        <v>18</v>
      </c>
      <c r="B42" s="24">
        <f t="shared" ref="B42" si="7">B43+B52</f>
        <v>220.19146574854705</v>
      </c>
      <c r="C42" s="24">
        <f t="shared" ref="C42:Q42" si="8">C43+C52</f>
        <v>276.07274671271608</v>
      </c>
      <c r="D42" s="24">
        <f t="shared" si="8"/>
        <v>278.43477160128566</v>
      </c>
      <c r="E42" s="24">
        <f t="shared" si="8"/>
        <v>242.08488958597127</v>
      </c>
      <c r="F42" s="24">
        <f t="shared" si="8"/>
        <v>286.79652972380029</v>
      </c>
      <c r="G42" s="24">
        <f t="shared" si="8"/>
        <v>283.77566129396388</v>
      </c>
      <c r="H42" s="24">
        <f t="shared" si="8"/>
        <v>300.18160159880131</v>
      </c>
      <c r="I42" s="24">
        <f t="shared" si="8"/>
        <v>448.40625396049114</v>
      </c>
      <c r="J42" s="24">
        <f t="shared" si="8"/>
        <v>468.42138914969479</v>
      </c>
      <c r="K42" s="24">
        <f t="shared" si="8"/>
        <v>302.50331050020498</v>
      </c>
      <c r="L42" s="24">
        <f t="shared" si="8"/>
        <v>343.59682708368234</v>
      </c>
      <c r="M42" s="24">
        <f t="shared" si="8"/>
        <v>402.79356830386638</v>
      </c>
      <c r="N42" s="24">
        <f t="shared" si="8"/>
        <v>324.56222591508038</v>
      </c>
      <c r="O42" s="24">
        <f t="shared" si="8"/>
        <v>354.22103050323386</v>
      </c>
      <c r="P42" s="24">
        <f t="shared" si="8"/>
        <v>527.12256411966587</v>
      </c>
      <c r="Q42" s="24">
        <f t="shared" si="8"/>
        <v>568.41914425779589</v>
      </c>
    </row>
    <row r="43" spans="1:17" ht="11.45" customHeight="1" x14ac:dyDescent="0.25">
      <c r="A43" s="23" t="s">
        <v>27</v>
      </c>
      <c r="B43" s="22">
        <f>B44+B46+B48+B49+B51</f>
        <v>23.754092766899408</v>
      </c>
      <c r="C43" s="22">
        <f t="shared" ref="C43:Q43" si="9">C44+C46+C48+C49+C51</f>
        <v>25.377907342892605</v>
      </c>
      <c r="D43" s="22">
        <f t="shared" si="9"/>
        <v>26.638214072790568</v>
      </c>
      <c r="E43" s="22">
        <f t="shared" si="9"/>
        <v>27.323520006970259</v>
      </c>
      <c r="F43" s="22">
        <f t="shared" si="9"/>
        <v>28.956772922223728</v>
      </c>
      <c r="G43" s="22">
        <f t="shared" si="9"/>
        <v>34.284235218314826</v>
      </c>
      <c r="H43" s="22">
        <f t="shared" si="9"/>
        <v>39.810377458472672</v>
      </c>
      <c r="I43" s="22">
        <f t="shared" si="9"/>
        <v>44.470788473403275</v>
      </c>
      <c r="J43" s="22">
        <f t="shared" si="9"/>
        <v>46.294054766008863</v>
      </c>
      <c r="K43" s="22">
        <f t="shared" si="9"/>
        <v>54.336076688399928</v>
      </c>
      <c r="L43" s="22">
        <f t="shared" si="9"/>
        <v>46.326664191976064</v>
      </c>
      <c r="M43" s="22">
        <f t="shared" si="9"/>
        <v>53.518095621172925</v>
      </c>
      <c r="N43" s="22">
        <f t="shared" si="9"/>
        <v>58.322407436849488</v>
      </c>
      <c r="O43" s="22">
        <f t="shared" si="9"/>
        <v>53.844458103263989</v>
      </c>
      <c r="P43" s="22">
        <f t="shared" si="9"/>
        <v>63.401905603647528</v>
      </c>
      <c r="Q43" s="22">
        <f t="shared" si="9"/>
        <v>64.92003150234595</v>
      </c>
    </row>
    <row r="44" spans="1:17" ht="11.45" customHeight="1" x14ac:dyDescent="0.25">
      <c r="A44" s="62" t="s">
        <v>59</v>
      </c>
      <c r="B44" s="70">
        <v>3.6231637709045175</v>
      </c>
      <c r="C44" s="70">
        <v>3.5550565446218712</v>
      </c>
      <c r="D44" s="70">
        <v>3.4953913023028775</v>
      </c>
      <c r="E44" s="70">
        <v>3.4364162834464902</v>
      </c>
      <c r="F44" s="70">
        <v>3.3852267050613198</v>
      </c>
      <c r="G44" s="70">
        <v>3.4069426806998622</v>
      </c>
      <c r="H44" s="70">
        <v>4.2478666623129282</v>
      </c>
      <c r="I44" s="70">
        <v>4.855031104152066</v>
      </c>
      <c r="J44" s="70">
        <v>4.4761268906334148</v>
      </c>
      <c r="K44" s="70">
        <v>4.0068147365192033</v>
      </c>
      <c r="L44" s="70">
        <v>3.5089075696750358</v>
      </c>
      <c r="M44" s="70">
        <v>3.0209338970080268</v>
      </c>
      <c r="N44" s="70">
        <v>2.5395337547351637</v>
      </c>
      <c r="O44" s="70">
        <v>2.2222109786167068</v>
      </c>
      <c r="P44" s="70">
        <v>1.9273791748314018</v>
      </c>
      <c r="Q44" s="70">
        <v>1.5992167189521738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6.2551749206068178E-3</v>
      </c>
      <c r="H45" s="70">
        <v>5.9064380098658414E-2</v>
      </c>
      <c r="I45" s="70">
        <v>0.12428911728765117</v>
      </c>
      <c r="J45" s="70">
        <v>0.15312267479465136</v>
      </c>
      <c r="K45" s="70">
        <v>0.14220501159826679</v>
      </c>
      <c r="L45" s="70">
        <v>0.11788947362257873</v>
      </c>
      <c r="M45" s="70">
        <v>0.10910930531600395</v>
      </c>
      <c r="N45" s="70">
        <v>8.8915355824901635E-2</v>
      </c>
      <c r="O45" s="70">
        <v>6.6311848034143472E-2</v>
      </c>
      <c r="P45" s="70">
        <v>5.2969105151947589E-2</v>
      </c>
      <c r="Q45" s="70">
        <v>7.382682932882563E-2</v>
      </c>
    </row>
    <row r="46" spans="1:17" ht="11.45" customHeight="1" x14ac:dyDescent="0.25">
      <c r="A46" s="62" t="s">
        <v>58</v>
      </c>
      <c r="B46" s="70">
        <v>20.130928995994889</v>
      </c>
      <c r="C46" s="70">
        <v>21.822850798270736</v>
      </c>
      <c r="D46" s="70">
        <v>23.14282277048769</v>
      </c>
      <c r="E46" s="70">
        <v>23.887103723523769</v>
      </c>
      <c r="F46" s="70">
        <v>25.571546217162407</v>
      </c>
      <c r="G46" s="70">
        <v>30.877292537614967</v>
      </c>
      <c r="H46" s="70">
        <v>35.562510796159742</v>
      </c>
      <c r="I46" s="70">
        <v>39.615757369251206</v>
      </c>
      <c r="J46" s="70">
        <v>41.817927875375446</v>
      </c>
      <c r="K46" s="70">
        <v>50.329261951880724</v>
      </c>
      <c r="L46" s="70">
        <v>42.817756622301026</v>
      </c>
      <c r="M46" s="70">
        <v>50.497161724164897</v>
      </c>
      <c r="N46" s="70">
        <v>55.782873682114328</v>
      </c>
      <c r="O46" s="70">
        <v>51.622247124647281</v>
      </c>
      <c r="P46" s="70">
        <v>61.474526428816127</v>
      </c>
      <c r="Q46" s="70">
        <v>63.320814783393772</v>
      </c>
    </row>
    <row r="47" spans="1:17" ht="11.45" customHeight="1" x14ac:dyDescent="0.25">
      <c r="A47" s="87" t="s">
        <v>75</v>
      </c>
      <c r="B47" s="70">
        <v>0</v>
      </c>
      <c r="C47" s="70">
        <v>0</v>
      </c>
      <c r="D47" s="70">
        <v>0</v>
      </c>
      <c r="E47" s="70">
        <v>0</v>
      </c>
      <c r="F47" s="70">
        <v>3.6173301980418189E-2</v>
      </c>
      <c r="G47" s="70">
        <v>0.11668447906973933</v>
      </c>
      <c r="H47" s="70">
        <v>0.64785523822401259</v>
      </c>
      <c r="I47" s="70">
        <v>1.6928029692998443</v>
      </c>
      <c r="J47" s="70">
        <v>1.9242651343259631</v>
      </c>
      <c r="K47" s="70">
        <v>2.3653204184558008</v>
      </c>
      <c r="L47" s="70">
        <v>1.6027867627808758</v>
      </c>
      <c r="M47" s="70">
        <v>1.8578951662793826</v>
      </c>
      <c r="N47" s="70">
        <v>2.7209905378496066</v>
      </c>
      <c r="O47" s="70">
        <v>2.4437558125693211</v>
      </c>
      <c r="P47" s="70">
        <v>2.7797460772443623</v>
      </c>
      <c r="Q47" s="70">
        <v>2.7225099702826268</v>
      </c>
    </row>
    <row r="48" spans="1:17" ht="11.45" customHeight="1" x14ac:dyDescent="0.25">
      <c r="A48" s="62" t="s">
        <v>57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0</v>
      </c>
    </row>
    <row r="49" spans="1:17" ht="11.45" customHeight="1" x14ac:dyDescent="0.25">
      <c r="A49" s="62" t="s">
        <v>56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</row>
    <row r="51" spans="1:17" ht="11.45" customHeight="1" x14ac:dyDescent="0.25">
      <c r="A51" s="62" t="s">
        <v>55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</row>
    <row r="52" spans="1:17" ht="11.45" customHeight="1" x14ac:dyDescent="0.25">
      <c r="A52" s="19" t="s">
        <v>76</v>
      </c>
      <c r="B52" s="21">
        <f>B53+B55</f>
        <v>196.43737298164763</v>
      </c>
      <c r="C52" s="21">
        <f t="shared" ref="C52:Q52" si="10">C53+C55</f>
        <v>250.69483936982346</v>
      </c>
      <c r="D52" s="21">
        <f t="shared" si="10"/>
        <v>251.79655752849507</v>
      </c>
      <c r="E52" s="21">
        <f t="shared" si="10"/>
        <v>214.76136957900101</v>
      </c>
      <c r="F52" s="21">
        <f t="shared" si="10"/>
        <v>257.83975680157658</v>
      </c>
      <c r="G52" s="21">
        <f t="shared" si="10"/>
        <v>249.49142607564903</v>
      </c>
      <c r="H52" s="21">
        <f t="shared" si="10"/>
        <v>260.37122414032865</v>
      </c>
      <c r="I52" s="21">
        <f t="shared" si="10"/>
        <v>403.93546548708787</v>
      </c>
      <c r="J52" s="21">
        <f t="shared" si="10"/>
        <v>422.12733438368593</v>
      </c>
      <c r="K52" s="21">
        <f t="shared" si="10"/>
        <v>248.16723381180503</v>
      </c>
      <c r="L52" s="21">
        <f t="shared" si="10"/>
        <v>297.27016289170626</v>
      </c>
      <c r="M52" s="21">
        <f t="shared" si="10"/>
        <v>349.27547268269348</v>
      </c>
      <c r="N52" s="21">
        <f t="shared" si="10"/>
        <v>266.23981847823086</v>
      </c>
      <c r="O52" s="21">
        <f t="shared" si="10"/>
        <v>300.37657239996986</v>
      </c>
      <c r="P52" s="21">
        <f t="shared" si="10"/>
        <v>463.72065851601837</v>
      </c>
      <c r="Q52" s="21">
        <f t="shared" si="10"/>
        <v>503.49911275544997</v>
      </c>
    </row>
    <row r="53" spans="1:17" ht="11.45" customHeight="1" x14ac:dyDescent="0.25">
      <c r="A53" s="17" t="s">
        <v>23</v>
      </c>
      <c r="B53" s="20">
        <v>129.40764421146139</v>
      </c>
      <c r="C53" s="20">
        <v>142.643150965296</v>
      </c>
      <c r="D53" s="20">
        <v>141.9793603589807</v>
      </c>
      <c r="E53" s="20">
        <v>157.4608952131253</v>
      </c>
      <c r="F53" s="20">
        <v>164.79678270868081</v>
      </c>
      <c r="G53" s="20">
        <v>150.75032256631653</v>
      </c>
      <c r="H53" s="20">
        <v>151.10427491807329</v>
      </c>
      <c r="I53" s="20">
        <v>196.78507902319572</v>
      </c>
      <c r="J53" s="20">
        <v>187.22863293383779</v>
      </c>
      <c r="K53" s="20">
        <v>147.63896680398409</v>
      </c>
      <c r="L53" s="20">
        <v>139.64999881497926</v>
      </c>
      <c r="M53" s="20">
        <v>149.12172659093736</v>
      </c>
      <c r="N53" s="20">
        <v>135.63768636920409</v>
      </c>
      <c r="O53" s="20">
        <v>146.36163266130521</v>
      </c>
      <c r="P53" s="20">
        <v>193.03816141681421</v>
      </c>
      <c r="Q53" s="20">
        <v>191.58276114052319</v>
      </c>
    </row>
    <row r="54" spans="1:17" ht="11.45" customHeight="1" x14ac:dyDescent="0.25">
      <c r="A54" s="87" t="s">
        <v>75</v>
      </c>
      <c r="B54" s="20">
        <v>0</v>
      </c>
      <c r="C54" s="20">
        <v>0</v>
      </c>
      <c r="D54" s="20">
        <v>0</v>
      </c>
      <c r="E54" s="20">
        <v>0</v>
      </c>
      <c r="F54" s="20">
        <v>0.23312019287756519</v>
      </c>
      <c r="G54" s="20">
        <v>0.56963013738345447</v>
      </c>
      <c r="H54" s="20">
        <v>2.7488939492382602</v>
      </c>
      <c r="I54" s="20">
        <v>8.4072244008453172</v>
      </c>
      <c r="J54" s="20">
        <v>8.6169338303425747</v>
      </c>
      <c r="K54" s="20">
        <v>6.9289061491475747</v>
      </c>
      <c r="L54" s="20">
        <v>5.233924431646896</v>
      </c>
      <c r="M54" s="20">
        <v>5.4925094346886096</v>
      </c>
      <c r="N54" s="20">
        <v>6.6179956348861912</v>
      </c>
      <c r="O54" s="20">
        <v>6.9343740054681771</v>
      </c>
      <c r="P54" s="20">
        <v>8.7322207310136193</v>
      </c>
      <c r="Q54" s="20">
        <v>8.2447812453202225</v>
      </c>
    </row>
    <row r="55" spans="1:17" ht="11.45" customHeight="1" x14ac:dyDescent="0.25">
      <c r="A55" s="17" t="s">
        <v>22</v>
      </c>
      <c r="B55" s="20">
        <v>67.029728770186239</v>
      </c>
      <c r="C55" s="20">
        <v>108.05168840452745</v>
      </c>
      <c r="D55" s="20">
        <v>109.81719716951437</v>
      </c>
      <c r="E55" s="20">
        <v>57.300474365875722</v>
      </c>
      <c r="F55" s="20">
        <v>93.04297409289579</v>
      </c>
      <c r="G55" s="20">
        <v>98.741103509332518</v>
      </c>
      <c r="H55" s="20">
        <v>109.26694922225538</v>
      </c>
      <c r="I55" s="20">
        <v>207.15038646389218</v>
      </c>
      <c r="J55" s="20">
        <v>234.89870144984818</v>
      </c>
      <c r="K55" s="20">
        <v>100.52826700782096</v>
      </c>
      <c r="L55" s="20">
        <v>157.62016407672704</v>
      </c>
      <c r="M55" s="20">
        <v>200.15374609175609</v>
      </c>
      <c r="N55" s="20">
        <v>130.6021321090268</v>
      </c>
      <c r="O55" s="20">
        <v>154.01493973866468</v>
      </c>
      <c r="P55" s="20">
        <v>270.68249709920417</v>
      </c>
      <c r="Q55" s="20">
        <v>311.91635161492678</v>
      </c>
    </row>
    <row r="56" spans="1:17" ht="11.45" customHeight="1" x14ac:dyDescent="0.25">
      <c r="A56" s="86" t="s">
        <v>75</v>
      </c>
      <c r="B56" s="69">
        <v>0</v>
      </c>
      <c r="C56" s="69">
        <v>0</v>
      </c>
      <c r="D56" s="69">
        <v>0</v>
      </c>
      <c r="E56" s="69">
        <v>0</v>
      </c>
      <c r="F56" s="69">
        <v>0.13161783688933398</v>
      </c>
      <c r="G56" s="69">
        <v>0.37310638809858515</v>
      </c>
      <c r="H56" s="69">
        <v>1.9877879413513282</v>
      </c>
      <c r="I56" s="69">
        <v>8.8500601385458157</v>
      </c>
      <c r="J56" s="69">
        <v>10.810881516941951</v>
      </c>
      <c r="K56" s="69">
        <v>4.7179341776241914</v>
      </c>
      <c r="L56" s="69">
        <v>5.9074259554729434</v>
      </c>
      <c r="M56" s="69">
        <v>7.3721406258452697</v>
      </c>
      <c r="N56" s="69">
        <v>6.3723022954821653</v>
      </c>
      <c r="O56" s="69">
        <v>7.2969751372546643</v>
      </c>
      <c r="P56" s="69">
        <v>12.244518365405042</v>
      </c>
      <c r="Q56" s="69">
        <v>13.423348064271632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9.3780683240850902</v>
      </c>
      <c r="C60" s="71">
        <f>IF(C17=0,"",C17/TrRoad_act!C30*100)</f>
        <v>10.118290426916417</v>
      </c>
      <c r="D60" s="71">
        <f>IF(D17=0,"",D17/TrRoad_act!D30*100)</f>
        <v>9.8141334184574518</v>
      </c>
      <c r="E60" s="71">
        <f>IF(E17=0,"",E17/TrRoad_act!E30*100)</f>
        <v>8.8328449470449808</v>
      </c>
      <c r="F60" s="71">
        <f>IF(F17=0,"",F17/TrRoad_act!F30*100)</f>
        <v>8.868347997130849</v>
      </c>
      <c r="G60" s="71">
        <f>IF(G17=0,"",G17/TrRoad_act!G30*100)</f>
        <v>8.4410154163894155</v>
      </c>
      <c r="H60" s="71">
        <f>IF(H17=0,"",H17/TrRoad_act!H30*100)</f>
        <v>7.9616134866247776</v>
      </c>
      <c r="I60" s="71">
        <f>IF(I17=0,"",I17/TrRoad_act!I30*100)</f>
        <v>8.7445608110723594</v>
      </c>
      <c r="J60" s="71">
        <f>IF(J17=0,"",J17/TrRoad_act!J30*100)</f>
        <v>8.8513306766261355</v>
      </c>
      <c r="K60" s="71">
        <f>IF(K17=0,"",K17/TrRoad_act!K30*100)</f>
        <v>7.6790748361740864</v>
      </c>
      <c r="L60" s="71">
        <f>IF(L17=0,"",L17/TrRoad_act!L30*100)</f>
        <v>7.8565366514714157</v>
      </c>
      <c r="M60" s="71">
        <f>IF(M17=0,"",M17/TrRoad_act!M30*100)</f>
        <v>8.3628068075224693</v>
      </c>
      <c r="N60" s="71">
        <f>IF(N17=0,"",N17/TrRoad_act!N30*100)</f>
        <v>7.3498074714569022</v>
      </c>
      <c r="O60" s="71">
        <f>IF(O17=0,"",O17/TrRoad_act!O30*100)</f>
        <v>7.4986242541465495</v>
      </c>
      <c r="P60" s="71">
        <f>IF(P17=0,"",P17/TrRoad_act!P30*100)</f>
        <v>8.709367408486985</v>
      </c>
      <c r="Q60" s="71">
        <f>IF(Q17=0,"",Q17/TrRoad_act!Q30*100)</f>
        <v>8.6749195145083569</v>
      </c>
    </row>
    <row r="61" spans="1:17" ht="11.45" customHeight="1" x14ac:dyDescent="0.25">
      <c r="A61" s="25" t="s">
        <v>39</v>
      </c>
      <c r="B61" s="24">
        <f>IF(B18=0,"",B18/TrRoad_act!B31*100)</f>
        <v>7.7616043079700354</v>
      </c>
      <c r="C61" s="24">
        <f>IF(C18=0,"",C18/TrRoad_act!C31*100)</f>
        <v>8.0124601390156318</v>
      </c>
      <c r="D61" s="24">
        <f>IF(D18=0,"",D18/TrRoad_act!D31*100)</f>
        <v>7.8260961773213467</v>
      </c>
      <c r="E61" s="24">
        <f>IF(E18=0,"",E18/TrRoad_act!E31*100)</f>
        <v>7.4109236978164228</v>
      </c>
      <c r="F61" s="24">
        <f>IF(F18=0,"",F18/TrRoad_act!F31*100)</f>
        <v>7.2560691481462065</v>
      </c>
      <c r="G61" s="24">
        <f>IF(G18=0,"",G18/TrRoad_act!G31*100)</f>
        <v>7.0023771252604101</v>
      </c>
      <c r="H61" s="24">
        <f>IF(H18=0,"",H18/TrRoad_act!H31*100)</f>
        <v>6.6507160230496689</v>
      </c>
      <c r="I61" s="24">
        <f>IF(I18=0,"",I18/TrRoad_act!I31*100)</f>
        <v>6.825189487256746</v>
      </c>
      <c r="J61" s="24">
        <f>IF(J18=0,"",J18/TrRoad_act!J31*100)</f>
        <v>6.7806015562343367</v>
      </c>
      <c r="K61" s="24">
        <f>IF(K18=0,"",K18/TrRoad_act!K31*100)</f>
        <v>6.4267380725516077</v>
      </c>
      <c r="L61" s="24">
        <f>IF(L18=0,"",L18/TrRoad_act!L31*100)</f>
        <v>6.3297896296869673</v>
      </c>
      <c r="M61" s="24">
        <f>IF(M18=0,"",M18/TrRoad_act!M31*100)</f>
        <v>6.4133280627431564</v>
      </c>
      <c r="N61" s="24">
        <f>IF(N18=0,"",N18/TrRoad_act!N31*100)</f>
        <v>6.0865824835600257</v>
      </c>
      <c r="O61" s="24">
        <f>IF(O18=0,"",O18/TrRoad_act!O31*100)</f>
        <v>6.0910921055542406</v>
      </c>
      <c r="P61" s="24">
        <f>IF(P18=0,"",P18/TrRoad_act!P31*100)</f>
        <v>6.336518598030735</v>
      </c>
      <c r="Q61" s="24">
        <f>IF(Q18=0,"",Q18/TrRoad_act!Q31*100)</f>
        <v>6.2370789438375622</v>
      </c>
    </row>
    <row r="62" spans="1:17" ht="11.45" customHeight="1" x14ac:dyDescent="0.25">
      <c r="A62" s="23" t="s">
        <v>30</v>
      </c>
      <c r="B62" s="22">
        <f>IF(B19=0,"",B19/TrRoad_act!B32*100)</f>
        <v>5.087016086219319</v>
      </c>
      <c r="C62" s="22">
        <f>IF(C19=0,"",C19/TrRoad_act!C32*100)</f>
        <v>5.0789558190743005</v>
      </c>
      <c r="D62" s="22">
        <f>IF(D19=0,"",D19/TrRoad_act!D32*100)</f>
        <v>5.0608861426837599</v>
      </c>
      <c r="E62" s="22">
        <f>IF(E19=0,"",E19/TrRoad_act!E32*100)</f>
        <v>5.0404550534227548</v>
      </c>
      <c r="F62" s="22">
        <f>IF(F19=0,"",F19/TrRoad_act!F32*100)</f>
        <v>5.0200826010894151</v>
      </c>
      <c r="G62" s="22">
        <f>IF(G19=0,"",G19/TrRoad_act!G32*100)</f>
        <v>4.9923444491657865</v>
      </c>
      <c r="H62" s="22">
        <f>IF(H19=0,"",H19/TrRoad_act!H32*100)</f>
        <v>4.9423952140587062</v>
      </c>
      <c r="I62" s="22">
        <f>IF(I19=0,"",I19/TrRoad_act!I32*100)</f>
        <v>4.8720137573224083</v>
      </c>
      <c r="J62" s="22">
        <f>IF(J19=0,"",J19/TrRoad_act!J32*100)</f>
        <v>4.7756572764506746</v>
      </c>
      <c r="K62" s="22">
        <f>IF(K19=0,"",K19/TrRoad_act!K32*100)</f>
        <v>4.7048958225900126</v>
      </c>
      <c r="L62" s="22">
        <f>IF(L19=0,"",L19/TrRoad_act!L32*100)</f>
        <v>4.6752667208653866</v>
      </c>
      <c r="M62" s="22">
        <f>IF(M19=0,"",M19/TrRoad_act!M32*100)</f>
        <v>4.6281654051740464</v>
      </c>
      <c r="N62" s="22">
        <f>IF(N19=0,"",N19/TrRoad_act!N32*100)</f>
        <v>4.5831817754534914</v>
      </c>
      <c r="O62" s="22">
        <f>IF(O19=0,"",O19/TrRoad_act!O32*100)</f>
        <v>4.5351506370127153</v>
      </c>
      <c r="P62" s="22">
        <f>IF(P19=0,"",P19/TrRoad_act!P32*100)</f>
        <v>4.4796939158061804</v>
      </c>
      <c r="Q62" s="22">
        <f>IF(Q19=0,"",Q19/TrRoad_act!Q32*100)</f>
        <v>4.423221053580332</v>
      </c>
    </row>
    <row r="63" spans="1:17" ht="11.45" customHeight="1" x14ac:dyDescent="0.25">
      <c r="A63" s="19" t="s">
        <v>29</v>
      </c>
      <c r="B63" s="21">
        <f>IF(B21=0,"",B21/TrRoad_act!B33*100)</f>
        <v>7.2191548745688463</v>
      </c>
      <c r="C63" s="21">
        <f>IF(C21=0,"",C21/TrRoad_act!C33*100)</f>
        <v>7.4972900455649345</v>
      </c>
      <c r="D63" s="21">
        <f>IF(D21=0,"",D21/TrRoad_act!D33*100)</f>
        <v>7.3331219721903613</v>
      </c>
      <c r="E63" s="21">
        <f>IF(E21=0,"",E21/TrRoad_act!E33*100)</f>
        <v>6.9805358357918461</v>
      </c>
      <c r="F63" s="21">
        <f>IF(F21=0,"",F21/TrRoad_act!F33*100)</f>
        <v>6.8415158853904643</v>
      </c>
      <c r="G63" s="21">
        <f>IF(G21=0,"",G21/TrRoad_act!G33*100)</f>
        <v>6.6441810832042547</v>
      </c>
      <c r="H63" s="21">
        <f>IF(H21=0,"",H21/TrRoad_act!H33*100)</f>
        <v>6.3463767342321411</v>
      </c>
      <c r="I63" s="21">
        <f>IF(I21=0,"",I21/TrRoad_act!I33*100)</f>
        <v>6.5652169702159204</v>
      </c>
      <c r="J63" s="21">
        <f>IF(J21=0,"",J21/TrRoad_act!J33*100)</f>
        <v>6.5346833533619142</v>
      </c>
      <c r="K63" s="21">
        <f>IF(K21=0,"",K21/TrRoad_act!K33*100)</f>
        <v>6.1683138317327071</v>
      </c>
      <c r="L63" s="21">
        <f>IF(L21=0,"",L21/TrRoad_act!L33*100)</f>
        <v>6.0783642541990552</v>
      </c>
      <c r="M63" s="21">
        <f>IF(M21=0,"",M21/TrRoad_act!M33*100)</f>
        <v>6.1369263377940637</v>
      </c>
      <c r="N63" s="21">
        <f>IF(N21=0,"",N21/TrRoad_act!N33*100)</f>
        <v>5.8564195433275765</v>
      </c>
      <c r="O63" s="21">
        <f>IF(O21=0,"",O21/TrRoad_act!O33*100)</f>
        <v>5.8599794998700032</v>
      </c>
      <c r="P63" s="21">
        <f>IF(P21=0,"",P21/TrRoad_act!P33*100)</f>
        <v>6.1008745136977485</v>
      </c>
      <c r="Q63" s="21">
        <f>IF(Q21=0,"",Q21/TrRoad_act!Q33*100)</f>
        <v>6.0168514678188991</v>
      </c>
    </row>
    <row r="64" spans="1:17" ht="11.45" customHeight="1" x14ac:dyDescent="0.25">
      <c r="A64" s="62" t="s">
        <v>59</v>
      </c>
      <c r="B64" s="70">
        <f>IF(B22=0,"",B22/TrRoad_act!B34*100)</f>
        <v>8.2994453378343351</v>
      </c>
      <c r="C64" s="70">
        <f>IF(C22=0,"",C22/TrRoad_act!C34*100)</f>
        <v>8.7131584684140915</v>
      </c>
      <c r="D64" s="70">
        <f>IF(D22=0,"",D22/TrRoad_act!D34*100)</f>
        <v>8.6285623122436643</v>
      </c>
      <c r="E64" s="70">
        <f>IF(E22=0,"",E22/TrRoad_act!E34*100)</f>
        <v>8.3907602681391769</v>
      </c>
      <c r="F64" s="70">
        <f>IF(F22=0,"",F22/TrRoad_act!F34*100)</f>
        <v>8.3922221893490043</v>
      </c>
      <c r="G64" s="70">
        <f>IF(G22=0,"",G22/TrRoad_act!G34*100)</f>
        <v>7.9082269126991607</v>
      </c>
      <c r="H64" s="70">
        <f>IF(H22=0,"",H22/TrRoad_act!H34*100)</f>
        <v>7.8481236264395751</v>
      </c>
      <c r="I64" s="70">
        <f>IF(I22=0,"",I22/TrRoad_act!I34*100)</f>
        <v>8.1722689431952613</v>
      </c>
      <c r="J64" s="70">
        <f>IF(J22=0,"",J22/TrRoad_act!J34*100)</f>
        <v>8.1758015169933529</v>
      </c>
      <c r="K64" s="70">
        <f>IF(K22=0,"",K22/TrRoad_act!K34*100)</f>
        <v>7.8447851908391248</v>
      </c>
      <c r="L64" s="70">
        <f>IF(L22=0,"",L22/TrRoad_act!L34*100)</f>
        <v>7.9912710107559608</v>
      </c>
      <c r="M64" s="70">
        <f>IF(M22=0,"",M22/TrRoad_act!M34*100)</f>
        <v>7.8907812962590054</v>
      </c>
      <c r="N64" s="70">
        <f>IF(N22=0,"",N22/TrRoad_act!N34*100)</f>
        <v>7.8210172005759286</v>
      </c>
      <c r="O64" s="70">
        <f>IF(O22=0,"",O22/TrRoad_act!O34*100)</f>
        <v>7.8832531012364582</v>
      </c>
      <c r="P64" s="70">
        <f>IF(P22=0,"",P22/TrRoad_act!P34*100)</f>
        <v>7.7706424260413227</v>
      </c>
      <c r="Q64" s="70">
        <f>IF(Q22=0,"",Q22/TrRoad_act!Q34*100)</f>
        <v>7.6421531393935789</v>
      </c>
    </row>
    <row r="65" spans="1:17" ht="11.45" customHeight="1" x14ac:dyDescent="0.25">
      <c r="A65" s="62" t="s">
        <v>58</v>
      </c>
      <c r="B65" s="70">
        <f>IF(B24=0,"",B24/TrRoad_act!B35*100)</f>
        <v>5.8695526726305873</v>
      </c>
      <c r="C65" s="70">
        <f>IF(C24=0,"",C24/TrRoad_act!C35*100)</f>
        <v>6.0545082293867409</v>
      </c>
      <c r="D65" s="70">
        <f>IF(D24=0,"",D24/TrRoad_act!D35*100)</f>
        <v>5.9356841989808258</v>
      </c>
      <c r="E65" s="70">
        <f>IF(E24=0,"",E24/TrRoad_act!E35*100)</f>
        <v>5.4248482854915858</v>
      </c>
      <c r="F65" s="70">
        <f>IF(F24=0,"",F24/TrRoad_act!F35*100)</f>
        <v>5.516151060261401</v>
      </c>
      <c r="G65" s="70">
        <f>IF(G24=0,"",G24/TrRoad_act!G35*100)</f>
        <v>5.2585676456867656</v>
      </c>
      <c r="H65" s="70">
        <f>IF(H24=0,"",H24/TrRoad_act!H35*100)</f>
        <v>5.0014338363186424</v>
      </c>
      <c r="I65" s="70">
        <f>IF(I24=0,"",I24/TrRoad_act!I35*100)</f>
        <v>5.5145651780481417</v>
      </c>
      <c r="J65" s="70">
        <f>IF(J24=0,"",J24/TrRoad_act!J35*100)</f>
        <v>5.583879180906651</v>
      </c>
      <c r="K65" s="70">
        <f>IF(K24=0,"",K24/TrRoad_act!K35*100)</f>
        <v>5.01755261045653</v>
      </c>
      <c r="L65" s="70">
        <f>IF(L24=0,"",L24/TrRoad_act!L35*100)</f>
        <v>5.2849626675473216</v>
      </c>
      <c r="M65" s="70">
        <f>IF(M24=0,"",M24/TrRoad_act!M35*100)</f>
        <v>5.4308412343583274</v>
      </c>
      <c r="N65" s="70">
        <f>IF(N24=0,"",N24/TrRoad_act!N35*100)</f>
        <v>5.1980050998231571</v>
      </c>
      <c r="O65" s="70">
        <f>IF(O24=0,"",O24/TrRoad_act!O35*100)</f>
        <v>5.3168982476930289</v>
      </c>
      <c r="P65" s="70">
        <f>IF(P24=0,"",P24/TrRoad_act!P35*100)</f>
        <v>5.6586339535841708</v>
      </c>
      <c r="Q65" s="70">
        <f>IF(Q24=0,"",Q24/TrRoad_act!Q35*100)</f>
        <v>5.6295527679638857</v>
      </c>
    </row>
    <row r="66" spans="1:17" ht="11.45" customHeight="1" x14ac:dyDescent="0.25">
      <c r="A66" s="62" t="s">
        <v>57</v>
      </c>
      <c r="B66" s="70">
        <f>IF(B26=0,"",B26/TrRoad_act!B36*100)</f>
        <v>6.5346451481482255</v>
      </c>
      <c r="C66" s="70">
        <f>IF(C26=0,"",C26/TrRoad_act!C36*100)</f>
        <v>7.1644743698682181</v>
      </c>
      <c r="D66" s="70">
        <f>IF(D26=0,"",D26/TrRoad_act!D36*100)</f>
        <v>7.1016805541252799</v>
      </c>
      <c r="E66" s="70">
        <f>IF(E26=0,"",E26/TrRoad_act!E36*100)</f>
        <v>7.3628308669896896</v>
      </c>
      <c r="F66" s="70">
        <f>IF(F26=0,"",F26/TrRoad_act!F36*100)</f>
        <v>7.0132914224053184</v>
      </c>
      <c r="G66" s="70">
        <f>IF(G26=0,"",G26/TrRoad_act!G36*100)</f>
        <v>8.0709838490421522</v>
      </c>
      <c r="H66" s="70">
        <f>IF(H26=0,"",H26/TrRoad_act!H36*100)</f>
        <v>7.7846414766488001</v>
      </c>
      <c r="I66" s="70">
        <f>IF(I26=0,"",I26/TrRoad_act!I36*100)</f>
        <v>6.6360150485328884</v>
      </c>
      <c r="J66" s="70">
        <f>IF(J26=0,"",J26/TrRoad_act!J36*100)</f>
        <v>6.3158345457123843</v>
      </c>
      <c r="K66" s="70">
        <f>IF(K26=0,"",K26/TrRoad_act!K36*100)</f>
        <v>7.1998939040857817</v>
      </c>
      <c r="L66" s="70">
        <f>IF(L26=0,"",L26/TrRoad_act!L36*100)</f>
        <v>6.3903824147686761</v>
      </c>
      <c r="M66" s="70">
        <f>IF(M26=0,"",M26/TrRoad_act!M36*100)</f>
        <v>6.4912441887052221</v>
      </c>
      <c r="N66" s="70">
        <f>IF(N26=0,"",N26/TrRoad_act!N36*100)</f>
        <v>6.9276690646032186</v>
      </c>
      <c r="O66" s="70">
        <f>IF(O26=0,"",O26/TrRoad_act!O36*100)</f>
        <v>6.4537604723776596</v>
      </c>
      <c r="P66" s="70">
        <f>IF(P26=0,"",P26/TrRoad_act!P36*100)</f>
        <v>6.4536316798851603</v>
      </c>
      <c r="Q66" s="70">
        <f>IF(Q26=0,"",Q26/TrRoad_act!Q36*100)</f>
        <v>6.3623320203068419</v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 t="str">
        <f>IF(C27=0,"",C27/TrRoad_act!C37*100)</f>
        <v/>
      </c>
      <c r="D67" s="70" t="str">
        <f>IF(D27=0,"",D27/TrRoad_act!D37*100)</f>
        <v/>
      </c>
      <c r="E67" s="70" t="str">
        <f>IF(E27=0,"",E27/TrRoad_act!E37*100)</f>
        <v/>
      </c>
      <c r="F67" s="70" t="str">
        <f>IF(F27=0,"",F27/TrRoad_act!F37*100)</f>
        <v/>
      </c>
      <c r="G67" s="70" t="str">
        <f>IF(G27=0,"",G27/TrRoad_act!G37*100)</f>
        <v/>
      </c>
      <c r="H67" s="70" t="str">
        <f>IF(H27=0,"",H27/TrRoad_act!H37*100)</f>
        <v/>
      </c>
      <c r="I67" s="70" t="str">
        <f>IF(I27=0,"",I27/TrRoad_act!I37*100)</f>
        <v/>
      </c>
      <c r="J67" s="70" t="str">
        <f>IF(J27=0,"",J27/TrRoad_act!J37*100)</f>
        <v/>
      </c>
      <c r="K67" s="70" t="str">
        <f>IF(K27=0,"",K27/TrRoad_act!K37*100)</f>
        <v/>
      </c>
      <c r="L67" s="70" t="str">
        <f>IF(L27=0,"",L27/TrRoad_act!L37*100)</f>
        <v/>
      </c>
      <c r="M67" s="70" t="str">
        <f>IF(M27=0,"",M27/TrRoad_act!M37*100)</f>
        <v/>
      </c>
      <c r="N67" s="70">
        <f>IF(N27=0,"",N27/TrRoad_act!N37*100)</f>
        <v>7.051446128920988</v>
      </c>
      <c r="O67" s="70">
        <f>IF(O27=0,"",O27/TrRoad_act!O37*100)</f>
        <v>5.7458813553272066</v>
      </c>
      <c r="P67" s="70">
        <f>IF(P27=0,"",P27/TrRoad_act!P37*100)</f>
        <v>5.421162029736009</v>
      </c>
      <c r="Q67" s="70">
        <f>IF(Q27=0,"",Q27/TrRoad_act!Q37*100)</f>
        <v>5.4509164697641124</v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 t="str">
        <f>IF(N29=0,"",N29/TrRoad_act!N38*100)</f>
        <v/>
      </c>
      <c r="O68" s="70">
        <f>IF(O29=0,"",O29/TrRoad_act!O38*100)</f>
        <v>4.4708111157016868</v>
      </c>
      <c r="P68" s="70">
        <f>IF(P29=0,"",P29/TrRoad_act!P38*100)</f>
        <v>3.7351255957961551</v>
      </c>
      <c r="Q68" s="70">
        <f>IF(Q29=0,"",Q29/TrRoad_act!Q38*100)</f>
        <v>3.6340076440944826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 t="str">
        <f>IF(I32=0,"",I32/TrRoad_act!I39*100)</f>
        <v/>
      </c>
      <c r="J69" s="70" t="str">
        <f>IF(J32=0,"",J32/TrRoad_act!J39*100)</f>
        <v/>
      </c>
      <c r="K69" s="70" t="str">
        <f>IF(K32=0,"",K32/TrRoad_act!K39*100)</f>
        <v/>
      </c>
      <c r="L69" s="70" t="str">
        <f>IF(L32=0,"",L32/TrRoad_act!L39*100)</f>
        <v/>
      </c>
      <c r="M69" s="70">
        <f>IF(M32=0,"",M32/TrRoad_act!M39*100)</f>
        <v>2.9201153825223707</v>
      </c>
      <c r="N69" s="70">
        <f>IF(N32=0,"",N32/TrRoad_act!N39*100)</f>
        <v>2.9274156709786765</v>
      </c>
      <c r="O69" s="70">
        <f>IF(O32=0,"",O32/TrRoad_act!O39*100)</f>
        <v>2.9468528355849206</v>
      </c>
      <c r="P69" s="70">
        <f>IF(P32=0,"",P32/TrRoad_act!P39*100)</f>
        <v>2.9714241946841997</v>
      </c>
      <c r="Q69" s="70">
        <f>IF(Q32=0,"",Q32/TrRoad_act!Q39*100)</f>
        <v>2.9896065610297784</v>
      </c>
    </row>
    <row r="70" spans="1:17" ht="11.45" customHeight="1" x14ac:dyDescent="0.25">
      <c r="A70" s="19" t="s">
        <v>28</v>
      </c>
      <c r="B70" s="21">
        <f>IF(B33=0,"",B33/TrRoad_act!B40*100)</f>
        <v>61.80573000644862</v>
      </c>
      <c r="C70" s="21">
        <f>IF(C33=0,"",C33/TrRoad_act!C40*100)</f>
        <v>59.004963962137104</v>
      </c>
      <c r="D70" s="21">
        <f>IF(D33=0,"",D33/TrRoad_act!D40*100)</f>
        <v>56.763016926084177</v>
      </c>
      <c r="E70" s="21">
        <f>IF(E33=0,"",E33/TrRoad_act!E40*100)</f>
        <v>54.054245787987199</v>
      </c>
      <c r="F70" s="21">
        <f>IF(F33=0,"",F33/TrRoad_act!F40*100)</f>
        <v>53.502915758263924</v>
      </c>
      <c r="G70" s="21">
        <f>IF(G33=0,"",G33/TrRoad_act!G40*100)</f>
        <v>53.173607982441453</v>
      </c>
      <c r="H70" s="21">
        <f>IF(H33=0,"",H33/TrRoad_act!H40*100)</f>
        <v>52.853677214303552</v>
      </c>
      <c r="I70" s="21">
        <f>IF(I33=0,"",I33/TrRoad_act!I40*100)</f>
        <v>52.614769180061451</v>
      </c>
      <c r="J70" s="21">
        <f>IF(J33=0,"",J33/TrRoad_act!J40*100)</f>
        <v>52.59346705031983</v>
      </c>
      <c r="K70" s="21">
        <f>IF(K33=0,"",K33/TrRoad_act!K40*100)</f>
        <v>52.353084346795256</v>
      </c>
      <c r="L70" s="21">
        <f>IF(L33=0,"",L33/TrRoad_act!L40*100)</f>
        <v>52.390975445593867</v>
      </c>
      <c r="M70" s="21">
        <f>IF(M33=0,"",M33/TrRoad_act!M40*100)</f>
        <v>52.141647748578492</v>
      </c>
      <c r="N70" s="21">
        <f>IF(N33=0,"",N33/TrRoad_act!N40*100)</f>
        <v>52.010689106286335</v>
      </c>
      <c r="O70" s="21">
        <f>IF(O33=0,"",O33/TrRoad_act!O40*100)</f>
        <v>46.959126791236315</v>
      </c>
      <c r="P70" s="21">
        <f>IF(P33=0,"",P33/TrRoad_act!P40*100)</f>
        <v>46.87998830316662</v>
      </c>
      <c r="Q70" s="21">
        <f>IF(Q33=0,"",Q33/TrRoad_act!Q40*100)</f>
        <v>46.237785199812137</v>
      </c>
    </row>
    <row r="71" spans="1:17" ht="11.45" customHeight="1" x14ac:dyDescent="0.25">
      <c r="A71" s="62" t="s">
        <v>59</v>
      </c>
      <c r="B71" s="20" t="str">
        <f>IF(B34=0,"",B34/TrRoad_act!B41*100)</f>
        <v/>
      </c>
      <c r="C71" s="20" t="str">
        <f>IF(C34=0,"",C34/TrRoad_act!C41*100)</f>
        <v/>
      </c>
      <c r="D71" s="20">
        <f>IF(D34=0,"",D34/TrRoad_act!D41*100)</f>
        <v>15.760663172885517</v>
      </c>
      <c r="E71" s="20">
        <f>IF(E34=0,"",E34/TrRoad_act!E41*100)</f>
        <v>15.734395534267524</v>
      </c>
      <c r="F71" s="20">
        <f>IF(F34=0,"",F34/TrRoad_act!F41*100)</f>
        <v>15.768245400620559</v>
      </c>
      <c r="G71" s="20">
        <f>IF(G34=0,"",G34/TrRoad_act!G41*100)</f>
        <v>15.795320455488135</v>
      </c>
      <c r="H71" s="20">
        <f>IF(H34=0,"",H34/TrRoad_act!H41*100)</f>
        <v>15.792155267368505</v>
      </c>
      <c r="I71" s="20">
        <f>IF(I34=0,"",I34/TrRoad_act!I41*100)</f>
        <v>15.823741722110697</v>
      </c>
      <c r="J71" s="20">
        <f>IF(J34=0,"",J34/TrRoad_act!J41*100)</f>
        <v>15.830207392491541</v>
      </c>
      <c r="K71" s="20">
        <f>IF(K34=0,"",K34/TrRoad_act!K41*100)</f>
        <v>15.859234842524488</v>
      </c>
      <c r="L71" s="20">
        <f>IF(L34=0,"",L34/TrRoad_act!L41*100)</f>
        <v>15.898882929630798</v>
      </c>
      <c r="M71" s="20">
        <f>IF(M34=0,"",M34/TrRoad_act!M41*100)</f>
        <v>15.874308731710068</v>
      </c>
      <c r="N71" s="20">
        <f>IF(N34=0,"",N34/TrRoad_act!N41*100)</f>
        <v>15.889479741928891</v>
      </c>
      <c r="O71" s="20">
        <f>IF(O34=0,"",O34/TrRoad_act!O41*100)</f>
        <v>11.723717791043846</v>
      </c>
      <c r="P71" s="20">
        <f>IF(P34=0,"",P34/TrRoad_act!P41*100)</f>
        <v>11.491163770964596</v>
      </c>
      <c r="Q71" s="20">
        <f>IF(Q34=0,"",Q34/TrRoad_act!Q41*100)</f>
        <v>11.519891680392004</v>
      </c>
    </row>
    <row r="72" spans="1:17" ht="11.45" customHeight="1" x14ac:dyDescent="0.25">
      <c r="A72" s="62" t="s">
        <v>58</v>
      </c>
      <c r="B72" s="20">
        <f>IF(B36=0,"",B36/TrRoad_act!B42*100)</f>
        <v>61.80573000644862</v>
      </c>
      <c r="C72" s="20">
        <f>IF(C36=0,"",C36/TrRoad_act!C42*100)</f>
        <v>59.004963962137104</v>
      </c>
      <c r="D72" s="20">
        <f>IF(D36=0,"",D36/TrRoad_act!D42*100)</f>
        <v>56.927195211215867</v>
      </c>
      <c r="E72" s="20">
        <f>IF(E36=0,"",E36/TrRoad_act!E42*100)</f>
        <v>54.27863897480335</v>
      </c>
      <c r="F72" s="20">
        <f>IF(F36=0,"",F36/TrRoad_act!F42*100)</f>
        <v>53.816785787856801</v>
      </c>
      <c r="G72" s="20">
        <f>IF(G36=0,"",G36/TrRoad_act!G42*100)</f>
        <v>53.78353939430648</v>
      </c>
      <c r="H72" s="20">
        <f>IF(H36=0,"",H36/TrRoad_act!H42*100)</f>
        <v>53.790596018326944</v>
      </c>
      <c r="I72" s="20">
        <f>IF(I36=0,"",I36/TrRoad_act!I42*100)</f>
        <v>53.802598683464041</v>
      </c>
      <c r="J72" s="20">
        <f>IF(J36=0,"",J36/TrRoad_act!J42*100)</f>
        <v>53.820344928278118</v>
      </c>
      <c r="K72" s="20">
        <f>IF(K36=0,"",K36/TrRoad_act!K42*100)</f>
        <v>53.802045651865747</v>
      </c>
      <c r="L72" s="20">
        <f>IF(L36=0,"",L36/TrRoad_act!L42*100)</f>
        <v>53.739172247517622</v>
      </c>
      <c r="M72" s="20">
        <f>IF(M36=0,"",M36/TrRoad_act!M42*100)</f>
        <v>53.409881754174172</v>
      </c>
      <c r="N72" s="20">
        <f>IF(N36=0,"",N36/TrRoad_act!N42*100)</f>
        <v>53.407285919570555</v>
      </c>
      <c r="O72" s="20">
        <f>IF(O36=0,"",O36/TrRoad_act!O42*100)</f>
        <v>52.885259583956589</v>
      </c>
      <c r="P72" s="20">
        <f>IF(P36=0,"",P36/TrRoad_act!P42*100)</f>
        <v>52.401541002286834</v>
      </c>
      <c r="Q72" s="20">
        <f>IF(Q36=0,"",Q36/TrRoad_act!Q42*100)</f>
        <v>52.100489247268911</v>
      </c>
    </row>
    <row r="73" spans="1:17" ht="11.45" customHeight="1" x14ac:dyDescent="0.25">
      <c r="A73" s="62" t="s">
        <v>57</v>
      </c>
      <c r="B73" s="20" t="str">
        <f>IF(B38=0,"",B38/TrRoad_act!B43*100)</f>
        <v/>
      </c>
      <c r="C73" s="20" t="str">
        <f>IF(C38=0,"",C38/TrRoad_act!C43*100)</f>
        <v/>
      </c>
      <c r="D73" s="20">
        <f>IF(D38=0,"",D38/TrRoad_act!D43*100)</f>
        <v>44.034911939931554</v>
      </c>
      <c r="E73" s="20">
        <f>IF(E38=0,"",E38/TrRoad_act!E43*100)</f>
        <v>44.14499921978139</v>
      </c>
      <c r="F73" s="20">
        <f>IF(F38=0,"",F38/TrRoad_act!F43*100)</f>
        <v>44.25536171783083</v>
      </c>
      <c r="G73" s="20">
        <f>IF(G38=0,"",G38/TrRoad_act!G43*100)</f>
        <v>44.366000122125406</v>
      </c>
      <c r="H73" s="20">
        <f>IF(H38=0,"",H38/TrRoad_act!H43*100)</f>
        <v>44.476915122430718</v>
      </c>
      <c r="I73" s="20">
        <f>IF(I38=0,"",I38/TrRoad_act!I43*100)</f>
        <v>44.588107410236802</v>
      </c>
      <c r="J73" s="20">
        <f>IF(J38=0,"",J38/TrRoad_act!J43*100)</f>
        <v>44.699577678762388</v>
      </c>
      <c r="K73" s="20">
        <f>IF(K38=0,"",K38/TrRoad_act!K43*100)</f>
        <v>44.811326622959285</v>
      </c>
      <c r="L73" s="20">
        <f>IF(L38=0,"",L38/TrRoad_act!L43*100)</f>
        <v>44.923354939516692</v>
      </c>
      <c r="M73" s="20">
        <f>IF(M38=0,"",M38/TrRoad_act!M43*100)</f>
        <v>42.955319130118937</v>
      </c>
      <c r="N73" s="20">
        <f>IF(N38=0,"",N38/TrRoad_act!N43*100)</f>
        <v>43.062707427944233</v>
      </c>
      <c r="O73" s="20">
        <f>IF(O38=0,"",O38/TrRoad_act!O43*100)</f>
        <v>42.714875737714443</v>
      </c>
      <c r="P73" s="20">
        <f>IF(P38=0,"",P38/TrRoad_act!P43*100)</f>
        <v>42.601227979241244</v>
      </c>
      <c r="Q73" s="20">
        <f>IF(Q38=0,"",Q38/TrRoad_act!Q43*100)</f>
        <v>42.681957555058538</v>
      </c>
    </row>
    <row r="74" spans="1:17" ht="11.45" customHeight="1" x14ac:dyDescent="0.25">
      <c r="A74" s="62" t="s">
        <v>56</v>
      </c>
      <c r="B74" s="20" t="str">
        <f>IF(B39=0,"",B39/TrRoad_act!B44*100)</f>
        <v/>
      </c>
      <c r="C74" s="20" t="str">
        <f>IF(C39=0,"",C39/TrRoad_act!C44*100)</f>
        <v/>
      </c>
      <c r="D74" s="20" t="str">
        <f>IF(D39=0,"",D39/TrRoad_act!D44*100)</f>
        <v/>
      </c>
      <c r="E74" s="20" t="str">
        <f>IF(E39=0,"",E39/TrRoad_act!E44*100)</f>
        <v/>
      </c>
      <c r="F74" s="20" t="str">
        <f>IF(F39=0,"",F39/TrRoad_act!F44*100)</f>
        <v/>
      </c>
      <c r="G74" s="20" t="str">
        <f>IF(G39=0,"",G39/TrRoad_act!G44*100)</f>
        <v/>
      </c>
      <c r="H74" s="20" t="str">
        <f>IF(H39=0,"",H39/TrRoad_act!H44*100)</f>
        <v/>
      </c>
      <c r="I74" s="20" t="str">
        <f>IF(I39=0,"",I39/TrRoad_act!I44*100)</f>
        <v/>
      </c>
      <c r="J74" s="20" t="str">
        <f>IF(J39=0,"",J39/TrRoad_act!J44*100)</f>
        <v/>
      </c>
      <c r="K74" s="20">
        <f>IF(K39=0,"",K39/TrRoad_act!K44*100)</f>
        <v>46.877971581282587</v>
      </c>
      <c r="L74" s="20">
        <f>IF(L39=0,"",L39/TrRoad_act!L44*100)</f>
        <v>51.23609461392715</v>
      </c>
      <c r="M74" s="20">
        <f>IF(M39=0,"",M39/TrRoad_act!M44*100)</f>
        <v>51.348086383360148</v>
      </c>
      <c r="N74" s="20">
        <f>IF(N39=0,"",N39/TrRoad_act!N44*100)</f>
        <v>49.077793100501403</v>
      </c>
      <c r="O74" s="20">
        <f>IF(O39=0,"",O39/TrRoad_act!O44*100)</f>
        <v>44.492544045869153</v>
      </c>
      <c r="P74" s="20">
        <f>IF(P39=0,"",P39/TrRoad_act!P44*100)</f>
        <v>44.569278363319704</v>
      </c>
      <c r="Q74" s="20">
        <f>IF(Q39=0,"",Q39/TrRoad_act!Q44*100)</f>
        <v>43.678094426618308</v>
      </c>
    </row>
    <row r="75" spans="1:17" ht="11.45" customHeight="1" x14ac:dyDescent="0.25">
      <c r="A75" s="62" t="s">
        <v>55</v>
      </c>
      <c r="B75" s="20" t="str">
        <f>IF(B41=0,"",B41/TrRoad_act!B45*100)</f>
        <v/>
      </c>
      <c r="C75" s="20" t="str">
        <f>IF(C41=0,"",C41/TrRoad_act!C45*100)</f>
        <v/>
      </c>
      <c r="D75" s="20" t="str">
        <f>IF(D41=0,"",D41/TrRoad_act!D45*100)</f>
        <v/>
      </c>
      <c r="E75" s="20" t="str">
        <f>IF(E41=0,"",E41/TrRoad_act!E45*100)</f>
        <v/>
      </c>
      <c r="F75" s="20">
        <f>IF(F41=0,"",F41/TrRoad_act!F45*100)</f>
        <v>32.277137048964896</v>
      </c>
      <c r="G75" s="20">
        <f>IF(G41=0,"",G41/TrRoad_act!G45*100)</f>
        <v>32.166167644463442</v>
      </c>
      <c r="H75" s="20">
        <f>IF(H41=0,"",H41/TrRoad_act!H45*100)</f>
        <v>32.110524820913589</v>
      </c>
      <c r="I75" s="20">
        <f>IF(I41=0,"",I41/TrRoad_act!I45*100)</f>
        <v>32.086174660537417</v>
      </c>
      <c r="J75" s="20">
        <f>IF(J41=0,"",J41/TrRoad_act!J45*100)</f>
        <v>32.139133233963392</v>
      </c>
      <c r="K75" s="20">
        <f>IF(K41=0,"",K41/TrRoad_act!K45*100)</f>
        <v>32.191061544383309</v>
      </c>
      <c r="L75" s="20">
        <f>IF(L41=0,"",L41/TrRoad_act!L45*100)</f>
        <v>32.263838005830223</v>
      </c>
      <c r="M75" s="20">
        <f>IF(M41=0,"",M41/TrRoad_act!M45*100)</f>
        <v>32.319025448474974</v>
      </c>
      <c r="N75" s="20">
        <f>IF(N41=0,"",N41/TrRoad_act!N45*100)</f>
        <v>32.387570105138622</v>
      </c>
      <c r="O75" s="20">
        <f>IF(O41=0,"",O41/TrRoad_act!O45*100)</f>
        <v>31.529802689131834</v>
      </c>
      <c r="P75" s="20">
        <f>IF(P41=0,"",P41/TrRoad_act!P45*100)</f>
        <v>31.569409481450663</v>
      </c>
      <c r="Q75" s="20">
        <f>IF(Q41=0,"",Q41/TrRoad_act!Q45*100)</f>
        <v>31.61922756010409</v>
      </c>
    </row>
    <row r="76" spans="1:17" ht="11.45" customHeight="1" x14ac:dyDescent="0.25">
      <c r="A76" s="25" t="s">
        <v>18</v>
      </c>
      <c r="B76" s="24">
        <f>IF(B42=0,"",B42/TrRoad_act!B46*100)</f>
        <v>30.157058602312851</v>
      </c>
      <c r="C76" s="24">
        <f>IF(C42=0,"",C42/TrRoad_act!C46*100)</f>
        <v>37.241466430879811</v>
      </c>
      <c r="D76" s="24">
        <f>IF(D42=0,"",D42/TrRoad_act!D46*100)</f>
        <v>36.097828761973318</v>
      </c>
      <c r="E76" s="24">
        <f>IF(E42=0,"",E42/TrRoad_act!E46*100)</f>
        <v>27.10814387252638</v>
      </c>
      <c r="F76" s="24">
        <f>IF(F42=0,"",F42/TrRoad_act!F46*100)</f>
        <v>30.857533387390568</v>
      </c>
      <c r="G76" s="24">
        <f>IF(G42=0,"",G42/TrRoad_act!G46*100)</f>
        <v>30.445635956235979</v>
      </c>
      <c r="H76" s="24">
        <f>IF(H42=0,"",H42/TrRoad_act!H46*100)</f>
        <v>27.512450968640678</v>
      </c>
      <c r="I76" s="24">
        <f>IF(I42=0,"",I42/TrRoad_act!I46*100)</f>
        <v>36.360735922882462</v>
      </c>
      <c r="J76" s="24">
        <f>IF(J42=0,"",J42/TrRoad_act!J46*100)</f>
        <v>39.112892674438285</v>
      </c>
      <c r="K76" s="24">
        <f>IF(K42=0,"",K42/TrRoad_act!K46*100)</f>
        <v>24.829709434602883</v>
      </c>
      <c r="L76" s="24">
        <f>IF(L42=0,"",L42/TrRoad_act!L46*100)</f>
        <v>30.636393934129284</v>
      </c>
      <c r="M76" s="24">
        <f>IF(M42=0,"",M42/TrRoad_act!M46*100)</f>
        <v>33.121523188192832</v>
      </c>
      <c r="N76" s="24">
        <f>IF(N42=0,"",N42/TrRoad_act!N46*100)</f>
        <v>24.035519130373569</v>
      </c>
      <c r="O76" s="24">
        <f>IF(O42=0,"",O42/TrRoad_act!O46*100)</f>
        <v>24.442825128660576</v>
      </c>
      <c r="P76" s="24">
        <f>IF(P42=0,"",P42/TrRoad_act!P46*100)</f>
        <v>34.186299415782891</v>
      </c>
      <c r="Q76" s="24">
        <f>IF(Q42=0,"",Q42/TrRoad_act!Q46*100)</f>
        <v>35.817616190276155</v>
      </c>
    </row>
    <row r="77" spans="1:17" ht="11.45" customHeight="1" x14ac:dyDescent="0.25">
      <c r="A77" s="23" t="s">
        <v>27</v>
      </c>
      <c r="B77" s="22">
        <f>IF(B43=0,"",B43/TrRoad_act!B47*100)</f>
        <v>8.5809697991299316</v>
      </c>
      <c r="C77" s="22">
        <f>IF(C43=0,"",C43/TrRoad_act!C47*100)</f>
        <v>8.9345307245872938</v>
      </c>
      <c r="D77" s="22">
        <f>IF(D43=0,"",D43/TrRoad_act!D47*100)</f>
        <v>8.6469174801598836</v>
      </c>
      <c r="E77" s="22">
        <f>IF(E43=0,"",E43/TrRoad_act!E47*100)</f>
        <v>8.2591648769847765</v>
      </c>
      <c r="F77" s="22">
        <f>IF(F43=0,"",F43/TrRoad_act!F47*100)</f>
        <v>8.2226368309986952</v>
      </c>
      <c r="G77" s="22">
        <f>IF(G43=0,"",G43/TrRoad_act!G47*100)</f>
        <v>8.8160128092183978</v>
      </c>
      <c r="H77" s="22">
        <f>IF(H43=0,"",H43/TrRoad_act!H47*100)</f>
        <v>8.1106475510647975</v>
      </c>
      <c r="I77" s="22">
        <f>IF(I43=0,"",I43/TrRoad_act!I47*100)</f>
        <v>7.89328723691556</v>
      </c>
      <c r="J77" s="22">
        <f>IF(J43=0,"",J43/TrRoad_act!J47*100)</f>
        <v>7.770297382134836</v>
      </c>
      <c r="K77" s="22">
        <f>IF(K43=0,"",K43/TrRoad_act!K47*100)</f>
        <v>8.216509636630267</v>
      </c>
      <c r="L77" s="22">
        <f>IF(L43=0,"",L43/TrRoad_act!L47*100)</f>
        <v>7.703876559394625</v>
      </c>
      <c r="M77" s="22">
        <f>IF(M43=0,"",M43/TrRoad_act!M47*100)</f>
        <v>8.0615084908474177</v>
      </c>
      <c r="N77" s="22">
        <f>IF(N43=0,"",N43/TrRoad_act!N47*100)</f>
        <v>7.940789958897958</v>
      </c>
      <c r="O77" s="22">
        <f>IF(O43=0,"",O43/TrRoad_act!O47*100)</f>
        <v>7.0526826128414086</v>
      </c>
      <c r="P77" s="22">
        <f>IF(P43=0,"",P43/TrRoad_act!P47*100)</f>
        <v>7.5620845047088716</v>
      </c>
      <c r="Q77" s="22">
        <f>IF(Q43=0,"",Q43/TrRoad_act!Q47*100)</f>
        <v>7.5034808495496392</v>
      </c>
    </row>
    <row r="78" spans="1:17" ht="11.45" customHeight="1" x14ac:dyDescent="0.25">
      <c r="A78" s="62" t="s">
        <v>59</v>
      </c>
      <c r="B78" s="70">
        <f>IF(B44=0,"",B44/TrRoad_act!B48*100)</f>
        <v>9.4007304561153617</v>
      </c>
      <c r="C78" s="70">
        <f>IF(C44=0,"",C44/TrRoad_act!C48*100)</f>
        <v>9.3079388530940186</v>
      </c>
      <c r="D78" s="70">
        <f>IF(D44=0,"",D44/TrRoad_act!D48*100)</f>
        <v>9.2086388487735</v>
      </c>
      <c r="E78" s="70">
        <f>IF(E44=0,"",E44/TrRoad_act!E48*100)</f>
        <v>9.1114009151732578</v>
      </c>
      <c r="F78" s="70">
        <f>IF(F44=0,"",F44/TrRoad_act!F48*100)</f>
        <v>9.0180929761841213</v>
      </c>
      <c r="G78" s="70">
        <f>IF(G44=0,"",G44/TrRoad_act!G48*100)</f>
        <v>8.9171896076500872</v>
      </c>
      <c r="H78" s="70">
        <f>IF(H44=0,"",H44/TrRoad_act!H48*100)</f>
        <v>8.7308986886994902</v>
      </c>
      <c r="I78" s="70">
        <f>IF(I44=0,"",I44/TrRoad_act!I48*100)</f>
        <v>8.6166698541640052</v>
      </c>
      <c r="J78" s="70">
        <f>IF(J44=0,"",J44/TrRoad_act!J48*100)</f>
        <v>8.5638143293223923</v>
      </c>
      <c r="K78" s="70">
        <f>IF(K44=0,"",K44/TrRoad_act!K48*100)</f>
        <v>8.390277290009454</v>
      </c>
      <c r="L78" s="70">
        <f>IF(L44=0,"",L44/TrRoad_act!L48*100)</f>
        <v>8.3583628783426569</v>
      </c>
      <c r="M78" s="70">
        <f>IF(M44=0,"",M44/TrRoad_act!M48*100)</f>
        <v>8.310624671411313</v>
      </c>
      <c r="N78" s="70">
        <f>IF(N44=0,"",N44/TrRoad_act!N48*100)</f>
        <v>8.2318266821523967</v>
      </c>
      <c r="O78" s="70">
        <f>IF(O44=0,"",O44/TrRoad_act!O48*100)</f>
        <v>8.1258279101844391</v>
      </c>
      <c r="P78" s="70">
        <f>IF(P44=0,"",P44/TrRoad_act!P48*100)</f>
        <v>7.9709599083799629</v>
      </c>
      <c r="Q78" s="70">
        <f>IF(Q44=0,"",Q44/TrRoad_act!Q48*100)</f>
        <v>7.7964456146572925</v>
      </c>
    </row>
    <row r="79" spans="1:17" ht="11.45" customHeight="1" x14ac:dyDescent="0.25">
      <c r="A79" s="62" t="s">
        <v>58</v>
      </c>
      <c r="B79" s="70">
        <f>IF(B46=0,"",B46/TrRoad_act!B49*100)</f>
        <v>8.4483761086409022</v>
      </c>
      <c r="C79" s="70">
        <f>IF(C46=0,"",C46/TrRoad_act!C49*100)</f>
        <v>8.8765200369995743</v>
      </c>
      <c r="D79" s="70">
        <f>IF(D46=0,"",D46/TrRoad_act!D49*100)</f>
        <v>8.5679799709053217</v>
      </c>
      <c r="E79" s="70">
        <f>IF(E46=0,"",E46/TrRoad_act!E49*100)</f>
        <v>8.1495048785334969</v>
      </c>
      <c r="F79" s="70">
        <f>IF(F46=0,"",F46/TrRoad_act!F49*100)</f>
        <v>8.1277291148411699</v>
      </c>
      <c r="G79" s="70">
        <f>IF(G46=0,"",G46/TrRoad_act!G49*100)</f>
        <v>8.8049896166519197</v>
      </c>
      <c r="H79" s="70">
        <f>IF(H46=0,"",H46/TrRoad_act!H49*100)</f>
        <v>8.0424022315747248</v>
      </c>
      <c r="I79" s="70">
        <f>IF(I46=0,"",I46/TrRoad_act!I49*100)</f>
        <v>7.8129040611850176</v>
      </c>
      <c r="J79" s="70">
        <f>IF(J46=0,"",J46/TrRoad_act!J49*100)</f>
        <v>7.6939875804633324</v>
      </c>
      <c r="K79" s="70">
        <f>IF(K46=0,"",K46/TrRoad_act!K49*100)</f>
        <v>8.2029844517227115</v>
      </c>
      <c r="L79" s="70">
        <f>IF(L46=0,"",L46/TrRoad_act!L49*100)</f>
        <v>7.6547565149915817</v>
      </c>
      <c r="M79" s="70">
        <f>IF(M46=0,"",M46/TrRoad_act!M49*100)</f>
        <v>8.047078012313797</v>
      </c>
      <c r="N79" s="70">
        <f>IF(N46=0,"",N46/TrRoad_act!N49*100)</f>
        <v>7.92802939307572</v>
      </c>
      <c r="O79" s="70">
        <f>IF(O46=0,"",O46/TrRoad_act!O49*100)</f>
        <v>7.0128139557773359</v>
      </c>
      <c r="P79" s="70">
        <f>IF(P46=0,"",P46/TrRoad_act!P49*100)</f>
        <v>7.5499423442832265</v>
      </c>
      <c r="Q79" s="70">
        <f>IF(Q46=0,"",Q46/TrRoad_act!Q49*100)</f>
        <v>7.4963665789539462</v>
      </c>
    </row>
    <row r="80" spans="1:17" ht="11.45" customHeight="1" x14ac:dyDescent="0.25">
      <c r="A80" s="62" t="s">
        <v>57</v>
      </c>
      <c r="B80" s="70" t="str">
        <f>IF(B48=0,"",B48/TrRoad_act!B50*100)</f>
        <v/>
      </c>
      <c r="C80" s="70" t="str">
        <f>IF(C48=0,"",C48/TrRoad_act!C50*100)</f>
        <v/>
      </c>
      <c r="D80" s="70" t="str">
        <f>IF(D48=0,"",D48/TrRoad_act!D50*100)</f>
        <v/>
      </c>
      <c r="E80" s="70" t="str">
        <f>IF(E48=0,"",E48/TrRoad_act!E50*100)</f>
        <v/>
      </c>
      <c r="F80" s="70" t="str">
        <f>IF(F48=0,"",F48/TrRoad_act!F50*100)</f>
        <v/>
      </c>
      <c r="G80" s="70" t="str">
        <f>IF(G48=0,"",G48/TrRoad_act!G50*100)</f>
        <v/>
      </c>
      <c r="H80" s="70" t="str">
        <f>IF(H48=0,"",H48/TrRoad_act!H50*100)</f>
        <v/>
      </c>
      <c r="I80" s="70" t="str">
        <f>IF(I48=0,"",I48/TrRoad_act!I50*100)</f>
        <v/>
      </c>
      <c r="J80" s="70" t="str">
        <f>IF(J48=0,"",J48/TrRoad_act!J50*100)</f>
        <v/>
      </c>
      <c r="K80" s="70" t="str">
        <f>IF(K48=0,"",K48/TrRoad_act!K50*100)</f>
        <v/>
      </c>
      <c r="L80" s="70" t="str">
        <f>IF(L48=0,"",L48/TrRoad_act!L50*100)</f>
        <v/>
      </c>
      <c r="M80" s="70" t="str">
        <f>IF(M48=0,"",M48/TrRoad_act!M50*100)</f>
        <v/>
      </c>
      <c r="N80" s="70" t="str">
        <f>IF(N48=0,"",N48/TrRoad_act!N50*100)</f>
        <v/>
      </c>
      <c r="O80" s="70" t="str">
        <f>IF(O48=0,"",O48/TrRoad_act!O50*100)</f>
        <v/>
      </c>
      <c r="P80" s="70" t="str">
        <f>IF(P48=0,"",P48/TrRoad_act!P50*100)</f>
        <v/>
      </c>
      <c r="Q80" s="70" t="str">
        <f>IF(Q48=0,"",Q48/TrRoad_act!Q50*100)</f>
        <v/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 t="str">
        <f>IF(C49=0,"",C49/TrRoad_act!C51*100)</f>
        <v/>
      </c>
      <c r="D81" s="70" t="str">
        <f>IF(D49=0,"",D49/TrRoad_act!D51*100)</f>
        <v/>
      </c>
      <c r="E81" s="70" t="str">
        <f>IF(E49=0,"",E49/TrRoad_act!E51*100)</f>
        <v/>
      </c>
      <c r="F81" s="70" t="str">
        <f>IF(F49=0,"",F49/TrRoad_act!F51*100)</f>
        <v/>
      </c>
      <c r="G81" s="70" t="str">
        <f>IF(G49=0,"",G49/TrRoad_act!G51*100)</f>
        <v/>
      </c>
      <c r="H81" s="70" t="str">
        <f>IF(H49=0,"",H49/TrRoad_act!H51*100)</f>
        <v/>
      </c>
      <c r="I81" s="70" t="str">
        <f>IF(I49=0,"",I49/TrRoad_act!I51*100)</f>
        <v/>
      </c>
      <c r="J81" s="70" t="str">
        <f>IF(J49=0,"",J49/TrRoad_act!J51*100)</f>
        <v/>
      </c>
      <c r="K81" s="70" t="str">
        <f>IF(K49=0,"",K49/TrRoad_act!K51*100)</f>
        <v/>
      </c>
      <c r="L81" s="70" t="str">
        <f>IF(L49=0,"",L49/TrRoad_act!L51*100)</f>
        <v/>
      </c>
      <c r="M81" s="70" t="str">
        <f>IF(M49=0,"",M49/TrRoad_act!M51*100)</f>
        <v/>
      </c>
      <c r="N81" s="70" t="str">
        <f>IF(N49=0,"",N49/TrRoad_act!N51*100)</f>
        <v/>
      </c>
      <c r="O81" s="70" t="str">
        <f>IF(O49=0,"",O49/TrRoad_act!O51*100)</f>
        <v/>
      </c>
      <c r="P81" s="70" t="str">
        <f>IF(P49=0,"",P49/TrRoad_act!P51*100)</f>
        <v/>
      </c>
      <c r="Q81" s="70" t="str">
        <f>IF(Q49=0,"",Q49/TrRoad_act!Q51*100)</f>
        <v/>
      </c>
    </row>
    <row r="82" spans="1:17" ht="11.45" customHeight="1" x14ac:dyDescent="0.25">
      <c r="A82" s="62" t="s">
        <v>55</v>
      </c>
      <c r="B82" s="70" t="str">
        <f>IF(B51=0,"",B51/TrRoad_act!B52*100)</f>
        <v/>
      </c>
      <c r="C82" s="70" t="str">
        <f>IF(C51=0,"",C51/TrRoad_act!C52*100)</f>
        <v/>
      </c>
      <c r="D82" s="70" t="str">
        <f>IF(D51=0,"",D51/TrRoad_act!D52*100)</f>
        <v/>
      </c>
      <c r="E82" s="70" t="str">
        <f>IF(E51=0,"",E51/TrRoad_act!E52*100)</f>
        <v/>
      </c>
      <c r="F82" s="70" t="str">
        <f>IF(F51=0,"",F51/TrRoad_act!F52*100)</f>
        <v/>
      </c>
      <c r="G82" s="70" t="str">
        <f>IF(G51=0,"",G51/TrRoad_act!G52*100)</f>
        <v/>
      </c>
      <c r="H82" s="70" t="str">
        <f>IF(H51=0,"",H51/TrRoad_act!H52*100)</f>
        <v/>
      </c>
      <c r="I82" s="70" t="str">
        <f>IF(I51=0,"",I51/TrRoad_act!I52*100)</f>
        <v/>
      </c>
      <c r="J82" s="70" t="str">
        <f>IF(J51=0,"",J51/TrRoad_act!J52*100)</f>
        <v/>
      </c>
      <c r="K82" s="70" t="str">
        <f>IF(K51=0,"",K51/TrRoad_act!K52*100)</f>
        <v/>
      </c>
      <c r="L82" s="70" t="str">
        <f>IF(L51=0,"",L51/TrRoad_act!L52*100)</f>
        <v/>
      </c>
      <c r="M82" s="70" t="str">
        <f>IF(M51=0,"",M51/TrRoad_act!M52*100)</f>
        <v/>
      </c>
      <c r="N82" s="70" t="str">
        <f>IF(N51=0,"",N51/TrRoad_act!N52*100)</f>
        <v/>
      </c>
      <c r="O82" s="70" t="str">
        <f>IF(O51=0,"",O51/TrRoad_act!O52*100)</f>
        <v/>
      </c>
      <c r="P82" s="70" t="str">
        <f>IF(P51=0,"",P51/TrRoad_act!P52*100)</f>
        <v/>
      </c>
      <c r="Q82" s="70" t="str">
        <f>IF(Q51=0,"",Q51/TrRoad_act!Q52*100)</f>
        <v/>
      </c>
    </row>
    <row r="83" spans="1:17" ht="11.45" customHeight="1" x14ac:dyDescent="0.25">
      <c r="A83" s="19" t="s">
        <v>24</v>
      </c>
      <c r="B83" s="21">
        <f>IF(B52=0,"",B52/TrRoad_act!B53*100)</f>
        <v>43.332467311725516</v>
      </c>
      <c r="C83" s="21">
        <f>IF(C52=0,"",C52/TrRoad_act!C53*100)</f>
        <v>54.825239057214958</v>
      </c>
      <c r="D83" s="21">
        <f>IF(D52=0,"",D52/TrRoad_act!D53*100)</f>
        <v>54.352264383910018</v>
      </c>
      <c r="E83" s="21">
        <f>IF(E52=0,"",E52/TrRoad_act!E53*100)</f>
        <v>38.199687333417472</v>
      </c>
      <c r="F83" s="21">
        <f>IF(F52=0,"",F52/TrRoad_act!F53*100)</f>
        <v>44.665967314254402</v>
      </c>
      <c r="G83" s="21">
        <f>IF(G52=0,"",G52/TrRoad_act!G53*100)</f>
        <v>45.931003346248971</v>
      </c>
      <c r="H83" s="21">
        <f>IF(H52=0,"",H52/TrRoad_act!H53*100)</f>
        <v>43.378247656729272</v>
      </c>
      <c r="I83" s="21">
        <f>IF(I52=0,"",I52/TrRoad_act!I53*100)</f>
        <v>60.305485679209369</v>
      </c>
      <c r="J83" s="21">
        <f>IF(J52=0,"",J52/TrRoad_act!J53*100)</f>
        <v>70.140452766966078</v>
      </c>
      <c r="K83" s="21">
        <f>IF(K52=0,"",K52/TrRoad_act!K53*100)</f>
        <v>44.553597855611862</v>
      </c>
      <c r="L83" s="21">
        <f>IF(L52=0,"",L52/TrRoad_act!L53*100)</f>
        <v>57.146533648494845</v>
      </c>
      <c r="M83" s="21">
        <f>IF(M52=0,"",M52/TrRoad_act!M53*100)</f>
        <v>63.247472708896623</v>
      </c>
      <c r="N83" s="21">
        <f>IF(N52=0,"",N52/TrRoad_act!N53*100)</f>
        <v>43.229305514501171</v>
      </c>
      <c r="O83" s="21">
        <f>IF(O52=0,"",O52/TrRoad_act!O53*100)</f>
        <v>43.804464758897602</v>
      </c>
      <c r="P83" s="21">
        <f>IF(P52=0,"",P52/TrRoad_act!P53*100)</f>
        <v>65.916848407929379</v>
      </c>
      <c r="Q83" s="21">
        <f>IF(Q52=0,"",Q52/TrRoad_act!Q53*100)</f>
        <v>69.757666514474025</v>
      </c>
    </row>
    <row r="84" spans="1:17" ht="11.45" customHeight="1" x14ac:dyDescent="0.25">
      <c r="A84" s="17" t="s">
        <v>23</v>
      </c>
      <c r="B84" s="20">
        <f>IF(B53=0,"",B53/TrRoad_act!B54*100)</f>
        <v>38.502591966101903</v>
      </c>
      <c r="C84" s="20">
        <f>IF(C53=0,"",C53/TrRoad_act!C54*100)</f>
        <v>42.887876882238245</v>
      </c>
      <c r="D84" s="20">
        <f>IF(D53=0,"",D53/TrRoad_act!D54*100)</f>
        <v>42.688297935709201</v>
      </c>
      <c r="E84" s="20">
        <f>IF(E53=0,"",E53/TrRoad_act!E54*100)</f>
        <v>36.704171378350885</v>
      </c>
      <c r="F84" s="20">
        <f>IF(F53=0,"",F53/TrRoad_act!F54*100)</f>
        <v>39.051370310113938</v>
      </c>
      <c r="G84" s="20">
        <f>IF(G53=0,"",G53/TrRoad_act!G54*100)</f>
        <v>39.360397536897267</v>
      </c>
      <c r="H84" s="20">
        <f>IF(H53=0,"",H53/TrRoad_act!H54*100)</f>
        <v>38.157645181331638</v>
      </c>
      <c r="I84" s="20">
        <f>IF(I53=0,"",I53/TrRoad_act!I54*100)</f>
        <v>44.320963743962999</v>
      </c>
      <c r="J84" s="20">
        <f>IF(J53=0,"",J53/TrRoad_act!J54*100)</f>
        <v>47.762406360672905</v>
      </c>
      <c r="K84" s="20">
        <f>IF(K53=0,"",K53/TrRoad_act!K54*100)</f>
        <v>38.54803310808984</v>
      </c>
      <c r="L84" s="20">
        <f>IF(L53=0,"",L53/TrRoad_act!L54*100)</f>
        <v>42.837422949380141</v>
      </c>
      <c r="M84" s="20">
        <f>IF(M53=0,"",M53/TrRoad_act!M54*100)</f>
        <v>44.78129927655776</v>
      </c>
      <c r="N84" s="20">
        <f>IF(N53=0,"",N53/TrRoad_act!N54*100)</f>
        <v>37.468974135139248</v>
      </c>
      <c r="O84" s="20">
        <f>IF(O53=0,"",O53/TrRoad_act!O54*100)</f>
        <v>37.625098370515474</v>
      </c>
      <c r="P84" s="20">
        <f>IF(P53=0,"",P53/TrRoad_act!P54*100)</f>
        <v>45.743640146164502</v>
      </c>
      <c r="Q84" s="20">
        <f>IF(Q53=0,"",Q53/TrRoad_act!Q54*100)</f>
        <v>46.956559103069409</v>
      </c>
    </row>
    <row r="85" spans="1:17" ht="11.45" customHeight="1" x14ac:dyDescent="0.25">
      <c r="A85" s="15" t="s">
        <v>22</v>
      </c>
      <c r="B85" s="69">
        <f>IF(B55=0,"",B55/TrRoad_act!B55*100)</f>
        <v>57.180428177506037</v>
      </c>
      <c r="C85" s="69">
        <f>IF(C55=0,"",C55/TrRoad_act!C55*100)</f>
        <v>86.672781296620272</v>
      </c>
      <c r="D85" s="69">
        <f>IF(D55=0,"",D55/TrRoad_act!D55*100)</f>
        <v>84.04013241941783</v>
      </c>
      <c r="E85" s="69">
        <f>IF(E55=0,"",E55/TrRoad_act!E55*100)</f>
        <v>43.016068389044037</v>
      </c>
      <c r="F85" s="69">
        <f>IF(F55=0,"",F55/TrRoad_act!F55*100)</f>
        <v>59.92634332334552</v>
      </c>
      <c r="G85" s="69">
        <f>IF(G55=0,"",G55/TrRoad_act!G55*100)</f>
        <v>61.640989995331438</v>
      </c>
      <c r="H85" s="69">
        <f>IF(H55=0,"",H55/TrRoad_act!H55*100)</f>
        <v>53.500720608213435</v>
      </c>
      <c r="I85" s="69">
        <f>IF(I55=0,"",I55/TrRoad_act!I55*100)</f>
        <v>91.734369166648449</v>
      </c>
      <c r="J85" s="69">
        <f>IF(J55=0,"",J55/TrRoad_act!J55*100)</f>
        <v>111.94635162423654</v>
      </c>
      <c r="K85" s="69">
        <f>IF(K55=0,"",K55/TrRoad_act!K55*100)</f>
        <v>57.772113424636949</v>
      </c>
      <c r="L85" s="69">
        <f>IF(L55=0,"",L55/TrRoad_act!L55*100)</f>
        <v>81.168298427800423</v>
      </c>
      <c r="M85" s="69">
        <f>IF(M55=0,"",M55/TrRoad_act!M55*100)</f>
        <v>91.295916799904546</v>
      </c>
      <c r="N85" s="69">
        <f>IF(N55=0,"",N55/TrRoad_act!N55*100)</f>
        <v>51.442854031346506</v>
      </c>
      <c r="O85" s="69">
        <f>IF(O55=0,"",O55/TrRoad_act!O55*100)</f>
        <v>51.905578572097241</v>
      </c>
      <c r="P85" s="69">
        <f>IF(P55=0,"",P55/TrRoad_act!P55*100)</f>
        <v>96.15945722974314</v>
      </c>
      <c r="Q85" s="69">
        <f>IF(Q55=0,"",Q55/TrRoad_act!Q55*100)</f>
        <v>99.40505372425072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25.277422153809564</v>
      </c>
      <c r="C88" s="79">
        <f>IF(TrRoad_act!C4=0,"",C18/TrRoad_act!C4*1000)</f>
        <v>26.47310547804247</v>
      </c>
      <c r="D88" s="79">
        <f>IF(TrRoad_act!D4=0,"",D18/TrRoad_act!D4*1000)</f>
        <v>27.443884029469231</v>
      </c>
      <c r="E88" s="79">
        <f>IF(TrRoad_act!E4=0,"",E18/TrRoad_act!E4*1000)</f>
        <v>26.53432276573459</v>
      </c>
      <c r="F88" s="79">
        <f>IF(TrRoad_act!F4=0,"",F18/TrRoad_act!F4*1000)</f>
        <v>26.56645395829997</v>
      </c>
      <c r="G88" s="79">
        <f>IF(TrRoad_act!G4=0,"",G18/TrRoad_act!G4*1000)</f>
        <v>25.892617640304803</v>
      </c>
      <c r="H88" s="79">
        <f>IF(TrRoad_act!H4=0,"",H18/TrRoad_act!H4*1000)</f>
        <v>25.026561410160078</v>
      </c>
      <c r="I88" s="79">
        <f>IF(TrRoad_act!I4=0,"",I18/TrRoad_act!I4*1000)</f>
        <v>28.27915015429776</v>
      </c>
      <c r="J88" s="79">
        <f>IF(TrRoad_act!J4=0,"",J18/TrRoad_act!J4*1000)</f>
        <v>28.58792323219367</v>
      </c>
      <c r="K88" s="79">
        <f>IF(TrRoad_act!K4=0,"",K18/TrRoad_act!K4*1000)</f>
        <v>27.539209877280552</v>
      </c>
      <c r="L88" s="79">
        <f>IF(TrRoad_act!L4=0,"",L18/TrRoad_act!L4*1000)</f>
        <v>29.948579928987272</v>
      </c>
      <c r="M88" s="79">
        <f>IF(TrRoad_act!M4=0,"",M18/TrRoad_act!M4*1000)</f>
        <v>30.234845734179451</v>
      </c>
      <c r="N88" s="79">
        <f>IF(TrRoad_act!N4=0,"",N18/TrRoad_act!N4*1000)</f>
        <v>29.317548039532966</v>
      </c>
      <c r="O88" s="79">
        <f>IF(TrRoad_act!O4=0,"",O18/TrRoad_act!O4*1000)</f>
        <v>29.29318393515705</v>
      </c>
      <c r="P88" s="79">
        <f>IF(TrRoad_act!P4=0,"",P18/TrRoad_act!P4*1000)</f>
        <v>38.272484620152532</v>
      </c>
      <c r="Q88" s="79">
        <f>IF(TrRoad_act!Q4=0,"",Q18/TrRoad_act!Q4*1000)</f>
        <v>39.769467454282513</v>
      </c>
    </row>
    <row r="89" spans="1:17" ht="11.45" customHeight="1" x14ac:dyDescent="0.25">
      <c r="A89" s="23" t="s">
        <v>30</v>
      </c>
      <c r="B89" s="78">
        <f>IF(TrRoad_act!B5=0,"",B19/TrRoad_act!B5*1000)</f>
        <v>44.045440208604852</v>
      </c>
      <c r="C89" s="78">
        <f>IF(TrRoad_act!C5=0,"",C19/TrRoad_act!C5*1000)</f>
        <v>43.97649463885449</v>
      </c>
      <c r="D89" s="78">
        <f>IF(TrRoad_act!D5=0,"",D19/TrRoad_act!D5*1000)</f>
        <v>43.827652711134867</v>
      </c>
      <c r="E89" s="78">
        <f>IF(TrRoad_act!E5=0,"",E19/TrRoad_act!E5*1000)</f>
        <v>43.632393673240955</v>
      </c>
      <c r="F89" s="78">
        <f>IF(TrRoad_act!F5=0,"",F19/TrRoad_act!F5*1000)</f>
        <v>43.450221998724658</v>
      </c>
      <c r="G89" s="78">
        <f>IF(TrRoad_act!G5=0,"",G19/TrRoad_act!G5*1000)</f>
        <v>43.249303914266513</v>
      </c>
      <c r="H89" s="78">
        <f>IF(TrRoad_act!H5=0,"",H19/TrRoad_act!H5*1000)</f>
        <v>42.804647311145111</v>
      </c>
      <c r="I89" s="78">
        <f>IF(TrRoad_act!I5=0,"",I19/TrRoad_act!I5*1000)</f>
        <v>42.127476520411157</v>
      </c>
      <c r="J89" s="78">
        <f>IF(TrRoad_act!J5=0,"",J19/TrRoad_act!J5*1000)</f>
        <v>41.272577612542541</v>
      </c>
      <c r="K89" s="78">
        <f>IF(TrRoad_act!K5=0,"",K19/TrRoad_act!K5*1000)</f>
        <v>40.641533666253366</v>
      </c>
      <c r="L89" s="78">
        <f>IF(TrRoad_act!L5=0,"",L19/TrRoad_act!L5*1000)</f>
        <v>40.455094939947614</v>
      </c>
      <c r="M89" s="78">
        <f>IF(TrRoad_act!M5=0,"",M19/TrRoad_act!M5*1000)</f>
        <v>40.082639614998321</v>
      </c>
      <c r="N89" s="78">
        <f>IF(TrRoad_act!N5=0,"",N19/TrRoad_act!N5*1000)</f>
        <v>39.766312211047811</v>
      </c>
      <c r="O89" s="78">
        <f>IF(TrRoad_act!O5=0,"",O19/TrRoad_act!O5*1000)</f>
        <v>39.369121391618506</v>
      </c>
      <c r="P89" s="78">
        <f>IF(TrRoad_act!P5=0,"",P19/TrRoad_act!P5*1000)</f>
        <v>38.873557160872217</v>
      </c>
      <c r="Q89" s="78">
        <f>IF(TrRoad_act!Q5=0,"",Q19/TrRoad_act!Q5*1000)</f>
        <v>38.382675849781656</v>
      </c>
    </row>
    <row r="90" spans="1:17" ht="11.45" customHeight="1" x14ac:dyDescent="0.25">
      <c r="A90" s="19" t="s">
        <v>29</v>
      </c>
      <c r="B90" s="76">
        <f>IF(TrRoad_act!B6=0,"",B21/TrRoad_act!B6*1000)</f>
        <v>25.640054673311685</v>
      </c>
      <c r="C90" s="76">
        <f>IF(TrRoad_act!C6=0,"",C21/TrRoad_act!C6*1000)</f>
        <v>27.08592680289318</v>
      </c>
      <c r="D90" s="76">
        <f>IF(TrRoad_act!D6=0,"",D21/TrRoad_act!D6*1000)</f>
        <v>28.302405124664734</v>
      </c>
      <c r="E90" s="76">
        <f>IF(TrRoad_act!E6=0,"",E21/TrRoad_act!E6*1000)</f>
        <v>27.223688679996069</v>
      </c>
      <c r="F90" s="76">
        <f>IF(TrRoad_act!F6=0,"",F21/TrRoad_act!F6*1000)</f>
        <v>27.582139164900635</v>
      </c>
      <c r="G90" s="76">
        <f>IF(TrRoad_act!G6=0,"",G21/TrRoad_act!G6*1000)</f>
        <v>26.893235581993082</v>
      </c>
      <c r="H90" s="76">
        <f>IF(TrRoad_act!H6=0,"",H21/TrRoad_act!H6*1000)</f>
        <v>25.883833851094185</v>
      </c>
      <c r="I90" s="76">
        <f>IF(TrRoad_act!I6=0,"",I21/TrRoad_act!I6*1000)</f>
        <v>29.482100467125868</v>
      </c>
      <c r="J90" s="76">
        <f>IF(TrRoad_act!J6=0,"",J21/TrRoad_act!J6*1000)</f>
        <v>29.790026989423865</v>
      </c>
      <c r="K90" s="76">
        <f>IF(TrRoad_act!K6=0,"",K21/TrRoad_act!K6*1000)</f>
        <v>28.221723698639412</v>
      </c>
      <c r="L90" s="76">
        <f>IF(TrRoad_act!L6=0,"",L21/TrRoad_act!L6*1000)</f>
        <v>30.885774283017579</v>
      </c>
      <c r="M90" s="76">
        <f>IF(TrRoad_act!M6=0,"",M21/TrRoad_act!M6*1000)</f>
        <v>31.308512138419459</v>
      </c>
      <c r="N90" s="76">
        <f>IF(TrRoad_act!N6=0,"",N21/TrRoad_act!N6*1000)</f>
        <v>30.239978739756008</v>
      </c>
      <c r="O90" s="76">
        <f>IF(TrRoad_act!O6=0,"",O21/TrRoad_act!O6*1000)</f>
        <v>30.341206966201558</v>
      </c>
      <c r="P90" s="76">
        <f>IF(TrRoad_act!P6=0,"",P21/TrRoad_act!P6*1000)</f>
        <v>41.036593952079798</v>
      </c>
      <c r="Q90" s="76">
        <f>IF(TrRoad_act!Q6=0,"",Q21/TrRoad_act!Q6*1000)</f>
        <v>42.303076755854356</v>
      </c>
    </row>
    <row r="91" spans="1:17" ht="11.45" customHeight="1" x14ac:dyDescent="0.25">
      <c r="A91" s="62" t="s">
        <v>59</v>
      </c>
      <c r="B91" s="77">
        <f>IF(TrRoad_act!B7=0,"",B22/TrRoad_act!B7*1000)</f>
        <v>29.742721793036338</v>
      </c>
      <c r="C91" s="77">
        <f>IF(TrRoad_act!C7=0,"",C22/TrRoad_act!C7*1000)</f>
        <v>31.851689639866411</v>
      </c>
      <c r="D91" s="77">
        <f>IF(TrRoad_act!D7=0,"",D22/TrRoad_act!D7*1000)</f>
        <v>33.700290770426705</v>
      </c>
      <c r="E91" s="77">
        <f>IF(TrRoad_act!E7=0,"",E22/TrRoad_act!E7*1000)</f>
        <v>33.193339624642988</v>
      </c>
      <c r="F91" s="77">
        <f>IF(TrRoad_act!F7=0,"",F22/TrRoad_act!F7*1000)</f>
        <v>34.338030709579243</v>
      </c>
      <c r="G91" s="77">
        <f>IF(TrRoad_act!G7=0,"",G22/TrRoad_act!G7*1000)</f>
        <v>32.627583016235768</v>
      </c>
      <c r="H91" s="77">
        <f>IF(TrRoad_act!H7=0,"",H22/TrRoad_act!H7*1000)</f>
        <v>32.691497773756204</v>
      </c>
      <c r="I91" s="77">
        <f>IF(TrRoad_act!I7=0,"",I22/TrRoad_act!I7*1000)</f>
        <v>37.409202086392362</v>
      </c>
      <c r="J91" s="77">
        <f>IF(TrRoad_act!J7=0,"",J22/TrRoad_act!J7*1000)</f>
        <v>38.016512386415755</v>
      </c>
      <c r="K91" s="77">
        <f>IF(TrRoad_act!K7=0,"",K22/TrRoad_act!K7*1000)</f>
        <v>36.733958846741359</v>
      </c>
      <c r="L91" s="77">
        <f>IF(TrRoad_act!L7=0,"",L22/TrRoad_act!L7*1000)</f>
        <v>41.6652607201775</v>
      </c>
      <c r="M91" s="77">
        <f>IF(TrRoad_act!M7=0,"",M22/TrRoad_act!M7*1000)</f>
        <v>41.327386515195393</v>
      </c>
      <c r="N91" s="77">
        <f>IF(TrRoad_act!N7=0,"",N22/TrRoad_act!N7*1000)</f>
        <v>41.642882422355108</v>
      </c>
      <c r="O91" s="77">
        <f>IF(TrRoad_act!O7=0,"",O22/TrRoad_act!O7*1000)</f>
        <v>42.105726806165585</v>
      </c>
      <c r="P91" s="77">
        <f>IF(TrRoad_act!P7=0,"",P22/TrRoad_act!P7*1000)</f>
        <v>53.887137393399854</v>
      </c>
      <c r="Q91" s="77">
        <f>IF(TrRoad_act!Q7=0,"",Q22/TrRoad_act!Q7*1000)</f>
        <v>55.457698561230892</v>
      </c>
    </row>
    <row r="92" spans="1:17" ht="11.45" customHeight="1" x14ac:dyDescent="0.25">
      <c r="A92" s="62" t="s">
        <v>58</v>
      </c>
      <c r="B92" s="77">
        <f>IF(TrRoad_act!B8=0,"",B24/TrRoad_act!B8*1000)</f>
        <v>20.146687815266016</v>
      </c>
      <c r="C92" s="77">
        <f>IF(TrRoad_act!C8=0,"",C24/TrRoad_act!C8*1000)</f>
        <v>21.198383713895552</v>
      </c>
      <c r="D92" s="77">
        <f>IF(TrRoad_act!D8=0,"",D24/TrRoad_act!D8*1000)</f>
        <v>22.204091466870612</v>
      </c>
      <c r="E92" s="77">
        <f>IF(TrRoad_act!E8=0,"",E24/TrRoad_act!E8*1000)</f>
        <v>20.55437359935873</v>
      </c>
      <c r="F92" s="77">
        <f>IF(TrRoad_act!F8=0,"",F24/TrRoad_act!F8*1000)</f>
        <v>21.617306222090377</v>
      </c>
      <c r="G92" s="77">
        <f>IF(TrRoad_act!G8=0,"",G24/TrRoad_act!G8*1000)</f>
        <v>20.779747157020012</v>
      </c>
      <c r="H92" s="77">
        <f>IF(TrRoad_act!H8=0,"",H24/TrRoad_act!H8*1000)</f>
        <v>19.954025523180587</v>
      </c>
      <c r="I92" s="77">
        <f>IF(TrRoad_act!I8=0,"",I24/TrRoad_act!I8*1000)</f>
        <v>24.177649720967374</v>
      </c>
      <c r="J92" s="77">
        <f>IF(TrRoad_act!J8=0,"",J24/TrRoad_act!J8*1000)</f>
        <v>24.868234747316968</v>
      </c>
      <c r="K92" s="77">
        <f>IF(TrRoad_act!K8=0,"",K24/TrRoad_act!K8*1000)</f>
        <v>22.503269772003161</v>
      </c>
      <c r="L92" s="77">
        <f>IF(TrRoad_act!L8=0,"",L24/TrRoad_act!L8*1000)</f>
        <v>26.391688764243778</v>
      </c>
      <c r="M92" s="77">
        <f>IF(TrRoad_act!M8=0,"",M24/TrRoad_act!M8*1000)</f>
        <v>27.242819624332682</v>
      </c>
      <c r="N92" s="77">
        <f>IF(TrRoad_act!N8=0,"",N24/TrRoad_act!N8*1000)</f>
        <v>26.508262074426511</v>
      </c>
      <c r="O92" s="77">
        <f>IF(TrRoad_act!O8=0,"",O24/TrRoad_act!O8*1000)</f>
        <v>27.199508711084871</v>
      </c>
      <c r="P92" s="77">
        <f>IF(TrRoad_act!P8=0,"",P24/TrRoad_act!P8*1000)</f>
        <v>37.584329109532234</v>
      </c>
      <c r="Q92" s="77">
        <f>IF(TrRoad_act!Q8=0,"",Q24/TrRoad_act!Q8*1000)</f>
        <v>39.12794268045338</v>
      </c>
    </row>
    <row r="93" spans="1:17" ht="11.45" customHeight="1" x14ac:dyDescent="0.25">
      <c r="A93" s="62" t="s">
        <v>57</v>
      </c>
      <c r="B93" s="77">
        <f>IF(TrRoad_act!B9=0,"",B26/TrRoad_act!B9*1000)</f>
        <v>23.926703215955357</v>
      </c>
      <c r="C93" s="77">
        <f>IF(TrRoad_act!C9=0,"",C26/TrRoad_act!C9*1000)</f>
        <v>26.684064822717843</v>
      </c>
      <c r="D93" s="77">
        <f>IF(TrRoad_act!D9=0,"",D26/TrRoad_act!D9*1000)</f>
        <v>28.256855670770268</v>
      </c>
      <c r="E93" s="77">
        <f>IF(TrRoad_act!E9=0,"",E26/TrRoad_act!E9*1000)</f>
        <v>29.602698284742115</v>
      </c>
      <c r="F93" s="77">
        <f>IF(TrRoad_act!F9=0,"",F26/TrRoad_act!F9*1000)</f>
        <v>29.14914072208947</v>
      </c>
      <c r="G93" s="77">
        <f>IF(TrRoad_act!G9=0,"",G26/TrRoad_act!G9*1000)</f>
        <v>33.678779137109622</v>
      </c>
      <c r="H93" s="77">
        <f>IF(TrRoad_act!H9=0,"",H26/TrRoad_act!H9*1000)</f>
        <v>32.731780929464399</v>
      </c>
      <c r="I93" s="77">
        <f>IF(TrRoad_act!I9=0,"",I26/TrRoad_act!I9*1000)</f>
        <v>30.721680364204481</v>
      </c>
      <c r="J93" s="77">
        <f>IF(TrRoad_act!J9=0,"",J26/TrRoad_act!J9*1000)</f>
        <v>29.682833683483448</v>
      </c>
      <c r="K93" s="77">
        <f>IF(TrRoad_act!K9=0,"",K26/TrRoad_act!K9*1000)</f>
        <v>33.96029362345223</v>
      </c>
      <c r="L93" s="77">
        <f>IF(TrRoad_act!L9=0,"",L26/TrRoad_act!L9*1000)</f>
        <v>33.475485537857125</v>
      </c>
      <c r="M93" s="77">
        <f>IF(TrRoad_act!M9=0,"",M26/TrRoad_act!M9*1000)</f>
        <v>34.140331315054496</v>
      </c>
      <c r="N93" s="77">
        <f>IF(TrRoad_act!N9=0,"",N26/TrRoad_act!N9*1000)</f>
        <v>36.877774062085308</v>
      </c>
      <c r="O93" s="77">
        <f>IF(TrRoad_act!O9=0,"",O26/TrRoad_act!O9*1000)</f>
        <v>34.44909876981356</v>
      </c>
      <c r="P93" s="77">
        <f>IF(TrRoad_act!P9=0,"",P26/TrRoad_act!P9*1000)</f>
        <v>44.751918317242534</v>
      </c>
      <c r="Q93" s="77">
        <f>IF(TrRoad_act!Q9=0,"",Q26/TrRoad_act!Q9*1000)</f>
        <v>46.115535870559526</v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 t="str">
        <f>IF(TrRoad_act!C10=0,"",C27/TrRoad_act!C10*1000)</f>
        <v/>
      </c>
      <c r="D94" s="77" t="str">
        <f>IF(TrRoad_act!D10=0,"",D27/TrRoad_act!D10*1000)</f>
        <v/>
      </c>
      <c r="E94" s="77" t="str">
        <f>IF(TrRoad_act!E10=0,"",E27/TrRoad_act!E10*1000)</f>
        <v/>
      </c>
      <c r="F94" s="77" t="str">
        <f>IF(TrRoad_act!F10=0,"",F27/TrRoad_act!F10*1000)</f>
        <v/>
      </c>
      <c r="G94" s="77" t="str">
        <f>IF(TrRoad_act!G10=0,"",G27/TrRoad_act!G10*1000)</f>
        <v/>
      </c>
      <c r="H94" s="77" t="str">
        <f>IF(TrRoad_act!H10=0,"",H27/TrRoad_act!H10*1000)</f>
        <v/>
      </c>
      <c r="I94" s="77" t="str">
        <f>IF(TrRoad_act!I10=0,"",I27/TrRoad_act!I10*1000)</f>
        <v/>
      </c>
      <c r="J94" s="77" t="str">
        <f>IF(TrRoad_act!J10=0,"",J27/TrRoad_act!J10*1000)</f>
        <v/>
      </c>
      <c r="K94" s="77" t="str">
        <f>IF(TrRoad_act!K10=0,"",K27/TrRoad_act!K10*1000)</f>
        <v/>
      </c>
      <c r="L94" s="77" t="str">
        <f>IF(TrRoad_act!L10=0,"",L27/TrRoad_act!L10*1000)</f>
        <v/>
      </c>
      <c r="M94" s="77" t="str">
        <f>IF(TrRoad_act!M10=0,"",M27/TrRoad_act!M10*1000)</f>
        <v/>
      </c>
      <c r="N94" s="77">
        <f>IF(TrRoad_act!N10=0,"",N27/TrRoad_act!N10*1000)</f>
        <v>37.536671386627233</v>
      </c>
      <c r="O94" s="77">
        <f>IF(TrRoad_act!O10=0,"",O27/TrRoad_act!O10*1000)</f>
        <v>30.670557913713992</v>
      </c>
      <c r="P94" s="77">
        <f>IF(TrRoad_act!P10=0,"",P27/TrRoad_act!P10*1000)</f>
        <v>37.592384005341891</v>
      </c>
      <c r="Q94" s="77">
        <f>IF(TrRoad_act!Q10=0,"",Q27/TrRoad_act!Q10*1000)</f>
        <v>39.509402085040428</v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 t="str">
        <f>IF(TrRoad_act!N11=0,"",N29/TrRoad_act!N11*1000)</f>
        <v/>
      </c>
      <c r="O95" s="77">
        <f>IF(TrRoad_act!O11=0,"",O29/TrRoad_act!O11*1000)</f>
        <v>23.864445289715913</v>
      </c>
      <c r="P95" s="77">
        <f>IF(TrRoad_act!P11=0,"",P29/TrRoad_act!P11*1000)</f>
        <v>25.900770892875904</v>
      </c>
      <c r="Q95" s="77">
        <f>IF(TrRoad_act!Q11=0,"",Q29/TrRoad_act!Q11*1000)</f>
        <v>26.340060425995244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 t="str">
        <f>IF(TrRoad_act!I12=0,"",I32/TrRoad_act!I12*1000)</f>
        <v/>
      </c>
      <c r="J96" s="77" t="str">
        <f>IF(TrRoad_act!J12=0,"",J32/TrRoad_act!J12*1000)</f>
        <v/>
      </c>
      <c r="K96" s="77" t="str">
        <f>IF(TrRoad_act!K12=0,"",K32/TrRoad_act!K12*1000)</f>
        <v/>
      </c>
      <c r="L96" s="77" t="str">
        <f>IF(TrRoad_act!L12=0,"",L32/TrRoad_act!L12*1000)</f>
        <v/>
      </c>
      <c r="M96" s="77">
        <f>IF(TrRoad_act!M12=0,"",M32/TrRoad_act!M12*1000)</f>
        <v>16.552706765392447</v>
      </c>
      <c r="N96" s="77">
        <f>IF(TrRoad_act!N12=0,"",N32/TrRoad_act!N12*1000)</f>
        <v>16.795432202956263</v>
      </c>
      <c r="O96" s="77">
        <f>IF(TrRoad_act!O12=0,"",O32/TrRoad_act!O12*1000)</f>
        <v>16.953239395652318</v>
      </c>
      <c r="P96" s="77">
        <f>IF(TrRoad_act!P12=0,"",P32/TrRoad_act!P12*1000)</f>
        <v>22.207586408375949</v>
      </c>
      <c r="Q96" s="77">
        <f>IF(TrRoad_act!Q12=0,"",Q32/TrRoad_act!Q12*1000)</f>
        <v>23.354694634167661</v>
      </c>
    </row>
    <row r="97" spans="1:17" ht="11.45" customHeight="1" x14ac:dyDescent="0.25">
      <c r="A97" s="19" t="s">
        <v>28</v>
      </c>
      <c r="B97" s="76">
        <f>IF(TrRoad_act!B13=0,"",B33/TrRoad_act!B13*1000)</f>
        <v>21.41473874036221</v>
      </c>
      <c r="C97" s="76">
        <f>IF(TrRoad_act!C13=0,"",C33/TrRoad_act!C13*1000)</f>
        <v>20.444375114079371</v>
      </c>
      <c r="D97" s="76">
        <f>IF(TrRoad_act!D13=0,"",D33/TrRoad_act!D13*1000)</f>
        <v>19.667685907680095</v>
      </c>
      <c r="E97" s="76">
        <f>IF(TrRoad_act!E13=0,"",E33/TrRoad_act!E13*1000)</f>
        <v>19.441475675467501</v>
      </c>
      <c r="F97" s="76">
        <f>IF(TrRoad_act!F13=0,"",F33/TrRoad_act!F13*1000)</f>
        <v>17.348314748450381</v>
      </c>
      <c r="G97" s="76">
        <f>IF(TrRoad_act!G13=0,"",G33/TrRoad_act!G13*1000)</f>
        <v>16.125978721611951</v>
      </c>
      <c r="H97" s="76">
        <f>IF(TrRoad_act!H13=0,"",H33/TrRoad_act!H13*1000)</f>
        <v>15.509073076749939</v>
      </c>
      <c r="I97" s="76">
        <f>IF(TrRoad_act!I13=0,"",I33/TrRoad_act!I13*1000)</f>
        <v>14.953471919064469</v>
      </c>
      <c r="J97" s="76">
        <f>IF(TrRoad_act!J13=0,"",J33/TrRoad_act!J13*1000)</f>
        <v>14.870174406997949</v>
      </c>
      <c r="K97" s="76">
        <f>IF(TrRoad_act!K13=0,"",K33/TrRoad_act!K13*1000)</f>
        <v>18.166269655286555</v>
      </c>
      <c r="L97" s="76">
        <f>IF(TrRoad_act!L13=0,"",L33/TrRoad_act!L13*1000)</f>
        <v>18.206256744696265</v>
      </c>
      <c r="M97" s="76">
        <f>IF(TrRoad_act!M13=0,"",M33/TrRoad_act!M13*1000)</f>
        <v>18.173154530097353</v>
      </c>
      <c r="N97" s="76">
        <f>IF(TrRoad_act!N13=0,"",N33/TrRoad_act!N13*1000)</f>
        <v>17.388452506517645</v>
      </c>
      <c r="O97" s="76">
        <f>IF(TrRoad_act!O13=0,"",O33/TrRoad_act!O13*1000)</f>
        <v>16.659191450350786</v>
      </c>
      <c r="P97" s="76">
        <f>IF(TrRoad_act!P13=0,"",P33/TrRoad_act!P13*1000)</f>
        <v>15.628427871952416</v>
      </c>
      <c r="Q97" s="76">
        <f>IF(TrRoad_act!Q13=0,"",Q33/TrRoad_act!Q13*1000)</f>
        <v>16.874552765506344</v>
      </c>
    </row>
    <row r="98" spans="1:17" ht="11.45" customHeight="1" x14ac:dyDescent="0.25">
      <c r="A98" s="62" t="s">
        <v>59</v>
      </c>
      <c r="B98" s="75" t="str">
        <f>IF(TrRoad_act!B14=0,"",B34/TrRoad_act!B14*1000)</f>
        <v/>
      </c>
      <c r="C98" s="75" t="str">
        <f>IF(TrRoad_act!C14=0,"",C34/TrRoad_act!C14*1000)</f>
        <v/>
      </c>
      <c r="D98" s="75">
        <f>IF(TrRoad_act!D14=0,"",D34/TrRoad_act!D14*1000)</f>
        <v>14.198276508104128</v>
      </c>
      <c r="E98" s="75">
        <f>IF(TrRoad_act!E14=0,"",E34/TrRoad_act!E14*1000)</f>
        <v>14.207226020982501</v>
      </c>
      <c r="F98" s="75">
        <f>IF(TrRoad_act!F14=0,"",F34/TrRoad_act!F14*1000)</f>
        <v>14.09096185854542</v>
      </c>
      <c r="G98" s="75">
        <f>IF(TrRoad_act!G14=0,"",G34/TrRoad_act!G14*1000)</f>
        <v>14.20988945474736</v>
      </c>
      <c r="H98" s="75">
        <f>IF(TrRoad_act!H14=0,"",H34/TrRoad_act!H14*1000)</f>
        <v>14.253961953132439</v>
      </c>
      <c r="I98" s="75">
        <f>IF(TrRoad_act!I14=0,"",I34/TrRoad_act!I14*1000)</f>
        <v>14.328179118310938</v>
      </c>
      <c r="J98" s="75">
        <f>IF(TrRoad_act!J14=0,"",J34/TrRoad_act!J14*1000)</f>
        <v>14.341462176913344</v>
      </c>
      <c r="K98" s="75">
        <f>IF(TrRoad_act!K14=0,"",K34/TrRoad_act!K14*1000)</f>
        <v>14.665030807776793</v>
      </c>
      <c r="L98" s="75">
        <f>IF(TrRoad_act!L14=0,"",L34/TrRoad_act!L14*1000)</f>
        <v>14.703862418670742</v>
      </c>
      <c r="M98" s="75">
        <f>IF(TrRoad_act!M14=0,"",M34/TrRoad_act!M14*1000)</f>
        <v>14.685467632118794</v>
      </c>
      <c r="N98" s="75">
        <f>IF(TrRoad_act!N14=0,"",N34/TrRoad_act!N14*1000)</f>
        <v>14.760815771110966</v>
      </c>
      <c r="O98" s="75">
        <f>IF(TrRoad_act!O14=0,"",O34/TrRoad_act!O14*1000)</f>
        <v>10.955762173059403</v>
      </c>
      <c r="P98" s="75">
        <f>IF(TrRoad_act!P14=0,"",P34/TrRoad_act!P14*1000)</f>
        <v>10.805425301925517</v>
      </c>
      <c r="Q98" s="75">
        <f>IF(TrRoad_act!Q14=0,"",Q34/TrRoad_act!Q14*1000)</f>
        <v>10.930926943223348</v>
      </c>
    </row>
    <row r="99" spans="1:17" ht="11.45" customHeight="1" x14ac:dyDescent="0.25">
      <c r="A99" s="62" t="s">
        <v>58</v>
      </c>
      <c r="B99" s="75">
        <f>IF(TrRoad_act!B15=0,"",B36/TrRoad_act!B15*1000)</f>
        <v>21.41473874036221</v>
      </c>
      <c r="C99" s="75">
        <f>IF(TrRoad_act!C15=0,"",C36/TrRoad_act!C15*1000)</f>
        <v>20.444375114079371</v>
      </c>
      <c r="D99" s="75">
        <f>IF(TrRoad_act!D15=0,"",D36/TrRoad_act!D15*1000)</f>
        <v>19.677608812624953</v>
      </c>
      <c r="E99" s="75">
        <f>IF(TrRoad_act!E15=0,"",E36/TrRoad_act!E15*1000)</f>
        <v>19.454863296619784</v>
      </c>
      <c r="F99" s="75">
        <f>IF(TrRoad_act!F15=0,"",F36/TrRoad_act!F15*1000)</f>
        <v>17.39268234915458</v>
      </c>
      <c r="G99" s="75">
        <f>IF(TrRoad_act!G15=0,"",G36/TrRoad_act!G15*1000)</f>
        <v>16.254666038675222</v>
      </c>
      <c r="H99" s="75">
        <f>IF(TrRoad_act!H15=0,"",H36/TrRoad_act!H15*1000)</f>
        <v>15.725799110779194</v>
      </c>
      <c r="I99" s="75">
        <f>IF(TrRoad_act!I15=0,"",I36/TrRoad_act!I15*1000)</f>
        <v>15.240564878958192</v>
      </c>
      <c r="J99" s="75">
        <f>IF(TrRoad_act!J15=0,"",J36/TrRoad_act!J15*1000)</f>
        <v>15.181392607916782</v>
      </c>
      <c r="K99" s="75">
        <f>IF(TrRoad_act!K15=0,"",K36/TrRoad_act!K15*1000)</f>
        <v>18.633624478927214</v>
      </c>
      <c r="L99" s="75">
        <f>IF(TrRoad_act!L15=0,"",L36/TrRoad_act!L15*1000)</f>
        <v>18.639645849717319</v>
      </c>
      <c r="M99" s="75">
        <f>IF(TrRoad_act!M15=0,"",M36/TrRoad_act!M15*1000)</f>
        <v>18.591507405307851</v>
      </c>
      <c r="N99" s="75">
        <f>IF(TrRoad_act!N15=0,"",N36/TrRoad_act!N15*1000)</f>
        <v>17.834153384045479</v>
      </c>
      <c r="O99" s="75">
        <f>IF(TrRoad_act!O15=0,"",O36/TrRoad_act!O15*1000)</f>
        <v>18.441486907604105</v>
      </c>
      <c r="P99" s="75">
        <f>IF(TrRoad_act!P15=0,"",P36/TrRoad_act!P15*1000)</f>
        <v>17.289449436715021</v>
      </c>
      <c r="Q99" s="75">
        <f>IF(TrRoad_act!Q15=0,"",Q36/TrRoad_act!Q15*1000)</f>
        <v>18.856806427067795</v>
      </c>
    </row>
    <row r="100" spans="1:17" ht="11.45" customHeight="1" x14ac:dyDescent="0.25">
      <c r="A100" s="62" t="s">
        <v>57</v>
      </c>
      <c r="B100" s="75" t="str">
        <f>IF(TrRoad_act!B16=0,"",B38/TrRoad_act!B16*1000)</f>
        <v/>
      </c>
      <c r="C100" s="75" t="str">
        <f>IF(TrRoad_act!C16=0,"",C38/TrRoad_act!C16*1000)</f>
        <v/>
      </c>
      <c r="D100" s="75">
        <f>IF(TrRoad_act!D16=0,"",D38/TrRoad_act!D16*1000)</f>
        <v>15.221227183903865</v>
      </c>
      <c r="E100" s="75">
        <f>IF(TrRoad_act!E16=0,"",E38/TrRoad_act!E16*1000)</f>
        <v>15.822705603375818</v>
      </c>
      <c r="F100" s="75">
        <f>IF(TrRoad_act!F16=0,"",F38/TrRoad_act!F16*1000)</f>
        <v>14.30259048987736</v>
      </c>
      <c r="G100" s="75">
        <f>IF(TrRoad_act!G16=0,"",G38/TrRoad_act!G16*1000)</f>
        <v>13.408461465689888</v>
      </c>
      <c r="H100" s="75">
        <f>IF(TrRoad_act!H16=0,"",H38/TrRoad_act!H16*1000)</f>
        <v>13.002924006348971</v>
      </c>
      <c r="I100" s="75">
        <f>IF(TrRoad_act!I16=0,"",I38/TrRoad_act!I16*1000)</f>
        <v>12.630392591511127</v>
      </c>
      <c r="J100" s="75">
        <f>IF(TrRoad_act!J16=0,"",J38/TrRoad_act!J16*1000)</f>
        <v>12.608648997952004</v>
      </c>
      <c r="K100" s="75">
        <f>IF(TrRoad_act!K16=0,"",K38/TrRoad_act!K16*1000)</f>
        <v>15.519808263383775</v>
      </c>
      <c r="L100" s="75">
        <f>IF(TrRoad_act!L16=0,"",L38/TrRoad_act!L16*1000)</f>
        <v>15.581844517384065</v>
      </c>
      <c r="M100" s="75">
        <f>IF(TrRoad_act!M16=0,"",M38/TrRoad_act!M16*1000)</f>
        <v>14.952366630966273</v>
      </c>
      <c r="N100" s="75">
        <f>IF(TrRoad_act!N16=0,"",N38/TrRoad_act!N16*1000)</f>
        <v>14.379815715758195</v>
      </c>
      <c r="O100" s="75">
        <f>IF(TrRoad_act!O16=0,"",O38/TrRoad_act!O16*1000)</f>
        <v>14.894997734226189</v>
      </c>
      <c r="P100" s="75">
        <f>IF(TrRoad_act!P16=0,"",P38/TrRoad_act!P16*1000)</f>
        <v>14.055918261199936</v>
      </c>
      <c r="Q100" s="75">
        <f>IF(TrRoad_act!Q16=0,"",Q38/TrRoad_act!Q16*1000)</f>
        <v>15.447943448750866</v>
      </c>
    </row>
    <row r="101" spans="1:17" ht="11.45" customHeight="1" x14ac:dyDescent="0.25">
      <c r="A101" s="62" t="s">
        <v>56</v>
      </c>
      <c r="B101" s="75" t="str">
        <f>IF(TrRoad_act!B17=0,"",B39/TrRoad_act!B17*1000)</f>
        <v/>
      </c>
      <c r="C101" s="75" t="str">
        <f>IF(TrRoad_act!C17=0,"",C39/TrRoad_act!C17*1000)</f>
        <v/>
      </c>
      <c r="D101" s="75" t="str">
        <f>IF(TrRoad_act!D17=0,"",D39/TrRoad_act!D17*1000)</f>
        <v/>
      </c>
      <c r="E101" s="75" t="str">
        <f>IF(TrRoad_act!E17=0,"",E39/TrRoad_act!E17*1000)</f>
        <v/>
      </c>
      <c r="F101" s="75" t="str">
        <f>IF(TrRoad_act!F17=0,"",F39/TrRoad_act!F17*1000)</f>
        <v/>
      </c>
      <c r="G101" s="75" t="str">
        <f>IF(TrRoad_act!G17=0,"",G39/TrRoad_act!G17*1000)</f>
        <v/>
      </c>
      <c r="H101" s="75" t="str">
        <f>IF(TrRoad_act!H17=0,"",H39/TrRoad_act!H17*1000)</f>
        <v/>
      </c>
      <c r="I101" s="75" t="str">
        <f>IF(TrRoad_act!I17=0,"",I39/TrRoad_act!I17*1000)</f>
        <v/>
      </c>
      <c r="J101" s="75" t="str">
        <f>IF(TrRoad_act!J17=0,"",J39/TrRoad_act!J17*1000)</f>
        <v/>
      </c>
      <c r="K101" s="75">
        <f>IF(TrRoad_act!K17=0,"",K39/TrRoad_act!K17*1000)</f>
        <v>16.235563317268589</v>
      </c>
      <c r="L101" s="75">
        <f>IF(TrRoad_act!L17=0,"",L39/TrRoad_act!L17*1000)</f>
        <v>17.771443406821856</v>
      </c>
      <c r="M101" s="75">
        <f>IF(TrRoad_act!M17=0,"",M39/TrRoad_act!M17*1000)</f>
        <v>17.873814674192179</v>
      </c>
      <c r="N101" s="75">
        <f>IF(TrRoad_act!N17=0,"",N39/TrRoad_act!N17*1000)</f>
        <v>16.388417326109817</v>
      </c>
      <c r="O101" s="75">
        <f>IF(TrRoad_act!O17=0,"",O39/TrRoad_act!O17*1000)</f>
        <v>15.514884014236866</v>
      </c>
      <c r="P101" s="75">
        <f>IF(TrRoad_act!P17=0,"",P39/TrRoad_act!P17*1000)</f>
        <v>14.705259997217723</v>
      </c>
      <c r="Q101" s="75">
        <f>IF(TrRoad_act!Q17=0,"",Q39/TrRoad_act!Q17*1000)</f>
        <v>15.808476726523343</v>
      </c>
    </row>
    <row r="102" spans="1:17" ht="11.45" customHeight="1" x14ac:dyDescent="0.25">
      <c r="A102" s="62" t="s">
        <v>55</v>
      </c>
      <c r="B102" s="75" t="str">
        <f>IF(TrRoad_act!B18=0,"",B41/TrRoad_act!B18*1000)</f>
        <v/>
      </c>
      <c r="C102" s="75" t="str">
        <f>IF(TrRoad_act!C18=0,"",C41/TrRoad_act!C18*1000)</f>
        <v/>
      </c>
      <c r="D102" s="75" t="str">
        <f>IF(TrRoad_act!D18=0,"",D41/TrRoad_act!D18*1000)</f>
        <v/>
      </c>
      <c r="E102" s="75" t="str">
        <f>IF(TrRoad_act!E18=0,"",E41/TrRoad_act!E18*1000)</f>
        <v/>
      </c>
      <c r="F102" s="75">
        <f>IF(TrRoad_act!F18=0,"",F41/TrRoad_act!F18*1000)</f>
        <v>10.4314292207218</v>
      </c>
      <c r="G102" s="75">
        <f>IF(TrRoad_act!G18=0,"",G41/TrRoad_act!G18*1000)</f>
        <v>9.7213816474886467</v>
      </c>
      <c r="H102" s="75">
        <f>IF(TrRoad_act!H18=0,"",H41/TrRoad_act!H18*1000)</f>
        <v>9.3875825897770397</v>
      </c>
      <c r="I102" s="75">
        <f>IF(TrRoad_act!I18=0,"",I41/TrRoad_act!I18*1000)</f>
        <v>9.0889926991909462</v>
      </c>
      <c r="J102" s="75">
        <f>IF(TrRoad_act!J18=0,"",J41/TrRoad_act!J18*1000)</f>
        <v>9.0656572408287293</v>
      </c>
      <c r="K102" s="75">
        <f>IF(TrRoad_act!K18=0,"",K41/TrRoad_act!K18*1000)</f>
        <v>11.148946942973204</v>
      </c>
      <c r="L102" s="75">
        <f>IF(TrRoad_act!L18=0,"",L41/TrRoad_act!L18*1000)</f>
        <v>11.190840666681556</v>
      </c>
      <c r="M102" s="75">
        <f>IF(TrRoad_act!M18=0,"",M41/TrRoad_act!M18*1000)</f>
        <v>11.249966882967234</v>
      </c>
      <c r="N102" s="75">
        <f>IF(TrRoad_act!N18=0,"",N41/TrRoad_act!N18*1000)</f>
        <v>10.815095413412701</v>
      </c>
      <c r="O102" s="75">
        <f>IF(TrRoad_act!O18=0,"",O41/TrRoad_act!O18*1000)</f>
        <v>10.994678821002852</v>
      </c>
      <c r="P102" s="75">
        <f>IF(TrRoad_act!P18=0,"",P41/TrRoad_act!P18*1000)</f>
        <v>10.416062171772262</v>
      </c>
      <c r="Q102" s="75">
        <f>IF(TrRoad_act!Q18=0,"",Q41/TrRoad_act!Q18*1000)</f>
        <v>11.443993369132222</v>
      </c>
    </row>
    <row r="103" spans="1:17" ht="11.45" customHeight="1" x14ac:dyDescent="0.25">
      <c r="A103" s="25" t="s">
        <v>36</v>
      </c>
      <c r="B103" s="79">
        <f>IF(TrRoad_act!B19=0,"",B42/TrRoad_act!B19*1000)</f>
        <v>68.737450283619566</v>
      </c>
      <c r="C103" s="79">
        <f>IF(TrRoad_act!C19=0,"",C42/TrRoad_act!C19*1000)</f>
        <v>83.844216036002038</v>
      </c>
      <c r="D103" s="79">
        <f>IF(TrRoad_act!D19=0,"",D42/TrRoad_act!D19*1000)</f>
        <v>82.048236602802945</v>
      </c>
      <c r="E103" s="79">
        <f>IF(TrRoad_act!E19=0,"",E42/TrRoad_act!E19*1000)</f>
        <v>62.628978427498971</v>
      </c>
      <c r="F103" s="79">
        <f>IF(TrRoad_act!F19=0,"",F42/TrRoad_act!F19*1000)</f>
        <v>65.072485463806984</v>
      </c>
      <c r="G103" s="79">
        <f>IF(TrRoad_act!G19=0,"",G42/TrRoad_act!G19*1000)</f>
        <v>64.405941210323974</v>
      </c>
      <c r="H103" s="79">
        <f>IF(TrRoad_act!H19=0,"",H42/TrRoad_act!H19*1000)</f>
        <v>58.311496586545601</v>
      </c>
      <c r="I103" s="79">
        <f>IF(TrRoad_act!I19=0,"",I42/TrRoad_act!I19*1000)</f>
        <v>75.535814285404143</v>
      </c>
      <c r="J103" s="79">
        <f>IF(TrRoad_act!J19=0,"",J42/TrRoad_act!J19*1000)</f>
        <v>84.597233961263612</v>
      </c>
      <c r="K103" s="79">
        <f>IF(TrRoad_act!K19=0,"",K42/TrRoad_act!K19*1000)</f>
        <v>59.353057760213012</v>
      </c>
      <c r="L103" s="79">
        <f>IF(TrRoad_act!L19=0,"",L42/TrRoad_act!L19*1000)</f>
        <v>67.261413671399893</v>
      </c>
      <c r="M103" s="79">
        <f>IF(TrRoad_act!M19=0,"",M42/TrRoad_act!M19*1000)</f>
        <v>73.406567338878702</v>
      </c>
      <c r="N103" s="79">
        <f>IF(TrRoad_act!N19=0,"",N42/TrRoad_act!N19*1000)</f>
        <v>53.298646764063037</v>
      </c>
      <c r="O103" s="79">
        <f>IF(TrRoad_act!O19=0,"",O42/TrRoad_act!O19*1000)</f>
        <v>52.081791676088642</v>
      </c>
      <c r="P103" s="79">
        <f>IF(TrRoad_act!P19=0,"",P42/TrRoad_act!P19*1000)</f>
        <v>77.13060855742448</v>
      </c>
      <c r="Q103" s="79">
        <f>IF(TrRoad_act!Q19=0,"",Q42/TrRoad_act!Q19*1000)</f>
        <v>76.790572938411714</v>
      </c>
    </row>
    <row r="104" spans="1:17" ht="11.45" customHeight="1" x14ac:dyDescent="0.25">
      <c r="A104" s="23" t="s">
        <v>27</v>
      </c>
      <c r="B104" s="78">
        <f>IF(TrRoad_act!B20=0,"",B43/TrRoad_act!B20*1000)</f>
        <v>619.60048850131648</v>
      </c>
      <c r="C104" s="78">
        <f>IF(TrRoad_act!C20=0,"",C43/TrRoad_act!C20*1000)</f>
        <v>643.32035321240403</v>
      </c>
      <c r="D104" s="78">
        <f>IF(TrRoad_act!D20=0,"",D43/TrRoad_act!D20*1000)</f>
        <v>620.37835525391779</v>
      </c>
      <c r="E104" s="78">
        <f>IF(TrRoad_act!E20=0,"",E43/TrRoad_act!E20*1000)</f>
        <v>590.62872051092052</v>
      </c>
      <c r="F104" s="78">
        <f>IF(TrRoad_act!F20=0,"",F43/TrRoad_act!F20*1000)</f>
        <v>586.27020487149082</v>
      </c>
      <c r="G104" s="78">
        <f>IF(TrRoad_act!G20=0,"",G43/TrRoad_act!G20*1000)</f>
        <v>626.82942099482773</v>
      </c>
      <c r="H104" s="78">
        <f>IF(TrRoad_act!H20=0,"",H43/TrRoad_act!H20*1000)</f>
        <v>577.07124446817329</v>
      </c>
      <c r="I104" s="78">
        <f>IF(TrRoad_act!I20=0,"",I43/TrRoad_act!I20*1000)</f>
        <v>561.43799792246602</v>
      </c>
      <c r="J104" s="78">
        <f>IF(TrRoad_act!J20=0,"",J43/TrRoad_act!J20*1000)</f>
        <v>550.50637179138107</v>
      </c>
      <c r="K104" s="78">
        <f>IF(TrRoad_act!K20=0,"",K43/TrRoad_act!K20*1000)</f>
        <v>579.69303031734546</v>
      </c>
      <c r="L104" s="78">
        <f>IF(TrRoad_act!L20=0,"",L43/TrRoad_act!L20*1000)</f>
        <v>541.58362532748833</v>
      </c>
      <c r="M104" s="78">
        <f>IF(TrRoad_act!M20=0,"",M43/TrRoad_act!M20*1000)</f>
        <v>564.31871752723282</v>
      </c>
      <c r="N104" s="78">
        <f>IF(TrRoad_act!N20=0,"",N43/TrRoad_act!N20*1000)</f>
        <v>553.75622554556821</v>
      </c>
      <c r="O104" s="78">
        <f>IF(TrRoad_act!O20=0,"",O43/TrRoad_act!O20*1000)</f>
        <v>488.57194015554103</v>
      </c>
      <c r="P104" s="78">
        <f>IF(TrRoad_act!P20=0,"",P43/TrRoad_act!P20*1000)</f>
        <v>526.63039043077515</v>
      </c>
      <c r="Q104" s="78">
        <f>IF(TrRoad_act!Q20=0,"",Q43/TrRoad_act!Q20*1000)</f>
        <v>519.13998468132309</v>
      </c>
    </row>
    <row r="105" spans="1:17" ht="11.45" customHeight="1" x14ac:dyDescent="0.25">
      <c r="A105" s="62" t="s">
        <v>59</v>
      </c>
      <c r="B105" s="77">
        <f>IF(TrRoad_act!B21=0,"",B44/TrRoad_act!B21*1000)</f>
        <v>828.16108227444636</v>
      </c>
      <c r="C105" s="77">
        <f>IF(TrRoad_act!C21=0,"",C44/TrRoad_act!C21*1000)</f>
        <v>818.5026018857892</v>
      </c>
      <c r="D105" s="77">
        <f>IF(TrRoad_act!D21=0,"",D44/TrRoad_act!D21*1000)</f>
        <v>808.76706495908729</v>
      </c>
      <c r="E105" s="77">
        <f>IF(TrRoad_act!E21=0,"",E44/TrRoad_act!E21*1000)</f>
        <v>799.15438997750675</v>
      </c>
      <c r="F105" s="77">
        <f>IF(TrRoad_act!F21=0,"",F44/TrRoad_act!F21*1000)</f>
        <v>789.83931740137109</v>
      </c>
      <c r="G105" s="77">
        <f>IF(TrRoad_act!G21=0,"",G44/TrRoad_act!G21*1000)</f>
        <v>780.18280351470014</v>
      </c>
      <c r="H105" s="77">
        <f>IF(TrRoad_act!H21=0,"",H44/TrRoad_act!H21*1000)</f>
        <v>765.65307350804881</v>
      </c>
      <c r="I105" s="77">
        <f>IF(TrRoad_act!I21=0,"",I44/TrRoad_act!I21*1000)</f>
        <v>756.66582717701897</v>
      </c>
      <c r="J105" s="77">
        <f>IF(TrRoad_act!J21=0,"",J44/TrRoad_act!J21*1000)</f>
        <v>752.39901633133854</v>
      </c>
      <c r="K105" s="77">
        <f>IF(TrRoad_act!K21=0,"",K44/TrRoad_act!K21*1000)</f>
        <v>737.8929952495148</v>
      </c>
      <c r="L105" s="77">
        <f>IF(TrRoad_act!L21=0,"",L44/TrRoad_act!L21*1000)</f>
        <v>732.83489767437607</v>
      </c>
      <c r="M105" s="77">
        <f>IF(TrRoad_act!M21=0,"",M44/TrRoad_act!M21*1000)</f>
        <v>727.88295002853658</v>
      </c>
      <c r="N105" s="77">
        <f>IF(TrRoad_act!N21=0,"",N44/TrRoad_act!N21*1000)</f>
        <v>720.24294731371867</v>
      </c>
      <c r="O105" s="77">
        <f>IF(TrRoad_act!O21=0,"",O44/TrRoad_act!O21*1000)</f>
        <v>709.91988635377845</v>
      </c>
      <c r="P105" s="77">
        <f>IF(TrRoad_act!P21=0,"",P44/TrRoad_act!P21*1000)</f>
        <v>697.01542284447146</v>
      </c>
      <c r="Q105" s="77">
        <f>IF(TrRoad_act!Q21=0,"",Q44/TrRoad_act!Q21*1000)</f>
        <v>679.34810486655749</v>
      </c>
    </row>
    <row r="106" spans="1:17" ht="11.45" customHeight="1" x14ac:dyDescent="0.25">
      <c r="A106" s="62" t="s">
        <v>58</v>
      </c>
      <c r="B106" s="77">
        <f>IF(TrRoad_act!B22=0,"",B46/TrRoad_act!B22*1000)</f>
        <v>592.73456117826174</v>
      </c>
      <c r="C106" s="77">
        <f>IF(TrRoad_act!C22=0,"",C46/TrRoad_act!C22*1000)</f>
        <v>621.645900714135</v>
      </c>
      <c r="D106" s="77">
        <f>IF(TrRoad_act!D22=0,"",D46/TrRoad_act!D22*1000)</f>
        <v>599.29444597676274</v>
      </c>
      <c r="E106" s="77">
        <f>IF(TrRoad_act!E22=0,"",E46/TrRoad_act!E22*1000)</f>
        <v>569.25984553215517</v>
      </c>
      <c r="F106" s="77">
        <f>IF(TrRoad_act!F22=0,"",F46/TrRoad_act!F22*1000)</f>
        <v>566.92688745472469</v>
      </c>
      <c r="G106" s="77">
        <f>IF(TrRoad_act!G22=0,"",G46/TrRoad_act!G22*1000)</f>
        <v>613.52323423073335</v>
      </c>
      <c r="H106" s="77">
        <f>IF(TrRoad_act!H22=0,"",H46/TrRoad_act!H22*1000)</f>
        <v>560.57887698898435</v>
      </c>
      <c r="I106" s="77">
        <f>IF(TrRoad_act!I22=0,"",I46/TrRoad_act!I22*1000)</f>
        <v>544.22947029004024</v>
      </c>
      <c r="J106" s="77">
        <f>IF(TrRoad_act!J22=0,"",J46/TrRoad_act!J22*1000)</f>
        <v>535.13627682915762</v>
      </c>
      <c r="K106" s="77">
        <f>IF(TrRoad_act!K22=0,"",K46/TrRoad_act!K22*1000)</f>
        <v>569.96467034145849</v>
      </c>
      <c r="L106" s="77">
        <f>IF(TrRoad_act!L22=0,"",L46/TrRoad_act!L22*1000)</f>
        <v>530.24340517991504</v>
      </c>
      <c r="M106" s="77">
        <f>IF(TrRoad_act!M22=0,"",M46/TrRoad_act!M22*1000)</f>
        <v>556.83312623897757</v>
      </c>
      <c r="N106" s="77">
        <f>IF(TrRoad_act!N22=0,"",N46/TrRoad_act!N22*1000)</f>
        <v>547.98954404164419</v>
      </c>
      <c r="O106" s="77">
        <f>IF(TrRoad_act!O22=0,"",O46/TrRoad_act!O22*1000)</f>
        <v>482.10121778409456</v>
      </c>
      <c r="P106" s="77">
        <f>IF(TrRoad_act!P22=0,"",P46/TrRoad_act!P22*1000)</f>
        <v>522.6249418954568</v>
      </c>
      <c r="Q106" s="77">
        <f>IF(TrRoad_act!Q22=0,"",Q46/TrRoad_act!Q22*1000)</f>
        <v>516.06630583611877</v>
      </c>
    </row>
    <row r="107" spans="1:17" ht="11.45" customHeight="1" x14ac:dyDescent="0.25">
      <c r="A107" s="62" t="s">
        <v>57</v>
      </c>
      <c r="B107" s="77" t="str">
        <f>IF(TrRoad_act!B23=0,"",B48/TrRoad_act!B23*1000)</f>
        <v/>
      </c>
      <c r="C107" s="77" t="str">
        <f>IF(TrRoad_act!C23=0,"",C48/TrRoad_act!C23*1000)</f>
        <v/>
      </c>
      <c r="D107" s="77" t="str">
        <f>IF(TrRoad_act!D23=0,"",D48/TrRoad_act!D23*1000)</f>
        <v/>
      </c>
      <c r="E107" s="77" t="str">
        <f>IF(TrRoad_act!E23=0,"",E48/TrRoad_act!E23*1000)</f>
        <v/>
      </c>
      <c r="F107" s="77" t="str">
        <f>IF(TrRoad_act!F23=0,"",F48/TrRoad_act!F23*1000)</f>
        <v/>
      </c>
      <c r="G107" s="77" t="str">
        <f>IF(TrRoad_act!G23=0,"",G48/TrRoad_act!G23*1000)</f>
        <v/>
      </c>
      <c r="H107" s="77" t="str">
        <f>IF(TrRoad_act!H23=0,"",H48/TrRoad_act!H23*1000)</f>
        <v/>
      </c>
      <c r="I107" s="77" t="str">
        <f>IF(TrRoad_act!I23=0,"",I48/TrRoad_act!I23*1000)</f>
        <v/>
      </c>
      <c r="J107" s="77" t="str">
        <f>IF(TrRoad_act!J23=0,"",J48/TrRoad_act!J23*1000)</f>
        <v/>
      </c>
      <c r="K107" s="77" t="str">
        <f>IF(TrRoad_act!K23=0,"",K48/TrRoad_act!K23*1000)</f>
        <v/>
      </c>
      <c r="L107" s="77" t="str">
        <f>IF(TrRoad_act!L23=0,"",L48/TrRoad_act!L23*1000)</f>
        <v/>
      </c>
      <c r="M107" s="77" t="str">
        <f>IF(TrRoad_act!M23=0,"",M48/TrRoad_act!M23*1000)</f>
        <v/>
      </c>
      <c r="N107" s="77" t="str">
        <f>IF(TrRoad_act!N23=0,"",N48/TrRoad_act!N23*1000)</f>
        <v/>
      </c>
      <c r="O107" s="77" t="str">
        <f>IF(TrRoad_act!O23=0,"",O48/TrRoad_act!O23*1000)</f>
        <v/>
      </c>
      <c r="P107" s="77" t="str">
        <f>IF(TrRoad_act!P23=0,"",P48/TrRoad_act!P23*1000)</f>
        <v/>
      </c>
      <c r="Q107" s="77" t="str">
        <f>IF(TrRoad_act!Q23=0,"",Q48/TrRoad_act!Q23*1000)</f>
        <v/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 t="str">
        <f>IF(TrRoad_act!C24=0,"",C49/TrRoad_act!C24*1000)</f>
        <v/>
      </c>
      <c r="D108" s="77" t="str">
        <f>IF(TrRoad_act!D24=0,"",D49/TrRoad_act!D24*1000)</f>
        <v/>
      </c>
      <c r="E108" s="77" t="str">
        <f>IF(TrRoad_act!E24=0,"",E49/TrRoad_act!E24*1000)</f>
        <v/>
      </c>
      <c r="F108" s="77" t="str">
        <f>IF(TrRoad_act!F24=0,"",F49/TrRoad_act!F24*1000)</f>
        <v/>
      </c>
      <c r="G108" s="77" t="str">
        <f>IF(TrRoad_act!G24=0,"",G49/TrRoad_act!G24*1000)</f>
        <v/>
      </c>
      <c r="H108" s="77" t="str">
        <f>IF(TrRoad_act!H24=0,"",H49/TrRoad_act!H24*1000)</f>
        <v/>
      </c>
      <c r="I108" s="77" t="str">
        <f>IF(TrRoad_act!I24=0,"",I49/TrRoad_act!I24*1000)</f>
        <v/>
      </c>
      <c r="J108" s="77" t="str">
        <f>IF(TrRoad_act!J24=0,"",J49/TrRoad_act!J24*1000)</f>
        <v/>
      </c>
      <c r="K108" s="77" t="str">
        <f>IF(TrRoad_act!K24=0,"",K49/TrRoad_act!K24*1000)</f>
        <v/>
      </c>
      <c r="L108" s="77" t="str">
        <f>IF(TrRoad_act!L24=0,"",L49/TrRoad_act!L24*1000)</f>
        <v/>
      </c>
      <c r="M108" s="77" t="str">
        <f>IF(TrRoad_act!M24=0,"",M49/TrRoad_act!M24*1000)</f>
        <v/>
      </c>
      <c r="N108" s="77" t="str">
        <f>IF(TrRoad_act!N24=0,"",N49/TrRoad_act!N24*1000)</f>
        <v/>
      </c>
      <c r="O108" s="77" t="str">
        <f>IF(TrRoad_act!O24=0,"",O49/TrRoad_act!O24*1000)</f>
        <v/>
      </c>
      <c r="P108" s="77" t="str">
        <f>IF(TrRoad_act!P24=0,"",P49/TrRoad_act!P24*1000)</f>
        <v/>
      </c>
      <c r="Q108" s="77" t="str">
        <f>IF(TrRoad_act!Q24=0,"",Q49/TrRoad_act!Q24*1000)</f>
        <v/>
      </c>
    </row>
    <row r="109" spans="1:17" ht="11.45" customHeight="1" x14ac:dyDescent="0.25">
      <c r="A109" s="62" t="s">
        <v>55</v>
      </c>
      <c r="B109" s="77" t="str">
        <f>IF(TrRoad_act!B25=0,"",B51/TrRoad_act!B25*1000)</f>
        <v/>
      </c>
      <c r="C109" s="77" t="str">
        <f>IF(TrRoad_act!C25=0,"",C51/TrRoad_act!C25*1000)</f>
        <v/>
      </c>
      <c r="D109" s="77" t="str">
        <f>IF(TrRoad_act!D25=0,"",D51/TrRoad_act!D25*1000)</f>
        <v/>
      </c>
      <c r="E109" s="77" t="str">
        <f>IF(TrRoad_act!E25=0,"",E51/TrRoad_act!E25*1000)</f>
        <v/>
      </c>
      <c r="F109" s="77" t="str">
        <f>IF(TrRoad_act!F25=0,"",F51/TrRoad_act!F25*1000)</f>
        <v/>
      </c>
      <c r="G109" s="77" t="str">
        <f>IF(TrRoad_act!G25=0,"",G51/TrRoad_act!G25*1000)</f>
        <v/>
      </c>
      <c r="H109" s="77" t="str">
        <f>IF(TrRoad_act!H25=0,"",H51/TrRoad_act!H25*1000)</f>
        <v/>
      </c>
      <c r="I109" s="77" t="str">
        <f>IF(TrRoad_act!I25=0,"",I51/TrRoad_act!I25*1000)</f>
        <v/>
      </c>
      <c r="J109" s="77" t="str">
        <f>IF(TrRoad_act!J25=0,"",J51/TrRoad_act!J25*1000)</f>
        <v/>
      </c>
      <c r="K109" s="77" t="str">
        <f>IF(TrRoad_act!K25=0,"",K51/TrRoad_act!K25*1000)</f>
        <v/>
      </c>
      <c r="L109" s="77" t="str">
        <f>IF(TrRoad_act!L25=0,"",L51/TrRoad_act!L25*1000)</f>
        <v/>
      </c>
      <c r="M109" s="77" t="str">
        <f>IF(TrRoad_act!M25=0,"",M51/TrRoad_act!M25*1000)</f>
        <v/>
      </c>
      <c r="N109" s="77" t="str">
        <f>IF(TrRoad_act!N25=0,"",N51/TrRoad_act!N25*1000)</f>
        <v/>
      </c>
      <c r="O109" s="77" t="str">
        <f>IF(TrRoad_act!O25=0,"",O51/TrRoad_act!O25*1000)</f>
        <v/>
      </c>
      <c r="P109" s="77" t="str">
        <f>IF(TrRoad_act!P25=0,"",P51/TrRoad_act!P25*1000)</f>
        <v/>
      </c>
      <c r="Q109" s="77" t="str">
        <f>IF(TrRoad_act!Q25=0,"",Q51/TrRoad_act!Q25*1000)</f>
        <v/>
      </c>
    </row>
    <row r="110" spans="1:17" ht="11.45" customHeight="1" x14ac:dyDescent="0.25">
      <c r="A110" s="19" t="s">
        <v>24</v>
      </c>
      <c r="B110" s="76">
        <f>IF(TrRoad_act!B26=0,"",B52/TrRoad_act!B26*1000)</f>
        <v>62.064894215749959</v>
      </c>
      <c r="C110" s="76">
        <f>IF(TrRoad_act!C26=0,"",C52/TrRoad_act!C26*1000)</f>
        <v>77.060085784359728</v>
      </c>
      <c r="D110" s="76">
        <f>IF(TrRoad_act!D26=0,"",D52/TrRoad_act!D26*1000)</f>
        <v>75.149443408578549</v>
      </c>
      <c r="E110" s="76">
        <f>IF(TrRoad_act!E26=0,"",E52/TrRoad_act!E26*1000)</f>
        <v>56.233212962704016</v>
      </c>
      <c r="F110" s="76">
        <f>IF(TrRoad_act!F26=0,"",F52/TrRoad_act!F26*1000)</f>
        <v>59.165406038385719</v>
      </c>
      <c r="G110" s="76">
        <f>IF(TrRoad_act!G26=0,"",G52/TrRoad_act!G26*1000)</f>
        <v>57.336514450209741</v>
      </c>
      <c r="H110" s="76">
        <f>IF(TrRoad_act!H26=0,"",H52/TrRoad_act!H26*1000)</f>
        <v>51.265173128484868</v>
      </c>
      <c r="I110" s="76">
        <f>IF(TrRoad_act!I26=0,"",I52/TrRoad_act!I26*1000)</f>
        <v>68.964731452816196</v>
      </c>
      <c r="J110" s="76">
        <f>IF(TrRoad_act!J26=0,"",J52/TrRoad_act!J26*1000)</f>
        <v>77.412181700550121</v>
      </c>
      <c r="K110" s="76">
        <f>IF(TrRoad_act!K26=0,"",K52/TrRoad_act!K26*1000)</f>
        <v>49.604243822132865</v>
      </c>
      <c r="L110" s="76">
        <f>IF(TrRoad_act!L26=0,"",L52/TrRoad_act!L26*1000)</f>
        <v>59.183678669018001</v>
      </c>
      <c r="M110" s="76">
        <f>IF(TrRoad_act!M26=0,"",M52/TrRoad_act!M26*1000)</f>
        <v>64.772726011253127</v>
      </c>
      <c r="N110" s="76">
        <f>IF(TrRoad_act!N26=0,"",N52/TrRoad_act!N26*1000)</f>
        <v>44.490604509340208</v>
      </c>
      <c r="O110" s="76">
        <f>IF(TrRoad_act!O26=0,"",O52/TrRoad_act!O26*1000)</f>
        <v>44.892377767520607</v>
      </c>
      <c r="P110" s="76">
        <f>IF(TrRoad_act!P26=0,"",P52/TrRoad_act!P26*1000)</f>
        <v>69.07014858900483</v>
      </c>
      <c r="Q110" s="76">
        <f>IF(TrRoad_act!Q26=0,"",Q52/TrRoad_act!Q26*1000)</f>
        <v>69.189085584605678</v>
      </c>
    </row>
    <row r="111" spans="1:17" ht="11.45" customHeight="1" x14ac:dyDescent="0.25">
      <c r="A111" s="17" t="s">
        <v>23</v>
      </c>
      <c r="B111" s="75">
        <f>IF(TrRoad_act!B27=0,"",B53/TrRoad_act!B27*1000)</f>
        <v>84.359611611122148</v>
      </c>
      <c r="C111" s="75">
        <f>IF(TrRoad_act!C27=0,"",C53/TrRoad_act!C27*1000)</f>
        <v>93.967820135241098</v>
      </c>
      <c r="D111" s="75">
        <f>IF(TrRoad_act!D27=0,"",D53/TrRoad_act!D27*1000)</f>
        <v>93.530540420935907</v>
      </c>
      <c r="E111" s="75">
        <f>IF(TrRoad_act!E27=0,"",E53/TrRoad_act!E27*1000)</f>
        <v>80.419251896386768</v>
      </c>
      <c r="F111" s="75">
        <f>IF(TrRoad_act!F27=0,"",F53/TrRoad_act!F27*1000)</f>
        <v>74.467592728730608</v>
      </c>
      <c r="G111" s="75">
        <f>IF(TrRoad_act!G27=0,"",G53/TrRoad_act!G27*1000)</f>
        <v>70.54296797675083</v>
      </c>
      <c r="H111" s="75">
        <f>IF(TrRoad_act!H27=0,"",H53/TrRoad_act!H27*1000)</f>
        <v>67.69904790236258</v>
      </c>
      <c r="I111" s="75">
        <f>IF(TrRoad_act!I27=0,"",I53/TrRoad_act!I27*1000)</f>
        <v>72.775546976033922</v>
      </c>
      <c r="J111" s="75">
        <f>IF(TrRoad_act!J27=0,"",J53/TrRoad_act!J27*1000)</f>
        <v>73.136184739780376</v>
      </c>
      <c r="K111" s="75">
        <f>IF(TrRoad_act!K27=0,"",K53/TrRoad_act!K27*1000)</f>
        <v>56.072528220275004</v>
      </c>
      <c r="L111" s="75">
        <f>IF(TrRoad_act!L27=0,"",L53/TrRoad_act!L27*1000)</f>
        <v>60.929318854702991</v>
      </c>
      <c r="M111" s="75">
        <f>IF(TrRoad_act!M27=0,"",M53/TrRoad_act!M27*1000)</f>
        <v>64.276606289197133</v>
      </c>
      <c r="N111" s="75">
        <f>IF(TrRoad_act!N27=0,"",N53/TrRoad_act!N27*1000)</f>
        <v>55.634818034948353</v>
      </c>
      <c r="O111" s="75">
        <f>IF(TrRoad_act!O27=0,"",O53/TrRoad_act!O27*1000)</f>
        <v>57.622690024135906</v>
      </c>
      <c r="P111" s="75">
        <f>IF(TrRoad_act!P27=0,"",P53/TrRoad_act!P27*1000)</f>
        <v>69.739220165034027</v>
      </c>
      <c r="Q111" s="75">
        <f>IF(TrRoad_act!Q27=0,"",Q53/TrRoad_act!Q27*1000)</f>
        <v>65.768198125823275</v>
      </c>
    </row>
    <row r="112" spans="1:17" ht="11.45" customHeight="1" x14ac:dyDescent="0.25">
      <c r="A112" s="15" t="s">
        <v>22</v>
      </c>
      <c r="B112" s="74">
        <f>IF(TrRoad_act!B28=0,"",B55/TrRoad_act!B28*1000)</f>
        <v>41.096514934855072</v>
      </c>
      <c r="C112" s="74">
        <f>IF(TrRoad_act!C28=0,"",C55/TrRoad_act!C28*1000)</f>
        <v>62.269069759750259</v>
      </c>
      <c r="D112" s="74">
        <f>IF(TrRoad_act!D28=0,"",D55/TrRoad_act!D28*1000)</f>
        <v>59.923896857951448</v>
      </c>
      <c r="E112" s="74">
        <f>IF(TrRoad_act!E28=0,"",E55/TrRoad_act!E28*1000)</f>
        <v>30.788173041167283</v>
      </c>
      <c r="F112" s="74">
        <f>IF(TrRoad_act!F28=0,"",F55/TrRoad_act!F28*1000)</f>
        <v>43.377731569440286</v>
      </c>
      <c r="G112" s="74">
        <f>IF(TrRoad_act!G28=0,"",G55/TrRoad_act!G28*1000)</f>
        <v>44.591397236250948</v>
      </c>
      <c r="H112" s="74">
        <f>IF(TrRoad_act!H28=0,"",H55/TrRoad_act!H28*1000)</f>
        <v>38.380887168515592</v>
      </c>
      <c r="I112" s="74">
        <f>IF(TrRoad_act!I28=0,"",I55/TrRoad_act!I28*1000)</f>
        <v>65.696727293544001</v>
      </c>
      <c r="J112" s="74">
        <f>IF(TrRoad_act!J28=0,"",J55/TrRoad_act!J28*1000)</f>
        <v>81.196010042133153</v>
      </c>
      <c r="K112" s="74">
        <f>IF(TrRoad_act!K28=0,"",K55/TrRoad_act!K28*1000)</f>
        <v>42.417999866304385</v>
      </c>
      <c r="L112" s="74">
        <f>IF(TrRoad_act!L28=0,"",L55/TrRoad_act!L28*1000)</f>
        <v>57.718559163317288</v>
      </c>
      <c r="M112" s="74">
        <f>IF(TrRoad_act!M28=0,"",M55/TrRoad_act!M28*1000)</f>
        <v>65.147360345996518</v>
      </c>
      <c r="N112" s="74">
        <f>IF(TrRoad_act!N28=0,"",N55/TrRoad_act!N28*1000)</f>
        <v>36.828955374357122</v>
      </c>
      <c r="O112" s="74">
        <f>IF(TrRoad_act!O28=0,"",O55/TrRoad_act!O28*1000)</f>
        <v>37.102760114199064</v>
      </c>
      <c r="P112" s="74">
        <f>IF(TrRoad_act!P28=0,"",P55/TrRoad_act!P28*1000)</f>
        <v>68.600786952439265</v>
      </c>
      <c r="Q112" s="74">
        <f>IF(TrRoad_act!Q28=0,"",Q55/TrRoad_act!Q28*1000)</f>
        <v>71.472474820624399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143.49819206501115</v>
      </c>
      <c r="C116" s="78">
        <f>IF(C19=0,"",1000000*C19/TrRoad_act!C86)</f>
        <v>142.23333895842552</v>
      </c>
      <c r="D116" s="78">
        <f>IF(D19=0,"",1000000*D19/TrRoad_act!D86)</f>
        <v>141.04475032550806</v>
      </c>
      <c r="E116" s="78">
        <f>IF(E19=0,"",1000000*E19/TrRoad_act!E86)</f>
        <v>139.38649712070969</v>
      </c>
      <c r="F116" s="78">
        <f>IF(F19=0,"",1000000*F19/TrRoad_act!F86)</f>
        <v>138.34268136504664</v>
      </c>
      <c r="G116" s="78">
        <f>IF(G19=0,"",1000000*G19/TrRoad_act!G86)</f>
        <v>127.9928489069016</v>
      </c>
      <c r="H116" s="78">
        <f>IF(H19=0,"",1000000*H19/TrRoad_act!H86)</f>
        <v>127.35413506565531</v>
      </c>
      <c r="I116" s="78">
        <f>IF(I19=0,"",1000000*I19/TrRoad_act!I86)</f>
        <v>122.52358414774842</v>
      </c>
      <c r="J116" s="78">
        <f>IF(J19=0,"",1000000*J19/TrRoad_act!J86)</f>
        <v>119.87581301717513</v>
      </c>
      <c r="K116" s="78">
        <f>IF(K19=0,"",1000000*K19/TrRoad_act!K86)</f>
        <v>116.31746482694662</v>
      </c>
      <c r="L116" s="78">
        <f>IF(L19=0,"",1000000*L19/TrRoad_act!L86)</f>
        <v>113.97309120560107</v>
      </c>
      <c r="M116" s="78">
        <f>IF(M19=0,"",1000000*M19/TrRoad_act!M86)</f>
        <v>112.42221897335821</v>
      </c>
      <c r="N116" s="78">
        <f>IF(N19=0,"",1000000*N19/TrRoad_act!N86)</f>
        <v>110.38792691521711</v>
      </c>
      <c r="O116" s="78">
        <f>IF(O19=0,"",1000000*O19/TrRoad_act!O86)</f>
        <v>108.62390599190596</v>
      </c>
      <c r="P116" s="78">
        <f>IF(P19=0,"",1000000*P19/TrRoad_act!P86)</f>
        <v>103.43597511966144</v>
      </c>
      <c r="Q116" s="78">
        <f>IF(Q19=0,"",1000000*Q19/TrRoad_act!Q86)</f>
        <v>102.06623150916543</v>
      </c>
    </row>
    <row r="117" spans="1:17" ht="11.45" customHeight="1" x14ac:dyDescent="0.25">
      <c r="A117" s="19" t="s">
        <v>29</v>
      </c>
      <c r="B117" s="76">
        <f>IF(B21=0,"",1000000*B21/TrRoad_act!B87)</f>
        <v>722.72957272716849</v>
      </c>
      <c r="C117" s="76">
        <f>IF(C21=0,"",1000000*C21/TrRoad_act!C87)</f>
        <v>746.42423384483425</v>
      </c>
      <c r="D117" s="76">
        <f>IF(D21=0,"",1000000*D21/TrRoad_act!D87)</f>
        <v>742.58665540598429</v>
      </c>
      <c r="E117" s="76">
        <f>IF(E21=0,"",1000000*E21/TrRoad_act!E87)</f>
        <v>740.01476465819201</v>
      </c>
      <c r="F117" s="76">
        <f>IF(F21=0,"",1000000*F21/TrRoad_act!F87)</f>
        <v>746.16970742300009</v>
      </c>
      <c r="G117" s="76">
        <f>IF(G21=0,"",1000000*G21/TrRoad_act!G87)</f>
        <v>769.94554784615616</v>
      </c>
      <c r="H117" s="76">
        <f>IF(H21=0,"",1000000*H21/TrRoad_act!H87)</f>
        <v>723.45220123689455</v>
      </c>
      <c r="I117" s="76">
        <f>IF(I21=0,"",1000000*I21/TrRoad_act!I87)</f>
        <v>775.12464735503374</v>
      </c>
      <c r="J117" s="76">
        <f>IF(J21=0,"",1000000*J21/TrRoad_act!J87)</f>
        <v>759.33129057821202</v>
      </c>
      <c r="K117" s="76">
        <f>IF(K21=0,"",1000000*K21/TrRoad_act!K87)</f>
        <v>716.96471521742069</v>
      </c>
      <c r="L117" s="76">
        <f>IF(L21=0,"",1000000*L21/TrRoad_act!L87)</f>
        <v>774.55108031926977</v>
      </c>
      <c r="M117" s="76">
        <f>IF(M21=0,"",1000000*M21/TrRoad_act!M87)</f>
        <v>777.1017587632507</v>
      </c>
      <c r="N117" s="76">
        <f>IF(N21=0,"",1000000*N21/TrRoad_act!N87)</f>
        <v>768.1921114134193</v>
      </c>
      <c r="O117" s="76">
        <f>IF(O21=0,"",1000000*O21/TrRoad_act!O87)</f>
        <v>743.68438165993689</v>
      </c>
      <c r="P117" s="76">
        <f>IF(P21=0,"",1000000*P21/TrRoad_act!P87)</f>
        <v>727.77172141435551</v>
      </c>
      <c r="Q117" s="76">
        <f>IF(Q21=0,"",1000000*Q21/TrRoad_act!Q87)</f>
        <v>731.88714110474655</v>
      </c>
    </row>
    <row r="118" spans="1:17" ht="11.45" customHeight="1" x14ac:dyDescent="0.25">
      <c r="A118" s="62" t="s">
        <v>59</v>
      </c>
      <c r="B118" s="77">
        <f>IF(B22=0,"",1000000*B22/TrRoad_act!B88)</f>
        <v>722.55687142317868</v>
      </c>
      <c r="C118" s="77">
        <f>IF(C22=0,"",1000000*C22/TrRoad_act!C88)</f>
        <v>711.59934619527633</v>
      </c>
      <c r="D118" s="77">
        <f>IF(D22=0,"",1000000*D22/TrRoad_act!D88)</f>
        <v>712.99849550723911</v>
      </c>
      <c r="E118" s="77">
        <f>IF(E22=0,"",1000000*E22/TrRoad_act!E88)</f>
        <v>698.77274629743363</v>
      </c>
      <c r="F118" s="77">
        <f>IF(F22=0,"",1000000*F22/TrRoad_act!F88)</f>
        <v>690.73144866704695</v>
      </c>
      <c r="G118" s="77">
        <f>IF(G22=0,"",1000000*G22/TrRoad_act!G88)</f>
        <v>685.84572711304816</v>
      </c>
      <c r="H118" s="77">
        <f>IF(H22=0,"",1000000*H22/TrRoad_act!H88)</f>
        <v>668.82183342767712</v>
      </c>
      <c r="I118" s="77">
        <f>IF(I22=0,"",1000000*I22/TrRoad_act!I88)</f>
        <v>768.11669386255016</v>
      </c>
      <c r="J118" s="77">
        <f>IF(J22=0,"",1000000*J22/TrRoad_act!J88)</f>
        <v>765.79194572191955</v>
      </c>
      <c r="K118" s="77">
        <f>IF(K22=0,"",1000000*K22/TrRoad_act!K88)</f>
        <v>700.92357029816196</v>
      </c>
      <c r="L118" s="77">
        <f>IF(L22=0,"",1000000*L22/TrRoad_act!L88)</f>
        <v>683.36719715557513</v>
      </c>
      <c r="M118" s="77">
        <f>IF(M22=0,"",1000000*M22/TrRoad_act!M88)</f>
        <v>671.30659583896272</v>
      </c>
      <c r="N118" s="77">
        <f>IF(N22=0,"",1000000*N22/TrRoad_act!N88)</f>
        <v>628.85330872341387</v>
      </c>
      <c r="O118" s="77">
        <f>IF(O22=0,"",1000000*O22/TrRoad_act!O88)</f>
        <v>601.43311543292486</v>
      </c>
      <c r="P118" s="77">
        <f>IF(P22=0,"",1000000*P22/TrRoad_act!P88)</f>
        <v>602.49802948203035</v>
      </c>
      <c r="Q118" s="77">
        <f>IF(Q22=0,"",1000000*Q22/TrRoad_act!Q88)</f>
        <v>612.8287824152917</v>
      </c>
    </row>
    <row r="119" spans="1:17" ht="11.45" customHeight="1" x14ac:dyDescent="0.25">
      <c r="A119" s="62" t="s">
        <v>58</v>
      </c>
      <c r="B119" s="77">
        <f>IF(B24=0,"",1000000*B24/TrRoad_act!B89)</f>
        <v>755.11832927283069</v>
      </c>
      <c r="C119" s="77">
        <f>IF(C24=0,"",1000000*C24/TrRoad_act!C89)</f>
        <v>879.23444365596492</v>
      </c>
      <c r="D119" s="77">
        <f>IF(D24=0,"",1000000*D24/TrRoad_act!D89)</f>
        <v>847.46669637663592</v>
      </c>
      <c r="E119" s="77">
        <f>IF(E24=0,"",1000000*E24/TrRoad_act!E89)</f>
        <v>852.67820611884497</v>
      </c>
      <c r="F119" s="77">
        <f>IF(F24=0,"",1000000*F24/TrRoad_act!F89)</f>
        <v>868.74344942757284</v>
      </c>
      <c r="G119" s="77">
        <f>IF(G24=0,"",1000000*G24/TrRoad_act!G89)</f>
        <v>789.86948332029147</v>
      </c>
      <c r="H119" s="77">
        <f>IF(H24=0,"",1000000*H24/TrRoad_act!H89)</f>
        <v>747.89642556246645</v>
      </c>
      <c r="I119" s="77">
        <f>IF(I24=0,"",1000000*I24/TrRoad_act!I89)</f>
        <v>821.27919068984227</v>
      </c>
      <c r="J119" s="77">
        <f>IF(J24=0,"",1000000*J24/TrRoad_act!J89)</f>
        <v>805.66463707225353</v>
      </c>
      <c r="K119" s="77">
        <f>IF(K24=0,"",1000000*K24/TrRoad_act!K89)</f>
        <v>771.83126376697862</v>
      </c>
      <c r="L119" s="77">
        <f>IF(L24=0,"",1000000*L24/TrRoad_act!L89)</f>
        <v>891.17145551622968</v>
      </c>
      <c r="M119" s="77">
        <f>IF(M24=0,"",1000000*M24/TrRoad_act!M89)</f>
        <v>881.09387640954037</v>
      </c>
      <c r="N119" s="77">
        <f>IF(N24=0,"",1000000*N24/TrRoad_act!N89)</f>
        <v>858.97619396135758</v>
      </c>
      <c r="O119" s="77">
        <f>IF(O24=0,"",1000000*O24/TrRoad_act!O89)</f>
        <v>830.91236936692962</v>
      </c>
      <c r="P119" s="77">
        <f>IF(P24=0,"",1000000*P24/TrRoad_act!P89)</f>
        <v>791.2659717061033</v>
      </c>
      <c r="Q119" s="77">
        <f>IF(Q24=0,"",1000000*Q24/TrRoad_act!Q89)</f>
        <v>787.19405735539965</v>
      </c>
    </row>
    <row r="120" spans="1:17" ht="11.45" customHeight="1" x14ac:dyDescent="0.25">
      <c r="A120" s="62" t="s">
        <v>57</v>
      </c>
      <c r="B120" s="77">
        <f>IF(B26=0,"",1000000*B26/TrRoad_act!B90)</f>
        <v>683.43098607235265</v>
      </c>
      <c r="C120" s="77">
        <f>IF(C26=0,"",1000000*C26/TrRoad_act!C90)</f>
        <v>685.28392440238554</v>
      </c>
      <c r="D120" s="77">
        <f>IF(D26=0,"",1000000*D26/TrRoad_act!D90)</f>
        <v>691.50129520115161</v>
      </c>
      <c r="E120" s="77">
        <f>IF(E26=0,"",1000000*E26/TrRoad_act!E90)</f>
        <v>696.48433999219708</v>
      </c>
      <c r="F120" s="77">
        <f>IF(F26=0,"",1000000*F26/TrRoad_act!F90)</f>
        <v>703.12089643387867</v>
      </c>
      <c r="G120" s="77">
        <f>IF(G26=0,"",1000000*G26/TrRoad_act!G90)</f>
        <v>900.41243032428474</v>
      </c>
      <c r="H120" s="77">
        <f>IF(H26=0,"",1000000*H26/TrRoad_act!H90)</f>
        <v>777.00842116013314</v>
      </c>
      <c r="I120" s="77">
        <f>IF(I26=0,"",1000000*I26/TrRoad_act!I90)</f>
        <v>706.2876433850854</v>
      </c>
      <c r="J120" s="77">
        <f>IF(J26=0,"",1000000*J26/TrRoad_act!J90)</f>
        <v>658.28000416057</v>
      </c>
      <c r="K120" s="77">
        <f>IF(K26=0,"",1000000*K26/TrRoad_act!K90)</f>
        <v>633.3283397481249</v>
      </c>
      <c r="L120" s="77">
        <f>IF(L26=0,"",1000000*L26/TrRoad_act!L90)</f>
        <v>661.04855497944959</v>
      </c>
      <c r="M120" s="77">
        <f>IF(M26=0,"",1000000*M26/TrRoad_act!M90)</f>
        <v>693.78059467709056</v>
      </c>
      <c r="N120" s="77">
        <f>IF(N26=0,"",1000000*N26/TrRoad_act!N90)</f>
        <v>691.58044820660211</v>
      </c>
      <c r="O120" s="77">
        <f>IF(O26=0,"",1000000*O26/TrRoad_act!O90)</f>
        <v>657.94801741029369</v>
      </c>
      <c r="P120" s="77">
        <f>IF(P26=0,"",1000000*P26/TrRoad_act!P90)</f>
        <v>685.27805475905575</v>
      </c>
      <c r="Q120" s="77">
        <f>IF(Q26=0,"",1000000*Q26/TrRoad_act!Q90)</f>
        <v>682.73620375284827</v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 t="str">
        <f>IF(C27=0,"",1000000*C27/TrRoad_act!C91)</f>
        <v/>
      </c>
      <c r="D121" s="77" t="str">
        <f>IF(D27=0,"",1000000*D27/TrRoad_act!D91)</f>
        <v/>
      </c>
      <c r="E121" s="77" t="str">
        <f>IF(E27=0,"",1000000*E27/TrRoad_act!E91)</f>
        <v/>
      </c>
      <c r="F121" s="77" t="str">
        <f>IF(F27=0,"",1000000*F27/TrRoad_act!F91)</f>
        <v/>
      </c>
      <c r="G121" s="77" t="str">
        <f>IF(G27=0,"",1000000*G27/TrRoad_act!G91)</f>
        <v/>
      </c>
      <c r="H121" s="77" t="str">
        <f>IF(H27=0,"",1000000*H27/TrRoad_act!H91)</f>
        <v/>
      </c>
      <c r="I121" s="77" t="str">
        <f>IF(I27=0,"",1000000*I27/TrRoad_act!I91)</f>
        <v/>
      </c>
      <c r="J121" s="77" t="str">
        <f>IF(J27=0,"",1000000*J27/TrRoad_act!J91)</f>
        <v/>
      </c>
      <c r="K121" s="77" t="str">
        <f>IF(K27=0,"",1000000*K27/TrRoad_act!K91)</f>
        <v/>
      </c>
      <c r="L121" s="77" t="str">
        <f>IF(L27=0,"",1000000*L27/TrRoad_act!L91)</f>
        <v/>
      </c>
      <c r="M121" s="77" t="str">
        <f>IF(M27=0,"",1000000*M27/TrRoad_act!M91)</f>
        <v/>
      </c>
      <c r="N121" s="77">
        <f>IF(N27=0,"",1000000*N27/TrRoad_act!N91)</f>
        <v>493.30614453033064</v>
      </c>
      <c r="O121" s="77">
        <f>IF(O27=0,"",1000000*O27/TrRoad_act!O91)</f>
        <v>418.79774275848359</v>
      </c>
      <c r="P121" s="77">
        <f>IF(P27=0,"",1000000*P27/TrRoad_act!P91)</f>
        <v>411.55129683615525</v>
      </c>
      <c r="Q121" s="77">
        <f>IF(Q27=0,"",1000000*Q27/TrRoad_act!Q91)</f>
        <v>426.63968320473526</v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 t="str">
        <f>IF(N29=0,"",1000000*N29/TrRoad_act!N92)</f>
        <v/>
      </c>
      <c r="O122" s="77">
        <f>IF(O29=0,"",1000000*O29/TrRoad_act!O92)</f>
        <v>477.15480862250422</v>
      </c>
      <c r="P122" s="77">
        <f>IF(P29=0,"",1000000*P29/TrRoad_act!P92)</f>
        <v>423.59251795799418</v>
      </c>
      <c r="Q122" s="77">
        <f>IF(Q29=0,"",1000000*Q29/TrRoad_act!Q92)</f>
        <v>424.90226064545141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 t="str">
        <f>IF(I32=0,"",1000000*I32/TrRoad_act!I93)</f>
        <v/>
      </c>
      <c r="J123" s="77" t="str">
        <f>IF(J32=0,"",1000000*J32/TrRoad_act!J93)</f>
        <v/>
      </c>
      <c r="K123" s="77" t="str">
        <f>IF(K32=0,"",1000000*K32/TrRoad_act!K93)</f>
        <v/>
      </c>
      <c r="L123" s="77" t="str">
        <f>IF(L32=0,"",1000000*L32/TrRoad_act!L93)</f>
        <v/>
      </c>
      <c r="M123" s="77">
        <f>IF(M32=0,"",1000000*M32/TrRoad_act!M93)</f>
        <v>334.36438060925036</v>
      </c>
      <c r="N123" s="77">
        <f>IF(N32=0,"",1000000*N32/TrRoad_act!N93)</f>
        <v>336.32546224156386</v>
      </c>
      <c r="O123" s="77">
        <f>IF(O32=0,"",1000000*O32/TrRoad_act!O93)</f>
        <v>339.21119316077619</v>
      </c>
      <c r="P123" s="77">
        <f>IF(P32=0,"",1000000*P32/TrRoad_act!P93)</f>
        <v>342.35918455682571</v>
      </c>
      <c r="Q123" s="77">
        <f>IF(Q32=0,"",1000000*Q32/TrRoad_act!Q93)</f>
        <v>345.07373119133098</v>
      </c>
    </row>
    <row r="124" spans="1:17" ht="11.45" customHeight="1" x14ac:dyDescent="0.25">
      <c r="A124" s="19" t="s">
        <v>28</v>
      </c>
      <c r="B124" s="76">
        <f>IF(B33=0,"",1000000*B33/TrRoad_act!B94)</f>
        <v>23200.002056507234</v>
      </c>
      <c r="C124" s="76">
        <f>IF(C33=0,"",1000000*C33/TrRoad_act!C94)</f>
        <v>21930.675766068482</v>
      </c>
      <c r="D124" s="76">
        <f>IF(D33=0,"",1000000*D33/TrRoad_act!D94)</f>
        <v>21611.501692137172</v>
      </c>
      <c r="E124" s="76">
        <f>IF(E33=0,"",1000000*E33/TrRoad_act!E94)</f>
        <v>20695.540927520109</v>
      </c>
      <c r="F124" s="76">
        <f>IF(F33=0,"",1000000*F33/TrRoad_act!F94)</f>
        <v>21580.500891079708</v>
      </c>
      <c r="G124" s="76">
        <f>IF(G33=0,"",1000000*G33/TrRoad_act!G94)</f>
        <v>20446.921147876914</v>
      </c>
      <c r="H124" s="76">
        <f>IF(H33=0,"",1000000*H33/TrRoad_act!H94)</f>
        <v>19371.92770924899</v>
      </c>
      <c r="I124" s="76">
        <f>IF(I33=0,"",1000000*I33/TrRoad_act!I94)</f>
        <v>18362.640330463124</v>
      </c>
      <c r="J124" s="76">
        <f>IF(J33=0,"",1000000*J33/TrRoad_act!J94)</f>
        <v>17470.412321848005</v>
      </c>
      <c r="K124" s="76">
        <f>IF(K33=0,"",1000000*K33/TrRoad_act!K94)</f>
        <v>16597.282980745338</v>
      </c>
      <c r="L124" s="76">
        <f>IF(L33=0,"",1000000*L33/TrRoad_act!L94)</f>
        <v>16195.631825466928</v>
      </c>
      <c r="M124" s="76">
        <f>IF(M33=0,"",1000000*M33/TrRoad_act!M94)</f>
        <v>16400.60054144746</v>
      </c>
      <c r="N124" s="76">
        <f>IF(N33=0,"",1000000*N33/TrRoad_act!N94)</f>
        <v>15815.569539516382</v>
      </c>
      <c r="O124" s="76">
        <f>IF(O33=0,"",1000000*O33/TrRoad_act!O94)</f>
        <v>13695.846970588706</v>
      </c>
      <c r="P124" s="76">
        <f>IF(P33=0,"",1000000*P33/TrRoad_act!P94)</f>
        <v>13638.979921243359</v>
      </c>
      <c r="Q124" s="76">
        <f>IF(Q33=0,"",1000000*Q33/TrRoad_act!Q94)</f>
        <v>12847.978431355128</v>
      </c>
    </row>
    <row r="125" spans="1:17" ht="11.45" customHeight="1" x14ac:dyDescent="0.25">
      <c r="A125" s="62" t="s">
        <v>59</v>
      </c>
      <c r="B125" s="75" t="str">
        <f>IF(B34=0,"",1000000*B34/TrRoad_act!B95)</f>
        <v/>
      </c>
      <c r="C125" s="75" t="str">
        <f>IF(C34=0,"",1000000*C34/TrRoad_act!C95)</f>
        <v/>
      </c>
      <c r="D125" s="75">
        <f>IF(D34=0,"",1000000*D34/TrRoad_act!D95)</f>
        <v>3739.098579957757</v>
      </c>
      <c r="E125" s="75">
        <f>IF(E34=0,"",1000000*E34/TrRoad_act!E95)</f>
        <v>3717.6627232665855</v>
      </c>
      <c r="F125" s="75">
        <f>IF(F34=0,"",1000000*F34/TrRoad_act!F95)</f>
        <v>3896.2864205686019</v>
      </c>
      <c r="G125" s="75">
        <f>IF(G34=0,"",1000000*G34/TrRoad_act!G95)</f>
        <v>3675.2313371022465</v>
      </c>
      <c r="H125" s="75">
        <f>IF(H34=0,"",1000000*H34/TrRoad_act!H95)</f>
        <v>3459.3969803211476</v>
      </c>
      <c r="I125" s="75">
        <f>IF(I34=0,"",1000000*I34/TrRoad_act!I95)</f>
        <v>3259.9664200305356</v>
      </c>
      <c r="J125" s="75">
        <f>IF(J34=0,"",1000000*J34/TrRoad_act!J95)</f>
        <v>3065.7748839386486</v>
      </c>
      <c r="K125" s="75">
        <f>IF(K34=0,"",1000000*K34/TrRoad_act!K95)</f>
        <v>2895.5032340296143</v>
      </c>
      <c r="L125" s="75">
        <f>IF(L34=0,"",1000000*L34/TrRoad_act!L95)</f>
        <v>2798.891616461071</v>
      </c>
      <c r="M125" s="75">
        <f>IF(M34=0,"",1000000*M34/TrRoad_act!M95)</f>
        <v>2817.7547238253978</v>
      </c>
      <c r="N125" s="75">
        <f>IF(N34=0,"",1000000*N34/TrRoad_act!N95)</f>
        <v>2695.1302461609689</v>
      </c>
      <c r="O125" s="75">
        <f>IF(O34=0,"",1000000*O34/TrRoad_act!O95)</f>
        <v>1884.4496972465347</v>
      </c>
      <c r="P125" s="75">
        <f>IF(P34=0,"",1000000*P34/TrRoad_act!P95)</f>
        <v>1860.8861422182422</v>
      </c>
      <c r="Q125" s="75">
        <f>IF(Q34=0,"",1000000*Q34/TrRoad_act!Q95)</f>
        <v>1795.6204292665375</v>
      </c>
    </row>
    <row r="126" spans="1:17" ht="11.45" customHeight="1" x14ac:dyDescent="0.25">
      <c r="A126" s="62" t="s">
        <v>58</v>
      </c>
      <c r="B126" s="75">
        <f>IF(B36=0,"",1000000*B36/TrRoad_act!B96)</f>
        <v>23200.002056507234</v>
      </c>
      <c r="C126" s="75">
        <f>IF(C36=0,"",1000000*C36/TrRoad_act!C96)</f>
        <v>21930.675766068482</v>
      </c>
      <c r="D126" s="75">
        <f>IF(D36=0,"",1000000*D36/TrRoad_act!D96)</f>
        <v>21732.222173897393</v>
      </c>
      <c r="E126" s="75">
        <f>IF(E36=0,"",1000000*E36/TrRoad_act!E96)</f>
        <v>20862.61911227231</v>
      </c>
      <c r="F126" s="75">
        <f>IF(F36=0,"",1000000*F36/TrRoad_act!F96)</f>
        <v>21784.861686340202</v>
      </c>
      <c r="G126" s="75">
        <f>IF(G36=0,"",1000000*G36/TrRoad_act!G96)</f>
        <v>20737.589560408407</v>
      </c>
      <c r="H126" s="75">
        <f>IF(H36=0,"",1000000*H36/TrRoad_act!H96)</f>
        <v>19726.590107228989</v>
      </c>
      <c r="I126" s="75">
        <f>IF(I36=0,"",1000000*I36/TrRoad_act!I96)</f>
        <v>18714.978437020211</v>
      </c>
      <c r="J126" s="75">
        <f>IF(J36=0,"",1000000*J36/TrRoad_act!J96)</f>
        <v>17749.092950020455</v>
      </c>
      <c r="K126" s="75">
        <f>IF(K36=0,"",1000000*K36/TrRoad_act!K96)</f>
        <v>16801.87408751098</v>
      </c>
      <c r="L126" s="75">
        <f>IF(L36=0,"",1000000*L36/TrRoad_act!L96)</f>
        <v>16290.652207264462</v>
      </c>
      <c r="M126" s="75">
        <f>IF(M36=0,"",1000000*M36/TrRoad_act!M96)</f>
        <v>16449.480930687329</v>
      </c>
      <c r="N126" s="75">
        <f>IF(N36=0,"",1000000*N36/TrRoad_act!N96)</f>
        <v>15880.481665010466</v>
      </c>
      <c r="O126" s="75">
        <f>IF(O36=0,"",1000000*O36/TrRoad_act!O96)</f>
        <v>14543.92226273406</v>
      </c>
      <c r="P126" s="75">
        <f>IF(P36=0,"",1000000*P36/TrRoad_act!P96)</f>
        <v>14305.752033128476</v>
      </c>
      <c r="Q126" s="75">
        <f>IF(Q36=0,"",1000000*Q36/TrRoad_act!Q96)</f>
        <v>13152.28320110001</v>
      </c>
    </row>
    <row r="127" spans="1:17" ht="11.45" customHeight="1" x14ac:dyDescent="0.25">
      <c r="A127" s="62" t="s">
        <v>57</v>
      </c>
      <c r="B127" s="75" t="str">
        <f>IF(B38=0,"",1000000*B38/TrRoad_act!B97)</f>
        <v/>
      </c>
      <c r="C127" s="75" t="str">
        <f>IF(C38=0,"",1000000*C38/TrRoad_act!C97)</f>
        <v/>
      </c>
      <c r="D127" s="75">
        <f>IF(D38=0,"",1000000*D38/TrRoad_act!D97)</f>
        <v>9165.9922291202038</v>
      </c>
      <c r="E127" s="75">
        <f>IF(E38=0,"",1000000*E38/TrRoad_act!E97)</f>
        <v>9336.3589620054136</v>
      </c>
      <c r="F127" s="75">
        <f>IF(F38=0,"",1000000*F38/TrRoad_act!F97)</f>
        <v>9986.0947556962838</v>
      </c>
      <c r="G127" s="75">
        <f>IF(G38=0,"",1000000*G38/TrRoad_act!G97)</f>
        <v>9617.3401827642901</v>
      </c>
      <c r="H127" s="75">
        <f>IF(H38=0,"",1000000*H38/TrRoad_act!H97)</f>
        <v>9260.3690682660945</v>
      </c>
      <c r="I127" s="75">
        <f>IF(I38=0,"",1000000*I38/TrRoad_act!I97)</f>
        <v>8907.2532502768845</v>
      </c>
      <c r="J127" s="75">
        <f>IF(J38=0,"",1000000*J38/TrRoad_act!J97)</f>
        <v>8563.7519080003058</v>
      </c>
      <c r="K127" s="75">
        <f>IF(K38=0,"",1000000*K38/TrRoad_act!K97)</f>
        <v>8257.0098861058159</v>
      </c>
      <c r="L127" s="75">
        <f>IF(L38=0,"",1000000*L38/TrRoad_act!L97)</f>
        <v>8142.7483029849755</v>
      </c>
      <c r="M127" s="75">
        <f>IF(M38=0,"",1000000*M38/TrRoad_act!M97)</f>
        <v>8009.2315882773255</v>
      </c>
      <c r="N127" s="75">
        <f>IF(N38=0,"",1000000*N38/TrRoad_act!N97)</f>
        <v>7827.5009363013805</v>
      </c>
      <c r="O127" s="75">
        <f>IF(O38=0,"",1000000*O38/TrRoad_act!O97)</f>
        <v>7506.4783531302473</v>
      </c>
      <c r="P127" s="75">
        <f>IF(P38=0,"",1000000*P38/TrRoad_act!P97)</f>
        <v>7542.5083782472047</v>
      </c>
      <c r="Q127" s="75">
        <f>IF(Q38=0,"",1000000*Q38/TrRoad_act!Q97)</f>
        <v>7273.5824779703635</v>
      </c>
    </row>
    <row r="128" spans="1:17" ht="11.45" customHeight="1" x14ac:dyDescent="0.25">
      <c r="A128" s="62" t="s">
        <v>56</v>
      </c>
      <c r="B128" s="75" t="str">
        <f>IF(B39=0,"",1000000*B39/TrRoad_act!B98)</f>
        <v/>
      </c>
      <c r="C128" s="75" t="str">
        <f>IF(C39=0,"",1000000*C39/TrRoad_act!C98)</f>
        <v/>
      </c>
      <c r="D128" s="75" t="str">
        <f>IF(D39=0,"",1000000*D39/TrRoad_act!D98)</f>
        <v/>
      </c>
      <c r="E128" s="75" t="str">
        <f>IF(E39=0,"",1000000*E39/TrRoad_act!E98)</f>
        <v/>
      </c>
      <c r="F128" s="75" t="str">
        <f>IF(F39=0,"",1000000*F39/TrRoad_act!F98)</f>
        <v/>
      </c>
      <c r="G128" s="75" t="str">
        <f>IF(G39=0,"",1000000*G39/TrRoad_act!G98)</f>
        <v/>
      </c>
      <c r="H128" s="75" t="str">
        <f>IF(H39=0,"",1000000*H39/TrRoad_act!H98)</f>
        <v/>
      </c>
      <c r="I128" s="75" t="str">
        <f>IF(I39=0,"",1000000*I39/TrRoad_act!I98)</f>
        <v/>
      </c>
      <c r="J128" s="75" t="str">
        <f>IF(J39=0,"",1000000*J39/TrRoad_act!J98)</f>
        <v/>
      </c>
      <c r="K128" s="75">
        <f>IF(K39=0,"",1000000*K39/TrRoad_act!K98)</f>
        <v>17426.750000000004</v>
      </c>
      <c r="L128" s="75">
        <f>IF(L39=0,"",1000000*L39/TrRoad_act!L98)</f>
        <v>18572.496863703644</v>
      </c>
      <c r="M128" s="75">
        <f>IF(M39=0,"",1000000*M39/TrRoad_act!M98)</f>
        <v>18938.785553070564</v>
      </c>
      <c r="N128" s="75">
        <f>IF(N39=0,"",1000000*N39/TrRoad_act!N98)</f>
        <v>17499.680406698324</v>
      </c>
      <c r="O128" s="75">
        <f>IF(O39=0,"",1000000*O39/TrRoad_act!O98)</f>
        <v>15216.297300879341</v>
      </c>
      <c r="P128" s="75">
        <f>IF(P39=0,"",1000000*P39/TrRoad_act!P98)</f>
        <v>15204.875257372149</v>
      </c>
      <c r="Q128" s="75">
        <f>IF(Q39=0,"",1000000*Q39/TrRoad_act!Q98)</f>
        <v>14231.619452702031</v>
      </c>
    </row>
    <row r="129" spans="1:17" ht="11.45" customHeight="1" x14ac:dyDescent="0.25">
      <c r="A129" s="62" t="s">
        <v>55</v>
      </c>
      <c r="B129" s="75" t="str">
        <f>IF(B41=0,"",1000000*B41/TrRoad_act!B99)</f>
        <v/>
      </c>
      <c r="C129" s="75" t="str">
        <f>IF(C41=0,"",1000000*C41/TrRoad_act!C99)</f>
        <v/>
      </c>
      <c r="D129" s="75" t="str">
        <f>IF(D41=0,"",1000000*D41/TrRoad_act!D99)</f>
        <v/>
      </c>
      <c r="E129" s="75" t="str">
        <f>IF(E41=0,"",1000000*E41/TrRoad_act!E99)</f>
        <v/>
      </c>
      <c r="F129" s="75">
        <f>IF(F41=0,"",1000000*F41/TrRoad_act!F99)</f>
        <v>13110.327777114055</v>
      </c>
      <c r="G129" s="75">
        <f>IF(G41=0,"",1000000*G41/TrRoad_act!G99)</f>
        <v>13096.506973077065</v>
      </c>
      <c r="H129" s="75">
        <f>IF(H41=0,"",1000000*H41/TrRoad_act!H99)</f>
        <v>13105.248768820309</v>
      </c>
      <c r="I129" s="75">
        <f>IF(I41=0,"",1000000*I41/TrRoad_act!I99)</f>
        <v>13127.418097804231</v>
      </c>
      <c r="J129" s="75">
        <f>IF(J41=0,"",1000000*J41/TrRoad_act!J99)</f>
        <v>13181.606395140259</v>
      </c>
      <c r="K129" s="75">
        <f>IF(K41=0,"",1000000*K41/TrRoad_act!K99)</f>
        <v>13233.761672735256</v>
      </c>
      <c r="L129" s="75">
        <f>IF(L41=0,"",1000000*L41/TrRoad_act!L99)</f>
        <v>13280.416787105427</v>
      </c>
      <c r="M129" s="75">
        <f>IF(M41=0,"",1000000*M41/TrRoad_act!M99)</f>
        <v>13314.676298115104</v>
      </c>
      <c r="N129" s="75">
        <f>IF(N41=0,"",1000000*N41/TrRoad_act!N99)</f>
        <v>13365.489238865952</v>
      </c>
      <c r="O129" s="75">
        <f>IF(O41=0,"",1000000*O41/TrRoad_act!O99)</f>
        <v>13038.688644922875</v>
      </c>
      <c r="P129" s="75">
        <f>IF(P41=0,"",1000000*P41/TrRoad_act!P99)</f>
        <v>13056.682529791789</v>
      </c>
      <c r="Q129" s="75">
        <f>IF(Q41=0,"",1000000*Q41/TrRoad_act!Q99)</f>
        <v>13107.367412208292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1096.1235183839881</v>
      </c>
      <c r="C131" s="78">
        <f>IF(C43=0,"",1000000*C43/TrRoad_act!C101)</f>
        <v>1131.5278822406192</v>
      </c>
      <c r="D131" s="78">
        <f>IF(D43=0,"",1000000*D43/TrRoad_act!D101)</f>
        <v>1089.5420701374521</v>
      </c>
      <c r="E131" s="78">
        <f>IF(E43=0,"",1000000*E43/TrRoad_act!E101)</f>
        <v>1034.6682826026304</v>
      </c>
      <c r="F131" s="78">
        <f>IF(F43=0,"",1000000*F43/TrRoad_act!F101)</f>
        <v>1023.4968514853573</v>
      </c>
      <c r="G131" s="78">
        <f>IF(G43=0,"",1000000*G43/TrRoad_act!G101)</f>
        <v>1092.5157011667834</v>
      </c>
      <c r="H131" s="78">
        <f>IF(H43=0,"",1000000*H43/TrRoad_act!H101)</f>
        <v>1007.8066289927768</v>
      </c>
      <c r="I131" s="78">
        <f>IF(I43=0,"",1000000*I43/TrRoad_act!I101)</f>
        <v>978.60591231660044</v>
      </c>
      <c r="J131" s="78">
        <f>IF(J43=0,"",1000000*J43/TrRoad_act!J101)</f>
        <v>957.91373046699346</v>
      </c>
      <c r="K131" s="78">
        <f>IF(K43=0,"",1000000*K43/TrRoad_act!K101)</f>
        <v>1009.6639788984675</v>
      </c>
      <c r="L131" s="78">
        <f>IF(L43=0,"",1000000*L43/TrRoad_act!L101)</f>
        <v>932.38868477993924</v>
      </c>
      <c r="M131" s="78">
        <f>IF(M43=0,"",1000000*M43/TrRoad_act!M101)</f>
        <v>971.37844851933801</v>
      </c>
      <c r="N131" s="78">
        <f>IF(N43=0,"",1000000*N43/TrRoad_act!N101)</f>
        <v>952.26475911650539</v>
      </c>
      <c r="O131" s="78">
        <f>IF(O43=0,"",1000000*O43/TrRoad_act!O101)</f>
        <v>823.97750628588904</v>
      </c>
      <c r="P131" s="78">
        <f>IF(P43=0,"",1000000*P43/TrRoad_act!P101)</f>
        <v>913.94086380164231</v>
      </c>
      <c r="Q131" s="78">
        <f>IF(Q43=0,"",1000000*Q43/TrRoad_act!Q101)</f>
        <v>882.74929636193724</v>
      </c>
    </row>
    <row r="132" spans="1:17" ht="11.45" customHeight="1" x14ac:dyDescent="0.25">
      <c r="A132" s="62" t="s">
        <v>59</v>
      </c>
      <c r="B132" s="77">
        <f>IF(B44=0,"",1000000*B44/TrRoad_act!B102)</f>
        <v>1106.9855700899839</v>
      </c>
      <c r="C132" s="77">
        <f>IF(C44=0,"",1000000*C44/TrRoad_act!C102)</f>
        <v>1086.1767627931167</v>
      </c>
      <c r="D132" s="77">
        <f>IF(D44=0,"",1000000*D44/TrRoad_act!D102)</f>
        <v>1067.9472356562412</v>
      </c>
      <c r="E132" s="77">
        <f>IF(E44=0,"",1000000*E44/TrRoad_act!E102)</f>
        <v>1049.6079057564111</v>
      </c>
      <c r="F132" s="77">
        <f>IF(F44=0,"",1000000*F44/TrRoad_act!F102)</f>
        <v>1031.4523781417793</v>
      </c>
      <c r="G132" s="77">
        <f>IF(G44=0,"",1000000*G44/TrRoad_act!G102)</f>
        <v>1014.5749495830441</v>
      </c>
      <c r="H132" s="77">
        <f>IF(H44=0,"",1000000*H44/TrRoad_act!H102)</f>
        <v>1004.9365181719727</v>
      </c>
      <c r="I132" s="77">
        <f>IF(I44=0,"",1000000*I44/TrRoad_act!I102)</f>
        <v>998.56666066476055</v>
      </c>
      <c r="J132" s="77">
        <f>IF(J44=0,"",1000000*J44/TrRoad_act!J102)</f>
        <v>994.91595702009658</v>
      </c>
      <c r="K132" s="77">
        <f>IF(K44=0,"",1000000*K44/TrRoad_act!K102)</f>
        <v>979.66130477242132</v>
      </c>
      <c r="L132" s="77">
        <f>IF(L44=0,"",1000000*L44/TrRoad_act!L102)</f>
        <v>961.08122971104785</v>
      </c>
      <c r="M132" s="77">
        <f>IF(M44=0,"",1000000*M44/TrRoad_act!M102)</f>
        <v>950.57706010321806</v>
      </c>
      <c r="N132" s="77">
        <f>IF(N44=0,"",1000000*N44/TrRoad_act!N102)</f>
        <v>936.7516616507429</v>
      </c>
      <c r="O132" s="77">
        <f>IF(O44=0,"",1000000*O44/TrRoad_act!O102)</f>
        <v>917.88970616138249</v>
      </c>
      <c r="P132" s="77">
        <f>IF(P44=0,"",1000000*P44/TrRoad_act!P102)</f>
        <v>904.4482284520891</v>
      </c>
      <c r="Q132" s="77">
        <f>IF(Q44=0,"",1000000*Q44/TrRoad_act!Q102)</f>
        <v>869.1395211696597</v>
      </c>
    </row>
    <row r="133" spans="1:17" ht="11.45" customHeight="1" x14ac:dyDescent="0.25">
      <c r="A133" s="62" t="s">
        <v>58</v>
      </c>
      <c r="B133" s="77">
        <f>IF(B46=0,"",1000000*B46/TrRoad_act!B103)</f>
        <v>1094.1911618651422</v>
      </c>
      <c r="C133" s="77">
        <f>IF(C46=0,"",1000000*C46/TrRoad_act!C103)</f>
        <v>1139.2769928619543</v>
      </c>
      <c r="D133" s="77">
        <f>IF(D46=0,"",1000000*D46/TrRoad_act!D103)</f>
        <v>1092.879805935384</v>
      </c>
      <c r="E133" s="77">
        <f>IF(E46=0,"",1000000*E46/TrRoad_act!E103)</f>
        <v>1032.5539778474872</v>
      </c>
      <c r="F133" s="77">
        <f>IF(F46=0,"",1000000*F46/TrRoad_act!F103)</f>
        <v>1022.4528675394805</v>
      </c>
      <c r="G133" s="77">
        <f>IF(G46=0,"",1000000*G46/TrRoad_act!G103)</f>
        <v>1101.8553523039991</v>
      </c>
      <c r="H133" s="77">
        <f>IF(H46=0,"",1000000*H46/TrRoad_act!H103)</f>
        <v>1008.1505541080013</v>
      </c>
      <c r="I133" s="77">
        <f>IF(I46=0,"",1000000*I46/TrRoad_act!I103)</f>
        <v>976.21441978391874</v>
      </c>
      <c r="J133" s="77">
        <f>IF(J46=0,"",1000000*J46/TrRoad_act!J103)</f>
        <v>954.11549146399534</v>
      </c>
      <c r="K133" s="77">
        <f>IF(K46=0,"",1000000*K46/TrRoad_act!K103)</f>
        <v>1012.1317208679709</v>
      </c>
      <c r="L133" s="77">
        <f>IF(L46=0,"",1000000*L46/TrRoad_act!L103)</f>
        <v>930.11310138592432</v>
      </c>
      <c r="M133" s="77">
        <f>IF(M46=0,"",1000000*M46/TrRoad_act!M103)</f>
        <v>972.65176578317119</v>
      </c>
      <c r="N133" s="77">
        <f>IF(N46=0,"",1000000*N46/TrRoad_act!N103)</f>
        <v>952.98323536541091</v>
      </c>
      <c r="O133" s="77">
        <f>IF(O46=0,"",1000000*O46/TrRoad_act!O103)</f>
        <v>820.3643505807978</v>
      </c>
      <c r="P133" s="77">
        <f>IF(P46=0,"",1000000*P46/TrRoad_act!P103)</f>
        <v>914.24170415098115</v>
      </c>
      <c r="Q133" s="77">
        <f>IF(Q46=0,"",1000000*Q46/TrRoad_act!Q103)</f>
        <v>883.09854236773594</v>
      </c>
    </row>
    <row r="134" spans="1:17" ht="11.45" customHeight="1" x14ac:dyDescent="0.25">
      <c r="A134" s="62" t="s">
        <v>57</v>
      </c>
      <c r="B134" s="77" t="str">
        <f>IF(B48=0,"",1000000*B48/TrRoad_act!B104)</f>
        <v/>
      </c>
      <c r="C134" s="77" t="str">
        <f>IF(C48=0,"",1000000*C48/TrRoad_act!C104)</f>
        <v/>
      </c>
      <c r="D134" s="77" t="str">
        <f>IF(D48=0,"",1000000*D48/TrRoad_act!D104)</f>
        <v/>
      </c>
      <c r="E134" s="77" t="str">
        <f>IF(E48=0,"",1000000*E48/TrRoad_act!E104)</f>
        <v/>
      </c>
      <c r="F134" s="77" t="str">
        <f>IF(F48=0,"",1000000*F48/TrRoad_act!F104)</f>
        <v/>
      </c>
      <c r="G134" s="77" t="str">
        <f>IF(G48=0,"",1000000*G48/TrRoad_act!G104)</f>
        <v/>
      </c>
      <c r="H134" s="77" t="str">
        <f>IF(H48=0,"",1000000*H48/TrRoad_act!H104)</f>
        <v/>
      </c>
      <c r="I134" s="77" t="str">
        <f>IF(I48=0,"",1000000*I48/TrRoad_act!I104)</f>
        <v/>
      </c>
      <c r="J134" s="77" t="str">
        <f>IF(J48=0,"",1000000*J48/TrRoad_act!J104)</f>
        <v/>
      </c>
      <c r="K134" s="77" t="str">
        <f>IF(K48=0,"",1000000*K48/TrRoad_act!K104)</f>
        <v/>
      </c>
      <c r="L134" s="77" t="str">
        <f>IF(L48=0,"",1000000*L48/TrRoad_act!L104)</f>
        <v/>
      </c>
      <c r="M134" s="77" t="str">
        <f>IF(M48=0,"",1000000*M48/TrRoad_act!M104)</f>
        <v/>
      </c>
      <c r="N134" s="77" t="str">
        <f>IF(N48=0,"",1000000*N48/TrRoad_act!N104)</f>
        <v/>
      </c>
      <c r="O134" s="77" t="str">
        <f>IF(O48=0,"",1000000*O48/TrRoad_act!O104)</f>
        <v/>
      </c>
      <c r="P134" s="77" t="str">
        <f>IF(P48=0,"",1000000*P48/TrRoad_act!P104)</f>
        <v/>
      </c>
      <c r="Q134" s="77" t="str">
        <f>IF(Q48=0,"",1000000*Q48/TrRoad_act!Q104)</f>
        <v/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 t="str">
        <f>IF(C49=0,"",1000000*C49/TrRoad_act!C105)</f>
        <v/>
      </c>
      <c r="D135" s="77" t="str">
        <f>IF(D49=0,"",1000000*D49/TrRoad_act!D105)</f>
        <v/>
      </c>
      <c r="E135" s="77" t="str">
        <f>IF(E49=0,"",1000000*E49/TrRoad_act!E105)</f>
        <v/>
      </c>
      <c r="F135" s="77" t="str">
        <f>IF(F49=0,"",1000000*F49/TrRoad_act!F105)</f>
        <v/>
      </c>
      <c r="G135" s="77" t="str">
        <f>IF(G49=0,"",1000000*G49/TrRoad_act!G105)</f>
        <v/>
      </c>
      <c r="H135" s="77" t="str">
        <f>IF(H49=0,"",1000000*H49/TrRoad_act!H105)</f>
        <v/>
      </c>
      <c r="I135" s="77" t="str">
        <f>IF(I49=0,"",1000000*I49/TrRoad_act!I105)</f>
        <v/>
      </c>
      <c r="J135" s="77" t="str">
        <f>IF(J49=0,"",1000000*J49/TrRoad_act!J105)</f>
        <v/>
      </c>
      <c r="K135" s="77" t="str">
        <f>IF(K49=0,"",1000000*K49/TrRoad_act!K105)</f>
        <v/>
      </c>
      <c r="L135" s="77" t="str">
        <f>IF(L49=0,"",1000000*L49/TrRoad_act!L105)</f>
        <v/>
      </c>
      <c r="M135" s="77" t="str">
        <f>IF(M49=0,"",1000000*M49/TrRoad_act!M105)</f>
        <v/>
      </c>
      <c r="N135" s="77" t="str">
        <f>IF(N49=0,"",1000000*N49/TrRoad_act!N105)</f>
        <v/>
      </c>
      <c r="O135" s="77" t="str">
        <f>IF(O49=0,"",1000000*O49/TrRoad_act!O105)</f>
        <v/>
      </c>
      <c r="P135" s="77" t="str">
        <f>IF(P49=0,"",1000000*P49/TrRoad_act!P105)</f>
        <v/>
      </c>
      <c r="Q135" s="77" t="str">
        <f>IF(Q49=0,"",1000000*Q49/TrRoad_act!Q105)</f>
        <v/>
      </c>
    </row>
    <row r="136" spans="1:17" ht="11.45" customHeight="1" x14ac:dyDescent="0.25">
      <c r="A136" s="62" t="s">
        <v>55</v>
      </c>
      <c r="B136" s="77" t="str">
        <f>IF(B51=0,"",1000000*B51/TrRoad_act!B106)</f>
        <v/>
      </c>
      <c r="C136" s="77" t="str">
        <f>IF(C51=0,"",1000000*C51/TrRoad_act!C106)</f>
        <v/>
      </c>
      <c r="D136" s="77" t="str">
        <f>IF(D51=0,"",1000000*D51/TrRoad_act!D106)</f>
        <v/>
      </c>
      <c r="E136" s="77" t="str">
        <f>IF(E51=0,"",1000000*E51/TrRoad_act!E106)</f>
        <v/>
      </c>
      <c r="F136" s="77" t="str">
        <f>IF(F51=0,"",1000000*F51/TrRoad_act!F106)</f>
        <v/>
      </c>
      <c r="G136" s="77" t="str">
        <f>IF(G51=0,"",1000000*G51/TrRoad_act!G106)</f>
        <v/>
      </c>
      <c r="H136" s="77" t="str">
        <f>IF(H51=0,"",1000000*H51/TrRoad_act!H106)</f>
        <v/>
      </c>
      <c r="I136" s="77" t="str">
        <f>IF(I51=0,"",1000000*I51/TrRoad_act!I106)</f>
        <v/>
      </c>
      <c r="J136" s="77" t="str">
        <f>IF(J51=0,"",1000000*J51/TrRoad_act!J106)</f>
        <v/>
      </c>
      <c r="K136" s="77" t="str">
        <f>IF(K51=0,"",1000000*K51/TrRoad_act!K106)</f>
        <v/>
      </c>
      <c r="L136" s="77" t="str">
        <f>IF(L51=0,"",1000000*L51/TrRoad_act!L106)</f>
        <v/>
      </c>
      <c r="M136" s="77" t="str">
        <f>IF(M51=0,"",1000000*M51/TrRoad_act!M106)</f>
        <v/>
      </c>
      <c r="N136" s="77" t="str">
        <f>IF(N51=0,"",1000000*N51/TrRoad_act!N106)</f>
        <v/>
      </c>
      <c r="O136" s="77" t="str">
        <f>IF(O51=0,"",1000000*O51/TrRoad_act!O106)</f>
        <v/>
      </c>
      <c r="P136" s="77" t="str">
        <f>IF(P51=0,"",1000000*P51/TrRoad_act!P106)</f>
        <v/>
      </c>
      <c r="Q136" s="77" t="str">
        <f>IF(Q51=0,"",1000000*Q51/TrRoad_act!Q106)</f>
        <v/>
      </c>
    </row>
    <row r="137" spans="1:17" ht="11.45" customHeight="1" x14ac:dyDescent="0.25">
      <c r="A137" s="19" t="s">
        <v>24</v>
      </c>
      <c r="B137" s="76">
        <f>IF(B52=0,"",1000000*B52/TrRoad_act!B107)</f>
        <v>7147.0451625911792</v>
      </c>
      <c r="C137" s="76">
        <f>IF(C52=0,"",1000000*C52/TrRoad_act!C107)</f>
        <v>9133.8919001118084</v>
      </c>
      <c r="D137" s="76">
        <f>IF(D52=0,"",1000000*D52/TrRoad_act!D107)</f>
        <v>9048.2121789289813</v>
      </c>
      <c r="E137" s="76">
        <f>IF(E52=0,"",1000000*E52/TrRoad_act!E107)</f>
        <v>6040.5734215249686</v>
      </c>
      <c r="F137" s="76">
        <f>IF(F52=0,"",1000000*F52/TrRoad_act!F107)</f>
        <v>7174.2493905218171</v>
      </c>
      <c r="G137" s="76">
        <f>IF(G52=0,"",1000000*G52/TrRoad_act!G107)</f>
        <v>7496.8371907496667</v>
      </c>
      <c r="H137" s="76">
        <f>IF(H52=0,"",1000000*H52/TrRoad_act!H107)</f>
        <v>7434.7681095068583</v>
      </c>
      <c r="I137" s="76">
        <f>IF(I52=0,"",1000000*I52/TrRoad_act!I107)</f>
        <v>10359.802672129756</v>
      </c>
      <c r="J137" s="76">
        <f>IF(J52=0,"",1000000*J52/TrRoad_act!J107)</f>
        <v>12128.142137459987</v>
      </c>
      <c r="K137" s="76">
        <f>IF(K52=0,"",1000000*K52/TrRoad_act!K107)</f>
        <v>7382.3798043724182</v>
      </c>
      <c r="L137" s="76">
        <f>IF(L52=0,"",1000000*L52/TrRoad_act!L107)</f>
        <v>9401.458243498013</v>
      </c>
      <c r="M137" s="76">
        <f>IF(M52=0,"",1000000*M52/TrRoad_act!M107)</f>
        <v>10861.146749131156</v>
      </c>
      <c r="N137" s="76">
        <f>IF(N52=0,"",1000000*N52/TrRoad_act!N107)</f>
        <v>7743.6263033480127</v>
      </c>
      <c r="O137" s="76">
        <f>IF(O52=0,"",1000000*O52/TrRoad_act!O107)</f>
        <v>8199.6529905197149</v>
      </c>
      <c r="P137" s="76">
        <f>IF(P52=0,"",1000000*P52/TrRoad_act!P107)</f>
        <v>12011.407816332101</v>
      </c>
      <c r="Q137" s="76">
        <f>IF(Q52=0,"",1000000*Q52/TrRoad_act!Q107)</f>
        <v>13384.324635883522</v>
      </c>
    </row>
    <row r="138" spans="1:17" ht="11.45" customHeight="1" x14ac:dyDescent="0.25">
      <c r="A138" s="17" t="s">
        <v>23</v>
      </c>
      <c r="B138" s="75">
        <f>IF(B53=0,"",1000000*B53/TrRoad_act!B108)</f>
        <v>4957.0077457849302</v>
      </c>
      <c r="C138" s="75">
        <f>IF(C53=0,"",1000000*C53/TrRoad_act!C108)</f>
        <v>5490.4984975094685</v>
      </c>
      <c r="D138" s="75">
        <f>IF(D53=0,"",1000000*D53/TrRoad_act!D108)</f>
        <v>5400.3027788589516</v>
      </c>
      <c r="E138" s="75">
        <f>IF(E53=0,"",1000000*E53/TrRoad_act!E108)</f>
        <v>4633.1105517897158</v>
      </c>
      <c r="F138" s="75">
        <f>IF(F53=0,"",1000000*F53/TrRoad_act!F108)</f>
        <v>4830.908530726726</v>
      </c>
      <c r="G138" s="75">
        <f>IF(G53=0,"",1000000*G53/TrRoad_act!G108)</f>
        <v>4801.7302935600101</v>
      </c>
      <c r="H138" s="75">
        <f>IF(H53=0,"",1000000*H53/TrRoad_act!H108)</f>
        <v>4632.5426119956246</v>
      </c>
      <c r="I138" s="75">
        <f>IF(I53=0,"",1000000*I53/TrRoad_act!I108)</f>
        <v>5416.0037161665578</v>
      </c>
      <c r="J138" s="75">
        <f>IF(J53=0,"",1000000*J53/TrRoad_act!J108)</f>
        <v>5789.9196874737236</v>
      </c>
      <c r="K138" s="75">
        <f>IF(K53=0,"",1000000*K53/TrRoad_act!K108)</f>
        <v>4676.7071115329618</v>
      </c>
      <c r="L138" s="75">
        <f>IF(L53=0,"",1000000*L53/TrRoad_act!L108)</f>
        <v>4760.5249297760101</v>
      </c>
      <c r="M138" s="75">
        <f>IF(M53=0,"",1000000*M53/TrRoad_act!M108)</f>
        <v>5041.4728892436306</v>
      </c>
      <c r="N138" s="75">
        <f>IF(N53=0,"",1000000*N53/TrRoad_act!N108)</f>
        <v>4320.3594957542318</v>
      </c>
      <c r="O138" s="75">
        <f>IF(O53=0,"",1000000*O53/TrRoad_act!O108)</f>
        <v>4416.1979561072121</v>
      </c>
      <c r="P138" s="75">
        <f>IF(P53=0,"",1000000*P53/TrRoad_act!P108)</f>
        <v>5469.2778415303646</v>
      </c>
      <c r="Q138" s="75">
        <f>IF(Q53=0,"",1000000*Q53/TrRoad_act!Q108)</f>
        <v>5646.9113431934211</v>
      </c>
    </row>
    <row r="139" spans="1:17" ht="11.45" customHeight="1" x14ac:dyDescent="0.25">
      <c r="A139" s="15" t="s">
        <v>22</v>
      </c>
      <c r="B139" s="74">
        <f>IF(B55=0,"",1000000*B55/TrRoad_act!B109)</f>
        <v>48603.363950880128</v>
      </c>
      <c r="C139" s="74">
        <f>IF(C55=0,"",1000000*C55/TrRoad_act!C109)</f>
        <v>73671.864102127234</v>
      </c>
      <c r="D139" s="74">
        <f>IF(D55=0,"",1000000*D55/TrRoad_act!D109)</f>
        <v>71434.112556505163</v>
      </c>
      <c r="E139" s="74">
        <f>IF(E55=0,"",1000000*E55/TrRoad_act!E109)</f>
        <v>36563.658130687436</v>
      </c>
      <c r="F139" s="74">
        <f>IF(F55=0,"",1000000*F55/TrRoad_act!F109)</f>
        <v>50937.391824843697</v>
      </c>
      <c r="G139" s="74">
        <f>IF(G55=0,"",1000000*G55/TrRoad_act!G109)</f>
        <v>52394.841496031724</v>
      </c>
      <c r="H139" s="74">
        <f>IF(H55=0,"",1000000*H55/TrRoad_act!H109)</f>
        <v>45475.612516981419</v>
      </c>
      <c r="I139" s="74">
        <f>IF(I55=0,"",1000000*I55/TrRoad_act!I109)</f>
        <v>77974.213791651186</v>
      </c>
      <c r="J139" s="74">
        <f>IF(J55=0,"",1000000*J55/TrRoad_act!J109)</f>
        <v>95154.398880601075</v>
      </c>
      <c r="K139" s="74">
        <f>IF(K55=0,"",1000000*K55/TrRoad_act!K109)</f>
        <v>49106.296410941417</v>
      </c>
      <c r="L139" s="74">
        <f>IF(L55=0,"",1000000*L55/TrRoad_act!L109)</f>
        <v>68993.053663630359</v>
      </c>
      <c r="M139" s="74">
        <f>IF(M55=0,"",1000000*M55/TrRoad_act!M109)</f>
        <v>77601.529279918876</v>
      </c>
      <c r="N139" s="74">
        <f>IF(N55=0,"",1000000*N55/TrRoad_act!N109)</f>
        <v>43726.425926644537</v>
      </c>
      <c r="O139" s="74">
        <f>IF(O55=0,"",1000000*O55/TrRoad_act!O109)</f>
        <v>44119.741786282662</v>
      </c>
      <c r="P139" s="74">
        <f>IF(P55=0,"",1000000*P55/TrRoad_act!P109)</f>
        <v>81735.538645281675</v>
      </c>
      <c r="Q139" s="74">
        <f>IF(Q55=0,"",1000000*Q55/TrRoad_act!Q109)</f>
        <v>84494.295665613114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0.76789646647953436</v>
      </c>
      <c r="C142" s="56">
        <f t="shared" si="12"/>
        <v>0.73482721508372928</v>
      </c>
      <c r="D142" s="56">
        <f t="shared" si="12"/>
        <v>0.74135671114625279</v>
      </c>
      <c r="E142" s="56">
        <f t="shared" si="12"/>
        <v>0.77845100719706584</v>
      </c>
      <c r="F142" s="56">
        <f t="shared" si="12"/>
        <v>0.76230519497638349</v>
      </c>
      <c r="G142" s="56">
        <f t="shared" si="12"/>
        <v>0.7786579185805661</v>
      </c>
      <c r="H142" s="56">
        <f t="shared" si="12"/>
        <v>0.78285667110019286</v>
      </c>
      <c r="I142" s="56">
        <f t="shared" si="12"/>
        <v>0.72978549743583887</v>
      </c>
      <c r="J142" s="56">
        <f t="shared" si="12"/>
        <v>0.71699234624248476</v>
      </c>
      <c r="K142" s="56">
        <f t="shared" si="12"/>
        <v>0.77996289773932626</v>
      </c>
      <c r="L142" s="56">
        <f t="shared" si="12"/>
        <v>0.75506587602249053</v>
      </c>
      <c r="M142" s="56">
        <f t="shared" si="12"/>
        <v>0.71091057804779068</v>
      </c>
      <c r="N142" s="56">
        <f t="shared" si="12"/>
        <v>0.76984547014660532</v>
      </c>
      <c r="O142" s="56">
        <f t="shared" si="12"/>
        <v>0.74999364460897988</v>
      </c>
      <c r="P142" s="56">
        <f t="shared" si="12"/>
        <v>0.66556342586480022</v>
      </c>
      <c r="Q142" s="56">
        <f t="shared" si="12"/>
        <v>0.65972466741613167</v>
      </c>
    </row>
    <row r="143" spans="1:17" ht="11.45" customHeight="1" x14ac:dyDescent="0.25">
      <c r="A143" s="55" t="s">
        <v>30</v>
      </c>
      <c r="B143" s="54">
        <f t="shared" ref="B143:Q143" si="13">IF(B19=0,0,B19/B$17)</f>
        <v>3.0013258201486022E-3</v>
      </c>
      <c r="C143" s="54">
        <f t="shared" si="13"/>
        <v>2.7656877590012128E-3</v>
      </c>
      <c r="D143" s="54">
        <f t="shared" si="13"/>
        <v>2.7536287957606559E-3</v>
      </c>
      <c r="E143" s="54">
        <f t="shared" si="13"/>
        <v>2.7901731457361111E-3</v>
      </c>
      <c r="F143" s="54">
        <f t="shared" si="13"/>
        <v>2.6211822033448623E-3</v>
      </c>
      <c r="G143" s="54">
        <f t="shared" si="13"/>
        <v>2.3986898608763961E-3</v>
      </c>
      <c r="H143" s="54">
        <f t="shared" si="13"/>
        <v>2.3310279835927861E-3</v>
      </c>
      <c r="I143" s="54">
        <f t="shared" si="13"/>
        <v>2.166955505150627E-3</v>
      </c>
      <c r="J143" s="54">
        <f t="shared" si="13"/>
        <v>2.4809442241388023E-3</v>
      </c>
      <c r="K143" s="54">
        <f t="shared" si="13"/>
        <v>3.1566346682873952E-3</v>
      </c>
      <c r="L143" s="54">
        <f t="shared" si="13"/>
        <v>3.0347852557018927E-3</v>
      </c>
      <c r="M143" s="54">
        <f t="shared" si="13"/>
        <v>3.0214739707656764E-3</v>
      </c>
      <c r="N143" s="54">
        <f t="shared" si="13"/>
        <v>2.9342738711149886E-3</v>
      </c>
      <c r="O143" s="54">
        <f t="shared" si="13"/>
        <v>2.8779604510217175E-3</v>
      </c>
      <c r="P143" s="54">
        <f t="shared" si="13"/>
        <v>2.4705440955790077E-3</v>
      </c>
      <c r="Q143" s="54">
        <f t="shared" si="13"/>
        <v>2.3067223246085299E-3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0.70270584282939608</v>
      </c>
      <c r="C144" s="50">
        <f t="shared" si="14"/>
        <v>0.6764293793031475</v>
      </c>
      <c r="D144" s="50">
        <f t="shared" si="14"/>
        <v>0.68355652796957089</v>
      </c>
      <c r="E144" s="50">
        <f t="shared" si="14"/>
        <v>0.72251532805174867</v>
      </c>
      <c r="F144" s="50">
        <f t="shared" si="14"/>
        <v>0.70865594892213446</v>
      </c>
      <c r="G144" s="50">
        <f t="shared" si="14"/>
        <v>0.72983347397811504</v>
      </c>
      <c r="H144" s="50">
        <f t="shared" si="14"/>
        <v>0.73906078096644023</v>
      </c>
      <c r="I144" s="50">
        <f t="shared" si="14"/>
        <v>0.69499736693768177</v>
      </c>
      <c r="J144" s="50">
        <f t="shared" si="14"/>
        <v>0.68377479044951561</v>
      </c>
      <c r="K144" s="50">
        <f t="shared" si="14"/>
        <v>0.74014161035351034</v>
      </c>
      <c r="L144" s="50">
        <f t="shared" si="14"/>
        <v>0.71707250007412837</v>
      </c>
      <c r="M144" s="50">
        <f t="shared" si="14"/>
        <v>0.67204673385934577</v>
      </c>
      <c r="N144" s="50">
        <f t="shared" si="14"/>
        <v>0.7331871390191812</v>
      </c>
      <c r="O144" s="50">
        <f t="shared" si="14"/>
        <v>0.71364087627884842</v>
      </c>
      <c r="P144" s="50">
        <f t="shared" si="14"/>
        <v>0.63361093331859319</v>
      </c>
      <c r="Q144" s="50">
        <f t="shared" si="14"/>
        <v>0.62968332048994968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0.40478603655974799</v>
      </c>
      <c r="C145" s="52">
        <f t="shared" si="15"/>
        <v>0.36491449402569337</v>
      </c>
      <c r="D145" s="52">
        <f t="shared" si="15"/>
        <v>0.34315474501676102</v>
      </c>
      <c r="E145" s="52">
        <f t="shared" si="15"/>
        <v>0.33606811069394549</v>
      </c>
      <c r="F145" s="52">
        <f t="shared" si="15"/>
        <v>0.29120328861407729</v>
      </c>
      <c r="G145" s="52">
        <f t="shared" si="15"/>
        <v>0.26883774187473158</v>
      </c>
      <c r="H145" s="52">
        <f t="shared" si="15"/>
        <v>0.26487896313094317</v>
      </c>
      <c r="I145" s="52">
        <f t="shared" si="15"/>
        <v>0.26943797878518666</v>
      </c>
      <c r="J145" s="52">
        <f t="shared" si="15"/>
        <v>0.26853053375680153</v>
      </c>
      <c r="K145" s="52">
        <f t="shared" si="15"/>
        <v>0.27057928131901954</v>
      </c>
      <c r="L145" s="52">
        <f t="shared" si="15"/>
        <v>0.21300269067652178</v>
      </c>
      <c r="M145" s="52">
        <f t="shared" si="15"/>
        <v>0.18675598309203384</v>
      </c>
      <c r="N145" s="52">
        <f t="shared" si="15"/>
        <v>0.16504029423218416</v>
      </c>
      <c r="O145" s="52">
        <f t="shared" si="15"/>
        <v>0.14759910459995521</v>
      </c>
      <c r="P145" s="52">
        <f t="shared" si="15"/>
        <v>0.12965730445214435</v>
      </c>
      <c r="Q145" s="52">
        <f t="shared" si="15"/>
        <v>0.12141944483664434</v>
      </c>
    </row>
    <row r="146" spans="1:17" ht="11.45" customHeight="1" x14ac:dyDescent="0.25">
      <c r="A146" s="53" t="s">
        <v>58</v>
      </c>
      <c r="B146" s="52">
        <f t="shared" ref="B146:Q146" si="16">IF(B24=0,0,B24/B$17)</f>
        <v>0.17160061937282856</v>
      </c>
      <c r="C146" s="52">
        <f t="shared" si="16"/>
        <v>0.1900001829149752</v>
      </c>
      <c r="D146" s="52">
        <f t="shared" si="16"/>
        <v>0.19929772135061175</v>
      </c>
      <c r="E146" s="52">
        <f t="shared" si="16"/>
        <v>0.22600929786282734</v>
      </c>
      <c r="F146" s="52">
        <f t="shared" si="16"/>
        <v>0.24184997779596912</v>
      </c>
      <c r="G146" s="52">
        <f t="shared" si="16"/>
        <v>0.28269968694526887</v>
      </c>
      <c r="H146" s="52">
        <f t="shared" si="16"/>
        <v>0.30483325603046596</v>
      </c>
      <c r="I146" s="52">
        <f t="shared" si="16"/>
        <v>0.28591797272686076</v>
      </c>
      <c r="J146" s="52">
        <f t="shared" si="16"/>
        <v>0.29134008122669541</v>
      </c>
      <c r="K146" s="52">
        <f t="shared" si="16"/>
        <v>0.33573161548805885</v>
      </c>
      <c r="L146" s="52">
        <f t="shared" si="16"/>
        <v>0.37999007265076828</v>
      </c>
      <c r="M146" s="52">
        <f t="shared" si="16"/>
        <v>0.36835792917415899</v>
      </c>
      <c r="N146" s="52">
        <f t="shared" si="16"/>
        <v>0.45969110243945172</v>
      </c>
      <c r="O146" s="52">
        <f t="shared" si="16"/>
        <v>0.4625651983779579</v>
      </c>
      <c r="P146" s="52">
        <f t="shared" si="16"/>
        <v>0.41296861680257768</v>
      </c>
      <c r="Q146" s="52">
        <f t="shared" si="16"/>
        <v>0.42791560362620518</v>
      </c>
    </row>
    <row r="147" spans="1:17" ht="11.45" customHeight="1" x14ac:dyDescent="0.25">
      <c r="A147" s="53" t="s">
        <v>57</v>
      </c>
      <c r="B147" s="52">
        <f t="shared" ref="B147:Q147" si="17">IF(B26=0,0,B26/B$17)</f>
        <v>0.12631918689681954</v>
      </c>
      <c r="C147" s="52">
        <f t="shared" si="17"/>
        <v>0.12151470236247901</v>
      </c>
      <c r="D147" s="52">
        <f t="shared" si="17"/>
        <v>0.14110406160219816</v>
      </c>
      <c r="E147" s="52">
        <f t="shared" si="17"/>
        <v>0.16043791949497588</v>
      </c>
      <c r="F147" s="52">
        <f t="shared" si="17"/>
        <v>0.17560268251208797</v>
      </c>
      <c r="G147" s="52">
        <f t="shared" si="17"/>
        <v>0.17829604515811451</v>
      </c>
      <c r="H147" s="52">
        <f t="shared" si="17"/>
        <v>0.16934856180503116</v>
      </c>
      <c r="I147" s="52">
        <f t="shared" si="17"/>
        <v>0.1396414154256343</v>
      </c>
      <c r="J147" s="52">
        <f t="shared" si="17"/>
        <v>0.12390417546601863</v>
      </c>
      <c r="K147" s="52">
        <f t="shared" si="17"/>
        <v>0.13383071354643197</v>
      </c>
      <c r="L147" s="52">
        <f t="shared" si="17"/>
        <v>0.12407973674683825</v>
      </c>
      <c r="M147" s="52">
        <f t="shared" si="17"/>
        <v>0.1169323416390866</v>
      </c>
      <c r="N147" s="52">
        <f t="shared" si="17"/>
        <v>0.10845491554060463</v>
      </c>
      <c r="O147" s="52">
        <f t="shared" si="17"/>
        <v>0.10309344328617959</v>
      </c>
      <c r="P147" s="52">
        <f t="shared" si="17"/>
        <v>9.017586127643043E-2</v>
      </c>
      <c r="Q147" s="52">
        <f t="shared" si="17"/>
        <v>7.9307212237363742E-2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0</v>
      </c>
      <c r="D148" s="52">
        <f t="shared" si="18"/>
        <v>0</v>
      </c>
      <c r="E148" s="52">
        <f t="shared" si="18"/>
        <v>0</v>
      </c>
      <c r="F148" s="52">
        <f t="shared" si="18"/>
        <v>0</v>
      </c>
      <c r="G148" s="52">
        <f t="shared" si="18"/>
        <v>0</v>
      </c>
      <c r="H148" s="52">
        <f t="shared" si="18"/>
        <v>0</v>
      </c>
      <c r="I148" s="52">
        <f t="shared" si="18"/>
        <v>0</v>
      </c>
      <c r="J148" s="52">
        <f t="shared" si="18"/>
        <v>0</v>
      </c>
      <c r="K148" s="52">
        <f t="shared" si="18"/>
        <v>0</v>
      </c>
      <c r="L148" s="52">
        <f t="shared" si="18"/>
        <v>0</v>
      </c>
      <c r="M148" s="52">
        <f t="shared" si="18"/>
        <v>0</v>
      </c>
      <c r="N148" s="52">
        <f t="shared" si="18"/>
        <v>3.4981471872785064E-7</v>
      </c>
      <c r="O148" s="52">
        <f t="shared" si="18"/>
        <v>1.4779203985190622E-6</v>
      </c>
      <c r="P148" s="52">
        <f t="shared" si="18"/>
        <v>7.3111242518903351E-6</v>
      </c>
      <c r="Q148" s="52">
        <f t="shared" si="18"/>
        <v>9.7052475085969166E-6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0</v>
      </c>
      <c r="O149" s="52">
        <f t="shared" si="19"/>
        <v>3.8021561916000624E-4</v>
      </c>
      <c r="P149" s="52">
        <f t="shared" si="19"/>
        <v>7.8663481171396571E-4</v>
      </c>
      <c r="Q149" s="52">
        <f t="shared" si="19"/>
        <v>9.9582397691997727E-4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0</v>
      </c>
      <c r="J150" s="52">
        <f t="shared" si="20"/>
        <v>0</v>
      </c>
      <c r="K150" s="52">
        <f t="shared" si="20"/>
        <v>0</v>
      </c>
      <c r="L150" s="52">
        <f t="shared" si="20"/>
        <v>0</v>
      </c>
      <c r="M150" s="52">
        <f t="shared" si="20"/>
        <v>4.7995406639073131E-7</v>
      </c>
      <c r="N150" s="52">
        <f t="shared" si="20"/>
        <v>4.7699222188712587E-7</v>
      </c>
      <c r="O150" s="52">
        <f t="shared" si="20"/>
        <v>1.4364751972431083E-6</v>
      </c>
      <c r="P150" s="52">
        <f t="shared" si="20"/>
        <v>1.520485147485334E-5</v>
      </c>
      <c r="Q150" s="52">
        <f t="shared" si="20"/>
        <v>3.5530565307876486E-5</v>
      </c>
    </row>
    <row r="151" spans="1:17" ht="11.45" customHeight="1" x14ac:dyDescent="0.25">
      <c r="A151" s="51" t="s">
        <v>28</v>
      </c>
      <c r="B151" s="50">
        <f t="shared" ref="B151:Q151" si="21">IF(B33=0,0,B33/B$17)</f>
        <v>6.2189297829989769E-2</v>
      </c>
      <c r="C151" s="50">
        <f t="shared" si="21"/>
        <v>5.5632148021580556E-2</v>
      </c>
      <c r="D151" s="50">
        <f t="shared" si="21"/>
        <v>5.5046554380921361E-2</v>
      </c>
      <c r="E151" s="50">
        <f t="shared" si="21"/>
        <v>5.3145505999581157E-2</v>
      </c>
      <c r="F151" s="50">
        <f t="shared" si="21"/>
        <v>5.1028063850904117E-2</v>
      </c>
      <c r="G151" s="50">
        <f t="shared" si="21"/>
        <v>4.6425754741574683E-2</v>
      </c>
      <c r="H151" s="50">
        <f t="shared" si="21"/>
        <v>4.1464862150159924E-2</v>
      </c>
      <c r="I151" s="50">
        <f t="shared" si="21"/>
        <v>3.2621174993006583E-2</v>
      </c>
      <c r="J151" s="50">
        <f t="shared" si="21"/>
        <v>3.0736611568830365E-2</v>
      </c>
      <c r="K151" s="50">
        <f t="shared" si="21"/>
        <v>3.6664652717528459E-2</v>
      </c>
      <c r="L151" s="50">
        <f t="shared" si="21"/>
        <v>3.4958590692660114E-2</v>
      </c>
      <c r="M151" s="50">
        <f t="shared" si="21"/>
        <v>3.5842370217679227E-2</v>
      </c>
      <c r="N151" s="50">
        <f t="shared" si="21"/>
        <v>3.3724057256309101E-2</v>
      </c>
      <c r="O151" s="50">
        <f t="shared" si="21"/>
        <v>3.3474807879109725E-2</v>
      </c>
      <c r="P151" s="50">
        <f t="shared" si="21"/>
        <v>2.9481948450628098E-2</v>
      </c>
      <c r="Q151" s="50">
        <f t="shared" si="21"/>
        <v>2.7734624601573454E-2</v>
      </c>
    </row>
    <row r="152" spans="1:17" ht="11.45" customHeight="1" x14ac:dyDescent="0.25">
      <c r="A152" s="53" t="s">
        <v>59</v>
      </c>
      <c r="B152" s="52">
        <f t="shared" ref="B152:Q152" si="22">IF(B34=0,0,B34/B$17)</f>
        <v>0</v>
      </c>
      <c r="C152" s="52">
        <f t="shared" si="22"/>
        <v>0</v>
      </c>
      <c r="D152" s="52">
        <f t="shared" si="22"/>
        <v>5.9046421266341353E-5</v>
      </c>
      <c r="E152" s="52">
        <f t="shared" si="22"/>
        <v>8.8459693897309012E-5</v>
      </c>
      <c r="F152" s="52">
        <f t="shared" si="22"/>
        <v>7.7501108561819204E-5</v>
      </c>
      <c r="G152" s="52">
        <f t="shared" si="22"/>
        <v>7.1666060977781623E-5</v>
      </c>
      <c r="H152" s="52">
        <f t="shared" si="22"/>
        <v>6.7565747706999391E-5</v>
      </c>
      <c r="I152" s="52">
        <f t="shared" si="22"/>
        <v>4.7147792259402438E-5</v>
      </c>
      <c r="J152" s="52">
        <f t="shared" si="22"/>
        <v>3.1488403834978757E-5</v>
      </c>
      <c r="K152" s="52">
        <f t="shared" si="22"/>
        <v>3.3698441985247841E-5</v>
      </c>
      <c r="L152" s="52">
        <f t="shared" si="22"/>
        <v>3.1923184949268451E-5</v>
      </c>
      <c r="M152" s="52">
        <f t="shared" si="22"/>
        <v>2.2245672802530944E-5</v>
      </c>
      <c r="N152" s="52">
        <f t="shared" si="22"/>
        <v>1.9111787668757791E-5</v>
      </c>
      <c r="O152" s="52">
        <f t="shared" si="22"/>
        <v>2.2743503515233767E-4</v>
      </c>
      <c r="P152" s="52">
        <f t="shared" si="22"/>
        <v>1.1452325811162157E-4</v>
      </c>
      <c r="Q152" s="52">
        <f t="shared" si="22"/>
        <v>9.244315513376103E-5</v>
      </c>
    </row>
    <row r="153" spans="1:17" ht="11.45" customHeight="1" x14ac:dyDescent="0.25">
      <c r="A153" s="53" t="s">
        <v>58</v>
      </c>
      <c r="B153" s="52">
        <f t="shared" ref="B153:Q153" si="23">IF(B36=0,0,B36/B$17)</f>
        <v>6.2189297829989769E-2</v>
      </c>
      <c r="C153" s="52">
        <f t="shared" si="23"/>
        <v>5.5632148021580556E-2</v>
      </c>
      <c r="D153" s="52">
        <f t="shared" si="23"/>
        <v>5.4970479034983623E-2</v>
      </c>
      <c r="E153" s="52">
        <f t="shared" si="23"/>
        <v>5.3039957581740634E-2</v>
      </c>
      <c r="F153" s="52">
        <f t="shared" si="23"/>
        <v>5.0771023827373397E-2</v>
      </c>
      <c r="G153" s="52">
        <f t="shared" si="23"/>
        <v>4.5807898548069208E-2</v>
      </c>
      <c r="H153" s="52">
        <f t="shared" si="23"/>
        <v>4.0540180253583288E-2</v>
      </c>
      <c r="I153" s="52">
        <f t="shared" si="23"/>
        <v>3.1645647836095983E-2</v>
      </c>
      <c r="J153" s="52">
        <f t="shared" si="23"/>
        <v>2.9747062347527307E-2</v>
      </c>
      <c r="K153" s="52">
        <f t="shared" si="23"/>
        <v>3.4440107607667428E-2</v>
      </c>
      <c r="L153" s="52">
        <f t="shared" si="23"/>
        <v>3.2086290188136427E-2</v>
      </c>
      <c r="M153" s="52">
        <f t="shared" si="23"/>
        <v>3.2383790351901282E-2</v>
      </c>
      <c r="N153" s="52">
        <f t="shared" si="23"/>
        <v>3.0585458137052678E-2</v>
      </c>
      <c r="O153" s="52">
        <f t="shared" si="23"/>
        <v>2.6031997902041113E-2</v>
      </c>
      <c r="P153" s="52">
        <f t="shared" si="23"/>
        <v>2.2209911153015263E-2</v>
      </c>
      <c r="Q153" s="52">
        <f t="shared" si="23"/>
        <v>1.9163882363216138E-2</v>
      </c>
    </row>
    <row r="154" spans="1:17" ht="11.45" customHeight="1" x14ac:dyDescent="0.25">
      <c r="A154" s="53" t="s">
        <v>57</v>
      </c>
      <c r="B154" s="52">
        <f t="shared" ref="B154:Q154" si="24">IF(B38=0,0,B38/B$17)</f>
        <v>0</v>
      </c>
      <c r="C154" s="52">
        <f t="shared" si="24"/>
        <v>0</v>
      </c>
      <c r="D154" s="52">
        <f t="shared" si="24"/>
        <v>1.7028924671393965E-5</v>
      </c>
      <c r="E154" s="52">
        <f t="shared" si="24"/>
        <v>1.7088723943213139E-5</v>
      </c>
      <c r="F154" s="52">
        <f t="shared" si="24"/>
        <v>1.6552800329826361E-5</v>
      </c>
      <c r="G154" s="52">
        <f t="shared" si="24"/>
        <v>1.5002851788382651E-5</v>
      </c>
      <c r="H154" s="52">
        <f t="shared" si="24"/>
        <v>1.3397405807779093E-5</v>
      </c>
      <c r="I154" s="52">
        <f t="shared" si="24"/>
        <v>1.0735216045620292E-5</v>
      </c>
      <c r="J154" s="52">
        <f t="shared" si="24"/>
        <v>1.0347978939407878E-5</v>
      </c>
      <c r="K154" s="52">
        <f t="shared" si="24"/>
        <v>1.2012090219258794E-5</v>
      </c>
      <c r="L154" s="52">
        <f t="shared" si="24"/>
        <v>1.1609169614801102E-5</v>
      </c>
      <c r="M154" s="52">
        <f t="shared" si="24"/>
        <v>4.0238201864058167E-5</v>
      </c>
      <c r="N154" s="52">
        <f t="shared" si="24"/>
        <v>3.8854625025740587E-5</v>
      </c>
      <c r="O154" s="52">
        <f t="shared" si="24"/>
        <v>1.9602644657263011E-4</v>
      </c>
      <c r="P154" s="52">
        <f t="shared" si="24"/>
        <v>5.5510603559135244E-4</v>
      </c>
      <c r="Q154" s="52">
        <f t="shared" si="24"/>
        <v>5.050892527554057E-4</v>
      </c>
    </row>
    <row r="155" spans="1:17" ht="11.45" customHeight="1" x14ac:dyDescent="0.25">
      <c r="A155" s="53" t="s">
        <v>56</v>
      </c>
      <c r="B155" s="52">
        <f t="shared" ref="B155:Q155" si="25">IF(B39=0,0,B39/B$17)</f>
        <v>0</v>
      </c>
      <c r="C155" s="52">
        <f t="shared" si="25"/>
        <v>0</v>
      </c>
      <c r="D155" s="52">
        <f t="shared" si="25"/>
        <v>0</v>
      </c>
      <c r="E155" s="52">
        <f t="shared" si="25"/>
        <v>0</v>
      </c>
      <c r="F155" s="52">
        <f t="shared" si="25"/>
        <v>0</v>
      </c>
      <c r="G155" s="52">
        <f t="shared" si="25"/>
        <v>0</v>
      </c>
      <c r="H155" s="52">
        <f t="shared" si="25"/>
        <v>0</v>
      </c>
      <c r="I155" s="52">
        <f t="shared" si="25"/>
        <v>0</v>
      </c>
      <c r="J155" s="52">
        <f t="shared" si="25"/>
        <v>0</v>
      </c>
      <c r="K155" s="52">
        <f t="shared" si="25"/>
        <v>1.0140798963107142E-3</v>
      </c>
      <c r="L155" s="52">
        <f t="shared" si="25"/>
        <v>1.7211304814412328E-3</v>
      </c>
      <c r="M155" s="52">
        <f t="shared" si="25"/>
        <v>2.2971455028208015E-3</v>
      </c>
      <c r="N155" s="52">
        <f t="shared" si="25"/>
        <v>2.0475551841049717E-3</v>
      </c>
      <c r="O155" s="52">
        <f t="shared" si="25"/>
        <v>2.8137595575216268E-3</v>
      </c>
      <c r="P155" s="52">
        <f t="shared" si="25"/>
        <v>2.9326389878892739E-3</v>
      </c>
      <c r="Q155" s="52">
        <f t="shared" si="25"/>
        <v>4.5835119579823039E-3</v>
      </c>
    </row>
    <row r="156" spans="1:17" ht="11.45" customHeight="1" x14ac:dyDescent="0.25">
      <c r="A156" s="53" t="s">
        <v>55</v>
      </c>
      <c r="B156" s="52">
        <f t="shared" ref="B156:Q156" si="26">IF(B41=0,0,B41/B$17)</f>
        <v>0</v>
      </c>
      <c r="C156" s="52">
        <f t="shared" si="26"/>
        <v>0</v>
      </c>
      <c r="D156" s="52">
        <f t="shared" si="26"/>
        <v>0</v>
      </c>
      <c r="E156" s="52">
        <f t="shared" si="26"/>
        <v>0</v>
      </c>
      <c r="F156" s="52">
        <f t="shared" si="26"/>
        <v>1.629861146390759E-4</v>
      </c>
      <c r="G156" s="52">
        <f t="shared" si="26"/>
        <v>5.3118728073931116E-4</v>
      </c>
      <c r="H156" s="52">
        <f t="shared" si="26"/>
        <v>8.4371874306185426E-4</v>
      </c>
      <c r="I156" s="52">
        <f t="shared" si="26"/>
        <v>9.1764414860558076E-4</v>
      </c>
      <c r="J156" s="52">
        <f t="shared" si="26"/>
        <v>9.477128385286716E-4</v>
      </c>
      <c r="K156" s="52">
        <f t="shared" si="26"/>
        <v>1.1647546813458166E-3</v>
      </c>
      <c r="L156" s="52">
        <f t="shared" si="26"/>
        <v>1.1076376685183941E-3</v>
      </c>
      <c r="M156" s="52">
        <f t="shared" si="26"/>
        <v>1.0989504882905603E-3</v>
      </c>
      <c r="N156" s="52">
        <f t="shared" si="26"/>
        <v>1.0330775224569556E-3</v>
      </c>
      <c r="O156" s="52">
        <f t="shared" si="26"/>
        <v>4.2055889378220272E-3</v>
      </c>
      <c r="P156" s="52">
        <f t="shared" si="26"/>
        <v>3.6697690160205857E-3</v>
      </c>
      <c r="Q156" s="52">
        <f t="shared" si="26"/>
        <v>3.3896978724858428E-3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0.23210353352046567</v>
      </c>
      <c r="C157" s="56">
        <f t="shared" si="27"/>
        <v>0.26517278491627078</v>
      </c>
      <c r="D157" s="56">
        <f t="shared" si="27"/>
        <v>0.25864328885374716</v>
      </c>
      <c r="E157" s="56">
        <f t="shared" si="27"/>
        <v>0.22154899280293425</v>
      </c>
      <c r="F157" s="56">
        <f t="shared" si="27"/>
        <v>0.23769480502361662</v>
      </c>
      <c r="G157" s="56">
        <f t="shared" si="27"/>
        <v>0.22134208141943398</v>
      </c>
      <c r="H157" s="56">
        <f t="shared" si="27"/>
        <v>0.21714332889980714</v>
      </c>
      <c r="I157" s="56">
        <f t="shared" si="27"/>
        <v>0.27021450256416113</v>
      </c>
      <c r="J157" s="56">
        <f t="shared" si="27"/>
        <v>0.2830076537575153</v>
      </c>
      <c r="K157" s="56">
        <f t="shared" si="27"/>
        <v>0.22003710226067369</v>
      </c>
      <c r="L157" s="56">
        <f t="shared" si="27"/>
        <v>0.24493412397750941</v>
      </c>
      <c r="M157" s="56">
        <f t="shared" si="27"/>
        <v>0.28908942195220944</v>
      </c>
      <c r="N157" s="56">
        <f t="shared" si="27"/>
        <v>0.23015452985339457</v>
      </c>
      <c r="O157" s="56">
        <f t="shared" si="27"/>
        <v>0.25000635539102012</v>
      </c>
      <c r="P157" s="56">
        <f t="shared" si="27"/>
        <v>0.33443657413519973</v>
      </c>
      <c r="Q157" s="56">
        <f t="shared" si="27"/>
        <v>0.34027533258386833</v>
      </c>
    </row>
    <row r="158" spans="1:17" ht="11.45" customHeight="1" x14ac:dyDescent="0.25">
      <c r="A158" s="55" t="s">
        <v>27</v>
      </c>
      <c r="B158" s="54">
        <f t="shared" ref="B158:Q158" si="28">IF(B43=0,0,B43/B$17)</f>
        <v>2.5039157843957757E-2</v>
      </c>
      <c r="C158" s="54">
        <f t="shared" si="28"/>
        <v>2.4375931509330481E-2</v>
      </c>
      <c r="D158" s="54">
        <f t="shared" si="28"/>
        <v>2.4744737366505377E-2</v>
      </c>
      <c r="E158" s="54">
        <f t="shared" si="28"/>
        <v>2.5005684360259559E-2</v>
      </c>
      <c r="F158" s="54">
        <f t="shared" si="28"/>
        <v>2.399915543081944E-2</v>
      </c>
      <c r="G158" s="54">
        <f t="shared" si="28"/>
        <v>2.6741348953229205E-2</v>
      </c>
      <c r="H158" s="54">
        <f t="shared" si="28"/>
        <v>2.8797760555772579E-2</v>
      </c>
      <c r="I158" s="54">
        <f t="shared" si="28"/>
        <v>2.679858249041165E-2</v>
      </c>
      <c r="J158" s="54">
        <f t="shared" si="28"/>
        <v>2.7969627616776439E-2</v>
      </c>
      <c r="K158" s="54">
        <f t="shared" si="28"/>
        <v>3.9523378580417753E-2</v>
      </c>
      <c r="L158" s="54">
        <f t="shared" si="28"/>
        <v>3.3024114358012904E-2</v>
      </c>
      <c r="M158" s="54">
        <f t="shared" si="28"/>
        <v>3.8410532204516935E-2</v>
      </c>
      <c r="N158" s="54">
        <f t="shared" si="28"/>
        <v>4.1357758826371563E-2</v>
      </c>
      <c r="O158" s="54">
        <f t="shared" si="28"/>
        <v>3.8002985619676848E-2</v>
      </c>
      <c r="P158" s="54">
        <f t="shared" si="28"/>
        <v>4.0225779632748843E-2</v>
      </c>
      <c r="Q158" s="54">
        <f t="shared" si="28"/>
        <v>3.8863373153380558E-2</v>
      </c>
    </row>
    <row r="159" spans="1:17" ht="11.45" customHeight="1" x14ac:dyDescent="0.25">
      <c r="A159" s="53" t="s">
        <v>59</v>
      </c>
      <c r="B159" s="52">
        <f t="shared" ref="B159:Q159" si="29">IF(B44=0,0,B44/B$17)</f>
        <v>3.81917215043482E-3</v>
      </c>
      <c r="C159" s="52">
        <f t="shared" si="29"/>
        <v>3.4146950602595449E-3</v>
      </c>
      <c r="D159" s="52">
        <f t="shared" si="29"/>
        <v>3.2469346305388828E-3</v>
      </c>
      <c r="E159" s="52">
        <f t="shared" si="29"/>
        <v>3.1449074238018514E-3</v>
      </c>
      <c r="F159" s="52">
        <f t="shared" si="29"/>
        <v>2.8056504114439963E-3</v>
      </c>
      <c r="G159" s="52">
        <f t="shared" si="29"/>
        <v>2.657380061363472E-3</v>
      </c>
      <c r="H159" s="52">
        <f t="shared" si="29"/>
        <v>3.0727929455514821E-3</v>
      </c>
      <c r="I159" s="52">
        <f t="shared" si="29"/>
        <v>2.9256947314066041E-3</v>
      </c>
      <c r="J159" s="52">
        <f t="shared" si="29"/>
        <v>2.7043559465519135E-3</v>
      </c>
      <c r="K159" s="52">
        <f t="shared" si="29"/>
        <v>2.9145066295677871E-3</v>
      </c>
      <c r="L159" s="52">
        <f t="shared" si="29"/>
        <v>2.5013362579366567E-3</v>
      </c>
      <c r="M159" s="52">
        <f t="shared" si="29"/>
        <v>2.1681578425379812E-3</v>
      </c>
      <c r="N159" s="52">
        <f t="shared" si="29"/>
        <v>1.8008417206284021E-3</v>
      </c>
      <c r="O159" s="52">
        <f t="shared" si="29"/>
        <v>1.5684186421246464E-3</v>
      </c>
      <c r="P159" s="52">
        <f t="shared" si="29"/>
        <v>1.2228391121268905E-3</v>
      </c>
      <c r="Q159" s="52">
        <f t="shared" si="29"/>
        <v>9.573463638802665E-4</v>
      </c>
    </row>
    <row r="160" spans="1:17" ht="11.45" customHeight="1" x14ac:dyDescent="0.25">
      <c r="A160" s="53" t="s">
        <v>58</v>
      </c>
      <c r="B160" s="52">
        <f t="shared" ref="B160:Q160" si="30">IF(B46=0,0,B46/B$17)</f>
        <v>2.1219985693522937E-2</v>
      </c>
      <c r="C160" s="52">
        <f t="shared" si="30"/>
        <v>2.0961236449070938E-2</v>
      </c>
      <c r="D160" s="52">
        <f t="shared" si="30"/>
        <v>2.1497802735966496E-2</v>
      </c>
      <c r="E160" s="52">
        <f t="shared" si="30"/>
        <v>2.1860776936457708E-2</v>
      </c>
      <c r="F160" s="52">
        <f t="shared" si="30"/>
        <v>2.1193505019375444E-2</v>
      </c>
      <c r="G160" s="52">
        <f t="shared" si="30"/>
        <v>2.4083968891865735E-2</v>
      </c>
      <c r="H160" s="52">
        <f t="shared" si="30"/>
        <v>2.5724967610221097E-2</v>
      </c>
      <c r="I160" s="52">
        <f t="shared" si="30"/>
        <v>2.3872887759005045E-2</v>
      </c>
      <c r="J160" s="52">
        <f t="shared" si="30"/>
        <v>2.5265271670224524E-2</v>
      </c>
      <c r="K160" s="52">
        <f t="shared" si="30"/>
        <v>3.6608871950849969E-2</v>
      </c>
      <c r="L160" s="52">
        <f t="shared" si="30"/>
        <v>3.0522778100076246E-2</v>
      </c>
      <c r="M160" s="52">
        <f t="shared" si="30"/>
        <v>3.6242374361978955E-2</v>
      </c>
      <c r="N160" s="52">
        <f t="shared" si="30"/>
        <v>3.9556917105743168E-2</v>
      </c>
      <c r="O160" s="52">
        <f t="shared" si="30"/>
        <v>3.64345669775522E-2</v>
      </c>
      <c r="P160" s="52">
        <f t="shared" si="30"/>
        <v>3.9002940520621955E-2</v>
      </c>
      <c r="Q160" s="52">
        <f t="shared" si="30"/>
        <v>3.7906026789500287E-2</v>
      </c>
    </row>
    <row r="161" spans="1:17" ht="11.45" customHeight="1" x14ac:dyDescent="0.25">
      <c r="A161" s="53" t="s">
        <v>57</v>
      </c>
      <c r="B161" s="52">
        <f t="shared" ref="B161:Q161" si="31">IF(B48=0,0,B48/B$17)</f>
        <v>0</v>
      </c>
      <c r="C161" s="52">
        <f t="shared" si="31"/>
        <v>0</v>
      </c>
      <c r="D161" s="52">
        <f t="shared" si="31"/>
        <v>0</v>
      </c>
      <c r="E161" s="52">
        <f t="shared" si="31"/>
        <v>0</v>
      </c>
      <c r="F161" s="52">
        <f t="shared" si="31"/>
        <v>0</v>
      </c>
      <c r="G161" s="52">
        <f t="shared" si="31"/>
        <v>0</v>
      </c>
      <c r="H161" s="52">
        <f t="shared" si="31"/>
        <v>0</v>
      </c>
      <c r="I161" s="52">
        <f t="shared" si="31"/>
        <v>0</v>
      </c>
      <c r="J161" s="52">
        <f t="shared" si="31"/>
        <v>0</v>
      </c>
      <c r="K161" s="52">
        <f t="shared" si="31"/>
        <v>0</v>
      </c>
      <c r="L161" s="52">
        <f t="shared" si="31"/>
        <v>0</v>
      </c>
      <c r="M161" s="52">
        <f t="shared" si="31"/>
        <v>0</v>
      </c>
      <c r="N161" s="52">
        <f t="shared" si="31"/>
        <v>0</v>
      </c>
      <c r="O161" s="52">
        <f t="shared" si="31"/>
        <v>0</v>
      </c>
      <c r="P161" s="52">
        <f t="shared" si="31"/>
        <v>0</v>
      </c>
      <c r="Q161" s="52">
        <f t="shared" si="31"/>
        <v>0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0</v>
      </c>
      <c r="D162" s="52">
        <f t="shared" si="32"/>
        <v>0</v>
      </c>
      <c r="E162" s="52">
        <f t="shared" si="32"/>
        <v>0</v>
      </c>
      <c r="F162" s="52">
        <f t="shared" si="32"/>
        <v>0</v>
      </c>
      <c r="G162" s="52">
        <f t="shared" si="32"/>
        <v>0</v>
      </c>
      <c r="H162" s="52">
        <f t="shared" si="32"/>
        <v>0</v>
      </c>
      <c r="I162" s="52">
        <f t="shared" si="32"/>
        <v>0</v>
      </c>
      <c r="J162" s="52">
        <f t="shared" si="32"/>
        <v>0</v>
      </c>
      <c r="K162" s="52">
        <f t="shared" si="32"/>
        <v>0</v>
      </c>
      <c r="L162" s="52">
        <f t="shared" si="32"/>
        <v>0</v>
      </c>
      <c r="M162" s="52">
        <f t="shared" si="32"/>
        <v>0</v>
      </c>
      <c r="N162" s="52">
        <f t="shared" si="32"/>
        <v>0</v>
      </c>
      <c r="O162" s="52">
        <f t="shared" si="32"/>
        <v>0</v>
      </c>
      <c r="P162" s="52">
        <f t="shared" si="32"/>
        <v>0</v>
      </c>
      <c r="Q162" s="52">
        <f t="shared" si="32"/>
        <v>0</v>
      </c>
    </row>
    <row r="163" spans="1:17" ht="11.45" customHeight="1" x14ac:dyDescent="0.25">
      <c r="A163" s="53" t="s">
        <v>55</v>
      </c>
      <c r="B163" s="52">
        <f t="shared" ref="B163:Q163" si="33">IF(B51=0,0,B51/B$17)</f>
        <v>0</v>
      </c>
      <c r="C163" s="52">
        <f t="shared" si="33"/>
        <v>0</v>
      </c>
      <c r="D163" s="52">
        <f t="shared" si="33"/>
        <v>0</v>
      </c>
      <c r="E163" s="52">
        <f t="shared" si="33"/>
        <v>0</v>
      </c>
      <c r="F163" s="52">
        <f t="shared" si="33"/>
        <v>0</v>
      </c>
      <c r="G163" s="52">
        <f t="shared" si="33"/>
        <v>0</v>
      </c>
      <c r="H163" s="52">
        <f t="shared" si="33"/>
        <v>0</v>
      </c>
      <c r="I163" s="52">
        <f t="shared" si="33"/>
        <v>0</v>
      </c>
      <c r="J163" s="52">
        <f t="shared" si="33"/>
        <v>0</v>
      </c>
      <c r="K163" s="52">
        <f t="shared" si="33"/>
        <v>0</v>
      </c>
      <c r="L163" s="52">
        <f t="shared" si="33"/>
        <v>0</v>
      </c>
      <c r="M163" s="52">
        <f t="shared" si="33"/>
        <v>0</v>
      </c>
      <c r="N163" s="52">
        <f t="shared" si="33"/>
        <v>0</v>
      </c>
      <c r="O163" s="52">
        <f t="shared" si="33"/>
        <v>0</v>
      </c>
      <c r="P163" s="52">
        <f t="shared" si="33"/>
        <v>0</v>
      </c>
      <c r="Q163" s="52">
        <f t="shared" si="33"/>
        <v>0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0.2070643756765079</v>
      </c>
      <c r="C164" s="50">
        <f t="shared" si="34"/>
        <v>0.24079685340694026</v>
      </c>
      <c r="D164" s="50">
        <f t="shared" si="34"/>
        <v>0.23389855148724178</v>
      </c>
      <c r="E164" s="50">
        <f t="shared" si="34"/>
        <v>0.1965433084426747</v>
      </c>
      <c r="F164" s="50">
        <f t="shared" si="34"/>
        <v>0.21369564959279722</v>
      </c>
      <c r="G164" s="50">
        <f t="shared" si="34"/>
        <v>0.19460073246620477</v>
      </c>
      <c r="H164" s="50">
        <f t="shared" si="34"/>
        <v>0.18834556834403457</v>
      </c>
      <c r="I164" s="50">
        <f t="shared" si="34"/>
        <v>0.24341592007374951</v>
      </c>
      <c r="J164" s="50">
        <f t="shared" si="34"/>
        <v>0.25503802614073884</v>
      </c>
      <c r="K164" s="50">
        <f t="shared" si="34"/>
        <v>0.18051372368025592</v>
      </c>
      <c r="L164" s="50">
        <f t="shared" si="34"/>
        <v>0.21191000961949652</v>
      </c>
      <c r="M164" s="50">
        <f t="shared" si="34"/>
        <v>0.25067888974769248</v>
      </c>
      <c r="N164" s="50">
        <f t="shared" si="34"/>
        <v>0.188796771027023</v>
      </c>
      <c r="O164" s="50">
        <f t="shared" si="34"/>
        <v>0.21200336977134326</v>
      </c>
      <c r="P164" s="50">
        <f t="shared" si="34"/>
        <v>0.29421079450245091</v>
      </c>
      <c r="Q164" s="50">
        <f t="shared" si="34"/>
        <v>0.30141195943048776</v>
      </c>
    </row>
    <row r="165" spans="1:17" ht="11.45" customHeight="1" x14ac:dyDescent="0.25">
      <c r="A165" s="49" t="s">
        <v>23</v>
      </c>
      <c r="B165" s="48">
        <f t="shared" ref="B165:Q165" si="35">IF(B53=0,0,B53/B$17)</f>
        <v>0.13640842702023576</v>
      </c>
      <c r="C165" s="48">
        <f t="shared" si="35"/>
        <v>0.13701128431217702</v>
      </c>
      <c r="D165" s="48">
        <f t="shared" si="35"/>
        <v>0.13188729446903802</v>
      </c>
      <c r="E165" s="48">
        <f t="shared" si="35"/>
        <v>0.14410359440434017</v>
      </c>
      <c r="F165" s="48">
        <f t="shared" si="35"/>
        <v>0.13658233302956352</v>
      </c>
      <c r="G165" s="48">
        <f t="shared" si="35"/>
        <v>0.11758369276396193</v>
      </c>
      <c r="H165" s="48">
        <f t="shared" si="35"/>
        <v>0.10930478447694807</v>
      </c>
      <c r="I165" s="48">
        <f t="shared" si="35"/>
        <v>0.11858483634125926</v>
      </c>
      <c r="J165" s="48">
        <f t="shared" si="35"/>
        <v>0.1131185239406291</v>
      </c>
      <c r="K165" s="48">
        <f t="shared" si="35"/>
        <v>0.1073907270058998</v>
      </c>
      <c r="L165" s="48">
        <f t="shared" si="35"/>
        <v>9.9549959216813727E-2</v>
      </c>
      <c r="M165" s="48">
        <f t="shared" si="35"/>
        <v>0.10702632100661497</v>
      </c>
      <c r="N165" s="48">
        <f t="shared" si="35"/>
        <v>9.6183799111835791E-2</v>
      </c>
      <c r="O165" s="48">
        <f t="shared" si="35"/>
        <v>0.10330086358437757</v>
      </c>
      <c r="P165" s="48">
        <f t="shared" si="35"/>
        <v>0.12247440306300572</v>
      </c>
      <c r="Q165" s="48">
        <f t="shared" si="35"/>
        <v>0.11468805796389789</v>
      </c>
    </row>
    <row r="166" spans="1:17" ht="11.45" customHeight="1" x14ac:dyDescent="0.25">
      <c r="A166" s="47" t="s">
        <v>22</v>
      </c>
      <c r="B166" s="46">
        <f t="shared" ref="B166:Q166" si="36">IF(B55=0,0,B55/B$17)</f>
        <v>7.065594865627213E-2</v>
      </c>
      <c r="C166" s="46">
        <f t="shared" si="36"/>
        <v>0.10378556909476323</v>
      </c>
      <c r="D166" s="46">
        <f t="shared" si="36"/>
        <v>0.10201125701820377</v>
      </c>
      <c r="E166" s="46">
        <f t="shared" si="36"/>
        <v>5.2439714038334515E-2</v>
      </c>
      <c r="F166" s="46">
        <f t="shared" si="36"/>
        <v>7.7113316563233711E-2</v>
      </c>
      <c r="G166" s="46">
        <f t="shared" si="36"/>
        <v>7.7017039702242857E-2</v>
      </c>
      <c r="H166" s="46">
        <f t="shared" si="36"/>
        <v>7.9040783867086517E-2</v>
      </c>
      <c r="I166" s="46">
        <f t="shared" si="36"/>
        <v>0.12483108373249027</v>
      </c>
      <c r="J166" s="46">
        <f t="shared" si="36"/>
        <v>0.14191950220010979</v>
      </c>
      <c r="K166" s="46">
        <f t="shared" si="36"/>
        <v>7.3122996674356136E-2</v>
      </c>
      <c r="L166" s="46">
        <f t="shared" si="36"/>
        <v>0.11236005040268281</v>
      </c>
      <c r="M166" s="46">
        <f t="shared" si="36"/>
        <v>0.14365256874107751</v>
      </c>
      <c r="N166" s="46">
        <f t="shared" si="36"/>
        <v>9.2612971915187234E-2</v>
      </c>
      <c r="O166" s="46">
        <f t="shared" si="36"/>
        <v>0.10870250618696571</v>
      </c>
      <c r="P166" s="46">
        <f t="shared" si="36"/>
        <v>0.17173639143944519</v>
      </c>
      <c r="Q166" s="46">
        <f t="shared" si="36"/>
        <v>0.18672390146658988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2809.5317091405227</v>
      </c>
      <c r="C4" s="104">
        <f t="shared" ref="C4:Q4" si="0">C5+C9+C10+C15</f>
        <v>3094.0372705776126</v>
      </c>
      <c r="D4" s="104">
        <f t="shared" si="0"/>
        <v>3194.300158775136</v>
      </c>
      <c r="E4" s="104">
        <f t="shared" si="0"/>
        <v>3234.1209207153479</v>
      </c>
      <c r="F4" s="104">
        <f t="shared" si="0"/>
        <v>3570.3615020859002</v>
      </c>
      <c r="G4" s="104">
        <f t="shared" si="0"/>
        <v>3789.4313242186263</v>
      </c>
      <c r="H4" s="104">
        <f t="shared" si="0"/>
        <v>4043.4513729000842</v>
      </c>
      <c r="I4" s="104">
        <f t="shared" si="0"/>
        <v>4782.5928695418843</v>
      </c>
      <c r="J4" s="104">
        <f t="shared" si="0"/>
        <v>4757.228075523888</v>
      </c>
      <c r="K4" s="104">
        <f t="shared" si="0"/>
        <v>3940.8863568964557</v>
      </c>
      <c r="L4" s="104">
        <f t="shared" si="0"/>
        <v>4066.8688385371051</v>
      </c>
      <c r="M4" s="104">
        <f t="shared" si="0"/>
        <v>4049.014262710989</v>
      </c>
      <c r="N4" s="104">
        <f t="shared" si="0"/>
        <v>4071.8649754165763</v>
      </c>
      <c r="O4" s="104">
        <f t="shared" si="0"/>
        <v>4090.5333751466646</v>
      </c>
      <c r="P4" s="104">
        <f t="shared" si="0"/>
        <v>4571.9552944773213</v>
      </c>
      <c r="Q4" s="104">
        <f t="shared" si="0"/>
        <v>4850.1787736309561</v>
      </c>
    </row>
    <row r="5" spans="1:17" ht="11.45" customHeight="1" x14ac:dyDescent="0.25">
      <c r="A5" s="95" t="s">
        <v>91</v>
      </c>
      <c r="B5" s="75">
        <f>SUM(B6:B8)</f>
        <v>2809.5317091405227</v>
      </c>
      <c r="C5" s="75">
        <f t="shared" ref="C5:Q5" si="1">SUM(C6:C8)</f>
        <v>3094.0372705776126</v>
      </c>
      <c r="D5" s="75">
        <f t="shared" si="1"/>
        <v>3194.300158775136</v>
      </c>
      <c r="E5" s="75">
        <f t="shared" si="1"/>
        <v>3234.1209207153479</v>
      </c>
      <c r="F5" s="75">
        <f t="shared" si="1"/>
        <v>3570.3615020859002</v>
      </c>
      <c r="G5" s="75">
        <f t="shared" si="1"/>
        <v>3789.4313242186263</v>
      </c>
      <c r="H5" s="75">
        <f t="shared" si="1"/>
        <v>4043.4513729000842</v>
      </c>
      <c r="I5" s="75">
        <f t="shared" si="1"/>
        <v>4782.5928695418843</v>
      </c>
      <c r="J5" s="75">
        <f t="shared" si="1"/>
        <v>4757.228075523888</v>
      </c>
      <c r="K5" s="75">
        <f t="shared" si="1"/>
        <v>3937.6118081139839</v>
      </c>
      <c r="L5" s="75">
        <f t="shared" si="1"/>
        <v>4061.1978506097621</v>
      </c>
      <c r="M5" s="75">
        <f t="shared" si="1"/>
        <v>4041.4965814577017</v>
      </c>
      <c r="N5" s="75">
        <f t="shared" si="1"/>
        <v>4065.0817956154183</v>
      </c>
      <c r="O5" s="75">
        <f t="shared" si="1"/>
        <v>4081.164587283266</v>
      </c>
      <c r="P5" s="75">
        <f t="shared" si="1"/>
        <v>4561.0714361805294</v>
      </c>
      <c r="Q5" s="75">
        <f t="shared" si="1"/>
        <v>4832.1568855201658</v>
      </c>
    </row>
    <row r="6" spans="1:17" ht="11.45" customHeight="1" x14ac:dyDescent="0.25">
      <c r="A6" s="17" t="s">
        <v>90</v>
      </c>
      <c r="B6" s="75">
        <v>316.59177408219949</v>
      </c>
      <c r="C6" s="75">
        <v>334.22196532226405</v>
      </c>
      <c r="D6" s="75">
        <v>401.35229863088404</v>
      </c>
      <c r="E6" s="75">
        <v>463.19381794756805</v>
      </c>
      <c r="F6" s="75">
        <v>559.8063990545761</v>
      </c>
      <c r="G6" s="75">
        <v>603.94999514862673</v>
      </c>
      <c r="H6" s="75">
        <v>618.53605875594008</v>
      </c>
      <c r="I6" s="75">
        <v>612.24071840791203</v>
      </c>
      <c r="J6" s="75">
        <v>541.84157193974409</v>
      </c>
      <c r="K6" s="75">
        <v>486.11672324888406</v>
      </c>
      <c r="L6" s="75">
        <v>459.88889175690127</v>
      </c>
      <c r="M6" s="75">
        <v>430.57218375157134</v>
      </c>
      <c r="N6" s="75">
        <v>404.19861601064088</v>
      </c>
      <c r="O6" s="75">
        <v>386.62587490457895</v>
      </c>
      <c r="P6" s="75">
        <v>377.80261264520396</v>
      </c>
      <c r="Q6" s="75">
        <v>352.22456260942261</v>
      </c>
    </row>
    <row r="7" spans="1:17" ht="11.45" customHeight="1" x14ac:dyDescent="0.25">
      <c r="A7" s="17" t="s">
        <v>89</v>
      </c>
      <c r="B7" s="75">
        <v>1132.9648632250176</v>
      </c>
      <c r="C7" s="75">
        <v>1120.9725949680719</v>
      </c>
      <c r="D7" s="75">
        <v>1090.761482983788</v>
      </c>
      <c r="E7" s="75">
        <v>1084.565605470732</v>
      </c>
      <c r="F7" s="75">
        <v>1038.7196690547601</v>
      </c>
      <c r="G7" s="75">
        <v>1017.2421450634776</v>
      </c>
      <c r="H7" s="75">
        <v>1069.298482101696</v>
      </c>
      <c r="I7" s="75">
        <v>1288.1934518634721</v>
      </c>
      <c r="J7" s="75">
        <v>1269.6591190048921</v>
      </c>
      <c r="K7" s="75">
        <v>1064.486800485108</v>
      </c>
      <c r="L7" s="75">
        <v>859.73675230412948</v>
      </c>
      <c r="M7" s="75">
        <v>748.02874772618088</v>
      </c>
      <c r="N7" s="75">
        <v>670.40812655578043</v>
      </c>
      <c r="O7" s="75">
        <v>608.32011306806635</v>
      </c>
      <c r="P7" s="75">
        <v>595.91106072874356</v>
      </c>
      <c r="Q7" s="75">
        <v>579.90239762873944</v>
      </c>
    </row>
    <row r="8" spans="1:17" ht="11.45" customHeight="1" x14ac:dyDescent="0.25">
      <c r="A8" s="17" t="s">
        <v>88</v>
      </c>
      <c r="B8" s="75">
        <v>1359.9750718333057</v>
      </c>
      <c r="C8" s="75">
        <v>1638.8427102872763</v>
      </c>
      <c r="D8" s="75">
        <v>1702.186377160464</v>
      </c>
      <c r="E8" s="75">
        <v>1686.3614972970479</v>
      </c>
      <c r="F8" s="75">
        <v>1971.835433976564</v>
      </c>
      <c r="G8" s="75">
        <v>2168.239184006522</v>
      </c>
      <c r="H8" s="75">
        <v>2355.6168320424481</v>
      </c>
      <c r="I8" s="75">
        <v>2882.1586992705002</v>
      </c>
      <c r="J8" s="75">
        <v>2945.727384579252</v>
      </c>
      <c r="K8" s="75">
        <v>2387.0082843799919</v>
      </c>
      <c r="L8" s="75">
        <v>2741.5722065487316</v>
      </c>
      <c r="M8" s="75">
        <v>2862.8956499799497</v>
      </c>
      <c r="N8" s="75">
        <v>2990.4750530489969</v>
      </c>
      <c r="O8" s="75">
        <v>3086.2185993106204</v>
      </c>
      <c r="P8" s="75">
        <v>3587.3577628065823</v>
      </c>
      <c r="Q8" s="75">
        <v>3900.0299252820037</v>
      </c>
    </row>
    <row r="9" spans="1:17" ht="11.45" customHeight="1" x14ac:dyDescent="0.25">
      <c r="A9" s="95" t="s">
        <v>25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3.2745487824720008</v>
      </c>
      <c r="L9" s="75">
        <v>5.6709879273428472</v>
      </c>
      <c r="M9" s="75">
        <v>7.5176812532870683</v>
      </c>
      <c r="N9" s="75">
        <v>6.7831798011580418</v>
      </c>
      <c r="O9" s="75">
        <v>9.3687878633987882</v>
      </c>
      <c r="P9" s="75">
        <v>10.883858296792344</v>
      </c>
      <c r="Q9" s="75">
        <v>18.021888110790563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2809.5317091405227</v>
      </c>
      <c r="C17" s="71">
        <f t="shared" si="3"/>
        <v>3094.0372705776117</v>
      </c>
      <c r="D17" s="71">
        <f t="shared" si="3"/>
        <v>3194.300158775136</v>
      </c>
      <c r="E17" s="71">
        <f t="shared" si="3"/>
        <v>3234.1209207153479</v>
      </c>
      <c r="F17" s="71">
        <f t="shared" si="3"/>
        <v>3570.3615020859006</v>
      </c>
      <c r="G17" s="71">
        <f t="shared" si="3"/>
        <v>3789.4313242186258</v>
      </c>
      <c r="H17" s="71">
        <f t="shared" si="3"/>
        <v>4043.4513729000837</v>
      </c>
      <c r="I17" s="71">
        <f t="shared" si="3"/>
        <v>4782.5928695418843</v>
      </c>
      <c r="J17" s="71">
        <f t="shared" si="3"/>
        <v>4757.228075523888</v>
      </c>
      <c r="K17" s="71">
        <f t="shared" si="3"/>
        <v>3940.8863568964562</v>
      </c>
      <c r="L17" s="71">
        <f t="shared" si="3"/>
        <v>4066.8688385371056</v>
      </c>
      <c r="M17" s="71">
        <f t="shared" si="3"/>
        <v>4049.014262710989</v>
      </c>
      <c r="N17" s="71">
        <f t="shared" si="3"/>
        <v>4071.8649754165767</v>
      </c>
      <c r="O17" s="71">
        <f t="shared" si="3"/>
        <v>4090.5333751466642</v>
      </c>
      <c r="P17" s="71">
        <f t="shared" si="3"/>
        <v>4571.9552944773222</v>
      </c>
      <c r="Q17" s="71">
        <f t="shared" si="3"/>
        <v>4850.178773630957</v>
      </c>
    </row>
    <row r="18" spans="1:17" ht="11.45" customHeight="1" x14ac:dyDescent="0.25">
      <c r="A18" s="25" t="s">
        <v>39</v>
      </c>
      <c r="B18" s="24">
        <f t="shared" ref="B18:Q18" si="4">SUM(B19,B20,B27)</f>
        <v>2127.1337003823232</v>
      </c>
      <c r="C18" s="24">
        <f t="shared" si="4"/>
        <v>2238.2584379240125</v>
      </c>
      <c r="D18" s="24">
        <f t="shared" si="4"/>
        <v>2331.1813449922165</v>
      </c>
      <c r="E18" s="24">
        <f t="shared" si="4"/>
        <v>2483.7628122772921</v>
      </c>
      <c r="F18" s="24">
        <f t="shared" si="4"/>
        <v>2682.5226681728695</v>
      </c>
      <c r="G18" s="24">
        <f t="shared" si="4"/>
        <v>2913.0299753772688</v>
      </c>
      <c r="H18" s="24">
        <f t="shared" si="4"/>
        <v>3129.8924688617785</v>
      </c>
      <c r="I18" s="24">
        <f t="shared" si="4"/>
        <v>3451.5763020464278</v>
      </c>
      <c r="J18" s="24">
        <f t="shared" si="4"/>
        <v>3371.5756766684513</v>
      </c>
      <c r="K18" s="24">
        <f t="shared" si="4"/>
        <v>3047.0838264682579</v>
      </c>
      <c r="L18" s="24">
        <f t="shared" si="4"/>
        <v>3041.4724564743578</v>
      </c>
      <c r="M18" s="24">
        <f t="shared" si="4"/>
        <v>2845.9791066471967</v>
      </c>
      <c r="N18" s="24">
        <f t="shared" si="4"/>
        <v>3114.448365312729</v>
      </c>
      <c r="O18" s="24">
        <f t="shared" si="4"/>
        <v>3043.9635402743697</v>
      </c>
      <c r="P18" s="24">
        <f t="shared" si="4"/>
        <v>3010.8439336644278</v>
      </c>
      <c r="Q18" s="24">
        <f t="shared" si="4"/>
        <v>3162.9101059095278</v>
      </c>
    </row>
    <row r="19" spans="1:17" ht="11.45" customHeight="1" x14ac:dyDescent="0.25">
      <c r="A19" s="23" t="s">
        <v>30</v>
      </c>
      <c r="B19" s="102">
        <v>8.2612796737992475</v>
      </c>
      <c r="C19" s="102">
        <v>8.3543599697128936</v>
      </c>
      <c r="D19" s="102">
        <v>8.6008842048250393</v>
      </c>
      <c r="E19" s="102">
        <v>8.8459505477684708</v>
      </c>
      <c r="F19" s="102">
        <v>9.1762843480113503</v>
      </c>
      <c r="G19" s="102">
        <v>8.9064083493215964</v>
      </c>
      <c r="H19" s="102">
        <v>9.219757571478759</v>
      </c>
      <c r="I19" s="102">
        <v>10.166364971719654</v>
      </c>
      <c r="J19" s="102">
        <v>11.506791851311093</v>
      </c>
      <c r="K19" s="102">
        <v>12.144520348642613</v>
      </c>
      <c r="L19" s="102">
        <v>11.937171804815751</v>
      </c>
      <c r="M19" s="102">
        <v>11.773582222734166</v>
      </c>
      <c r="N19" s="102">
        <v>11.585538980083488</v>
      </c>
      <c r="O19" s="102">
        <v>11.478013029015024</v>
      </c>
      <c r="P19" s="102">
        <v>10.98761282424741</v>
      </c>
      <c r="Q19" s="102">
        <v>10.664059027050255</v>
      </c>
    </row>
    <row r="20" spans="1:17" ht="11.45" customHeight="1" x14ac:dyDescent="0.25">
      <c r="A20" s="19" t="s">
        <v>29</v>
      </c>
      <c r="B20" s="18">
        <f t="shared" ref="B20" si="5">SUM(B21:B26)</f>
        <v>1935.837141088931</v>
      </c>
      <c r="C20" s="18">
        <f t="shared" ref="C20:Q20" si="6">SUM(C21:C26)</f>
        <v>2050.2153481190485</v>
      </c>
      <c r="D20" s="18">
        <f t="shared" si="6"/>
        <v>2138.7562561921368</v>
      </c>
      <c r="E20" s="18">
        <f t="shared" si="6"/>
        <v>2294.7821905593796</v>
      </c>
      <c r="F20" s="18">
        <f t="shared" si="6"/>
        <v>2483.2399777379114</v>
      </c>
      <c r="G20" s="18">
        <f t="shared" si="6"/>
        <v>2722.2936617641999</v>
      </c>
      <c r="H20" s="18">
        <f t="shared" si="6"/>
        <v>2949.6538773729217</v>
      </c>
      <c r="I20" s="18">
        <f t="shared" si="6"/>
        <v>3285.183096582201</v>
      </c>
      <c r="J20" s="18">
        <f t="shared" si="6"/>
        <v>3214.1595978009418</v>
      </c>
      <c r="K20" s="18">
        <f t="shared" si="6"/>
        <v>2891.5044824242705</v>
      </c>
      <c r="L20" s="18">
        <f t="shared" si="6"/>
        <v>2889.2898092528599</v>
      </c>
      <c r="M20" s="18">
        <f t="shared" si="6"/>
        <v>2691.6275206570654</v>
      </c>
      <c r="N20" s="18">
        <f t="shared" si="6"/>
        <v>2968.5809997842202</v>
      </c>
      <c r="O20" s="18">
        <f t="shared" si="6"/>
        <v>2912.4749253959499</v>
      </c>
      <c r="P20" s="18">
        <f t="shared" si="6"/>
        <v>2882.4877641867492</v>
      </c>
      <c r="Q20" s="18">
        <f t="shared" si="6"/>
        <v>3036.5634639542445</v>
      </c>
    </row>
    <row r="21" spans="1:17" ht="11.45" customHeight="1" x14ac:dyDescent="0.25">
      <c r="A21" s="62" t="s">
        <v>59</v>
      </c>
      <c r="B21" s="101">
        <v>1114.1911463325343</v>
      </c>
      <c r="C21" s="101">
        <v>1102.3034076548302</v>
      </c>
      <c r="D21" s="101">
        <v>1071.8344574146302</v>
      </c>
      <c r="E21" s="101">
        <v>1065.4686044927575</v>
      </c>
      <c r="F21" s="101">
        <v>1019.4499932087396</v>
      </c>
      <c r="G21" s="101">
        <v>998.20270552652948</v>
      </c>
      <c r="H21" s="101">
        <v>1047.6578758561043</v>
      </c>
      <c r="I21" s="101">
        <v>1264.0798683045689</v>
      </c>
      <c r="J21" s="101">
        <v>1245.4632907894463</v>
      </c>
      <c r="K21" s="101">
        <v>1040.9996509614296</v>
      </c>
      <c r="L21" s="101">
        <v>837.83513469904358</v>
      </c>
      <c r="M21" s="101">
        <v>727.71996177892413</v>
      </c>
      <c r="N21" s="101">
        <v>651.6367749220525</v>
      </c>
      <c r="O21" s="101">
        <v>588.66147554869667</v>
      </c>
      <c r="P21" s="101">
        <v>576.64393187924497</v>
      </c>
      <c r="Q21" s="101">
        <v>561.32639501349183</v>
      </c>
    </row>
    <row r="22" spans="1:17" ht="11.45" customHeight="1" x14ac:dyDescent="0.25">
      <c r="A22" s="62" t="s">
        <v>58</v>
      </c>
      <c r="B22" s="101">
        <v>505.05422067419727</v>
      </c>
      <c r="C22" s="101">
        <v>613.68997514195439</v>
      </c>
      <c r="D22" s="101">
        <v>665.61793088106901</v>
      </c>
      <c r="E22" s="101">
        <v>766.16909902729424</v>
      </c>
      <c r="F22" s="101">
        <v>904.0363494188781</v>
      </c>
      <c r="G22" s="101">
        <v>1120.1917766294487</v>
      </c>
      <c r="H22" s="101">
        <v>1283.5088721581549</v>
      </c>
      <c r="I22" s="101">
        <v>1408.9095734942603</v>
      </c>
      <c r="J22" s="101">
        <v>1426.8999837239598</v>
      </c>
      <c r="K22" s="101">
        <v>1364.431736120584</v>
      </c>
      <c r="L22" s="101">
        <v>1591.6088069748619</v>
      </c>
      <c r="M22" s="101">
        <v>1533.4834906120143</v>
      </c>
      <c r="N22" s="101">
        <v>1912.8892048997443</v>
      </c>
      <c r="O22" s="101">
        <v>1936.8980899822341</v>
      </c>
      <c r="P22" s="101">
        <v>1927.9939397012699</v>
      </c>
      <c r="Q22" s="101">
        <v>2122.1447378544049</v>
      </c>
    </row>
    <row r="23" spans="1:17" ht="11.45" customHeight="1" x14ac:dyDescent="0.25">
      <c r="A23" s="62" t="s">
        <v>57</v>
      </c>
      <c r="B23" s="101">
        <v>316.59177408219949</v>
      </c>
      <c r="C23" s="101">
        <v>334.22196532226405</v>
      </c>
      <c r="D23" s="101">
        <v>401.30386789643779</v>
      </c>
      <c r="E23" s="101">
        <v>463.144487039328</v>
      </c>
      <c r="F23" s="101">
        <v>559.75363511029377</v>
      </c>
      <c r="G23" s="101">
        <v>603.89917960822174</v>
      </c>
      <c r="H23" s="101">
        <v>618.48712935866274</v>
      </c>
      <c r="I23" s="101">
        <v>612.19365478337193</v>
      </c>
      <c r="J23" s="101">
        <v>541.79632328753564</v>
      </c>
      <c r="K23" s="101">
        <v>486.0730953422572</v>
      </c>
      <c r="L23" s="101">
        <v>459.84586757895448</v>
      </c>
      <c r="M23" s="101">
        <v>430.42406826612682</v>
      </c>
      <c r="N23" s="101">
        <v>404.05386128751678</v>
      </c>
      <c r="O23" s="101">
        <v>385.89212250361618</v>
      </c>
      <c r="P23" s="101">
        <v>375.49115805858736</v>
      </c>
      <c r="Q23" s="101">
        <v>349.99552225086944</v>
      </c>
    </row>
    <row r="24" spans="1:17" ht="11.45" customHeight="1" x14ac:dyDescent="0.25">
      <c r="A24" s="62" t="s">
        <v>56</v>
      </c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1.1586749070808891E-3</v>
      </c>
      <c r="O24" s="101">
        <v>4.91834980221432E-3</v>
      </c>
      <c r="P24" s="101">
        <v>2.7066187286376501E-2</v>
      </c>
      <c r="Q24" s="101">
        <v>3.8079384636627321E-2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1.0183190116007621</v>
      </c>
      <c r="P25" s="101">
        <v>2.3316683603606676</v>
      </c>
      <c r="Q25" s="101">
        <v>3.0587294508416529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183.03527961959307</v>
      </c>
      <c r="C27" s="18">
        <f t="shared" ref="C27:Q27" si="8">SUM(C28:C32)</f>
        <v>179.68872983525125</v>
      </c>
      <c r="D27" s="18">
        <f t="shared" si="8"/>
        <v>183.82420459525474</v>
      </c>
      <c r="E27" s="18">
        <f t="shared" si="8"/>
        <v>180.13467117014403</v>
      </c>
      <c r="F27" s="18">
        <f t="shared" si="8"/>
        <v>190.10640608694655</v>
      </c>
      <c r="G27" s="18">
        <f t="shared" si="8"/>
        <v>181.82990526374738</v>
      </c>
      <c r="H27" s="18">
        <f t="shared" si="8"/>
        <v>171.01883391737837</v>
      </c>
      <c r="I27" s="18">
        <f t="shared" si="8"/>
        <v>156.22684049250722</v>
      </c>
      <c r="J27" s="18">
        <f t="shared" si="8"/>
        <v>145.9092870161985</v>
      </c>
      <c r="K27" s="18">
        <f t="shared" si="8"/>
        <v>143.4348236953447</v>
      </c>
      <c r="L27" s="18">
        <f t="shared" si="8"/>
        <v>140.24547541668227</v>
      </c>
      <c r="M27" s="18">
        <f t="shared" si="8"/>
        <v>142.57800376739718</v>
      </c>
      <c r="N27" s="18">
        <f t="shared" si="8"/>
        <v>134.28182654842499</v>
      </c>
      <c r="O27" s="18">
        <f t="shared" si="8"/>
        <v>120.01060184940486</v>
      </c>
      <c r="P27" s="18">
        <f t="shared" si="8"/>
        <v>117.36855665343151</v>
      </c>
      <c r="Q27" s="18">
        <f t="shared" si="8"/>
        <v>115.6825829282329</v>
      </c>
    </row>
    <row r="28" spans="1:17" ht="11.45" customHeight="1" x14ac:dyDescent="0.25">
      <c r="A28" s="62" t="s">
        <v>59</v>
      </c>
      <c r="B28" s="16">
        <v>0</v>
      </c>
      <c r="C28" s="16">
        <v>0</v>
      </c>
      <c r="D28" s="16">
        <v>0.18442988132713545</v>
      </c>
      <c r="E28" s="16">
        <v>0.2804521572011216</v>
      </c>
      <c r="F28" s="16">
        <v>0.27131735006510832</v>
      </c>
      <c r="G28" s="16">
        <v>0.26609826233321271</v>
      </c>
      <c r="H28" s="16">
        <v>0.26723823925704288</v>
      </c>
      <c r="I28" s="16">
        <v>0.22119589561511832</v>
      </c>
      <c r="J28" s="16">
        <v>0.14604540687927015</v>
      </c>
      <c r="K28" s="16">
        <v>0.12964801360096281</v>
      </c>
      <c r="L28" s="16">
        <v>0.12556820703552235</v>
      </c>
      <c r="M28" s="16">
        <v>8.6683274578820177E-2</v>
      </c>
      <c r="N28" s="16">
        <v>7.5460018642136931E-2</v>
      </c>
      <c r="O28" s="16">
        <v>0.90706677216716292</v>
      </c>
      <c r="P28" s="16">
        <v>0.50933606963487121</v>
      </c>
      <c r="Q28" s="16">
        <v>0.4273679811723734</v>
      </c>
    </row>
    <row r="29" spans="1:17" ht="11.45" customHeight="1" x14ac:dyDescent="0.25">
      <c r="A29" s="62" t="s">
        <v>58</v>
      </c>
      <c r="B29" s="16">
        <v>183.03527961959307</v>
      </c>
      <c r="C29" s="16">
        <v>179.68872983525125</v>
      </c>
      <c r="D29" s="16">
        <v>183.59134397948134</v>
      </c>
      <c r="E29" s="16">
        <v>179.80488810470283</v>
      </c>
      <c r="F29" s="16">
        <v>189.78232479259921</v>
      </c>
      <c r="G29" s="16">
        <v>181.51299146100916</v>
      </c>
      <c r="H29" s="16">
        <v>170.70266628084397</v>
      </c>
      <c r="I29" s="16">
        <v>155.95858097235188</v>
      </c>
      <c r="J29" s="16">
        <v>145.71799295711085</v>
      </c>
      <c r="K29" s="16">
        <v>139.98699899264491</v>
      </c>
      <c r="L29" s="16">
        <v>134.40589510435709</v>
      </c>
      <c r="M29" s="16">
        <v>134.82552375408673</v>
      </c>
      <c r="N29" s="16">
        <v>127.27959068040778</v>
      </c>
      <c r="O29" s="16">
        <v>109.00591316267835</v>
      </c>
      <c r="P29" s="16">
        <v>103.69097388767406</v>
      </c>
      <c r="Q29" s="16">
        <v>95.042365862353378</v>
      </c>
    </row>
    <row r="30" spans="1:17" ht="11.45" customHeight="1" x14ac:dyDescent="0.25">
      <c r="A30" s="62" t="s">
        <v>57</v>
      </c>
      <c r="B30" s="16">
        <v>0</v>
      </c>
      <c r="C30" s="16">
        <v>0</v>
      </c>
      <c r="D30" s="16">
        <v>4.8430734446279156E-2</v>
      </c>
      <c r="E30" s="16">
        <v>4.933090824008083E-2</v>
      </c>
      <c r="F30" s="16">
        <v>5.2763944282214301E-2</v>
      </c>
      <c r="G30" s="16">
        <v>5.0815540405023292E-2</v>
      </c>
      <c r="H30" s="16">
        <v>4.8929397277350815E-2</v>
      </c>
      <c r="I30" s="16">
        <v>4.7063624540223191E-2</v>
      </c>
      <c r="J30" s="16">
        <v>4.5248652208380598E-2</v>
      </c>
      <c r="K30" s="16">
        <v>4.3627906626828569E-2</v>
      </c>
      <c r="L30" s="16">
        <v>4.3024177946811126E-2</v>
      </c>
      <c r="M30" s="16">
        <v>0.14811548544455244</v>
      </c>
      <c r="N30" s="16">
        <v>0.14475472312411097</v>
      </c>
      <c r="O30" s="16">
        <v>0.73375240096277494</v>
      </c>
      <c r="P30" s="16">
        <v>2.3114545866166112</v>
      </c>
      <c r="Q30" s="16">
        <v>2.2290403585532199</v>
      </c>
    </row>
    <row r="31" spans="1:17" ht="11.45" customHeight="1" x14ac:dyDescent="0.25">
      <c r="A31" s="62" t="s">
        <v>56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3.2745487824720008</v>
      </c>
      <c r="L31" s="16">
        <v>5.6709879273428472</v>
      </c>
      <c r="M31" s="16">
        <v>7.5176812532870683</v>
      </c>
      <c r="N31" s="16">
        <v>6.7820211262509611</v>
      </c>
      <c r="O31" s="16">
        <v>9.3638695135965726</v>
      </c>
      <c r="P31" s="16">
        <v>10.856792109505967</v>
      </c>
      <c r="Q31" s="16">
        <v>17.983808726153935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682.39800875819935</v>
      </c>
      <c r="C33" s="24">
        <f t="shared" ref="C33:Q33" si="10">C34+C40</f>
        <v>855.77883265359947</v>
      </c>
      <c r="D33" s="24">
        <f t="shared" si="10"/>
        <v>863.11881378291957</v>
      </c>
      <c r="E33" s="24">
        <f t="shared" si="10"/>
        <v>750.35810843805587</v>
      </c>
      <c r="F33" s="24">
        <f t="shared" si="10"/>
        <v>887.83883391303095</v>
      </c>
      <c r="G33" s="24">
        <f t="shared" si="10"/>
        <v>876.40134884135716</v>
      </c>
      <c r="H33" s="24">
        <f t="shared" si="10"/>
        <v>913.55890403830517</v>
      </c>
      <c r="I33" s="24">
        <f t="shared" si="10"/>
        <v>1331.0165674954567</v>
      </c>
      <c r="J33" s="24">
        <f t="shared" si="10"/>
        <v>1385.6523988554368</v>
      </c>
      <c r="K33" s="24">
        <f t="shared" si="10"/>
        <v>893.80253042819845</v>
      </c>
      <c r="L33" s="24">
        <f t="shared" si="10"/>
        <v>1025.3963820627478</v>
      </c>
      <c r="M33" s="24">
        <f t="shared" si="10"/>
        <v>1203.0351560637923</v>
      </c>
      <c r="N33" s="24">
        <f t="shared" si="10"/>
        <v>957.41661010384757</v>
      </c>
      <c r="O33" s="24">
        <f t="shared" si="10"/>
        <v>1046.5698348722945</v>
      </c>
      <c r="P33" s="24">
        <f t="shared" si="10"/>
        <v>1561.111360812894</v>
      </c>
      <c r="Q33" s="24">
        <f t="shared" si="10"/>
        <v>1687.268667721429</v>
      </c>
    </row>
    <row r="34" spans="1:17" ht="11.45" customHeight="1" x14ac:dyDescent="0.25">
      <c r="A34" s="23" t="s">
        <v>27</v>
      </c>
      <c r="B34" s="102">
        <f t="shared" ref="B34" si="11">SUM(B35:B39)</f>
        <v>72.967009797323641</v>
      </c>
      <c r="C34" s="102">
        <f t="shared" ref="C34:Q34" si="12">SUM(C35:C39)</f>
        <v>78.01844992967898</v>
      </c>
      <c r="D34" s="102">
        <f t="shared" si="12"/>
        <v>81.940439931234906</v>
      </c>
      <c r="E34" s="102">
        <f t="shared" si="12"/>
        <v>84.078397942415037</v>
      </c>
      <c r="F34" s="102">
        <f t="shared" si="12"/>
        <v>89.043495145015669</v>
      </c>
      <c r="G34" s="102">
        <f t="shared" si="12"/>
        <v>105.29922166555545</v>
      </c>
      <c r="H34" s="102">
        <f t="shared" si="12"/>
        <v>120.47349423332037</v>
      </c>
      <c r="I34" s="102">
        <f t="shared" si="12"/>
        <v>131.37890937352037</v>
      </c>
      <c r="J34" s="102">
        <f t="shared" si="12"/>
        <v>136.30984024594696</v>
      </c>
      <c r="K34" s="102">
        <f t="shared" si="12"/>
        <v>160.0172150968335</v>
      </c>
      <c r="L34" s="102">
        <f t="shared" si="12"/>
        <v>137.70497492684353</v>
      </c>
      <c r="M34" s="102">
        <f t="shared" si="12"/>
        <v>159.34789543733913</v>
      </c>
      <c r="N34" s="102">
        <f t="shared" si="12"/>
        <v>171.73053646517235</v>
      </c>
      <c r="O34" s="102">
        <f t="shared" si="12"/>
        <v>158.82751470881402</v>
      </c>
      <c r="P34" s="102">
        <f t="shared" si="12"/>
        <v>187.53430161984249</v>
      </c>
      <c r="Q34" s="102">
        <f t="shared" si="12"/>
        <v>192.42716625650991</v>
      </c>
    </row>
    <row r="35" spans="1:17" ht="11.45" customHeight="1" x14ac:dyDescent="0.25">
      <c r="A35" s="62" t="s">
        <v>59</v>
      </c>
      <c r="B35" s="101">
        <v>10.512437218683964</v>
      </c>
      <c r="C35" s="101">
        <v>10.314827343528835</v>
      </c>
      <c r="D35" s="101">
        <v>10.14171148300581</v>
      </c>
      <c r="E35" s="101">
        <v>9.9705982730048976</v>
      </c>
      <c r="F35" s="101">
        <v>9.8220741479442584</v>
      </c>
      <c r="G35" s="101">
        <v>9.8669329252932343</v>
      </c>
      <c r="H35" s="101">
        <v>12.15361043485607</v>
      </c>
      <c r="I35" s="101">
        <v>13.726022691568527</v>
      </c>
      <c r="J35" s="101">
        <v>12.542990957255499</v>
      </c>
      <c r="K35" s="101">
        <v>11.212981161435192</v>
      </c>
      <c r="L35" s="101">
        <v>9.838877593234832</v>
      </c>
      <c r="M35" s="101">
        <v>8.4485204499438389</v>
      </c>
      <c r="N35" s="101">
        <v>7.1103526350023376</v>
      </c>
      <c r="O35" s="101">
        <v>6.2552387065866917</v>
      </c>
      <c r="P35" s="101">
        <v>5.43851159525562</v>
      </c>
      <c r="Q35" s="101">
        <v>4.4258461561833986</v>
      </c>
    </row>
    <row r="36" spans="1:17" ht="11.45" customHeight="1" x14ac:dyDescent="0.25">
      <c r="A36" s="62" t="s">
        <v>58</v>
      </c>
      <c r="B36" s="101">
        <v>62.45457257863967</v>
      </c>
      <c r="C36" s="101">
        <v>67.703622586150146</v>
      </c>
      <c r="D36" s="101">
        <v>71.798728448229099</v>
      </c>
      <c r="E36" s="101">
        <v>74.107799669410142</v>
      </c>
      <c r="F36" s="101">
        <v>79.221420997071405</v>
      </c>
      <c r="G36" s="101">
        <v>95.432288740262223</v>
      </c>
      <c r="H36" s="101">
        <v>108.3198837984643</v>
      </c>
      <c r="I36" s="101">
        <v>117.65288668195184</v>
      </c>
      <c r="J36" s="101">
        <v>123.76684928869145</v>
      </c>
      <c r="K36" s="101">
        <v>148.80423393539832</v>
      </c>
      <c r="L36" s="101">
        <v>127.86609733360869</v>
      </c>
      <c r="M36" s="101">
        <v>150.8993749873953</v>
      </c>
      <c r="N36" s="101">
        <v>164.62018383017002</v>
      </c>
      <c r="O36" s="101">
        <v>152.57227600222734</v>
      </c>
      <c r="P36" s="101">
        <v>182.09579002458688</v>
      </c>
      <c r="Q36" s="101">
        <v>188.0013201003265</v>
      </c>
    </row>
    <row r="37" spans="1:17" ht="11.45" customHeight="1" x14ac:dyDescent="0.25">
      <c r="A37" s="62" t="s">
        <v>57</v>
      </c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</row>
    <row r="38" spans="1:17" ht="11.45" customHeight="1" x14ac:dyDescent="0.25">
      <c r="A38" s="62" t="s">
        <v>56</v>
      </c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609.43099896087574</v>
      </c>
      <c r="C40" s="18">
        <f t="shared" ref="C40:Q40" si="14">SUM(C41:C42)</f>
        <v>777.76038272392043</v>
      </c>
      <c r="D40" s="18">
        <f t="shared" si="14"/>
        <v>781.17837385168468</v>
      </c>
      <c r="E40" s="18">
        <f t="shared" si="14"/>
        <v>666.27971049564087</v>
      </c>
      <c r="F40" s="18">
        <f t="shared" si="14"/>
        <v>798.79533876801531</v>
      </c>
      <c r="G40" s="18">
        <f t="shared" si="14"/>
        <v>771.10212717580168</v>
      </c>
      <c r="H40" s="18">
        <f t="shared" si="14"/>
        <v>793.08540980498481</v>
      </c>
      <c r="I40" s="18">
        <f t="shared" si="14"/>
        <v>1199.6376581219363</v>
      </c>
      <c r="J40" s="18">
        <f t="shared" si="14"/>
        <v>1249.3425586094897</v>
      </c>
      <c r="K40" s="18">
        <f t="shared" si="14"/>
        <v>733.78531533136493</v>
      </c>
      <c r="L40" s="18">
        <f t="shared" si="14"/>
        <v>887.69140713590411</v>
      </c>
      <c r="M40" s="18">
        <f t="shared" si="14"/>
        <v>1043.6872606264533</v>
      </c>
      <c r="N40" s="18">
        <f t="shared" si="14"/>
        <v>785.68607363867523</v>
      </c>
      <c r="O40" s="18">
        <f t="shared" si="14"/>
        <v>887.74232016348049</v>
      </c>
      <c r="P40" s="18">
        <f t="shared" si="14"/>
        <v>1373.5770591930514</v>
      </c>
      <c r="Q40" s="18">
        <f t="shared" si="14"/>
        <v>1494.841501464919</v>
      </c>
    </row>
    <row r="41" spans="1:17" ht="11.45" customHeight="1" x14ac:dyDescent="0.25">
      <c r="A41" s="17" t="s">
        <v>23</v>
      </c>
      <c r="B41" s="16">
        <v>401.47670826534903</v>
      </c>
      <c r="C41" s="16">
        <v>442.5387932459725</v>
      </c>
      <c r="D41" s="16">
        <v>440.47943678967647</v>
      </c>
      <c r="E41" s="16">
        <v>488.50964157402996</v>
      </c>
      <c r="F41" s="16">
        <v>510.54540038588328</v>
      </c>
      <c r="G41" s="16">
        <v>465.92340358853966</v>
      </c>
      <c r="H41" s="16">
        <v>460.26052299887601</v>
      </c>
      <c r="I41" s="16">
        <v>584.4269976840468</v>
      </c>
      <c r="J41" s="16">
        <v>554.12829319862669</v>
      </c>
      <c r="K41" s="16">
        <v>436.54153752470518</v>
      </c>
      <c r="L41" s="16">
        <v>417.01495618904875</v>
      </c>
      <c r="M41" s="16">
        <v>445.5979835348287</v>
      </c>
      <c r="N41" s="16">
        <v>400.27311410433373</v>
      </c>
      <c r="O41" s="16">
        <v>432.56174848633151</v>
      </c>
      <c r="P41" s="16">
        <v>571.79421533531263</v>
      </c>
      <c r="Q41" s="16">
        <v>568.79119558089974</v>
      </c>
    </row>
    <row r="42" spans="1:17" ht="11.45" customHeight="1" x14ac:dyDescent="0.25">
      <c r="A42" s="15" t="s">
        <v>22</v>
      </c>
      <c r="B42" s="14">
        <v>207.95429069552668</v>
      </c>
      <c r="C42" s="14">
        <v>335.22158947794799</v>
      </c>
      <c r="D42" s="14">
        <v>340.69893706200821</v>
      </c>
      <c r="E42" s="14">
        <v>177.77006892161091</v>
      </c>
      <c r="F42" s="14">
        <v>288.24993838213203</v>
      </c>
      <c r="G42" s="14">
        <v>305.17872358726203</v>
      </c>
      <c r="H42" s="14">
        <v>332.82488680610879</v>
      </c>
      <c r="I42" s="14">
        <v>615.21066043788949</v>
      </c>
      <c r="J42" s="14">
        <v>695.21426541086305</v>
      </c>
      <c r="K42" s="14">
        <v>297.24377780665969</v>
      </c>
      <c r="L42" s="14">
        <v>470.67645094685537</v>
      </c>
      <c r="M42" s="14">
        <v>598.08927709162447</v>
      </c>
      <c r="N42" s="14">
        <v>385.41295953434144</v>
      </c>
      <c r="O42" s="14">
        <v>455.18057167714898</v>
      </c>
      <c r="P42" s="14">
        <v>801.78284385773861</v>
      </c>
      <c r="Q42" s="14">
        <v>926.05030588401928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2.9615236676520076</v>
      </c>
      <c r="C47" s="100">
        <f>IF(C4=0,0,C4/TrRoad_ene!C4)</f>
        <v>2.9718778453983918</v>
      </c>
      <c r="D47" s="100">
        <f>IF(D4=0,0,D4/TrRoad_ene!D4)</f>
        <v>2.9672454122746252</v>
      </c>
      <c r="E47" s="100">
        <f>IF(E4=0,0,E4/TrRoad_ene!E4)</f>
        <v>2.9597726393118324</v>
      </c>
      <c r="F47" s="100">
        <f>IF(F4=0,0,F4/TrRoad_ene!F4)</f>
        <v>2.9590887376476789</v>
      </c>
      <c r="G47" s="100">
        <f>IF(G4=0,0,G4/TrRoad_ene!G4)</f>
        <v>2.9557172481740022</v>
      </c>
      <c r="H47" s="100">
        <f>IF(H4=0,0,H4/TrRoad_ene!H4)</f>
        <v>2.9249244013611975</v>
      </c>
      <c r="I47" s="100">
        <f>IF(I4=0,0,I4/TrRoad_ene!I4)</f>
        <v>2.8820426606361078</v>
      </c>
      <c r="J47" s="100">
        <f>IF(J4=0,0,J4/TrRoad_ene!J4)</f>
        <v>2.8741897514273069</v>
      </c>
      <c r="K47" s="100">
        <f>IF(K4=0,0,K4/TrRoad_ene!K4)</f>
        <v>2.8665511556758045</v>
      </c>
      <c r="L47" s="100">
        <f>IF(L4=0,0,L4/TrRoad_ene!L4)</f>
        <v>2.899080776598427</v>
      </c>
      <c r="M47" s="100">
        <f>IF(M4=0,0,M4/TrRoad_ene!M4)</f>
        <v>2.9060225504900026</v>
      </c>
      <c r="N47" s="100">
        <f>IF(N4=0,0,N4/TrRoad_ene!N4)</f>
        <v>2.8874529881019111</v>
      </c>
      <c r="O47" s="100">
        <f>IF(O4=0,0,O4/TrRoad_ene!O4)</f>
        <v>2.8870655682777415</v>
      </c>
      <c r="P47" s="100">
        <f>IF(P4=0,0,P4/TrRoad_ene!P4)</f>
        <v>2.9007088101756309</v>
      </c>
      <c r="Q47" s="100">
        <f>IF(Q4=0,0,Q4/TrRoad_ene!Q4)</f>
        <v>2.9034845359465691</v>
      </c>
    </row>
    <row r="48" spans="1:17" ht="11.45" customHeight="1" x14ac:dyDescent="0.25">
      <c r="A48" s="95" t="s">
        <v>166</v>
      </c>
      <c r="B48" s="20">
        <f>IF(B7=0,0,(B7+B12)/(TrRoad_ene!B7+TrRoad_ene!B12))</f>
        <v>2.9014524000000002</v>
      </c>
      <c r="C48" s="20">
        <f>IF(C7=0,0,(C7+C12)/(TrRoad_ene!C7+TrRoad_ene!C12))</f>
        <v>2.9014524000000002</v>
      </c>
      <c r="D48" s="20">
        <f>IF(D7=0,0,(D7+D12)/(TrRoad_ene!D7+TrRoad_ene!D12))</f>
        <v>2.9014524000000002</v>
      </c>
      <c r="E48" s="20">
        <f>IF(E7=0,0,(E7+E12)/(TrRoad_ene!E7+TrRoad_ene!E12))</f>
        <v>2.9014523999999997</v>
      </c>
      <c r="F48" s="20">
        <f>IF(F7=0,0,(F7+F12)/(TrRoad_ene!F7+TrRoad_ene!F12))</f>
        <v>2.9014524000000002</v>
      </c>
      <c r="G48" s="20">
        <f>IF(G7=0,0,(G7+G12)/(TrRoad_ene!G7+TrRoad_ene!G12))</f>
        <v>2.8961253094127035</v>
      </c>
      <c r="H48" s="20">
        <f>IF(H7=0,0,(H7+H12)/(TrRoad_ene!H7+TrRoad_ene!H12))</f>
        <v>2.8611092110500782</v>
      </c>
      <c r="I48" s="20">
        <f>IF(I7=0,0,(I7+I12)/(TrRoad_ene!I7+TrRoad_ene!I12))</f>
        <v>2.8271750267119624</v>
      </c>
      <c r="J48" s="20">
        <f>IF(J7=0,0,(J7+J12)/(TrRoad_ene!J7+TrRoad_ene!J12))</f>
        <v>2.8021973602898789</v>
      </c>
      <c r="K48" s="20">
        <f>IF(K7=0,0,(K7+K12)/(TrRoad_ene!K7+TrRoad_ene!K12))</f>
        <v>2.7984775685376766</v>
      </c>
      <c r="L48" s="20">
        <f>IF(L7=0,0,(L7+L12)/(TrRoad_ene!L7+TrRoad_ene!L12))</f>
        <v>2.8039717199350513</v>
      </c>
      <c r="M48" s="20">
        <f>IF(M7=0,0,(M7+M12)/(TrRoad_ene!M7+TrRoad_ene!M12))</f>
        <v>2.7966584963382908</v>
      </c>
      <c r="N48" s="20">
        <f>IF(N7=0,0,(N7+N12)/(TrRoad_ene!N7+TrRoad_ene!N12))</f>
        <v>2.7998653775499212</v>
      </c>
      <c r="O48" s="20">
        <f>IF(O7=0,0,(O7+O12)/(TrRoad_ene!O7+TrRoad_ene!O12))</f>
        <v>2.814871660151947</v>
      </c>
      <c r="P48" s="20">
        <f>IF(P7=0,0,(P7+P12)/(TrRoad_ene!P7+TrRoad_ene!P12))</f>
        <v>2.8217133744486764</v>
      </c>
      <c r="Q48" s="20">
        <f>IF(Q7=0,0,(Q7+Q12)/(TrRoad_ene!Q7+TrRoad_ene!Q12))</f>
        <v>2.7675086833029527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3.1024188000000001</v>
      </c>
      <c r="C49" s="20">
        <f>IF(C8=0,0,(C8+C13+C14)/(TrRoad_ene!C8+TrRoad_ene!C13+TrRoad_ene!C14))</f>
        <v>3.1024188000000001</v>
      </c>
      <c r="D49" s="20">
        <f>IF(D8=0,0,(D8+D13+D14)/(TrRoad_ene!D8+TrRoad_ene!D13+TrRoad_ene!D14))</f>
        <v>3.1024188000000001</v>
      </c>
      <c r="E49" s="20">
        <f>IF(E8=0,0,(E8+E13+E14)/(TrRoad_ene!E8+TrRoad_ene!E13+TrRoad_ene!E14))</f>
        <v>3.1024188000000001</v>
      </c>
      <c r="F49" s="20">
        <f>IF(F8=0,0,(F8+F13+F14)/(TrRoad_ene!F8+TrRoad_ene!F13+TrRoad_ene!F14))</f>
        <v>3.0980301435155986</v>
      </c>
      <c r="G49" s="20">
        <f>IF(G8=0,0,(G8+G13+G14)/(TrRoad_ene!G8+TrRoad_ene!G13+TrRoad_ene!G14))</f>
        <v>3.0906944111380357</v>
      </c>
      <c r="H49" s="20">
        <f>IF(H8=0,0,(H8+H13+H14)/(TrRoad_ene!H8+TrRoad_ene!H13+TrRoad_ene!H14))</f>
        <v>3.0458637418650323</v>
      </c>
      <c r="I49" s="20">
        <f>IF(I8=0,0,(I8+I13+I14)/(TrRoad_ene!I8+TrRoad_ene!I13+TrRoad_ene!I14))</f>
        <v>2.9696726966907265</v>
      </c>
      <c r="J49" s="20">
        <f>IF(J8=0,0,(J8+J13+J14)/(TrRoad_ene!J8+TrRoad_ene!J13+TrRoad_ene!J14))</f>
        <v>2.9593579208203376</v>
      </c>
      <c r="K49" s="20">
        <f>IF(K8=0,0,(K8+K13+K14)/(TrRoad_ene!K8+TrRoad_ene!K13+TrRoad_ene!K14))</f>
        <v>2.9564048888586254</v>
      </c>
      <c r="L49" s="20">
        <f>IF(L8=0,0,(L8+L13+L14)/(TrRoad_ene!L8+TrRoad_ene!L13+TrRoad_ene!L14))</f>
        <v>2.9859608968023017</v>
      </c>
      <c r="M49" s="20">
        <f>IF(M8=0,0,(M8+M13+M14)/(TrRoad_ene!M8+TrRoad_ene!M13+TrRoad_ene!M14))</f>
        <v>2.9879927880113288</v>
      </c>
      <c r="N49" s="20">
        <f>IF(N8=0,0,(N8+N13+N14)/(TrRoad_ene!N8+TrRoad_ene!N13+TrRoad_ene!N14))</f>
        <v>2.9509119015768652</v>
      </c>
      <c r="O49" s="20">
        <f>IF(O8=0,0,(O8+O13+O14)/(TrRoad_ene!O8+TrRoad_ene!O13+TrRoad_ene!O14))</f>
        <v>2.9553927303776422</v>
      </c>
      <c r="P49" s="20">
        <f>IF(P8=0,0,(P8+P13+P14)/(TrRoad_ene!P8+TrRoad_ene!P13+TrRoad_ene!P14))</f>
        <v>2.9620601003362692</v>
      </c>
      <c r="Q49" s="20">
        <f>IF(Q8=0,0,(Q8+Q13+Q14)/(TrRoad_ene!Q8+TrRoad_ene!Q13+TrRoad_ene!Q14))</f>
        <v>2.9688455269778693</v>
      </c>
    </row>
    <row r="50" spans="1:17" ht="11.45" customHeight="1" x14ac:dyDescent="0.25">
      <c r="A50" s="95" t="s">
        <v>26</v>
      </c>
      <c r="B50" s="20">
        <f>IF(B6=0,0,B6/TrRoad_ene!B6)</f>
        <v>2.6418708000000004</v>
      </c>
      <c r="C50" s="20">
        <f>IF(C6=0,0,C6/TrRoad_ene!C6)</f>
        <v>2.6418708000000004</v>
      </c>
      <c r="D50" s="20">
        <f>IF(D6=0,0,D6/TrRoad_ene!D6)</f>
        <v>2.6418708000000004</v>
      </c>
      <c r="E50" s="20">
        <f>IF(E6=0,0,E6/TrRoad_ene!E6)</f>
        <v>2.6418708000000004</v>
      </c>
      <c r="F50" s="20">
        <f>IF(F6=0,0,F6/TrRoad_ene!F6)</f>
        <v>2.6418708000000004</v>
      </c>
      <c r="G50" s="20">
        <f>IF(G6=0,0,G6/TrRoad_ene!G6)</f>
        <v>2.6418708000000004</v>
      </c>
      <c r="H50" s="20">
        <f>IF(H6=0,0,H6/TrRoad_ene!H6)</f>
        <v>2.6418708000000004</v>
      </c>
      <c r="I50" s="20">
        <f>IF(I6=0,0,I6/TrRoad_ene!I6)</f>
        <v>2.6418708000000004</v>
      </c>
      <c r="J50" s="20">
        <f>IF(J6=0,0,J6/TrRoad_ene!J6)</f>
        <v>2.6418708000000004</v>
      </c>
      <c r="K50" s="20">
        <f>IF(K6=0,0,K6/TrRoad_ene!K6)</f>
        <v>2.6418708000000004</v>
      </c>
      <c r="L50" s="20">
        <f>IF(L6=0,0,L6/TrRoad_ene!L6)</f>
        <v>2.6418708000000004</v>
      </c>
      <c r="M50" s="20">
        <f>IF(M6=0,0,M6/TrRoad_ene!M6)</f>
        <v>2.6418708000000004</v>
      </c>
      <c r="N50" s="20">
        <f>IF(N6=0,0,N6/TrRoad_ene!N6)</f>
        <v>2.6418708000000004</v>
      </c>
      <c r="O50" s="20">
        <f>IF(O6=0,0,O6/TrRoad_ene!O6)</f>
        <v>2.6418708000000004</v>
      </c>
      <c r="P50" s="20">
        <f>IF(P6=0,0,P6/TrRoad_ene!P6)</f>
        <v>2.6418708000000004</v>
      </c>
      <c r="Q50" s="20">
        <f>IF(Q6=0,0,Q6/TrRoad_ene!Q6)</f>
        <v>2.6418708000000004</v>
      </c>
    </row>
    <row r="51" spans="1:17" ht="11.45" customHeight="1" x14ac:dyDescent="0.25">
      <c r="A51" s="95" t="s">
        <v>167</v>
      </c>
      <c r="B51" s="20">
        <f>IF(B9=0,0,(B9+B11)/(TrRoad_ene!B9+TrRoad_ene!B11))</f>
        <v>0</v>
      </c>
      <c r="C51" s="20">
        <f>IF(C9=0,0,(C9+C11)/(TrRoad_ene!C9+TrRoad_ene!C11))</f>
        <v>0</v>
      </c>
      <c r="D51" s="20">
        <f>IF(D9=0,0,(D9+D11)/(TrRoad_ene!D9+TrRoad_ene!D11))</f>
        <v>0</v>
      </c>
      <c r="E51" s="20">
        <f>IF(E9=0,0,(E9+E11)/(TrRoad_ene!E9+TrRoad_ene!E11))</f>
        <v>0</v>
      </c>
      <c r="F51" s="20">
        <f>IF(F9=0,0,(F9+F11)/(TrRoad_ene!F9+TrRoad_ene!F11))</f>
        <v>0</v>
      </c>
      <c r="G51" s="20">
        <f>IF(G9=0,0,(G9+G11)/(TrRoad_ene!G9+TrRoad_ene!G11))</f>
        <v>0</v>
      </c>
      <c r="H51" s="20">
        <f>IF(H9=0,0,(H9+H11)/(TrRoad_ene!H9+TrRoad_ene!H11))</f>
        <v>0</v>
      </c>
      <c r="I51" s="20">
        <f>IF(I9=0,0,(I9+I11)/(TrRoad_ene!I9+TrRoad_ene!I11))</f>
        <v>0</v>
      </c>
      <c r="J51" s="20">
        <f>IF(J9=0,0,(J9+J11)/(TrRoad_ene!J9+TrRoad_ene!J11))</f>
        <v>0</v>
      </c>
      <c r="K51" s="20">
        <f>IF(K9=0,0,(K9+K11)/(TrRoad_ene!K9+TrRoad_ene!K11))</f>
        <v>2.3487948000000003</v>
      </c>
      <c r="L51" s="20">
        <f>IF(L9=0,0,(L9+L11)/(TrRoad_ene!L9+TrRoad_ene!L11))</f>
        <v>2.3487948000000003</v>
      </c>
      <c r="M51" s="20">
        <f>IF(M9=0,0,(M9+M11)/(TrRoad_ene!M9+TrRoad_ene!M11))</f>
        <v>2.3487948000000003</v>
      </c>
      <c r="N51" s="20">
        <f>IF(N9=0,0,(N9+N11)/(TrRoad_ene!N9+TrRoad_ene!N11))</f>
        <v>2.3487948000000003</v>
      </c>
      <c r="O51" s="20">
        <f>IF(O9=0,0,(O9+O11)/(TrRoad_ene!O9+TrRoad_ene!O11))</f>
        <v>2.3487948000000003</v>
      </c>
      <c r="P51" s="20">
        <f>IF(P9=0,0,(P9+P11)/(TrRoad_ene!P9+TrRoad_ene!P11))</f>
        <v>2.3487948000000003</v>
      </c>
      <c r="Q51" s="20">
        <f>IF(Q9=0,0,(Q9+Q11)/(TrRoad_ene!Q9+TrRoad_ene!Q11))</f>
        <v>2.3487948000000003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277.7337129863559</v>
      </c>
      <c r="C54" s="68">
        <f>IF(TrRoad_act!C30=0,"",C17/TrRoad_act!C30*1000
)</f>
        <v>300.70323153059525</v>
      </c>
      <c r="D54" s="68">
        <f>IF(TrRoad_act!D30=0,"",D17/TrRoad_act!D30*1000
)</f>
        <v>291.20942361368958</v>
      </c>
      <c r="E54" s="68">
        <f>IF(TrRoad_act!E30=0,"",E17/TrRoad_act!E30*1000
)</f>
        <v>261.43212801547503</v>
      </c>
      <c r="F54" s="68">
        <f>IF(TrRoad_act!F30=0,"",F17/TrRoad_act!F30*1000
)</f>
        <v>262.42228679850245</v>
      </c>
      <c r="G54" s="68">
        <f>IF(TrRoad_act!G30=0,"",G17/TrRoad_act!G30*1000
)</f>
        <v>249.49254858324852</v>
      </c>
      <c r="H54" s="68">
        <f>IF(TrRoad_act!H30=0,"",H17/TrRoad_act!H30*1000
)</f>
        <v>232.87117561235218</v>
      </c>
      <c r="I54" s="68">
        <f>IF(TrRoad_act!I30=0,"",I17/TrRoad_act!I30*1000
)</f>
        <v>252.02197306037226</v>
      </c>
      <c r="J54" s="68">
        <f>IF(TrRoad_act!J30=0,"",J17/TrRoad_act!J30*1000
)</f>
        <v>254.40403917252974</v>
      </c>
      <c r="K54" s="68">
        <f>IF(TrRoad_act!K30=0,"",K17/TrRoad_act!K30*1000
)</f>
        <v>220.12460846155818</v>
      </c>
      <c r="L54" s="68">
        <f>IF(TrRoad_act!L30=0,"",L17/TrRoad_act!L30*1000
)</f>
        <v>227.76734376921755</v>
      </c>
      <c r="M54" s="68">
        <f>IF(TrRoad_act!M30=0,"",M17/TrRoad_act!M30*1000
)</f>
        <v>243.02505168051613</v>
      </c>
      <c r="N54" s="68">
        <f>IF(TrRoad_act!N30=0,"",N17/TrRoad_act!N30*1000
)</f>
        <v>212.22223545431984</v>
      </c>
      <c r="O54" s="68">
        <f>IF(TrRoad_act!O30=0,"",O17/TrRoad_act!O30*1000
)</f>
        <v>216.49019893598859</v>
      </c>
      <c r="P54" s="68">
        <f>IF(TrRoad_act!P30=0,"",P17/TrRoad_act!P30*1000
)</f>
        <v>252.63338772854698</v>
      </c>
      <c r="Q54" s="68">
        <f>IF(TrRoad_act!Q30=0,"",Q17/TrRoad_act!Q30*1000
)</f>
        <v>251.87494660956133</v>
      </c>
    </row>
    <row r="55" spans="1:17" ht="11.45" customHeight="1" x14ac:dyDescent="0.25">
      <c r="A55" s="25" t="s">
        <v>39</v>
      </c>
      <c r="B55" s="79">
        <f>IF(TrRoad_act!B31=0,"",B18/TrRoad_act!B31*1000
)</f>
        <v>226.63390770265787</v>
      </c>
      <c r="C55" s="79">
        <f>IF(TrRoad_act!C31=0,"",C18/TrRoad_act!C31*1000
)</f>
        <v>234.42088082102805</v>
      </c>
      <c r="D55" s="79">
        <f>IF(TrRoad_act!D31=0,"",D18/TrRoad_act!D31*1000
)</f>
        <v>228.59764943376734</v>
      </c>
      <c r="E55" s="79">
        <f>IF(TrRoad_act!E31=0,"",E18/TrRoad_act!E31*1000
)</f>
        <v>216.39801602846805</v>
      </c>
      <c r="F55" s="79">
        <f>IF(TrRoad_act!F31=0,"",F18/TrRoad_act!F31*1000
)</f>
        <v>211.62244705513385</v>
      </c>
      <c r="G55" s="79">
        <f>IF(TrRoad_act!G31=0,"",G18/TrRoad_act!G31*1000
)</f>
        <v>204.33021453211995</v>
      </c>
      <c r="H55" s="79">
        <f>IF(TrRoad_act!H31=0,"",H18/TrRoad_act!H31*1000
)</f>
        <v>192.34370874774402</v>
      </c>
      <c r="I55" s="79">
        <f>IF(TrRoad_act!I31=0,"",I18/TrRoad_act!I31*1000
)</f>
        <v>194.52434250911185</v>
      </c>
      <c r="J55" s="79">
        <f>IF(TrRoad_act!J31=0,"",J18/TrRoad_act!J31*1000
)</f>
        <v>192.64071459230041</v>
      </c>
      <c r="K55" s="79">
        <f>IF(TrRoad_act!K31=0,"",K18/TrRoad_act!K31*1000
)</f>
        <v>182.62778140232504</v>
      </c>
      <c r="L55" s="79">
        <f>IF(TrRoad_act!L31=0,"",L18/TrRoad_act!L31*1000
)</f>
        <v>181.75588054766757</v>
      </c>
      <c r="M55" s="79">
        <f>IF(TrRoad_act!M31=0,"",M18/TrRoad_act!M31*1000
)</f>
        <v>184.26797389218575</v>
      </c>
      <c r="N55" s="79">
        <f>IF(TrRoad_act!N31=0,"",N18/TrRoad_act!N31*1000
)</f>
        <v>174.61141913244001</v>
      </c>
      <c r="O55" s="79">
        <f>IF(TrRoad_act!O31=0,"",O18/TrRoad_act!O31*1000
)</f>
        <v>174.4832477978953</v>
      </c>
      <c r="P55" s="79">
        <f>IF(TrRoad_act!P31=0,"",P18/TrRoad_act!P31*1000
)</f>
        <v>181.86606443241928</v>
      </c>
      <c r="Q55" s="79">
        <f>IF(TrRoad_act!Q31=0,"",Q18/TrRoad_act!Q31*1000
)</f>
        <v>179.00581436253697</v>
      </c>
    </row>
    <row r="56" spans="1:17" ht="11.45" customHeight="1" x14ac:dyDescent="0.25">
      <c r="A56" s="23" t="s">
        <v>30</v>
      </c>
      <c r="B56" s="78">
        <f>IF(TrRoad_act!B32=0,"",B19/TrRoad_act!B32*1000
)</f>
        <v>147.59735032199652</v>
      </c>
      <c r="C56" s="78">
        <f>IF(TrRoad_act!C32=0,"",C19/TrRoad_act!C32*1000
)</f>
        <v>147.36348550747098</v>
      </c>
      <c r="D56" s="78">
        <f>IF(TrRoad_act!D32=0,"",D19/TrRoad_act!D32*1000
)</f>
        <v>146.83920244816537</v>
      </c>
      <c r="E56" s="78">
        <f>IF(TrRoad_act!E32=0,"",E19/TrRoad_act!E32*1000
)</f>
        <v>146.24640411845579</v>
      </c>
      <c r="F56" s="78">
        <f>IF(TrRoad_act!F32=0,"",F19/TrRoad_act!F32*1000
)</f>
        <v>145.65530711129128</v>
      </c>
      <c r="G56" s="78">
        <f>IF(TrRoad_act!G32=0,"",G19/TrRoad_act!G32*1000
)</f>
        <v>144.5845511253506</v>
      </c>
      <c r="H56" s="78">
        <f>IF(TrRoad_act!H32=0,"",H19/TrRoad_act!H32*1000
)</f>
        <v>141.40732471593188</v>
      </c>
      <c r="I56" s="78">
        <f>IF(TrRoad_act!I32=0,"",I19/TrRoad_act!I32*1000
)</f>
        <v>137.74035624499029</v>
      </c>
      <c r="J56" s="78">
        <f>IF(TrRoad_act!J32=0,"",J19/TrRoad_act!J32*1000
)</f>
        <v>133.82334213719233</v>
      </c>
      <c r="K56" s="78">
        <f>IF(TrRoad_act!K32=0,"",K19/TrRoad_act!K32*1000
)</f>
        <v>131.6654542182477</v>
      </c>
      <c r="L56" s="78">
        <f>IF(TrRoad_act!L32=0,"",L19/TrRoad_act!L32*1000
)</f>
        <v>131.0931566846003</v>
      </c>
      <c r="M56" s="78">
        <f>IF(TrRoad_act!M32=0,"",M19/TrRoad_act!M32*1000
)</f>
        <v>129.43398102838947</v>
      </c>
      <c r="N56" s="78">
        <f>IF(TrRoad_act!N32=0,"",N19/TrRoad_act!N32*1000
)</f>
        <v>128.32291972110008</v>
      </c>
      <c r="O56" s="78">
        <f>IF(TrRoad_act!O32=0,"",O19/TrRoad_act!O32*1000
)</f>
        <v>127.65867002647141</v>
      </c>
      <c r="P56" s="78">
        <f>IF(TrRoad_act!P32=0,"",P19/TrRoad_act!P32*1000
)</f>
        <v>126.40412235666662</v>
      </c>
      <c r="Q56" s="78">
        <f>IF(TrRoad_act!Q32=0,"",Q19/TrRoad_act!Q32*1000
)</f>
        <v>122.41302673952003</v>
      </c>
    </row>
    <row r="57" spans="1:17" ht="11.45" customHeight="1" x14ac:dyDescent="0.25">
      <c r="A57" s="19" t="s">
        <v>29</v>
      </c>
      <c r="B57" s="76">
        <f>IF(TrRoad_act!B33=0,"",B20/TrRoad_act!B33*1000
)</f>
        <v>209.63456038915845</v>
      </c>
      <c r="C57" s="76">
        <f>IF(TrRoad_act!C33=0,"",C20/TrRoad_act!C33*1000
)</f>
        <v>218.26632917833371</v>
      </c>
      <c r="D57" s="76">
        <f>IF(TrRoad_act!D33=0,"",D20/TrRoad_act!D33*1000
)</f>
        <v>213.13438022668817</v>
      </c>
      <c r="E57" s="76">
        <f>IF(TrRoad_act!E33=0,"",E20/TrRoad_act!E33*1000
)</f>
        <v>202.90150300567865</v>
      </c>
      <c r="F57" s="76">
        <f>IF(TrRoad_act!F33=0,"",F20/TrRoad_act!F33*1000
)</f>
        <v>198.69246232089861</v>
      </c>
      <c r="G57" s="76">
        <f>IF(TrRoad_act!G33=0,"",G20/TrRoad_act!G33*1000
)</f>
        <v>193.30429295135747</v>
      </c>
      <c r="H57" s="76">
        <f>IF(TrRoad_act!H33=0,"",H20/TrRoad_act!H33*1000
)</f>
        <v>183.22265454592656</v>
      </c>
      <c r="I57" s="76">
        <f>IF(TrRoad_act!I33=0,"",I20/TrRoad_act!I33*1000
)</f>
        <v>187.00899521242636</v>
      </c>
      <c r="J57" s="76">
        <f>IF(TrRoad_act!J33=0,"",J20/TrRoad_act!J33*1000
)</f>
        <v>185.5839285574649</v>
      </c>
      <c r="K57" s="76">
        <f>IF(TrRoad_act!K33=0,"",K20/TrRoad_act!K33*1000
)</f>
        <v>175.28360474657237</v>
      </c>
      <c r="L57" s="76">
        <f>IF(TrRoad_act!L33=0,"",L20/TrRoad_act!L33*1000
)</f>
        <v>174.5882093063143</v>
      </c>
      <c r="M57" s="76">
        <f>IF(TrRoad_act!M33=0,"",M20/TrRoad_act!M33*1000
)</f>
        <v>176.4071035385692</v>
      </c>
      <c r="N57" s="76">
        <f>IF(TrRoad_act!N33=0,"",N20/TrRoad_act!N33*1000
)</f>
        <v>168.14648775311616</v>
      </c>
      <c r="O57" s="76">
        <f>IF(TrRoad_act!O33=0,"",O20/TrRoad_act!O33*1000
)</f>
        <v>168.79332984529896</v>
      </c>
      <c r="P57" s="76">
        <f>IF(TrRoad_act!P33=0,"",P20/TrRoad_act!P33*1000
)</f>
        <v>176.09177086401044</v>
      </c>
      <c r="Q57" s="76">
        <f>IF(TrRoad_act!Q33=0,"",Q20/TrRoad_act!Q33*1000
)</f>
        <v>173.6965666142687</v>
      </c>
    </row>
    <row r="58" spans="1:17" ht="11.45" customHeight="1" x14ac:dyDescent="0.25">
      <c r="A58" s="62" t="s">
        <v>59</v>
      </c>
      <c r="B58" s="77">
        <f>IF(TrRoad_act!B34=0,"",B21/TrRoad_act!B34*1000
)</f>
        <v>240.80445594128244</v>
      </c>
      <c r="C58" s="77">
        <f>IF(TrRoad_act!C34=0,"",C21/TrRoad_act!C34*1000
)</f>
        <v>252.80814549760387</v>
      </c>
      <c r="D58" s="77">
        <f>IF(TrRoad_act!D34=0,"",D21/TrRoad_act!D34*1000
)</f>
        <v>250.3536282940893</v>
      </c>
      <c r="E58" s="77">
        <f>IF(TrRoad_act!E34=0,"",E21/TrRoad_act!E34*1000
)</f>
        <v>243.45391517817052</v>
      </c>
      <c r="F58" s="77">
        <f>IF(TrRoad_act!F34=0,"",F21/TrRoad_act!F34*1000
)</f>
        <v>243.49633212619923</v>
      </c>
      <c r="G58" s="77">
        <f>IF(TrRoad_act!G34=0,"",G21/TrRoad_act!G34*1000
)</f>
        <v>229.03216114446732</v>
      </c>
      <c r="H58" s="77">
        <f>IF(TrRoad_act!H34=0,"",H21/TrRoad_act!H34*1000
)</f>
        <v>224.54338797066015</v>
      </c>
      <c r="I58" s="77">
        <f>IF(TrRoad_act!I34=0,"",I21/TrRoad_act!I34*1000
)</f>
        <v>231.04434667775402</v>
      </c>
      <c r="J58" s="77">
        <f>IF(TrRoad_act!J34=0,"",J21/TrRoad_act!J34*1000
)</f>
        <v>229.10209429172761</v>
      </c>
      <c r="K58" s="77">
        <f>IF(TrRoad_act!K34=0,"",K21/TrRoad_act!K34*1000
)</f>
        <v>219.5345538655985</v>
      </c>
      <c r="L58" s="77">
        <f>IF(TrRoad_act!L34=0,"",L21/TrRoad_act!L34*1000
)</f>
        <v>224.07297920496512</v>
      </c>
      <c r="M58" s="77">
        <f>IF(TrRoad_act!M34=0,"",M21/TrRoad_act!M34*1000
)</f>
        <v>220.6782055493002</v>
      </c>
      <c r="N58" s="77">
        <f>IF(TrRoad_act!N34=0,"",N21/TrRoad_act!N34*1000
)</f>
        <v>218.97795277114949</v>
      </c>
      <c r="O58" s="77">
        <f>IF(TrRoad_act!O34=0,"",O21/TrRoad_act!O34*1000
)</f>
        <v>221.90345744475451</v>
      </c>
      <c r="P58" s="77">
        <f>IF(TrRoad_act!P34=0,"",P21/TrRoad_act!P34*1000
)</f>
        <v>219.2652566161911</v>
      </c>
      <c r="Q58" s="77">
        <f>IF(TrRoad_act!Q34=0,"",Q21/TrRoad_act!Q34*1000
)</f>
        <v>211.49725172402654</v>
      </c>
    </row>
    <row r="59" spans="1:17" ht="11.45" customHeight="1" x14ac:dyDescent="0.25">
      <c r="A59" s="62" t="s">
        <v>58</v>
      </c>
      <c r="B59" s="77">
        <f>IF(TrRoad_act!B35=0,"",B22/TrRoad_act!B35*1000
)</f>
        <v>182.09810559159382</v>
      </c>
      <c r="C59" s="77">
        <f>IF(TrRoad_act!C35=0,"",C22/TrRoad_act!C35*1000
)</f>
        <v>187.83620155604137</v>
      </c>
      <c r="D59" s="77">
        <f>IF(TrRoad_act!D35=0,"",D22/TrRoad_act!D35*1000
)</f>
        <v>184.14978249781055</v>
      </c>
      <c r="E59" s="77">
        <f>IF(TrRoad_act!E35=0,"",E22/TrRoad_act!E35*1000
)</f>
        <v>168.30151308056864</v>
      </c>
      <c r="F59" s="77">
        <f>IF(TrRoad_act!F35=0,"",F22/TrRoad_act!F35*1000
)</f>
        <v>170.89202260875351</v>
      </c>
      <c r="G59" s="77">
        <f>IF(TrRoad_act!G35=0,"",G22/TrRoad_act!G35*1000
)</f>
        <v>162.52619307305616</v>
      </c>
      <c r="H59" s="77">
        <f>IF(TrRoad_act!H35=0,"",H22/TrRoad_act!H35*1000
)</f>
        <v>152.33281901353223</v>
      </c>
      <c r="I59" s="77">
        <f>IF(TrRoad_act!I35=0,"",I22/TrRoad_act!I35*1000
)</f>
        <v>163.75325124406328</v>
      </c>
      <c r="J59" s="77">
        <f>IF(TrRoad_act!J35=0,"",J22/TrRoad_act!J35*1000
)</f>
        <v>165.23071115137122</v>
      </c>
      <c r="K59" s="77">
        <f>IF(TrRoad_act!K35=0,"",K22/TrRoad_act!K35*1000
)</f>
        <v>148.32600245559092</v>
      </c>
      <c r="L59" s="77">
        <f>IF(TrRoad_act!L35=0,"",L22/TrRoad_act!L35*1000
)</f>
        <v>157.79969404643626</v>
      </c>
      <c r="M59" s="77">
        <f>IF(TrRoad_act!M35=0,"",M22/TrRoad_act!M35*1000
)</f>
        <v>162.26537666067142</v>
      </c>
      <c r="N59" s="77">
        <f>IF(TrRoad_act!N35=0,"",N22/TrRoad_act!N35*1000
)</f>
        <v>153.38467608371047</v>
      </c>
      <c r="O59" s="77">
        <f>IF(TrRoad_act!O35=0,"",O22/TrRoad_act!O35*1000
)</f>
        <v>157.1335317046393</v>
      </c>
      <c r="P59" s="77">
        <f>IF(TrRoad_act!P35=0,"",P22/TrRoad_act!P35*1000
)</f>
        <v>167.61094528844831</v>
      </c>
      <c r="Q59" s="77">
        <f>IF(TrRoad_act!Q35=0,"",Q22/TrRoad_act!Q35*1000
)</f>
        <v>167.12928029075084</v>
      </c>
    </row>
    <row r="60" spans="1:17" ht="11.45" customHeight="1" x14ac:dyDescent="0.25">
      <c r="A60" s="62" t="s">
        <v>57</v>
      </c>
      <c r="B60" s="77">
        <f>IF(TrRoad_act!B36=0,"",B23/TrRoad_act!B36*1000
)</f>
        <v>172.63688205254473</v>
      </c>
      <c r="C60" s="77">
        <f>IF(TrRoad_act!C36=0,"",C23/TrRoad_act!C36*1000
)</f>
        <v>189.27615635103248</v>
      </c>
      <c r="D60" s="77">
        <f>IF(TrRoad_act!D36=0,"",D23/TrRoad_act!D36*1000
)</f>
        <v>187.61722486871395</v>
      </c>
      <c r="E60" s="77">
        <f>IF(TrRoad_act!E36=0,"",E23/TrRoad_act!E36*1000
)</f>
        <v>194.51647872838745</v>
      </c>
      <c r="F60" s="77">
        <f>IF(TrRoad_act!F36=0,"",F23/TrRoad_act!F36*1000
)</f>
        <v>185.28209820743075</v>
      </c>
      <c r="G60" s="77">
        <f>IF(TrRoad_act!G36=0,"",G23/TrRoad_act!G36*1000
)</f>
        <v>213.22496558056079</v>
      </c>
      <c r="H60" s="77">
        <f>IF(TrRoad_act!H36=0,"",H23/TrRoad_act!H36*1000
)</f>
        <v>205.66017005627353</v>
      </c>
      <c r="I60" s="77">
        <f>IF(TrRoad_act!I36=0,"",I23/TrRoad_act!I36*1000
)</f>
        <v>175.31494385079623</v>
      </c>
      <c r="J60" s="77">
        <f>IF(TrRoad_act!J36=0,"",J23/TrRoad_act!J36*1000
)</f>
        <v>166.85618863948815</v>
      </c>
      <c r="K60" s="77">
        <f>IF(TrRoad_act!K36=0,"",K23/TrRoad_act!K36*1000
)</f>
        <v>190.21189468302231</v>
      </c>
      <c r="L60" s="77">
        <f>IF(TrRoad_act!L36=0,"",L23/TrRoad_act!L36*1000
)</f>
        <v>168.82564702410858</v>
      </c>
      <c r="M60" s="77">
        <f>IF(TrRoad_act!M36=0,"",M23/TrRoad_act!M36*1000
)</f>
        <v>171.49028477810018</v>
      </c>
      <c r="N60" s="77">
        <f>IF(TrRoad_act!N36=0,"",N23/TrRoad_act!N36*1000
)</f>
        <v>183.02006613838563</v>
      </c>
      <c r="O60" s="77">
        <f>IF(TrRoad_act!O36=0,"",O23/TrRoad_act!O36*1000
)</f>
        <v>170.50001342168747</v>
      </c>
      <c r="P60" s="77">
        <f>IF(TrRoad_act!P36=0,"",P23/TrRoad_act!P36*1000
)</f>
        <v>170.49661089043556</v>
      </c>
      <c r="Q60" s="77">
        <f>IF(TrRoad_act!Q36=0,"",Q23/TrRoad_act!Q36*1000
)</f>
        <v>168.08459184353657</v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 t="str">
        <f>IF(TrRoad_act!C37=0,"",C24/TrRoad_act!C37*1000
)</f>
        <v/>
      </c>
      <c r="D61" s="77" t="str">
        <f>IF(TrRoad_act!D37=0,"",D24/TrRoad_act!D37*1000
)</f>
        <v/>
      </c>
      <c r="E61" s="77" t="str">
        <f>IF(TrRoad_act!E37=0,"",E24/TrRoad_act!E37*1000
)</f>
        <v/>
      </c>
      <c r="F61" s="77" t="str">
        <f>IF(TrRoad_act!F37=0,"",F24/TrRoad_act!F37*1000
)</f>
        <v/>
      </c>
      <c r="G61" s="77" t="str">
        <f>IF(TrRoad_act!G37=0,"",G24/TrRoad_act!G37*1000
)</f>
        <v/>
      </c>
      <c r="H61" s="77" t="str">
        <f>IF(TrRoad_act!H37=0,"",H24/TrRoad_act!H37*1000
)</f>
        <v/>
      </c>
      <c r="I61" s="77" t="str">
        <f>IF(TrRoad_act!I37=0,"",I24/TrRoad_act!I37*1000
)</f>
        <v/>
      </c>
      <c r="J61" s="77" t="str">
        <f>IF(TrRoad_act!J37=0,"",J24/TrRoad_act!J37*1000
)</f>
        <v/>
      </c>
      <c r="K61" s="77" t="str">
        <f>IF(TrRoad_act!K37=0,"",K24/TrRoad_act!K37*1000
)</f>
        <v/>
      </c>
      <c r="L61" s="77" t="str">
        <f>IF(TrRoad_act!L37=0,"",L24/TrRoad_act!L37*1000
)</f>
        <v/>
      </c>
      <c r="M61" s="77" t="str">
        <f>IF(TrRoad_act!M37=0,"",M24/TrRoad_act!M37*1000
)</f>
        <v/>
      </c>
      <c r="N61" s="77">
        <f>IF(TrRoad_act!N37=0,"",N24/TrRoad_act!N37*1000
)</f>
        <v>165.62400000089747</v>
      </c>
      <c r="O61" s="77">
        <f>IF(TrRoad_act!O37=0,"",O24/TrRoad_act!O37*1000
)</f>
        <v>134.95896248809498</v>
      </c>
      <c r="P61" s="77">
        <f>IF(TrRoad_act!P37=0,"",P24/TrRoad_act!P37*1000
)</f>
        <v>127.33197185401384</v>
      </c>
      <c r="Q61" s="77">
        <f>IF(TrRoad_act!Q37=0,"",Q24/TrRoad_act!Q37*1000
)</f>
        <v>128.03084259416303</v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 t="str">
        <f>IF(TrRoad_act!N38=0,"",N25/TrRoad_act!N38*1000
)</f>
        <v/>
      </c>
      <c r="O62" s="77">
        <f>IF(TrRoad_act!O38=0,"",O25/TrRoad_act!O38*1000
)</f>
        <v>84.511717380379565</v>
      </c>
      <c r="P62" s="77">
        <f>IF(TrRoad_act!P38=0,"",P25/TrRoad_act!P38*1000
)</f>
        <v>70.242666005043574</v>
      </c>
      <c r="Q62" s="77">
        <f>IF(TrRoad_act!Q38=0,"",Q25/TrRoad_act!Q38*1000
)</f>
        <v>66.819941809306542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 t="str">
        <f>IF(TrRoad_act!I39=0,"",I26/TrRoad_act!I39*1000
)</f>
        <v/>
      </c>
      <c r="J63" s="77" t="str">
        <f>IF(TrRoad_act!J39=0,"",J26/TrRoad_act!J39*1000
)</f>
        <v/>
      </c>
      <c r="K63" s="77" t="str">
        <f>IF(TrRoad_act!K39=0,"",K26/TrRoad_act!K39*1000
)</f>
        <v/>
      </c>
      <c r="L63" s="77" t="str">
        <f>IF(TrRoad_act!L39=0,"",L26/TrRoad_act!L39*1000
)</f>
        <v/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1917.4725871973033</v>
      </c>
      <c r="C64" s="76">
        <f>IF(TrRoad_act!C40=0,"",C27/TrRoad_act!C40*1000
)</f>
        <v>1830.5810948945664</v>
      </c>
      <c r="D64" s="76">
        <f>IF(TrRoad_act!D40=0,"",D27/TrRoad_act!D40*1000
)</f>
        <v>1760.823273064336</v>
      </c>
      <c r="E64" s="76">
        <f>IF(TrRoad_act!E40=0,"",E27/TrRoad_act!E40*1000
)</f>
        <v>1676.7282219792417</v>
      </c>
      <c r="F64" s="76">
        <f>IF(TrRoad_act!F40=0,"",F27/TrRoad_act!F40*1000
)</f>
        <v>1652.0032977863373</v>
      </c>
      <c r="G64" s="76">
        <f>IF(TrRoad_act!G40=0,"",G27/TrRoad_act!G40*1000
)</f>
        <v>1624.393766692431</v>
      </c>
      <c r="H64" s="76">
        <f>IF(TrRoad_act!H40=0,"",H27/TrRoad_act!H40*1000
)</f>
        <v>1576.8898004335872</v>
      </c>
      <c r="I64" s="76">
        <f>IF(TrRoad_act!I40=0,"",I27/TrRoad_act!I40*1000
)</f>
        <v>1518.4507565795586</v>
      </c>
      <c r="J64" s="76">
        <f>IF(TrRoad_act!J40=0,"",J27/TrRoad_act!J40*1000
)</f>
        <v>1508.4128063196699</v>
      </c>
      <c r="K64" s="76">
        <f>IF(TrRoad_act!K40=0,"",K27/TrRoad_act!K40*1000
)</f>
        <v>1489.75580455984</v>
      </c>
      <c r="L64" s="76">
        <f>IF(TrRoad_act!L40=0,"",L27/TrRoad_act!L40*1000
)</f>
        <v>1498.2751525590668</v>
      </c>
      <c r="M64" s="76">
        <f>IF(TrRoad_act!M40=0,"",M27/TrRoad_act!M40*1000
)</f>
        <v>1488.6418816992727</v>
      </c>
      <c r="N64" s="76">
        <f>IF(TrRoad_act!N40=0,"",N27/TrRoad_act!N40*1000
)</f>
        <v>1468.5596243249922</v>
      </c>
      <c r="O64" s="76">
        <f>IF(TrRoad_act!O40=0,"",O27/TrRoad_act!O40*1000
)</f>
        <v>1188.2237806871767</v>
      </c>
      <c r="P64" s="76">
        <f>IF(TrRoad_act!P40=0,"",P27/TrRoad_act!P40*1000
)</f>
        <v>1184.0914219195979</v>
      </c>
      <c r="Q64" s="76">
        <f>IF(TrRoad_act!Q40=0,"",Q27/TrRoad_act!Q40*1000
)</f>
        <v>1154.5280231011618</v>
      </c>
    </row>
    <row r="65" spans="1:17" ht="11.45" customHeight="1" x14ac:dyDescent="0.25">
      <c r="A65" s="62" t="s">
        <v>59</v>
      </c>
      <c r="B65" s="75" t="str">
        <f>IF(TrRoad_act!B41=0,"",B28/TrRoad_act!B41*1000
)</f>
        <v/>
      </c>
      <c r="C65" s="75" t="str">
        <f>IF(TrRoad_act!C41=0,"",C28/TrRoad_act!C41*1000
)</f>
        <v/>
      </c>
      <c r="D65" s="75">
        <f>IF(TrRoad_act!D41=0,"",D28/TrRoad_act!D41*1000
)</f>
        <v>457.28813988560302</v>
      </c>
      <c r="E65" s="75">
        <f>IF(TrRoad_act!E41=0,"",E28/TrRoad_act!E41*1000
)</f>
        <v>456.52599685449781</v>
      </c>
      <c r="F65" s="75">
        <f>IF(TrRoad_act!F41=0,"",F28/TrRoad_act!F41*1000
)</f>
        <v>457.50813461419483</v>
      </c>
      <c r="G65" s="75">
        <f>IF(TrRoad_act!G41=0,"",G28/TrRoad_act!G41*1000
)</f>
        <v>457.45227341423384</v>
      </c>
      <c r="H65" s="75">
        <f>IF(TrRoad_act!H41=0,"",H28/TrRoad_act!H41*1000
)</f>
        <v>451.8308089780104</v>
      </c>
      <c r="I65" s="75">
        <f>IF(TrRoad_act!I41=0,"",I28/TrRoad_act!I41*1000
)</f>
        <v>447.36487425891505</v>
      </c>
      <c r="J65" s="75">
        <f>IF(TrRoad_act!J41=0,"",J28/TrRoad_act!J41*1000
)</f>
        <v>443.5936536808112</v>
      </c>
      <c r="K65" s="75">
        <f>IF(TrRoad_act!K41=0,"",K28/TrRoad_act!K41*1000
)</f>
        <v>443.81712960975938</v>
      </c>
      <c r="L65" s="75">
        <f>IF(TrRoad_act!L41=0,"",L28/TrRoad_act!L41*1000
)</f>
        <v>445.80018113242903</v>
      </c>
      <c r="M65" s="75">
        <f>IF(TrRoad_act!M41=0,"",M28/TrRoad_act!M41*1000
)</f>
        <v>443.95020388034072</v>
      </c>
      <c r="N65" s="75">
        <f>IF(TrRoad_act!N41=0,"",N28/TrRoad_act!N41*1000
)</f>
        <v>444.88404196707563</v>
      </c>
      <c r="O65" s="75">
        <f>IF(TrRoad_act!O41=0,"",O28/TrRoad_act!O41*1000
)</f>
        <v>330.00760961628504</v>
      </c>
      <c r="P65" s="75">
        <f>IF(TrRoad_act!P41=0,"",P28/TrRoad_act!P41*1000
)</f>
        <v>324.2477050051088</v>
      </c>
      <c r="Q65" s="75">
        <f>IF(TrRoad_act!Q41=0,"",Q28/TrRoad_act!Q41*1000
)</f>
        <v>318.81400256194314</v>
      </c>
    </row>
    <row r="66" spans="1:17" ht="11.45" customHeight="1" x14ac:dyDescent="0.25">
      <c r="A66" s="62" t="s">
        <v>58</v>
      </c>
      <c r="B66" s="75">
        <f>IF(TrRoad_act!B42=0,"",B29/TrRoad_act!B42*1000
)</f>
        <v>1917.4725871973033</v>
      </c>
      <c r="C66" s="75">
        <f>IF(TrRoad_act!C42=0,"",C29/TrRoad_act!C42*1000
)</f>
        <v>1830.5810948945664</v>
      </c>
      <c r="D66" s="75">
        <f>IF(TrRoad_act!D42=0,"",D29/TrRoad_act!D42*1000
)</f>
        <v>1766.1200065454607</v>
      </c>
      <c r="E66" s="75">
        <f>IF(TrRoad_act!E42=0,"",E29/TrRoad_act!E42*1000
)</f>
        <v>1683.9506999384264</v>
      </c>
      <c r="F66" s="75">
        <f>IF(TrRoad_act!F42=0,"",F29/TrRoad_act!F42*1000
)</f>
        <v>1667.2602459790223</v>
      </c>
      <c r="G66" s="75">
        <f>IF(TrRoad_act!G42=0,"",G29/TrRoad_act!G42*1000
)</f>
        <v>1662.2853201736718</v>
      </c>
      <c r="H66" s="75">
        <f>IF(TrRoad_act!H42=0,"",H29/TrRoad_act!H42*1000
)</f>
        <v>1638.4130811208415</v>
      </c>
      <c r="I66" s="75">
        <f>IF(TrRoad_act!I42=0,"",I29/TrRoad_act!I42*1000
)</f>
        <v>1597.8482449622829</v>
      </c>
      <c r="J66" s="75">
        <f>IF(TrRoad_act!J42=0,"",J29/TrRoad_act!J42*1000
)</f>
        <v>1592.8579122454732</v>
      </c>
      <c r="K66" s="75">
        <f>IF(TrRoad_act!K42=0,"",K29/TrRoad_act!K42*1000
)</f>
        <v>1590.6981552188695</v>
      </c>
      <c r="L66" s="75">
        <f>IF(TrRoad_act!L42=0,"",L29/TrRoad_act!L42*1000
)</f>
        <v>1604.6855183285909</v>
      </c>
      <c r="M66" s="75">
        <f>IF(TrRoad_act!M42=0,"",M29/TrRoad_act!M42*1000
)</f>
        <v>1595.9369385213163</v>
      </c>
      <c r="N66" s="75">
        <f>IF(TrRoad_act!N42=0,"",N29/TrRoad_act!N42*1000
)</f>
        <v>1576.034942193837</v>
      </c>
      <c r="O66" s="75">
        <f>IF(TrRoad_act!O42=0,"",O29/TrRoad_act!O42*1000
)</f>
        <v>1562.9817391615716</v>
      </c>
      <c r="P66" s="75">
        <f>IF(TrRoad_act!P42=0,"",P29/TrRoad_act!P42*1000
)</f>
        <v>1552.1738049952464</v>
      </c>
      <c r="Q66" s="75">
        <f>IF(TrRoad_act!Q42=0,"",Q29/TrRoad_act!Q42*1000
)</f>
        <v>1546.8112229693591</v>
      </c>
    </row>
    <row r="67" spans="1:17" ht="11.45" customHeight="1" x14ac:dyDescent="0.25">
      <c r="A67" s="62" t="s">
        <v>57</v>
      </c>
      <c r="B67" s="75" t="str">
        <f>IF(TrRoad_act!B43=0,"",B30/TrRoad_act!B43*1000
)</f>
        <v/>
      </c>
      <c r="C67" s="75" t="str">
        <f>IF(TrRoad_act!C43=0,"",C30/TrRoad_act!C43*1000
)</f>
        <v/>
      </c>
      <c r="D67" s="75">
        <f>IF(TrRoad_act!D43=0,"",D30/TrRoad_act!D43*1000
)</f>
        <v>1163.3454803467653</v>
      </c>
      <c r="E67" s="75">
        <f>IF(TrRoad_act!E43=0,"",E30/TrRoad_act!E43*1000
)</f>
        <v>1166.2538440476324</v>
      </c>
      <c r="F67" s="75">
        <f>IF(TrRoad_act!F43=0,"",F30/TrRoad_act!F43*1000
)</f>
        <v>1169.1694786577514</v>
      </c>
      <c r="G67" s="75">
        <f>IF(TrRoad_act!G43=0,"",G30/TrRoad_act!G43*1000
)</f>
        <v>1172.0924023543957</v>
      </c>
      <c r="H67" s="75">
        <f>IF(TrRoad_act!H43=0,"",H30/TrRoad_act!H43*1000
)</f>
        <v>1175.0226333602818</v>
      </c>
      <c r="I67" s="75">
        <f>IF(TrRoad_act!I43=0,"",I30/TrRoad_act!I43*1000
)</f>
        <v>1177.9601899436823</v>
      </c>
      <c r="J67" s="75">
        <f>IF(TrRoad_act!J43=0,"",J30/TrRoad_act!J43*1000
)</f>
        <v>1180.9050904185415</v>
      </c>
      <c r="K67" s="75">
        <f>IF(TrRoad_act!K43=0,"",K30/TrRoad_act!K43*1000
)</f>
        <v>1183.8573531445877</v>
      </c>
      <c r="L67" s="75">
        <f>IF(TrRoad_act!L43=0,"",L30/TrRoad_act!L43*1000
)</f>
        <v>1186.8169965274494</v>
      </c>
      <c r="M67" s="75">
        <f>IF(TrRoad_act!M43=0,"",M30/TrRoad_act!M43*1000
)</f>
        <v>1134.8240331454265</v>
      </c>
      <c r="N67" s="75">
        <f>IF(TrRoad_act!N43=0,"",N30/TrRoad_act!N43*1000
)</f>
        <v>1137.6610932282899</v>
      </c>
      <c r="O67" s="75">
        <f>IF(TrRoad_act!O43=0,"",O30/TrRoad_act!O43*1000
)</f>
        <v>1128.4718293709625</v>
      </c>
      <c r="P67" s="75">
        <f>IF(TrRoad_act!P43=0,"",P30/TrRoad_act!P43*1000
)</f>
        <v>1125.4694024250048</v>
      </c>
      <c r="Q67" s="75">
        <f>IF(TrRoad_act!Q43=0,"",Q30/TrRoad_act!Q43*1000
)</f>
        <v>1127.6021735154854</v>
      </c>
    </row>
    <row r="68" spans="1:17" ht="11.45" customHeight="1" x14ac:dyDescent="0.25">
      <c r="A68" s="62" t="s">
        <v>56</v>
      </c>
      <c r="B68" s="75" t="str">
        <f>IF(TrRoad_act!B44=0,"",B31/TrRoad_act!B44*1000
)</f>
        <v/>
      </c>
      <c r="C68" s="75" t="str">
        <f>IF(TrRoad_act!C44=0,"",C31/TrRoad_act!C44*1000
)</f>
        <v/>
      </c>
      <c r="D68" s="75" t="str">
        <f>IF(TrRoad_act!D44=0,"",D31/TrRoad_act!D44*1000
)</f>
        <v/>
      </c>
      <c r="E68" s="75" t="str">
        <f>IF(TrRoad_act!E44=0,"",E31/TrRoad_act!E44*1000
)</f>
        <v/>
      </c>
      <c r="F68" s="75" t="str">
        <f>IF(TrRoad_act!F44=0,"",F31/TrRoad_act!F44*1000
)</f>
        <v/>
      </c>
      <c r="G68" s="75" t="str">
        <f>IF(TrRoad_act!G44=0,"",G31/TrRoad_act!G44*1000
)</f>
        <v/>
      </c>
      <c r="H68" s="75" t="str">
        <f>IF(TrRoad_act!H44=0,"",H31/TrRoad_act!H44*1000
)</f>
        <v/>
      </c>
      <c r="I68" s="75" t="str">
        <f>IF(TrRoad_act!I44=0,"",I31/TrRoad_act!I44*1000
)</f>
        <v/>
      </c>
      <c r="J68" s="75" t="str">
        <f>IF(TrRoad_act!J44=0,"",J31/TrRoad_act!J44*1000
)</f>
        <v/>
      </c>
      <c r="K68" s="75">
        <f>IF(TrRoad_act!K44=0,"",K31/TrRoad_act!K44*1000
)</f>
        <v>1101.0673588466434</v>
      </c>
      <c r="L68" s="75">
        <f>IF(TrRoad_act!L44=0,"",L31/TrRoad_act!L44*1000
)</f>
        <v>1203.4307260150013</v>
      </c>
      <c r="M68" s="75">
        <f>IF(TrRoad_act!M44=0,"",M31/TrRoad_act!M44*1000
)</f>
        <v>1206.0611828718716</v>
      </c>
      <c r="N68" s="75">
        <f>IF(TrRoad_act!N44=0,"",N31/TrRoad_act!N44*1000
)</f>
        <v>1152.7366522993359</v>
      </c>
      <c r="O68" s="75">
        <f>IF(TrRoad_act!O44=0,"",O31/TrRoad_act!O44*1000
)</f>
        <v>1045.0385609370844</v>
      </c>
      <c r="P68" s="75">
        <f>IF(TrRoad_act!P44=0,"",P31/TrRoad_act!P44*1000
)</f>
        <v>1046.8408925951785</v>
      </c>
      <c r="Q68" s="75">
        <f>IF(TrRoad_act!Q44=0,"",Q31/TrRoad_act!Q44*1000
)</f>
        <v>1025.908810631501</v>
      </c>
    </row>
    <row r="69" spans="1:17" ht="11.45" customHeight="1" x14ac:dyDescent="0.25">
      <c r="A69" s="62" t="s">
        <v>55</v>
      </c>
      <c r="B69" s="75" t="str">
        <f>IF(TrRoad_act!B45=0,"",B32/TrRoad_act!B45*1000
)</f>
        <v/>
      </c>
      <c r="C69" s="75" t="str">
        <f>IF(TrRoad_act!C45=0,"",C32/TrRoad_act!C45*1000
)</f>
        <v/>
      </c>
      <c r="D69" s="75" t="str">
        <f>IF(TrRoad_act!D45=0,"",D32/TrRoad_act!D45*1000
)</f>
        <v/>
      </c>
      <c r="E69" s="75" t="str">
        <f>IF(TrRoad_act!E45=0,"",E32/TrRoad_act!E45*1000
)</f>
        <v/>
      </c>
      <c r="F69" s="75">
        <f>IF(TrRoad_act!F45=0,"",F32/TrRoad_act!F45*1000
)</f>
        <v>0</v>
      </c>
      <c r="G69" s="75">
        <f>IF(TrRoad_act!G45=0,"",G32/TrRoad_act!G45*1000
)</f>
        <v>0</v>
      </c>
      <c r="H69" s="75">
        <f>IF(TrRoad_act!H45=0,"",H32/TrRoad_act!H45*1000
)</f>
        <v>0</v>
      </c>
      <c r="I69" s="75">
        <f>IF(TrRoad_act!I45=0,"",I32/TrRoad_act!I45*1000
)</f>
        <v>0</v>
      </c>
      <c r="J69" s="75">
        <f>IF(TrRoad_act!J45=0,"",J32/TrRoad_act!J45*1000
)</f>
        <v>0</v>
      </c>
      <c r="K69" s="75">
        <f>IF(TrRoad_act!K45=0,"",K32/TrRoad_act!K45*1000
)</f>
        <v>0</v>
      </c>
      <c r="L69" s="75">
        <f>IF(TrRoad_act!L45=0,"",L32/TrRoad_act!L45*1000
)</f>
        <v>0</v>
      </c>
      <c r="M69" s="75">
        <f>IF(TrRoad_act!M45=0,"",M32/TrRoad_act!M45*1000
)</f>
        <v>0</v>
      </c>
      <c r="N69" s="75">
        <f>IF(TrRoad_act!N45=0,"",N32/TrRoad_act!N45*1000
)</f>
        <v>0</v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934.60101508763444</v>
      </c>
      <c r="C70" s="79">
        <f>IF(TrRoad_act!C46=0,"",C33/TrRoad_act!C46*1000
)</f>
        <v>1154.4224863923725</v>
      </c>
      <c r="D70" s="79">
        <f>IF(TrRoad_act!D46=0,"",D33/TrRoad_act!D46*1000
)</f>
        <v>1118.9951226993051</v>
      </c>
      <c r="E70" s="79">
        <f>IF(TrRoad_act!E46=0,"",E33/TrRoad_act!E46*1000
)</f>
        <v>840.23482813172291</v>
      </c>
      <c r="F70" s="79">
        <f>IF(TrRoad_act!F46=0,"",F33/TrRoad_act!F46*1000
)</f>
        <v>955.25969182672839</v>
      </c>
      <c r="G70" s="79">
        <f>IF(TrRoad_act!G46=0,"",G33/TrRoad_act!G46*1000
)</f>
        <v>940.27078632150801</v>
      </c>
      <c r="H70" s="79">
        <f>IF(TrRoad_act!H46=0,"",H33/TrRoad_act!H46*1000
)</f>
        <v>837.30130096085657</v>
      </c>
      <c r="I70" s="79">
        <f>IF(TrRoad_act!I46=0,"",I33/TrRoad_act!I46*1000
)</f>
        <v>1079.3056852402417</v>
      </c>
      <c r="J70" s="79">
        <f>IF(TrRoad_act!J46=0,"",J33/TrRoad_act!J46*1000
)</f>
        <v>1157.0110762638722</v>
      </c>
      <c r="K70" s="79">
        <f>IF(TrRoad_act!K46=0,"",K33/TrRoad_act!K46*1000
)</f>
        <v>733.64014052434413</v>
      </c>
      <c r="L70" s="79">
        <f>IF(TrRoad_act!L46=0,"",L33/TrRoad_act!L46*1000
)</f>
        <v>914.28223497111492</v>
      </c>
      <c r="M70" s="79">
        <f>IF(TrRoad_act!M46=0,"",M33/TrRoad_act!M46*1000
)</f>
        <v>989.25007630007872</v>
      </c>
      <c r="N70" s="79">
        <f>IF(TrRoad_act!N46=0,"",N33/TrRoad_act!N46*1000
)</f>
        <v>709.01674349218274</v>
      </c>
      <c r="O70" s="79">
        <f>IF(TrRoad_act!O46=0,"",O33/TrRoad_act!O46*1000
)</f>
        <v>722.17969165670786</v>
      </c>
      <c r="P70" s="79">
        <f>IF(TrRoad_act!P46=0,"",P33/TrRoad_act!P46*1000
)</f>
        <v>1012.4518287556037</v>
      </c>
      <c r="Q70" s="79">
        <f>IF(TrRoad_act!Q46=0,"",Q33/TrRoad_act!Q46*1000
)</f>
        <v>1063.1932819440024</v>
      </c>
    </row>
    <row r="71" spans="1:17" ht="11.45" customHeight="1" x14ac:dyDescent="0.25">
      <c r="A71" s="23" t="s">
        <v>27</v>
      </c>
      <c r="B71" s="78">
        <f>IF(TrRoad_act!B47=0,"",B34/TrRoad_act!B47*1000
)</f>
        <v>263.58729569168878</v>
      </c>
      <c r="C71" s="78">
        <f>IF(TrRoad_act!C47=0,"",C34/TrRoad_act!C47*1000
)</f>
        <v>274.67128339745159</v>
      </c>
      <c r="D71" s="78">
        <f>IF(TrRoad_act!D47=0,"",D34/TrRoad_act!D47*1000
)</f>
        <v>265.98338028115472</v>
      </c>
      <c r="E71" s="78">
        <f>IF(TrRoad_act!E47=0,"",E34/TrRoad_act!E47*1000
)</f>
        <v>254.14637316934159</v>
      </c>
      <c r="F71" s="78">
        <f>IF(TrRoad_act!F47=0,"",F34/TrRoad_act!F47*1000
)</f>
        <v>252.85011030297926</v>
      </c>
      <c r="G71" s="78">
        <f>IF(TrRoad_act!G47=0,"",G34/TrRoad_act!G47*1000
)</f>
        <v>270.77147297961335</v>
      </c>
      <c r="H71" s="78">
        <f>IF(TrRoad_act!H47=0,"",H34/TrRoad_act!H47*1000
)</f>
        <v>245.44305112177304</v>
      </c>
      <c r="I71" s="78">
        <f>IF(TrRoad_act!I47=0,"",I34/TrRoad_act!I47*1000
)</f>
        <v>233.18935961256943</v>
      </c>
      <c r="J71" s="78">
        <f>IF(TrRoad_act!J47=0,"",J34/TrRoad_act!J47*1000
)</f>
        <v>228.7913642855037</v>
      </c>
      <c r="K71" s="78">
        <f>IF(TrRoad_act!K47=0,"",K34/TrRoad_act!K47*1000
)</f>
        <v>241.97238188721866</v>
      </c>
      <c r="L71" s="78">
        <f>IF(TrRoad_act!L47=0,"",L34/TrRoad_act!L47*1000
)</f>
        <v>228.99601060304258</v>
      </c>
      <c r="M71" s="78">
        <f>IF(TrRoad_act!M47=0,"",M34/TrRoad_act!M47*1000
)</f>
        <v>240.0280497945383</v>
      </c>
      <c r="N71" s="78">
        <f>IF(TrRoad_act!N47=0,"",N34/TrRoad_act!N47*1000
)</f>
        <v>233.81684322194096</v>
      </c>
      <c r="O71" s="78">
        <f>IF(TrRoad_act!O47=0,"",O34/TrRoad_act!O47*1000
)</f>
        <v>208.03627539149903</v>
      </c>
      <c r="P71" s="78">
        <f>IF(TrRoad_act!P47=0,"",P34/TrRoad_act!P47*1000
)</f>
        <v>223.67627958160679</v>
      </c>
      <c r="Q71" s="78">
        <f>IF(TrRoad_act!Q47=0,"",Q34/TrRoad_act!Q47*1000
)</f>
        <v>222.40801853071358</v>
      </c>
    </row>
    <row r="72" spans="1:17" ht="11.45" customHeight="1" x14ac:dyDescent="0.25">
      <c r="A72" s="62" t="s">
        <v>59</v>
      </c>
      <c r="B72" s="77">
        <f>IF(TrRoad_act!B48=0,"",B35/TrRoad_act!B48*1000
)</f>
        <v>272.75771943649011</v>
      </c>
      <c r="C72" s="77">
        <f>IF(TrRoad_act!C48=0,"",C35/TrRoad_act!C48*1000
)</f>
        <v>270.06541524362888</v>
      </c>
      <c r="D72" s="77">
        <f>IF(TrRoad_act!D48=0,"",D35/TrRoad_act!D48*1000
)</f>
        <v>267.1842728850711</v>
      </c>
      <c r="E72" s="77">
        <f>IF(TrRoad_act!E48=0,"",E35/TrRoad_act!E48*1000
)</f>
        <v>264.36296052691637</v>
      </c>
      <c r="F72" s="77">
        <f>IF(TrRoad_act!F48=0,"",F35/TrRoad_act!F48*1000
)</f>
        <v>261.65567509172558</v>
      </c>
      <c r="G72" s="77">
        <f>IF(TrRoad_act!G48=0,"",G35/TrRoad_act!G48*1000
)</f>
        <v>258.25298511547356</v>
      </c>
      <c r="H72" s="77">
        <f>IF(TrRoad_act!H48=0,"",H35/TrRoad_act!H48*1000
)</f>
        <v>249.80054658983158</v>
      </c>
      <c r="I72" s="77">
        <f>IF(TrRoad_act!I48=0,"",I35/TrRoad_act!I48*1000
)</f>
        <v>243.60833825114287</v>
      </c>
      <c r="J72" s="77">
        <f>IF(TrRoad_act!J48=0,"",J35/TrRoad_act!J48*1000
)</f>
        <v>239.97497907639851</v>
      </c>
      <c r="K72" s="77">
        <f>IF(TrRoad_act!K48=0,"",K35/TrRoad_act!K48*1000
)</f>
        <v>234.80002789902542</v>
      </c>
      <c r="L72" s="77">
        <f>IF(TrRoad_act!L48=0,"",L35/TrRoad_act!L48*1000
)</f>
        <v>234.36613135827747</v>
      </c>
      <c r="M72" s="77">
        <f>IF(TrRoad_act!M48=0,"",M35/TrRoad_act!M48*1000
)</f>
        <v>232.41979097181058</v>
      </c>
      <c r="N72" s="77">
        <f>IF(TrRoad_act!N48=0,"",N35/TrRoad_act!N48*1000
)</f>
        <v>230.48006521350135</v>
      </c>
      <c r="O72" s="77">
        <f>IF(TrRoad_act!O48=0,"",O35/TrRoad_act!O48*1000
)</f>
        <v>228.73162699649896</v>
      </c>
      <c r="P72" s="77">
        <f>IF(TrRoad_act!P48=0,"",P35/TrRoad_act!P48*1000
)</f>
        <v>224.91764180669938</v>
      </c>
      <c r="Q72" s="77">
        <f>IF(TrRoad_act!Q48=0,"",Q35/TrRoad_act!Q48*1000
)</f>
        <v>215.76730937463282</v>
      </c>
    </row>
    <row r="73" spans="1:17" ht="11.45" customHeight="1" x14ac:dyDescent="0.25">
      <c r="A73" s="62" t="s">
        <v>58</v>
      </c>
      <c r="B73" s="77">
        <f>IF(TrRoad_act!B49=0,"",B36/TrRoad_act!B49*1000
)</f>
        <v>262.10400868918379</v>
      </c>
      <c r="C73" s="77">
        <f>IF(TrRoad_act!C49=0,"",C36/TrRoad_act!C49*1000
)</f>
        <v>275.38682641364176</v>
      </c>
      <c r="D73" s="77">
        <f>IF(TrRoad_act!D49=0,"",D36/TrRoad_act!D49*1000
)</f>
        <v>265.81462139760129</v>
      </c>
      <c r="E73" s="77">
        <f>IF(TrRoad_act!E49=0,"",E36/TrRoad_act!E49*1000
)</f>
        <v>252.83177145854035</v>
      </c>
      <c r="F73" s="77">
        <f>IF(TrRoad_act!F49=0,"",F36/TrRoad_act!F49*1000
)</f>
        <v>251.79949796107292</v>
      </c>
      <c r="G73" s="77">
        <f>IF(TrRoad_act!G49=0,"",G36/TrRoad_act!G49*1000
)</f>
        <v>272.1353598045232</v>
      </c>
      <c r="H73" s="77">
        <f>IF(TrRoad_act!H49=0,"",H36/TrRoad_act!H49*1000
)</f>
        <v>244.96360231087971</v>
      </c>
      <c r="I73" s="77">
        <f>IF(TrRoad_act!I49=0,"",I36/TrRoad_act!I49*1000
)</f>
        <v>232.03158975348313</v>
      </c>
      <c r="J73" s="77">
        <f>IF(TrRoad_act!J49=0,"",J36/TrRoad_act!J49*1000
)</f>
        <v>227.71587443026061</v>
      </c>
      <c r="K73" s="77">
        <f>IF(TrRoad_act!K49=0,"",K36/TrRoad_act!K49*1000
)</f>
        <v>242.53064121814884</v>
      </c>
      <c r="L73" s="77">
        <f>IF(TrRoad_act!L49=0,"",L36/TrRoad_act!L49*1000
)</f>
        <v>228.59297609749203</v>
      </c>
      <c r="M73" s="77">
        <f>IF(TrRoad_act!M49=0,"",M36/TrRoad_act!M49*1000
)</f>
        <v>240.46877112934311</v>
      </c>
      <c r="N73" s="77">
        <f>IF(TrRoad_act!N49=0,"",N36/TrRoad_act!N49*1000
)</f>
        <v>233.96314494955377</v>
      </c>
      <c r="O73" s="77">
        <f>IF(TrRoad_act!O49=0,"",O36/TrRoad_act!O49*1000
)</f>
        <v>207.26741783045583</v>
      </c>
      <c r="P73" s="77">
        <f>IF(TrRoad_act!P49=0,"",P36/TrRoad_act!P49*1000
)</f>
        <v>223.63941549257603</v>
      </c>
      <c r="Q73" s="77">
        <f>IF(TrRoad_act!Q49=0,"",Q36/TrRoad_act!Q49*1000
)</f>
        <v>222.56927956791134</v>
      </c>
    </row>
    <row r="74" spans="1:17" ht="11.45" customHeight="1" x14ac:dyDescent="0.25">
      <c r="A74" s="62" t="s">
        <v>57</v>
      </c>
      <c r="B74" s="77" t="str">
        <f>IF(TrRoad_act!B50=0,"",B37/TrRoad_act!B50*1000
)</f>
        <v/>
      </c>
      <c r="C74" s="77" t="str">
        <f>IF(TrRoad_act!C50=0,"",C37/TrRoad_act!C50*1000
)</f>
        <v/>
      </c>
      <c r="D74" s="77" t="str">
        <f>IF(TrRoad_act!D50=0,"",D37/TrRoad_act!D50*1000
)</f>
        <v/>
      </c>
      <c r="E74" s="77" t="str">
        <f>IF(TrRoad_act!E50=0,"",E37/TrRoad_act!E50*1000
)</f>
        <v/>
      </c>
      <c r="F74" s="77" t="str">
        <f>IF(TrRoad_act!F50=0,"",F37/TrRoad_act!F50*1000
)</f>
        <v/>
      </c>
      <c r="G74" s="77" t="str">
        <f>IF(TrRoad_act!G50=0,"",G37/TrRoad_act!G50*1000
)</f>
        <v/>
      </c>
      <c r="H74" s="77" t="str">
        <f>IF(TrRoad_act!H50=0,"",H37/TrRoad_act!H50*1000
)</f>
        <v/>
      </c>
      <c r="I74" s="77" t="str">
        <f>IF(TrRoad_act!I50=0,"",I37/TrRoad_act!I50*1000
)</f>
        <v/>
      </c>
      <c r="J74" s="77" t="str">
        <f>IF(TrRoad_act!J50=0,"",J37/TrRoad_act!J50*1000
)</f>
        <v/>
      </c>
      <c r="K74" s="77" t="str">
        <f>IF(TrRoad_act!K50=0,"",K37/TrRoad_act!K50*1000
)</f>
        <v/>
      </c>
      <c r="L74" s="77" t="str">
        <f>IF(TrRoad_act!L50=0,"",L37/TrRoad_act!L50*1000
)</f>
        <v/>
      </c>
      <c r="M74" s="77" t="str">
        <f>IF(TrRoad_act!M50=0,"",M37/TrRoad_act!M50*1000
)</f>
        <v/>
      </c>
      <c r="N74" s="77" t="str">
        <f>IF(TrRoad_act!N50=0,"",N37/TrRoad_act!N50*1000
)</f>
        <v/>
      </c>
      <c r="O74" s="77" t="str">
        <f>IF(TrRoad_act!O50=0,"",O37/TrRoad_act!O50*1000
)</f>
        <v/>
      </c>
      <c r="P74" s="77" t="str">
        <f>IF(TrRoad_act!P50=0,"",P37/TrRoad_act!P50*1000
)</f>
        <v/>
      </c>
      <c r="Q74" s="77" t="str">
        <f>IF(TrRoad_act!Q50=0,"",Q37/TrRoad_act!Q50*1000
)</f>
        <v/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 t="str">
        <f>IF(TrRoad_act!C51=0,"",C38/TrRoad_act!C51*1000
)</f>
        <v/>
      </c>
      <c r="D75" s="77" t="str">
        <f>IF(TrRoad_act!D51=0,"",D38/TrRoad_act!D51*1000
)</f>
        <v/>
      </c>
      <c r="E75" s="77" t="str">
        <f>IF(TrRoad_act!E51=0,"",E38/TrRoad_act!E51*1000
)</f>
        <v/>
      </c>
      <c r="F75" s="77" t="str">
        <f>IF(TrRoad_act!F51=0,"",F38/TrRoad_act!F51*1000
)</f>
        <v/>
      </c>
      <c r="G75" s="77" t="str">
        <f>IF(TrRoad_act!G51=0,"",G38/TrRoad_act!G51*1000
)</f>
        <v/>
      </c>
      <c r="H75" s="77" t="str">
        <f>IF(TrRoad_act!H51=0,"",H38/TrRoad_act!H51*1000
)</f>
        <v/>
      </c>
      <c r="I75" s="77" t="str">
        <f>IF(TrRoad_act!I51=0,"",I38/TrRoad_act!I51*1000
)</f>
        <v/>
      </c>
      <c r="J75" s="77" t="str">
        <f>IF(TrRoad_act!J51=0,"",J38/TrRoad_act!J51*1000
)</f>
        <v/>
      </c>
      <c r="K75" s="77" t="str">
        <f>IF(TrRoad_act!K51=0,"",K38/TrRoad_act!K51*1000
)</f>
        <v/>
      </c>
      <c r="L75" s="77" t="str">
        <f>IF(TrRoad_act!L51=0,"",L38/TrRoad_act!L51*1000
)</f>
        <v/>
      </c>
      <c r="M75" s="77" t="str">
        <f>IF(TrRoad_act!M51=0,"",M38/TrRoad_act!M51*1000
)</f>
        <v/>
      </c>
      <c r="N75" s="77" t="str">
        <f>IF(TrRoad_act!N51=0,"",N38/TrRoad_act!N51*1000
)</f>
        <v/>
      </c>
      <c r="O75" s="77" t="str">
        <f>IF(TrRoad_act!O51=0,"",O38/TrRoad_act!O51*1000
)</f>
        <v/>
      </c>
      <c r="P75" s="77" t="str">
        <f>IF(TrRoad_act!P51=0,"",P38/TrRoad_act!P51*1000
)</f>
        <v/>
      </c>
      <c r="Q75" s="77" t="str">
        <f>IF(TrRoad_act!Q51=0,"",Q38/TrRoad_act!Q51*1000
)</f>
        <v/>
      </c>
    </row>
    <row r="76" spans="1:17" ht="11.45" customHeight="1" x14ac:dyDescent="0.25">
      <c r="A76" s="62" t="s">
        <v>55</v>
      </c>
      <c r="B76" s="77" t="str">
        <f>IF(TrRoad_act!B52=0,"",B39/TrRoad_act!B52*1000
)</f>
        <v/>
      </c>
      <c r="C76" s="77" t="str">
        <f>IF(TrRoad_act!C52=0,"",C39/TrRoad_act!C52*1000
)</f>
        <v/>
      </c>
      <c r="D76" s="77" t="str">
        <f>IF(TrRoad_act!D52=0,"",D39/TrRoad_act!D52*1000
)</f>
        <v/>
      </c>
      <c r="E76" s="77" t="str">
        <f>IF(TrRoad_act!E52=0,"",E39/TrRoad_act!E52*1000
)</f>
        <v/>
      </c>
      <c r="F76" s="77" t="str">
        <f>IF(TrRoad_act!F52=0,"",F39/TrRoad_act!F52*1000
)</f>
        <v/>
      </c>
      <c r="G76" s="77" t="str">
        <f>IF(TrRoad_act!G52=0,"",G39/TrRoad_act!G52*1000
)</f>
        <v/>
      </c>
      <c r="H76" s="77" t="str">
        <f>IF(TrRoad_act!H52=0,"",H39/TrRoad_act!H52*1000
)</f>
        <v/>
      </c>
      <c r="I76" s="77" t="str">
        <f>IF(TrRoad_act!I52=0,"",I39/TrRoad_act!I52*1000
)</f>
        <v/>
      </c>
      <c r="J76" s="77" t="str">
        <f>IF(TrRoad_act!J52=0,"",J39/TrRoad_act!J52*1000
)</f>
        <v/>
      </c>
      <c r="K76" s="77" t="str">
        <f>IF(TrRoad_act!K52=0,"",K39/TrRoad_act!K52*1000
)</f>
        <v/>
      </c>
      <c r="L76" s="77" t="str">
        <f>IF(TrRoad_act!L52=0,"",L39/TrRoad_act!L52*1000
)</f>
        <v/>
      </c>
      <c r="M76" s="77" t="str">
        <f>IF(TrRoad_act!M52=0,"",M39/TrRoad_act!M52*1000
)</f>
        <v/>
      </c>
      <c r="N76" s="77" t="str">
        <f>IF(TrRoad_act!N52=0,"",N39/TrRoad_act!N52*1000
)</f>
        <v/>
      </c>
      <c r="O76" s="77" t="str">
        <f>IF(TrRoad_act!O52=0,"",O39/TrRoad_act!O52*1000
)</f>
        <v/>
      </c>
      <c r="P76" s="77" t="str">
        <f>IF(TrRoad_act!P52=0,"",P39/TrRoad_act!P52*1000
)</f>
        <v/>
      </c>
      <c r="Q76" s="77" t="str">
        <f>IF(TrRoad_act!Q52=0,"",Q39/TrRoad_act!Q52*1000
)</f>
        <v/>
      </c>
    </row>
    <row r="77" spans="1:17" ht="11.45" customHeight="1" x14ac:dyDescent="0.25">
      <c r="A77" s="19" t="s">
        <v>24</v>
      </c>
      <c r="B77" s="76">
        <f>IF(TrRoad_act!B53=0,"",B40/TrRoad_act!B53*1000
)</f>
        <v>1344.3546123828271</v>
      </c>
      <c r="C77" s="76">
        <f>IF(TrRoad_act!C53=0,"",C40/TrRoad_act!C53*1000
)</f>
        <v>1700.9085236559795</v>
      </c>
      <c r="D77" s="76">
        <f>IF(TrRoad_act!D53=0,"",D40/TrRoad_act!D53*1000
)</f>
        <v>1686.2348684721289</v>
      </c>
      <c r="E77" s="76">
        <f>IF(TrRoad_act!E53=0,"",E40/TrRoad_act!E53*1000
)</f>
        <v>1185.1142813731624</v>
      </c>
      <c r="F77" s="76">
        <f>IF(TrRoad_act!F53=0,"",F40/TrRoad_act!F53*1000
)</f>
        <v>1383.7651312884261</v>
      </c>
      <c r="G77" s="76">
        <f>IF(TrRoad_act!G53=0,"",G40/TrRoad_act!G53*1000
)</f>
        <v>1419.5876363652033</v>
      </c>
      <c r="H77" s="76">
        <f>IF(TrRoad_act!H53=0,"",H40/TrRoad_act!H53*1000
)</f>
        <v>1321.2925288901256</v>
      </c>
      <c r="I77" s="76">
        <f>IF(TrRoad_act!I53=0,"",I40/TrRoad_act!I53*1000
)</f>
        <v>1790.9972704396082</v>
      </c>
      <c r="J77" s="76">
        <f>IF(TrRoad_act!J53=0,"",J40/TrRoad_act!J53*1000
)</f>
        <v>2075.9009328275356</v>
      </c>
      <c r="K77" s="76">
        <f>IF(TrRoad_act!K53=0,"",K40/TrRoad_act!K53*1000
)</f>
        <v>1317.3687496722146</v>
      </c>
      <c r="L77" s="76">
        <f>IF(TrRoad_act!L53=0,"",L40/TrRoad_act!L53*1000
)</f>
        <v>1706.4775816687586</v>
      </c>
      <c r="M77" s="76">
        <f>IF(TrRoad_act!M53=0,"",M40/TrRoad_act!M53*1000
)</f>
        <v>1889.9289155944643</v>
      </c>
      <c r="N77" s="76">
        <f>IF(TrRoad_act!N53=0,"",N40/TrRoad_act!N53*1000
)</f>
        <v>1275.7168897556278</v>
      </c>
      <c r="O77" s="76">
        <f>IF(TrRoad_act!O53=0,"",O40/TrRoad_act!O53*1000
)</f>
        <v>1294.6108568947461</v>
      </c>
      <c r="P77" s="76">
        <f>IF(TrRoad_act!P53=0,"",P40/TrRoad_act!P53*1000
)</f>
        <v>1952.5088892348797</v>
      </c>
      <c r="Q77" s="76">
        <f>IF(TrRoad_act!Q53=0,"",Q40/TrRoad_act!Q53*1000
)</f>
        <v>2071.0394975776794</v>
      </c>
    </row>
    <row r="78" spans="1:17" ht="11.45" customHeight="1" x14ac:dyDescent="0.25">
      <c r="A78" s="17" t="s">
        <v>23</v>
      </c>
      <c r="B78" s="75">
        <f>IF(TrRoad_act!B54=0,"",B41/TrRoad_act!B54*1000
)</f>
        <v>1194.5116516436353</v>
      </c>
      <c r="C78" s="75">
        <f>IF(TrRoad_act!C54=0,"",C41/TrRoad_act!C54*1000
)</f>
        <v>1330.5615553154132</v>
      </c>
      <c r="D78" s="75">
        <f>IF(TrRoad_act!D54=0,"",D41/TrRoad_act!D54*1000
)</f>
        <v>1324.3697805574541</v>
      </c>
      <c r="E78" s="75">
        <f>IF(TrRoad_act!E54=0,"",E41/TrRoad_act!E54*1000
)</f>
        <v>1138.7171132261772</v>
      </c>
      <c r="F78" s="75">
        <f>IF(TrRoad_act!F54=0,"",F41/TrRoad_act!F54*1000
)</f>
        <v>1209.8232236632305</v>
      </c>
      <c r="G78" s="75">
        <f>IF(TrRoad_act!G54=0,"",G41/TrRoad_act!G54*1000
)</f>
        <v>1216.5101921371793</v>
      </c>
      <c r="H78" s="75">
        <f>IF(TrRoad_act!H54=0,"",H41/TrRoad_act!H54*1000
)</f>
        <v>1162.2740479769595</v>
      </c>
      <c r="I78" s="75">
        <f>IF(TrRoad_act!I54=0,"",I41/TrRoad_act!I54*1000
)</f>
        <v>1316.277021810916</v>
      </c>
      <c r="J78" s="75">
        <f>IF(TrRoad_act!J54=0,"",J41/TrRoad_act!J54*1000
)</f>
        <v>1413.5925846903742</v>
      </c>
      <c r="K78" s="75">
        <f>IF(TrRoad_act!K54=0,"",K41/TrRoad_act!K54*1000
)</f>
        <v>1139.7951371402223</v>
      </c>
      <c r="L78" s="75">
        <f>IF(TrRoad_act!L54=0,"",L41/TrRoad_act!L54*1000
)</f>
        <v>1279.186982174996</v>
      </c>
      <c r="M78" s="75">
        <f>IF(TrRoad_act!M54=0,"",M41/TrRoad_act!M54*1000
)</f>
        <v>1338.1320826871731</v>
      </c>
      <c r="N78" s="75">
        <f>IF(TrRoad_act!N54=0,"",N41/TrRoad_act!N54*1000
)</f>
        <v>1105.7268345423583</v>
      </c>
      <c r="O78" s="75">
        <f>IF(TrRoad_act!O54=0,"",O41/TrRoad_act!O54*1000
)</f>
        <v>1111.9839292707752</v>
      </c>
      <c r="P78" s="75">
        <f>IF(TrRoad_act!P54=0,"",P41/TrRoad_act!P54*1000
)</f>
        <v>1354.9625955813096</v>
      </c>
      <c r="Q78" s="75">
        <f>IF(TrRoad_act!Q54=0,"",Q41/TrRoad_act!Q54*1000
)</f>
        <v>1394.0960676002446</v>
      </c>
    </row>
    <row r="79" spans="1:17" ht="11.45" customHeight="1" x14ac:dyDescent="0.25">
      <c r="A79" s="15" t="s">
        <v>22</v>
      </c>
      <c r="B79" s="74">
        <f>IF(TrRoad_act!B55=0,"",B42/TrRoad_act!B55*1000
)</f>
        <v>1773.9763536994446</v>
      </c>
      <c r="C79" s="74">
        <f>IF(TrRoad_act!C55=0,"",C42/TrRoad_act!C55*1000
)</f>
        <v>2688.9526614292308</v>
      </c>
      <c r="D79" s="74">
        <f>IF(TrRoad_act!D55=0,"",D42/TrRoad_act!D55*1000
)</f>
        <v>2607.2768677249137</v>
      </c>
      <c r="E79" s="74">
        <f>IF(TrRoad_act!E55=0,"",E42/TrRoad_act!E55*1000
)</f>
        <v>1334.5385927225593</v>
      </c>
      <c r="F79" s="74">
        <f>IF(TrRoad_act!F55=0,"",F42/TrRoad_act!F55*1000
)</f>
        <v>1856.5361800638914</v>
      </c>
      <c r="G79" s="74">
        <f>IF(TrRoad_act!G55=0,"",G42/TrRoad_act!G55*1000
)</f>
        <v>1905.1355493158394</v>
      </c>
      <c r="H79" s="74">
        <f>IF(TrRoad_act!H55=0,"",H42/TrRoad_act!H55*1000
)</f>
        <v>1629.6209793736152</v>
      </c>
      <c r="I79" s="74">
        <f>IF(TrRoad_act!I55=0,"",I42/TrRoad_act!I55*1000
)</f>
        <v>2724.3956819604664</v>
      </c>
      <c r="J79" s="74">
        <f>IF(TrRoad_act!J55=0,"",J42/TrRoad_act!J55*1000
)</f>
        <v>3313.2026754301196</v>
      </c>
      <c r="K79" s="74">
        <f>IF(TrRoad_act!K55=0,"",K42/TrRoad_act!K55*1000
)</f>
        <v>1708.2161821090517</v>
      </c>
      <c r="L79" s="74">
        <f>IF(TrRoad_act!L55=0,"",L42/TrRoad_act!L55*1000
)</f>
        <v>2423.8019835327168</v>
      </c>
      <c r="M79" s="74">
        <f>IF(TrRoad_act!M55=0,"",M42/TrRoad_act!M55*1000
)</f>
        <v>2728.0583025031369</v>
      </c>
      <c r="N79" s="74">
        <f>IF(TrRoad_act!N55=0,"",N42/TrRoad_act!N55*1000
)</f>
        <v>1518.102522442972</v>
      </c>
      <c r="O79" s="74">
        <f>IF(TrRoad_act!O55=0,"",O42/TrRoad_act!O55*1000
)</f>
        <v>1534.0337091823765</v>
      </c>
      <c r="P79" s="74">
        <f>IF(TrRoad_act!P55=0,"",P42/TrRoad_act!P55*1000
)</f>
        <v>2848.3187464176353</v>
      </c>
      <c r="Q79" s="74">
        <f>IF(TrRoad_act!Q55=0,"",Q42/TrRoad_act!Q55*1000
)</f>
        <v>2951.242534453731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73.80846448826351</v>
      </c>
      <c r="C82" s="79">
        <f>IF(TrRoad_act!C4=0,"",C18/TrRoad_act!C4*1000)</f>
        <v>77.452475226829847</v>
      </c>
      <c r="D82" s="79">
        <f>IF(TrRoad_act!D4=0,"",D18/TrRoad_act!D4*1000)</f>
        <v>80.162666523948246</v>
      </c>
      <c r="E82" s="79">
        <f>IF(TrRoad_act!E4=0,"",E18/TrRoad_act!E4*1000)</f>
        <v>77.479880205160001</v>
      </c>
      <c r="F82" s="79">
        <f>IF(TrRoad_act!F4=0,"",F18/TrRoad_act!F4*1000)</f>
        <v>77.480766534168424</v>
      </c>
      <c r="G82" s="79">
        <f>IF(TrRoad_act!G4=0,"",G18/TrRoad_act!G4*1000)</f>
        <v>75.554972584326222</v>
      </c>
      <c r="H82" s="79">
        <f>IF(TrRoad_act!H4=0,"",H18/TrRoad_act!H4*1000)</f>
        <v>72.378697604142317</v>
      </c>
      <c r="I82" s="79">
        <f>IF(TrRoad_act!I4=0,"",I18/TrRoad_act!I4*1000)</f>
        <v>80.598247136611519</v>
      </c>
      <c r="J82" s="79">
        <f>IF(TrRoad_act!J4=0,"",J18/TrRoad_act!J4*1000)</f>
        <v>81.219902312296981</v>
      </c>
      <c r="K82" s="79">
        <f>IF(TrRoad_act!K4=0,"",K18/TrRoad_act!K4*1000)</f>
        <v>78.257815157291958</v>
      </c>
      <c r="L82" s="79">
        <f>IF(TrRoad_act!L4=0,"",L18/TrRoad_act!L4*1000)</f>
        <v>85.995441153618202</v>
      </c>
      <c r="M82" s="79">
        <f>IF(TrRoad_act!M4=0,"",M18/TrRoad_act!M4*1000)</f>
        <v>86.870868133900501</v>
      </c>
      <c r="N82" s="79">
        <f>IF(TrRoad_act!N4=0,"",N18/TrRoad_act!N4*1000)</f>
        <v>84.10596065186553</v>
      </c>
      <c r="O82" s="79">
        <f>IF(TrRoad_act!O4=0,"",O18/TrRoad_act!O4*1000)</f>
        <v>83.912207905814569</v>
      </c>
      <c r="P82" s="79">
        <f>IF(TrRoad_act!P4=0,"",P18/TrRoad_act!P4*1000)</f>
        <v>109.84685117282874</v>
      </c>
      <c r="Q82" s="79">
        <f>IF(TrRoad_act!Q4=0,"",Q18/TrRoad_act!Q4*1000)</f>
        <v>114.13942283754515</v>
      </c>
    </row>
    <row r="83" spans="1:17" ht="11.45" customHeight="1" x14ac:dyDescent="0.25">
      <c r="A83" s="23" t="s">
        <v>30</v>
      </c>
      <c r="B83" s="78">
        <f>IF(TrRoad_act!B5=0,"",B19/TrRoad_act!B5*1000)</f>
        <v>127.79574820231306</v>
      </c>
      <c r="C83" s="78">
        <f>IF(TrRoad_act!C5=0,"",C19/TrRoad_act!C5*1000)</f>
        <v>127.59570591349151</v>
      </c>
      <c r="D83" s="78">
        <f>IF(TrRoad_act!D5=0,"",D19/TrRoad_act!D5*1000)</f>
        <v>127.16384814508876</v>
      </c>
      <c r="E83" s="78">
        <f>IF(TrRoad_act!E5=0,"",E19/TrRoad_act!E5*1000)</f>
        <v>126.59731334096979</v>
      </c>
      <c r="F83" s="78">
        <f>IF(TrRoad_act!F5=0,"",F19/TrRoad_act!F5*1000)</f>
        <v>126.06875089873246</v>
      </c>
      <c r="G83" s="78">
        <f>IF(TrRoad_act!G5=0,"",G19/TrRoad_act!G5*1000)</f>
        <v>125.25540368058915</v>
      </c>
      <c r="H83" s="78">
        <f>IF(TrRoad_act!H5=0,"",H19/TrRoad_act!H5*1000)</f>
        <v>122.46877069766725</v>
      </c>
      <c r="I83" s="78">
        <f>IF(TrRoad_act!I5=0,"",I19/TrRoad_act!I5*1000)</f>
        <v>119.10174955690097</v>
      </c>
      <c r="J83" s="78">
        <f>IF(TrRoad_act!J5=0,"",J19/TrRoad_act!J5*1000)</f>
        <v>115.65390803822586</v>
      </c>
      <c r="K83" s="78">
        <f>IF(TrRoad_act!K5=0,"",K19/TrRoad_act!K5*1000)</f>
        <v>113.73442031597885</v>
      </c>
      <c r="L83" s="78">
        <f>IF(TrRoad_act!L5=0,"",L19/TrRoad_act!L5*1000)</f>
        <v>113.43494213890075</v>
      </c>
      <c r="M83" s="78">
        <f>IF(TrRoad_act!M5=0,"",M19/TrRoad_act!M5*1000)</f>
        <v>112.09745463495079</v>
      </c>
      <c r="N83" s="78">
        <f>IF(TrRoad_act!N5=0,"",N19/TrRoad_act!N5*1000)</f>
        <v>111.34032075255341</v>
      </c>
      <c r="O83" s="78">
        <f>IF(TrRoad_act!O5=0,"",O19/TrRoad_act!O5*1000)</f>
        <v>110.81902409034872</v>
      </c>
      <c r="P83" s="78">
        <f>IF(TrRoad_act!P5=0,"",P19/TrRoad_act!P5*1000)</f>
        <v>109.69003615322823</v>
      </c>
      <c r="Q83" s="78">
        <f>IF(TrRoad_act!Q5=0,"",Q19/TrRoad_act!Q5*1000)</f>
        <v>106.22438870267327</v>
      </c>
    </row>
    <row r="84" spans="1:17" ht="11.45" customHeight="1" x14ac:dyDescent="0.25">
      <c r="A84" s="19" t="s">
        <v>29</v>
      </c>
      <c r="B84" s="76">
        <f>IF(TrRoad_act!B6=0,"",B20/TrRoad_act!B6*1000)</f>
        <v>74.455274657266557</v>
      </c>
      <c r="C84" s="76">
        <f>IF(TrRoad_act!C6=0,"",C20/TrRoad_act!C6*1000)</f>
        <v>78.854436466117249</v>
      </c>
      <c r="D84" s="76">
        <f>IF(TrRoad_act!D6=0,"",D20/TrRoad_act!D6*1000)</f>
        <v>82.259856007389871</v>
      </c>
      <c r="E84" s="76">
        <f>IF(TrRoad_act!E6=0,"",E20/TrRoad_act!E6*1000)</f>
        <v>79.130420364116532</v>
      </c>
      <c r="F84" s="76">
        <f>IF(TrRoad_act!F6=0,"",F20/TrRoad_act!F6*1000)</f>
        <v>80.104515410900376</v>
      </c>
      <c r="G84" s="76">
        <f>IF(TrRoad_act!G6=0,"",G20/TrRoad_act!G6*1000)</f>
        <v>78.242567808587935</v>
      </c>
      <c r="H84" s="76">
        <f>IF(TrRoad_act!H6=0,"",H20/TrRoad_act!H6*1000)</f>
        <v>74.727753277587198</v>
      </c>
      <c r="I84" s="76">
        <f>IF(TrRoad_act!I6=0,"",I20/TrRoad_act!I6*1000)</f>
        <v>83.979219729088186</v>
      </c>
      <c r="J84" s="76">
        <f>IF(TrRoad_act!J6=0,"",J20/TrRoad_act!J6*1000)</f>
        <v>84.603184906976438</v>
      </c>
      <c r="K84" s="76">
        <f>IF(TrRoad_act!K6=0,"",K20/TrRoad_act!K6*1000)</f>
        <v>80.197045691978104</v>
      </c>
      <c r="L84" s="76">
        <f>IF(TrRoad_act!L6=0,"",L20/TrRoad_act!L6*1000)</f>
        <v>88.71288063044183</v>
      </c>
      <c r="M84" s="76">
        <f>IF(TrRoad_act!M6=0,"",M20/TrRoad_act!M6*1000)</f>
        <v>89.99690787271183</v>
      </c>
      <c r="N84" s="76">
        <f>IF(TrRoad_act!N6=0,"",N20/TrRoad_act!N6*1000)</f>
        <v>86.823462308333191</v>
      </c>
      <c r="O84" s="76">
        <f>IF(TrRoad_act!O6=0,"",O20/TrRoad_act!O6*1000)</f>
        <v>87.39609678607502</v>
      </c>
      <c r="P84" s="76">
        <f>IF(TrRoad_act!P6=0,"",P20/TrRoad_act!P6*1000)</f>
        <v>118.44542094784472</v>
      </c>
      <c r="Q84" s="76">
        <f>IF(TrRoad_act!Q6=0,"",Q20/TrRoad_act!Q6*1000)</f>
        <v>122.12199734382645</v>
      </c>
    </row>
    <row r="85" spans="1:17" ht="11.45" customHeight="1" x14ac:dyDescent="0.25">
      <c r="A85" s="62" t="s">
        <v>59</v>
      </c>
      <c r="B85" s="77">
        <f>IF(TrRoad_act!B7=0,"",B21/TrRoad_act!B7*1000)</f>
        <v>86.297091528937599</v>
      </c>
      <c r="C85" s="77">
        <f>IF(TrRoad_act!C7=0,"",C21/TrRoad_act!C7*1000)</f>
        <v>92.416161349645535</v>
      </c>
      <c r="D85" s="77">
        <f>IF(TrRoad_act!D7=0,"",D21/TrRoad_act!D7*1000)</f>
        <v>97.7797895365524</v>
      </c>
      <c r="E85" s="77">
        <f>IF(TrRoad_act!E7=0,"",E21/TrRoad_act!E7*1000)</f>
        <v>96.30889491793549</v>
      </c>
      <c r="F85" s="77">
        <f>IF(TrRoad_act!F7=0,"",F21/TrRoad_act!F7*1000)</f>
        <v>99.630161613582388</v>
      </c>
      <c r="G85" s="77">
        <f>IF(TrRoad_act!G7=0,"",G21/TrRoad_act!G7*1000)</f>
        <v>94.493568958284484</v>
      </c>
      <c r="H85" s="77">
        <f>IF(TrRoad_act!H7=0,"",H21/TrRoad_act!H7*1000)</f>
        <v>93.533945403517009</v>
      </c>
      <c r="I85" s="77">
        <f>IF(TrRoad_act!I7=0,"",I21/TrRoad_act!I7*1000)</f>
        <v>105.76236190786952</v>
      </c>
      <c r="J85" s="77">
        <f>IF(TrRoad_act!J7=0,"",J21/TrRoad_act!J7*1000)</f>
        <v>106.52977065664172</v>
      </c>
      <c r="K85" s="77">
        <f>IF(TrRoad_act!K7=0,"",K21/TrRoad_act!K7*1000)</f>
        <v>102.79915983619185</v>
      </c>
      <c r="L85" s="77">
        <f>IF(TrRoad_act!L7=0,"",L21/TrRoad_act!L7*1000)</f>
        <v>116.82821276309846</v>
      </c>
      <c r="M85" s="77">
        <f>IF(TrRoad_act!M7=0,"",M21/TrRoad_act!M7*1000)</f>
        <v>115.57858662917769</v>
      </c>
      <c r="N85" s="77">
        <f>IF(TrRoad_act!N7=0,"",N21/TrRoad_act!N7*1000)</f>
        <v>116.59446471573425</v>
      </c>
      <c r="O85" s="77">
        <f>IF(TrRoad_act!O7=0,"",O21/TrRoad_act!O7*1000)</f>
        <v>118.52221711677564</v>
      </c>
      <c r="P85" s="77">
        <f>IF(TrRoad_act!P7=0,"",P21/TrRoad_act!P7*1000)</f>
        <v>152.05405629370975</v>
      </c>
      <c r="Q85" s="77">
        <f>IF(TrRoad_act!Q7=0,"",Q21/TrRoad_act!Q7*1000)</f>
        <v>153.47966232420418</v>
      </c>
    </row>
    <row r="86" spans="1:17" ht="11.45" customHeight="1" x14ac:dyDescent="0.25">
      <c r="A86" s="62" t="s">
        <v>58</v>
      </c>
      <c r="B86" s="77">
        <f>IF(TrRoad_act!B8=0,"",B22/TrRoad_act!B8*1000)</f>
        <v>62.503463035812224</v>
      </c>
      <c r="C86" s="77">
        <f>IF(TrRoad_act!C8=0,"",C22/TrRoad_act!C8*1000)</f>
        <v>65.766264163603381</v>
      </c>
      <c r="D86" s="77">
        <f>IF(TrRoad_act!D8=0,"",D22/TrRoad_act!D8*1000)</f>
        <v>68.886390803738976</v>
      </c>
      <c r="E86" s="77">
        <f>IF(TrRoad_act!E8=0,"",E22/TrRoad_act!E8*1000)</f>
        <v>63.768275076874204</v>
      </c>
      <c r="F86" s="77">
        <f>IF(TrRoad_act!F8=0,"",F22/TrRoad_act!F8*1000)</f>
        <v>66.97106629764329</v>
      </c>
      <c r="G86" s="77">
        <f>IF(TrRoad_act!G8=0,"",G22/TrRoad_act!G8*1000)</f>
        <v>64.223823406003888</v>
      </c>
      <c r="H86" s="77">
        <f>IF(TrRoad_act!H8=0,"",H22/TrRoad_act!H8*1000)</f>
        <v>60.775630710961074</v>
      </c>
      <c r="I86" s="77">
        <f>IF(TrRoad_act!I8=0,"",I22/TrRoad_act!I8*1000)</f>
        <v>71.794758451832436</v>
      </c>
      <c r="J86" s="77">
        <f>IF(TrRoad_act!J8=0,"",J22/TrRoad_act!J8*1000)</f>
        <v>73.586766103904978</v>
      </c>
      <c r="K86" s="77">
        <f>IF(TrRoad_act!K8=0,"",K22/TrRoad_act!K8*1000)</f>
        <v>66.522870941203124</v>
      </c>
      <c r="L86" s="77">
        <f>IF(TrRoad_act!L8=0,"",L22/TrRoad_act!L8*1000)</f>
        <v>78.800942870220339</v>
      </c>
      <c r="M86" s="77">
        <f>IF(TrRoad_act!M8=0,"",M22/TrRoad_act!M8*1000)</f>
        <v>81.397452013037508</v>
      </c>
      <c r="N86" s="77">
        <f>IF(TrRoad_act!N8=0,"",N22/TrRoad_act!N8*1000)</f>
        <v>78.221569885846151</v>
      </c>
      <c r="O86" s="77">
        <f>IF(TrRoad_act!O8=0,"",O22/TrRoad_act!O8*1000)</f>
        <v>80.384364441397977</v>
      </c>
      <c r="P86" s="77">
        <f>IF(TrRoad_act!P8=0,"",P22/TrRoad_act!P8*1000)</f>
        <v>111.32624908686169</v>
      </c>
      <c r="Q86" s="77">
        <f>IF(TrRoad_act!Q8=0,"",Q22/TrRoad_act!Q8*1000)</f>
        <v>116.16242300198076</v>
      </c>
    </row>
    <row r="87" spans="1:17" ht="11.45" customHeight="1" x14ac:dyDescent="0.25">
      <c r="A87" s="62" t="s">
        <v>57</v>
      </c>
      <c r="B87" s="77">
        <f>IF(TrRoad_act!B9=0,"",B23/TrRoad_act!B9*1000)</f>
        <v>63.211258566498564</v>
      </c>
      <c r="C87" s="77">
        <f>IF(TrRoad_act!C9=0,"",C23/TrRoad_act!C9*1000)</f>
        <v>70.495851680445469</v>
      </c>
      <c r="D87" s="77">
        <f>IF(TrRoad_act!D9=0,"",D23/TrRoad_act!D9*1000)</f>
        <v>74.650961896422402</v>
      </c>
      <c r="E87" s="77">
        <f>IF(TrRoad_act!E9=0,"",E23/TrRoad_act!E9*1000)</f>
        <v>78.206504199670306</v>
      </c>
      <c r="F87" s="77">
        <f>IF(TrRoad_act!F9=0,"",F23/TrRoad_act!F9*1000)</f>
        <v>77.008263718779091</v>
      </c>
      <c r="G87" s="77">
        <f>IF(TrRoad_act!G9=0,"",G23/TrRoad_act!G9*1000)</f>
        <v>88.974983181979127</v>
      </c>
      <c r="H87" s="77">
        <f>IF(TrRoad_act!H9=0,"",H23/TrRoad_act!H9*1000)</f>
        <v>86.47313626954886</v>
      </c>
      <c r="I87" s="77">
        <f>IF(TrRoad_act!I9=0,"",I23/TrRoad_act!I9*1000)</f>
        <v>81.1627102811252</v>
      </c>
      <c r="J87" s="77">
        <f>IF(TrRoad_act!J9=0,"",J23/TrRoad_act!J9*1000)</f>
        <v>78.418211569651376</v>
      </c>
      <c r="K87" s="77">
        <f>IF(TrRoad_act!K9=0,"",K23/TrRoad_act!K9*1000)</f>
        <v>89.718708083224655</v>
      </c>
      <c r="L87" s="77">
        <f>IF(TrRoad_act!L9=0,"",L23/TrRoad_act!L9*1000)</f>
        <v>88.437907758287054</v>
      </c>
      <c r="M87" s="77">
        <f>IF(TrRoad_act!M9=0,"",M23/TrRoad_act!M9*1000)</f>
        <v>90.19434440356811</v>
      </c>
      <c r="N87" s="77">
        <f>IF(TrRoad_act!N9=0,"",N23/TrRoad_act!N9*1000)</f>
        <v>97.426314463620599</v>
      </c>
      <c r="O87" s="77">
        <f>IF(TrRoad_act!O9=0,"",O23/TrRoad_act!O9*1000)</f>
        <v>91.010068126286384</v>
      </c>
      <c r="P87" s="77">
        <f>IF(TrRoad_act!P9=0,"",P23/TrRoad_act!P9*1000)</f>
        <v>118.2287862463082</v>
      </c>
      <c r="Q87" s="77">
        <f>IF(TrRoad_act!Q9=0,"",Q23/TrRoad_act!Q9*1000)</f>
        <v>121.83128764278381</v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 t="str">
        <f>IF(TrRoad_act!C10=0,"",C24/TrRoad_act!C10*1000)</f>
        <v/>
      </c>
      <c r="D88" s="77" t="str">
        <f>IF(TrRoad_act!D10=0,"",D24/TrRoad_act!D10*1000)</f>
        <v/>
      </c>
      <c r="E88" s="77" t="str">
        <f>IF(TrRoad_act!E10=0,"",E24/TrRoad_act!E10*1000)</f>
        <v/>
      </c>
      <c r="F88" s="77" t="str">
        <f>IF(TrRoad_act!F10=0,"",F24/TrRoad_act!F10*1000)</f>
        <v/>
      </c>
      <c r="G88" s="77" t="str">
        <f>IF(TrRoad_act!G10=0,"",G24/TrRoad_act!G10*1000)</f>
        <v/>
      </c>
      <c r="H88" s="77" t="str">
        <f>IF(TrRoad_act!H10=0,"",H24/TrRoad_act!H10*1000)</f>
        <v/>
      </c>
      <c r="I88" s="77" t="str">
        <f>IF(TrRoad_act!I10=0,"",I24/TrRoad_act!I10*1000)</f>
        <v/>
      </c>
      <c r="J88" s="77" t="str">
        <f>IF(TrRoad_act!J10=0,"",J24/TrRoad_act!J10*1000)</f>
        <v/>
      </c>
      <c r="K88" s="77" t="str">
        <f>IF(TrRoad_act!K10=0,"",K24/TrRoad_act!K10*1000)</f>
        <v/>
      </c>
      <c r="L88" s="77" t="str">
        <f>IF(TrRoad_act!L10=0,"",L24/TrRoad_act!L10*1000)</f>
        <v/>
      </c>
      <c r="M88" s="77" t="str">
        <f>IF(TrRoad_act!M10=0,"",M24/TrRoad_act!M10*1000)</f>
        <v/>
      </c>
      <c r="N88" s="77">
        <f>IF(TrRoad_act!N10=0,"",N24/TrRoad_act!N10*1000)</f>
        <v>88.165938562218841</v>
      </c>
      <c r="O88" s="77">
        <f>IF(TrRoad_act!O10=0,"",O24/TrRoad_act!O10*1000)</f>
        <v>72.038846940830297</v>
      </c>
      <c r="P88" s="77">
        <f>IF(TrRoad_act!P10=0,"",P24/TrRoad_act!P10*1000)</f>
        <v>88.296796071350215</v>
      </c>
      <c r="Q88" s="77">
        <f>IF(TrRoad_act!Q10=0,"",Q24/TrRoad_act!Q10*1000)</f>
        <v>92.799478168452112</v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 t="str">
        <f>IF(TrRoad_act!N11=0,"",N25/TrRoad_act!N11*1000)</f>
        <v/>
      </c>
      <c r="O89" s="77">
        <f>IF(TrRoad_act!O11=0,"",O25/TrRoad_act!O11*1000)</f>
        <v>45.110947511981031</v>
      </c>
      <c r="P89" s="77">
        <f>IF(TrRoad_act!P11=0,"",P25/TrRoad_act!P11*1000)</f>
        <v>48.708916271760273</v>
      </c>
      <c r="Q89" s="77">
        <f>IF(TrRoad_act!Q11=0,"",Q25/TrRoad_act!Q11*1000)</f>
        <v>48.432515208899211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 t="str">
        <f>IF(TrRoad_act!I12=0,"",I26/TrRoad_act!I12*1000)</f>
        <v/>
      </c>
      <c r="J90" s="77" t="str">
        <f>IF(TrRoad_act!J12=0,"",J26/TrRoad_act!J12*1000)</f>
        <v/>
      </c>
      <c r="K90" s="77" t="str">
        <f>IF(TrRoad_act!K12=0,"",K26/TrRoad_act!K12*1000)</f>
        <v/>
      </c>
      <c r="L90" s="77" t="str">
        <f>IF(TrRoad_act!L12=0,"",L26/TrRoad_act!L12*1000)</f>
        <v/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66.437488065188049</v>
      </c>
      <c r="C91" s="76">
        <f>IF(TrRoad_act!C13=0,"",C27/TrRoad_act!C13*1000)</f>
        <v>63.427013708171998</v>
      </c>
      <c r="D91" s="76">
        <f>IF(TrRoad_act!D13=0,"",D27/TrRoad_act!D13*1000)</f>
        <v>61.010356652922255</v>
      </c>
      <c r="E91" s="76">
        <f>IF(TrRoad_act!E13=0,"",E27/TrRoad_act!E13*1000)</f>
        <v>60.306217331819227</v>
      </c>
      <c r="F91" s="76">
        <f>IF(TrRoad_act!F13=0,"",F27/TrRoad_act!F13*1000)</f>
        <v>53.566189373611316</v>
      </c>
      <c r="G91" s="76">
        <f>IF(TrRoad_act!G13=0,"",G27/TrRoad_act!G13*1000)</f>
        <v>49.26304667129434</v>
      </c>
      <c r="H91" s="76">
        <f>IF(TrRoad_act!H13=0,"",H27/TrRoad_act!H13*1000)</f>
        <v>46.271329523100214</v>
      </c>
      <c r="I91" s="76">
        <f>IF(TrRoad_act!I13=0,"",I27/TrRoad_act!I13*1000)</f>
        <v>43.15539363346516</v>
      </c>
      <c r="J91" s="76">
        <f>IF(TrRoad_act!J13=0,"",J27/TrRoad_act!J13*1000)</f>
        <v>42.648569804804893</v>
      </c>
      <c r="K91" s="76">
        <f>IF(TrRoad_act!K13=0,"",K27/TrRoad_act!K13*1000)</f>
        <v>51.693813275433286</v>
      </c>
      <c r="L91" s="76">
        <f>IF(TrRoad_act!L13=0,"",L27/TrRoad_act!L13*1000)</f>
        <v>52.066184814628116</v>
      </c>
      <c r="M91" s="76">
        <f>IF(TrRoad_act!M13=0,"",M27/TrRoad_act!M13*1000)</f>
        <v>51.884280846942218</v>
      </c>
      <c r="N91" s="76">
        <f>IF(TrRoad_act!N13=0,"",N27/TrRoad_act!N13*1000)</f>
        <v>49.097559981142588</v>
      </c>
      <c r="O91" s="76">
        <f>IF(TrRoad_act!O13=0,"",O27/TrRoad_act!O13*1000)</f>
        <v>42.153355057746701</v>
      </c>
      <c r="P91" s="76">
        <f>IF(TrRoad_act!P13=0,"",P27/TrRoad_act!P13*1000)</f>
        <v>39.474172351740997</v>
      </c>
      <c r="Q91" s="76">
        <f>IF(TrRoad_act!Q13=0,"",Q27/TrRoad_act!Q13*1000)</f>
        <v>42.1346826213368</v>
      </c>
    </row>
    <row r="92" spans="1:17" ht="11.45" customHeight="1" x14ac:dyDescent="0.25">
      <c r="A92" s="62" t="s">
        <v>59</v>
      </c>
      <c r="B92" s="75" t="str">
        <f>IF(TrRoad_act!B14=0,"",B28/TrRoad_act!B14*1000)</f>
        <v/>
      </c>
      <c r="C92" s="75" t="str">
        <f>IF(TrRoad_act!C14=0,"",C28/TrRoad_act!C14*1000)</f>
        <v/>
      </c>
      <c r="D92" s="75">
        <f>IF(TrRoad_act!D14=0,"",D28/TrRoad_act!D14*1000)</f>
        <v>41.195623450302342</v>
      </c>
      <c r="E92" s="75">
        <f>IF(TrRoad_act!E14=0,"",E28/TrRoad_act!E14*1000)</f>
        <v>41.221590035922119</v>
      </c>
      <c r="F92" s="75">
        <f>IF(TrRoad_act!F14=0,"",F28/TrRoad_act!F14*1000)</f>
        <v>40.884255102785069</v>
      </c>
      <c r="G92" s="75">
        <f>IF(TrRoad_act!G14=0,"",G28/TrRoad_act!G14*1000)</f>
        <v>41.153620493850511</v>
      </c>
      <c r="H92" s="75">
        <f>IF(TrRoad_act!H14=0,"",H28/TrRoad_act!H14*1000)</f>
        <v>40.782141838064582</v>
      </c>
      <c r="I92" s="75">
        <f>IF(TrRoad_act!I14=0,"",I28/TrRoad_act!I14*1000)</f>
        <v>40.508270181544518</v>
      </c>
      <c r="J92" s="75">
        <f>IF(TrRoad_act!J14=0,"",J28/TrRoad_act!J14*1000)</f>
        <v>40.187607454843722</v>
      </c>
      <c r="K92" s="75">
        <f>IF(TrRoad_act!K14=0,"",K28/TrRoad_act!K14*1000)</f>
        <v>41.039759757477327</v>
      </c>
      <c r="L92" s="75">
        <f>IF(TrRoad_act!L14=0,"",L28/TrRoad_act!L14*1000)</f>
        <v>41.229214395768572</v>
      </c>
      <c r="M92" s="75">
        <f>IF(TrRoad_act!M14=0,"",M28/TrRoad_act!M14*1000)</f>
        <v>41.070237826065984</v>
      </c>
      <c r="N92" s="75">
        <f>IF(TrRoad_act!N14=0,"",N28/TrRoad_act!N14*1000)</f>
        <v>41.328297021926439</v>
      </c>
      <c r="O92" s="75">
        <f>IF(TrRoad_act!O14=0,"",O28/TrRoad_act!O14*1000)</f>
        <v>30.839064456309622</v>
      </c>
      <c r="P92" s="75">
        <f>IF(TrRoad_act!P14=0,"",P28/TrRoad_act!P14*1000)</f>
        <v>30.489813091049349</v>
      </c>
      <c r="Q92" s="75">
        <f>IF(TrRoad_act!Q14=0,"",Q28/TrRoad_act!Q14*1000)</f>
        <v>30.251435231920816</v>
      </c>
    </row>
    <row r="93" spans="1:17" ht="11.45" customHeight="1" x14ac:dyDescent="0.25">
      <c r="A93" s="62" t="s">
        <v>58</v>
      </c>
      <c r="B93" s="75">
        <f>IF(TrRoad_act!B15=0,"",B29/TrRoad_act!B15*1000)</f>
        <v>66.437488065188049</v>
      </c>
      <c r="C93" s="75">
        <f>IF(TrRoad_act!C15=0,"",C29/TrRoad_act!C15*1000)</f>
        <v>63.427013708171998</v>
      </c>
      <c r="D93" s="75">
        <f>IF(TrRoad_act!D15=0,"",D29/TrRoad_act!D15*1000)</f>
        <v>61.048183519333328</v>
      </c>
      <c r="E93" s="75">
        <f>IF(TrRoad_act!E15=0,"",E29/TrRoad_act!E15*1000)</f>
        <v>60.357133642863197</v>
      </c>
      <c r="F93" s="75">
        <f>IF(TrRoad_act!F15=0,"",F29/TrRoad_act!F15*1000)</f>
        <v>53.883054194272582</v>
      </c>
      <c r="G93" s="75">
        <f>IF(TrRoad_act!G15=0,"",G29/TrRoad_act!G15*1000)</f>
        <v>50.238219806106088</v>
      </c>
      <c r="H93" s="75">
        <f>IF(TrRoad_act!H15=0,"",H29/TrRoad_act!H15*1000)</f>
        <v>47.89936695514703</v>
      </c>
      <c r="I93" s="75">
        <f>IF(TrRoad_act!I15=0,"",I29/TrRoad_act!I15*1000)</f>
        <v>45.261958418305277</v>
      </c>
      <c r="J93" s="75">
        <f>IF(TrRoad_act!J15=0,"",J29/TrRoad_act!J15*1000)</f>
        <v>44.930595236151419</v>
      </c>
      <c r="K93" s="75">
        <f>IF(TrRoad_act!K15=0,"",K29/TrRoad_act!K15*1000)</f>
        <v>55.091719514651608</v>
      </c>
      <c r="L93" s="75">
        <f>IF(TrRoad_act!L15=0,"",L29/TrRoad_act!L15*1000)</f>
        <v>55.659156088316323</v>
      </c>
      <c r="M93" s="75">
        <f>IF(TrRoad_act!M15=0,"",M29/TrRoad_act!M15*1000)</f>
        <v>55.553153155229559</v>
      </c>
      <c r="N93" s="75">
        <f>IF(TrRoad_act!N15=0,"",N29/TrRoad_act!N15*1000)</f>
        <v>52.628116957728651</v>
      </c>
      <c r="O93" s="75">
        <f>IF(TrRoad_act!O15=0,"",O29/TrRoad_act!O15*1000)</f>
        <v>54.502346223363269</v>
      </c>
      <c r="P93" s="75">
        <f>IF(TrRoad_act!P15=0,"",P29/TrRoad_act!P15*1000)</f>
        <v>51.21267429384897</v>
      </c>
      <c r="Q93" s="75">
        <f>IF(TrRoad_act!Q15=0,"",Q29/TrRoad_act!Q15*1000)</f>
        <v>55.98396527970835</v>
      </c>
    </row>
    <row r="94" spans="1:17" ht="11.45" customHeight="1" x14ac:dyDescent="0.25">
      <c r="A94" s="62" t="s">
        <v>57</v>
      </c>
      <c r="B94" s="75" t="str">
        <f>IF(TrRoad_act!B16=0,"",B30/TrRoad_act!B16*1000)</f>
        <v/>
      </c>
      <c r="C94" s="75" t="str">
        <f>IF(TrRoad_act!C16=0,"",C30/TrRoad_act!C16*1000)</f>
        <v/>
      </c>
      <c r="D94" s="75">
        <f>IF(TrRoad_act!D16=0,"",D30/TrRoad_act!D16*1000)</f>
        <v>40.212515637321857</v>
      </c>
      <c r="E94" s="75">
        <f>IF(TrRoad_act!E16=0,"",E30/TrRoad_act!E16*1000)</f>
        <v>41.801543910554955</v>
      </c>
      <c r="F94" s="75">
        <f>IF(TrRoad_act!F16=0,"",F30/TrRoad_act!F16*1000)</f>
        <v>37.785596179564692</v>
      </c>
      <c r="G94" s="75">
        <f>IF(TrRoad_act!G16=0,"",G30/TrRoad_act!G16*1000)</f>
        <v>35.423422819131318</v>
      </c>
      <c r="H94" s="75">
        <f>IF(TrRoad_act!H16=0,"",H30/TrRoad_act!H16*1000)</f>
        <v>34.352045246992368</v>
      </c>
      <c r="I94" s="75">
        <f>IF(TrRoad_act!I16=0,"",I30/TrRoad_act!I16*1000)</f>
        <v>33.367865380049579</v>
      </c>
      <c r="J94" s="75">
        <f>IF(TrRoad_act!J16=0,"",J30/TrRoad_act!J16*1000)</f>
        <v>33.310421615138665</v>
      </c>
      <c r="K94" s="75">
        <f>IF(TrRoad_act!K16=0,"",K30/TrRoad_act!K16*1000)</f>
        <v>41.001328272632307</v>
      </c>
      <c r="L94" s="75">
        <f>IF(TrRoad_act!L16=0,"",L30/TrRoad_act!L16*1000)</f>
        <v>41.165220040617058</v>
      </c>
      <c r="M94" s="75">
        <f>IF(TrRoad_act!M16=0,"",M30/TrRoad_act!M16*1000)</f>
        <v>39.502220793244177</v>
      </c>
      <c r="N94" s="75">
        <f>IF(TrRoad_act!N16=0,"",N30/TrRoad_act!N16*1000)</f>
        <v>37.989615248842689</v>
      </c>
      <c r="O94" s="75">
        <f>IF(TrRoad_act!O16=0,"",O30/TrRoad_act!O16*1000)</f>
        <v>39.350659580118332</v>
      </c>
      <c r="P94" s="75">
        <f>IF(TrRoad_act!P16=0,"",P30/TrRoad_act!P16*1000)</f>
        <v>37.133920021450898</v>
      </c>
      <c r="Q94" s="75">
        <f>IF(TrRoad_act!Q16=0,"",Q30/TrRoad_act!Q16*1000)</f>
        <v>40.811470717306214</v>
      </c>
    </row>
    <row r="95" spans="1:17" ht="11.45" customHeight="1" x14ac:dyDescent="0.25">
      <c r="A95" s="62" t="s">
        <v>56</v>
      </c>
      <c r="B95" s="75" t="str">
        <f>IF(TrRoad_act!B17=0,"",B31/TrRoad_act!B17*1000)</f>
        <v/>
      </c>
      <c r="C95" s="75" t="str">
        <f>IF(TrRoad_act!C17=0,"",C31/TrRoad_act!C17*1000)</f>
        <v/>
      </c>
      <c r="D95" s="75" t="str">
        <f>IF(TrRoad_act!D17=0,"",D31/TrRoad_act!D17*1000)</f>
        <v/>
      </c>
      <c r="E95" s="75" t="str">
        <f>IF(TrRoad_act!E17=0,"",E31/TrRoad_act!E17*1000)</f>
        <v/>
      </c>
      <c r="F95" s="75" t="str">
        <f>IF(TrRoad_act!F17=0,"",F31/TrRoad_act!F17*1000)</f>
        <v/>
      </c>
      <c r="G95" s="75" t="str">
        <f>IF(TrRoad_act!G17=0,"",G31/TrRoad_act!G17*1000)</f>
        <v/>
      </c>
      <c r="H95" s="75" t="str">
        <f>IF(TrRoad_act!H17=0,"",H31/TrRoad_act!H17*1000)</f>
        <v/>
      </c>
      <c r="I95" s="75" t="str">
        <f>IF(TrRoad_act!I17=0,"",I31/TrRoad_act!I17*1000)</f>
        <v/>
      </c>
      <c r="J95" s="75" t="str">
        <f>IF(TrRoad_act!J17=0,"",J31/TrRoad_act!J17*1000)</f>
        <v/>
      </c>
      <c r="K95" s="75">
        <f>IF(TrRoad_act!K17=0,"",K31/TrRoad_act!K17*1000)</f>
        <v>38.134006694671214</v>
      </c>
      <c r="L95" s="75">
        <f>IF(TrRoad_act!L17=0,"",L31/TrRoad_act!L17*1000)</f>
        <v>41.741473862437466</v>
      </c>
      <c r="M95" s="75">
        <f>IF(TrRoad_act!M17=0,"",M31/TrRoad_act!M17*1000)</f>
        <v>41.981922962906289</v>
      </c>
      <c r="N95" s="75">
        <f>IF(TrRoad_act!N17=0,"",N31/TrRoad_act!N17*1000)</f>
        <v>38.493029395796647</v>
      </c>
      <c r="O95" s="75">
        <f>IF(TrRoad_act!O17=0,"",O31/TrRoad_act!O17*1000)</f>
        <v>36.441278895242682</v>
      </c>
      <c r="P95" s="75">
        <f>IF(TrRoad_act!P17=0,"",P31/TrRoad_act!P17*1000)</f>
        <v>34.539638214113012</v>
      </c>
      <c r="Q95" s="75">
        <f>IF(TrRoad_act!Q17=0,"",Q31/TrRoad_act!Q17*1000)</f>
        <v>37.130867931179054</v>
      </c>
    </row>
    <row r="96" spans="1:17" ht="11.45" customHeight="1" x14ac:dyDescent="0.25">
      <c r="A96" s="62" t="s">
        <v>55</v>
      </c>
      <c r="B96" s="75" t="str">
        <f>IF(TrRoad_act!B18=0,"",B32/TrRoad_act!B18*1000)</f>
        <v/>
      </c>
      <c r="C96" s="75" t="str">
        <f>IF(TrRoad_act!C18=0,"",C32/TrRoad_act!C18*1000)</f>
        <v/>
      </c>
      <c r="D96" s="75" t="str">
        <f>IF(TrRoad_act!D18=0,"",D32/TrRoad_act!D18*1000)</f>
        <v/>
      </c>
      <c r="E96" s="75" t="str">
        <f>IF(TrRoad_act!E18=0,"",E32/TrRoad_act!E18*1000)</f>
        <v/>
      </c>
      <c r="F96" s="75">
        <f>IF(TrRoad_act!F18=0,"",F32/TrRoad_act!F18*1000)</f>
        <v>0</v>
      </c>
      <c r="G96" s="75">
        <f>IF(TrRoad_act!G18=0,"",G32/TrRoad_act!G18*1000)</f>
        <v>0</v>
      </c>
      <c r="H96" s="75">
        <f>IF(TrRoad_act!H18=0,"",H32/TrRoad_act!H18*1000)</f>
        <v>0</v>
      </c>
      <c r="I96" s="75">
        <f>IF(TrRoad_act!I18=0,"",I32/TrRoad_act!I18*1000)</f>
        <v>0</v>
      </c>
      <c r="J96" s="75">
        <f>IF(TrRoad_act!J18=0,"",J32/TrRoad_act!J18*1000)</f>
        <v>0</v>
      </c>
      <c r="K96" s="75">
        <f>IF(TrRoad_act!K18=0,"",K32/TrRoad_act!K18*1000)</f>
        <v>0</v>
      </c>
      <c r="L96" s="75">
        <f>IF(TrRoad_act!L18=0,"",L32/TrRoad_act!L18*1000)</f>
        <v>0</v>
      </c>
      <c r="M96" s="75">
        <f>IF(TrRoad_act!M18=0,"",M32/TrRoad_act!M18*1000)</f>
        <v>0</v>
      </c>
      <c r="N96" s="75">
        <f>IF(TrRoad_act!N18=0,"",N32/TrRoad_act!N18*1000)</f>
        <v>0</v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213.02505544980338</v>
      </c>
      <c r="C97" s="79">
        <f>IF(TrRoad_act!C19=0,"",C33/TrRoad_act!C19*1000)</f>
        <v>259.902892184834</v>
      </c>
      <c r="D97" s="79">
        <f>IF(TrRoad_act!D19=0,"",D33/TrRoad_act!D19*1000)</f>
        <v>254.34099427423885</v>
      </c>
      <c r="E97" s="79">
        <f>IF(TrRoad_act!E19=0,"",E33/TrRoad_act!E19*1000)</f>
        <v>194.12265617502308</v>
      </c>
      <c r="F97" s="79">
        <f>IF(TrRoad_act!F19=0,"",F33/TrRoad_act!F19*1000)</f>
        <v>201.44553237672798</v>
      </c>
      <c r="G97" s="79">
        <f>IF(TrRoad_act!G19=0,"",G33/TrRoad_act!G19*1000)</f>
        <v>198.90872068712443</v>
      </c>
      <c r="H97" s="79">
        <f>IF(TrRoad_act!H19=0,"",H33/TrRoad_act!H19*1000)</f>
        <v>177.46253144999773</v>
      </c>
      <c r="I97" s="79">
        <f>IF(TrRoad_act!I19=0,"",I33/TrRoad_act!I19*1000)</f>
        <v>224.21502680912957</v>
      </c>
      <c r="J97" s="79">
        <f>IF(TrRoad_act!J19=0,"",J33/TrRoad_act!J19*1000)</f>
        <v>250.2498026141553</v>
      </c>
      <c r="K97" s="79">
        <f>IF(TrRoad_act!K19=0,"",K33/TrRoad_act!K19*1000)</f>
        <v>175.36969472171597</v>
      </c>
      <c r="L97" s="79">
        <f>IF(TrRoad_act!L19=0,"",L33/TrRoad_act!L19*1000)</f>
        <v>200.72830944472568</v>
      </c>
      <c r="M97" s="79">
        <f>IF(TrRoad_act!M19=0,"",M33/TrRoad_act!M19*1000)</f>
        <v>219.24550971979247</v>
      </c>
      <c r="N97" s="79">
        <f>IF(TrRoad_act!N19=0,"",N33/TrRoad_act!N19*1000)</f>
        <v>157.22411800726019</v>
      </c>
      <c r="O97" s="79">
        <f>IF(TrRoad_act!O19=0,"",O33/TrRoad_act!O19*1000)</f>
        <v>153.87915290309027</v>
      </c>
      <c r="P97" s="79">
        <f>IF(TrRoad_act!P19=0,"",P33/TrRoad_act!P19*1000)</f>
        <v>228.42784104015809</v>
      </c>
      <c r="Q97" s="79">
        <f>IF(TrRoad_act!Q19=0,"",Q33/TrRoad_act!Q19*1000)</f>
        <v>227.94152695989555</v>
      </c>
    </row>
    <row r="98" spans="1:17" ht="11.45" customHeight="1" x14ac:dyDescent="0.25">
      <c r="A98" s="23" t="s">
        <v>27</v>
      </c>
      <c r="B98" s="78">
        <f>IF(TrRoad_act!B20=0,"",B34/TrRoad_act!B20*1000)</f>
        <v>1903.2675909181153</v>
      </c>
      <c r="C98" s="78">
        <f>IF(TrRoad_act!C20=0,"",C34/TrRoad_act!C20*1000)</f>
        <v>1977.7381991231007</v>
      </c>
      <c r="D98" s="78">
        <f>IF(TrRoad_act!D20=0,"",D34/TrRoad_act!D20*1000)</f>
        <v>1908.3139438107489</v>
      </c>
      <c r="E98" s="78">
        <f>IF(TrRoad_act!E20=0,"",E34/TrRoad_act!E20*1000)</f>
        <v>1817.4494569758403</v>
      </c>
      <c r="F98" s="78">
        <f>IF(TrRoad_act!F20=0,"",F34/TrRoad_act!F20*1000)</f>
        <v>1802.8095976494947</v>
      </c>
      <c r="G98" s="78">
        <f>IF(TrRoad_act!G20=0,"",G34/TrRoad_act!G20*1000)</f>
        <v>1925.2186822171288</v>
      </c>
      <c r="H98" s="78">
        <f>IF(TrRoad_act!H20=0,"",H34/TrRoad_act!H20*1000)</f>
        <v>1746.3232875692179</v>
      </c>
      <c r="I98" s="78">
        <f>IF(TrRoad_act!I20=0,"",I34/TrRoad_act!I20*1000)</f>
        <v>1658.6418721138896</v>
      </c>
      <c r="J98" s="78">
        <f>IF(TrRoad_act!J20=0,"",J34/TrRoad_act!J20*1000)</f>
        <v>1620.9302894840894</v>
      </c>
      <c r="K98" s="78">
        <f>IF(TrRoad_act!K20=0,"",K34/TrRoad_act!K20*1000)</f>
        <v>1707.1689745724534</v>
      </c>
      <c r="L98" s="78">
        <f>IF(TrRoad_act!L20=0,"",L34/TrRoad_act!L20*1000)</f>
        <v>1609.8452337828396</v>
      </c>
      <c r="M98" s="78">
        <f>IF(TrRoad_act!M20=0,"",M34/TrRoad_act!M20*1000)</f>
        <v>1680.2354222463648</v>
      </c>
      <c r="N98" s="78">
        <f>IF(TrRoad_act!N20=0,"",N34/TrRoad_act!N20*1000)</f>
        <v>1630.537178816541</v>
      </c>
      <c r="O98" s="78">
        <f>IF(TrRoad_act!O20=0,"",O34/TrRoad_act!O20*1000)</f>
        <v>1441.1634872905156</v>
      </c>
      <c r="P98" s="78">
        <f>IF(TrRoad_act!P20=0,"",P34/TrRoad_act!P20*1000)</f>
        <v>1557.7017999840473</v>
      </c>
      <c r="Q98" s="78">
        <f>IF(TrRoad_act!Q20=0,"",Q34/TrRoad_act!Q20*1000)</f>
        <v>1538.7644434378487</v>
      </c>
    </row>
    <row r="99" spans="1:17" ht="11.45" customHeight="1" x14ac:dyDescent="0.25">
      <c r="A99" s="62" t="s">
        <v>59</v>
      </c>
      <c r="B99" s="77">
        <f>IF(TrRoad_act!B21=0,"",B35/TrRoad_act!B21*1000)</f>
        <v>2402.8699597517902</v>
      </c>
      <c r="C99" s="77">
        <f>IF(TrRoad_act!C21=0,"",C35/TrRoad_act!C21*1000)</f>
        <v>2374.8463386477674</v>
      </c>
      <c r="D99" s="77">
        <f>IF(TrRoad_act!D21=0,"",D35/TrRoad_act!D21*1000)</f>
        <v>2346.5991416664997</v>
      </c>
      <c r="E99" s="77">
        <f>IF(TrRoad_act!E21=0,"",E35/TrRoad_act!E21*1000)</f>
        <v>2318.7084227707728</v>
      </c>
      <c r="F99" s="77">
        <f>IF(TrRoad_act!F21=0,"",F35/TrRoad_act!F21*1000)</f>
        <v>2291.6811830885704</v>
      </c>
      <c r="G99" s="77">
        <f>IF(TrRoad_act!G21=0,"",G35/TrRoad_act!G21*1000)</f>
        <v>2259.5071632274817</v>
      </c>
      <c r="H99" s="77">
        <f>IF(TrRoad_act!H21=0,"",H35/TrRoad_act!H21*1000)</f>
        <v>2190.6170610826807</v>
      </c>
      <c r="I99" s="77">
        <f>IF(TrRoad_act!I21=0,"",I35/TrRoad_act!I21*1000)</f>
        <v>2139.2267301612178</v>
      </c>
      <c r="J99" s="77">
        <f>IF(TrRoad_act!J21=0,"",J35/TrRoad_act!J21*1000)</f>
        <v>2108.3705374483784</v>
      </c>
      <c r="K99" s="77">
        <f>IF(TrRoad_act!K21=0,"",K35/TrRoad_act!K21*1000)</f>
        <v>2064.9769951868457</v>
      </c>
      <c r="L99" s="77">
        <f>IF(TrRoad_act!L21=0,"",L35/TrRoad_act!L21*1000)</f>
        <v>2054.8483284604481</v>
      </c>
      <c r="M99" s="77">
        <f>IF(TrRoad_act!M21=0,"",M35/TrRoad_act!M21*1000)</f>
        <v>2035.6400365370857</v>
      </c>
      <c r="N99" s="77">
        <f>IF(TrRoad_act!N21=0,"",N35/TrRoad_act!N21*1000)</f>
        <v>2016.5832916081924</v>
      </c>
      <c r="O99" s="77">
        <f>IF(TrRoad_act!O21=0,"",O35/TrRoad_act!O21*1000)</f>
        <v>1998.3333690755417</v>
      </c>
      <c r="P99" s="77">
        <f>IF(TrRoad_act!P21=0,"",P35/TrRoad_act!P21*1000)</f>
        <v>1966.7777408372447</v>
      </c>
      <c r="Q99" s="77">
        <f>IF(TrRoad_act!Q21=0,"",Q35/TrRoad_act!Q21*1000)</f>
        <v>1880.1017792036027</v>
      </c>
    </row>
    <row r="100" spans="1:17" ht="11.45" customHeight="1" x14ac:dyDescent="0.25">
      <c r="A100" s="62" t="s">
        <v>58</v>
      </c>
      <c r="B100" s="77">
        <f>IF(TrRoad_act!B22=0,"",B36/TrRoad_act!B22*1000)</f>
        <v>1838.9108460091893</v>
      </c>
      <c r="C100" s="77">
        <f>IF(TrRoad_act!C22=0,"",C36/TrRoad_act!C22*1000)</f>
        <v>1928.605929318466</v>
      </c>
      <c r="D100" s="77">
        <f>IF(TrRoad_act!D22=0,"",D36/TrRoad_act!D22*1000)</f>
        <v>1859.2623559338931</v>
      </c>
      <c r="E100" s="77">
        <f>IF(TrRoad_act!E22=0,"",E36/TrRoad_act!E22*1000)</f>
        <v>1766.0824468640542</v>
      </c>
      <c r="F100" s="77">
        <f>IF(TrRoad_act!F22=0,"",F36/TrRoad_act!F22*1000)</f>
        <v>1756.3565865042124</v>
      </c>
      <c r="G100" s="77">
        <f>IF(TrRoad_act!G22=0,"",G36/TrRoad_act!G22*1000)</f>
        <v>1896.2130946759949</v>
      </c>
      <c r="H100" s="77">
        <f>IF(TrRoad_act!H22=0,"",H36/TrRoad_act!H22*1000)</f>
        <v>1707.4677084351849</v>
      </c>
      <c r="I100" s="77">
        <f>IF(TrRoad_act!I22=0,"",I36/TrRoad_act!I22*1000)</f>
        <v>1616.2802997857477</v>
      </c>
      <c r="J100" s="77">
        <f>IF(TrRoad_act!J22=0,"",J36/TrRoad_act!J22*1000)</f>
        <v>1583.821444252543</v>
      </c>
      <c r="K100" s="77">
        <f>IF(TrRoad_act!K22=0,"",K36/TrRoad_act!K22*1000)</f>
        <v>1685.1659025219071</v>
      </c>
      <c r="L100" s="77">
        <f>IF(TrRoad_act!L22=0,"",L36/TrRoad_act!L22*1000)</f>
        <v>1583.4588312346655</v>
      </c>
      <c r="M100" s="77">
        <f>IF(TrRoad_act!M22=0,"",M36/TrRoad_act!M22*1000)</f>
        <v>1663.9701688724701</v>
      </c>
      <c r="N100" s="77">
        <f>IF(TrRoad_act!N22=0,"",N36/TrRoad_act!N22*1000)</f>
        <v>1617.1655119673519</v>
      </c>
      <c r="O100" s="77">
        <f>IF(TrRoad_act!O22=0,"",O36/TrRoad_act!O22*1000)</f>
        <v>1424.8755944923882</v>
      </c>
      <c r="P100" s="77">
        <f>IF(TrRoad_act!P22=0,"",P36/TrRoad_act!P22*1000)</f>
        <v>1548.0851534693109</v>
      </c>
      <c r="Q100" s="77">
        <f>IF(TrRoad_act!Q22=0,"",Q36/TrRoad_act!Q22*1000)</f>
        <v>1532.2157032940374</v>
      </c>
    </row>
    <row r="101" spans="1:17" ht="11.45" customHeight="1" x14ac:dyDescent="0.25">
      <c r="A101" s="62" t="s">
        <v>57</v>
      </c>
      <c r="B101" s="77" t="str">
        <f>IF(TrRoad_act!B23=0,"",B37/TrRoad_act!B23*1000)</f>
        <v/>
      </c>
      <c r="C101" s="77" t="str">
        <f>IF(TrRoad_act!C23=0,"",C37/TrRoad_act!C23*1000)</f>
        <v/>
      </c>
      <c r="D101" s="77" t="str">
        <f>IF(TrRoad_act!D23=0,"",D37/TrRoad_act!D23*1000)</f>
        <v/>
      </c>
      <c r="E101" s="77" t="str">
        <f>IF(TrRoad_act!E23=0,"",E37/TrRoad_act!E23*1000)</f>
        <v/>
      </c>
      <c r="F101" s="77" t="str">
        <f>IF(TrRoad_act!F23=0,"",F37/TrRoad_act!F23*1000)</f>
        <v/>
      </c>
      <c r="G101" s="77" t="str">
        <f>IF(TrRoad_act!G23=0,"",G37/TrRoad_act!G23*1000)</f>
        <v/>
      </c>
      <c r="H101" s="77" t="str">
        <f>IF(TrRoad_act!H23=0,"",H37/TrRoad_act!H23*1000)</f>
        <v/>
      </c>
      <c r="I101" s="77" t="str">
        <f>IF(TrRoad_act!I23=0,"",I37/TrRoad_act!I23*1000)</f>
        <v/>
      </c>
      <c r="J101" s="77" t="str">
        <f>IF(TrRoad_act!J23=0,"",J37/TrRoad_act!J23*1000)</f>
        <v/>
      </c>
      <c r="K101" s="77" t="str">
        <f>IF(TrRoad_act!K23=0,"",K37/TrRoad_act!K23*1000)</f>
        <v/>
      </c>
      <c r="L101" s="77" t="str">
        <f>IF(TrRoad_act!L23=0,"",L37/TrRoad_act!L23*1000)</f>
        <v/>
      </c>
      <c r="M101" s="77" t="str">
        <f>IF(TrRoad_act!M23=0,"",M37/TrRoad_act!M23*1000)</f>
        <v/>
      </c>
      <c r="N101" s="77" t="str">
        <f>IF(TrRoad_act!N23=0,"",N37/TrRoad_act!N23*1000)</f>
        <v/>
      </c>
      <c r="O101" s="77" t="str">
        <f>IF(TrRoad_act!O23=0,"",O37/TrRoad_act!O23*1000)</f>
        <v/>
      </c>
      <c r="P101" s="77" t="str">
        <f>IF(TrRoad_act!P23=0,"",P37/TrRoad_act!P23*1000)</f>
        <v/>
      </c>
      <c r="Q101" s="77" t="str">
        <f>IF(TrRoad_act!Q23=0,"",Q37/TrRoad_act!Q23*1000)</f>
        <v/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 t="str">
        <f>IF(TrRoad_act!C24=0,"",C38/TrRoad_act!C24*1000)</f>
        <v/>
      </c>
      <c r="D102" s="77" t="str">
        <f>IF(TrRoad_act!D24=0,"",D38/TrRoad_act!D24*1000)</f>
        <v/>
      </c>
      <c r="E102" s="77" t="str">
        <f>IF(TrRoad_act!E24=0,"",E38/TrRoad_act!E24*1000)</f>
        <v/>
      </c>
      <c r="F102" s="77" t="str">
        <f>IF(TrRoad_act!F24=0,"",F38/TrRoad_act!F24*1000)</f>
        <v/>
      </c>
      <c r="G102" s="77" t="str">
        <f>IF(TrRoad_act!G24=0,"",G38/TrRoad_act!G24*1000)</f>
        <v/>
      </c>
      <c r="H102" s="77" t="str">
        <f>IF(TrRoad_act!H24=0,"",H38/TrRoad_act!H24*1000)</f>
        <v/>
      </c>
      <c r="I102" s="77" t="str">
        <f>IF(TrRoad_act!I24=0,"",I38/TrRoad_act!I24*1000)</f>
        <v/>
      </c>
      <c r="J102" s="77" t="str">
        <f>IF(TrRoad_act!J24=0,"",J38/TrRoad_act!J24*1000)</f>
        <v/>
      </c>
      <c r="K102" s="77" t="str">
        <f>IF(TrRoad_act!K24=0,"",K38/TrRoad_act!K24*1000)</f>
        <v/>
      </c>
      <c r="L102" s="77" t="str">
        <f>IF(TrRoad_act!L24=0,"",L38/TrRoad_act!L24*1000)</f>
        <v/>
      </c>
      <c r="M102" s="77" t="str">
        <f>IF(TrRoad_act!M24=0,"",M38/TrRoad_act!M24*1000)</f>
        <v/>
      </c>
      <c r="N102" s="77" t="str">
        <f>IF(TrRoad_act!N24=0,"",N38/TrRoad_act!N24*1000)</f>
        <v/>
      </c>
      <c r="O102" s="77" t="str">
        <f>IF(TrRoad_act!O24=0,"",O38/TrRoad_act!O24*1000)</f>
        <v/>
      </c>
      <c r="P102" s="77" t="str">
        <f>IF(TrRoad_act!P24=0,"",P38/TrRoad_act!P24*1000)</f>
        <v/>
      </c>
      <c r="Q102" s="77" t="str">
        <f>IF(TrRoad_act!Q24=0,"",Q38/TrRoad_act!Q24*1000)</f>
        <v/>
      </c>
    </row>
    <row r="103" spans="1:17" ht="11.45" customHeight="1" x14ac:dyDescent="0.25">
      <c r="A103" s="62" t="s">
        <v>55</v>
      </c>
      <c r="B103" s="77" t="str">
        <f>IF(TrRoad_act!B25=0,"",B39/TrRoad_act!B25*1000)</f>
        <v/>
      </c>
      <c r="C103" s="77" t="str">
        <f>IF(TrRoad_act!C25=0,"",C39/TrRoad_act!C25*1000)</f>
        <v/>
      </c>
      <c r="D103" s="77" t="str">
        <f>IF(TrRoad_act!D25=0,"",D39/TrRoad_act!D25*1000)</f>
        <v/>
      </c>
      <c r="E103" s="77" t="str">
        <f>IF(TrRoad_act!E25=0,"",E39/TrRoad_act!E25*1000)</f>
        <v/>
      </c>
      <c r="F103" s="77" t="str">
        <f>IF(TrRoad_act!F25=0,"",F39/TrRoad_act!F25*1000)</f>
        <v/>
      </c>
      <c r="G103" s="77" t="str">
        <f>IF(TrRoad_act!G25=0,"",G39/TrRoad_act!G25*1000)</f>
        <v/>
      </c>
      <c r="H103" s="77" t="str">
        <f>IF(TrRoad_act!H25=0,"",H39/TrRoad_act!H25*1000)</f>
        <v/>
      </c>
      <c r="I103" s="77" t="str">
        <f>IF(TrRoad_act!I25=0,"",I39/TrRoad_act!I25*1000)</f>
        <v/>
      </c>
      <c r="J103" s="77" t="str">
        <f>IF(TrRoad_act!J25=0,"",J39/TrRoad_act!J25*1000)</f>
        <v/>
      </c>
      <c r="K103" s="77" t="str">
        <f>IF(TrRoad_act!K25=0,"",K39/TrRoad_act!K25*1000)</f>
        <v/>
      </c>
      <c r="L103" s="77" t="str">
        <f>IF(TrRoad_act!L25=0,"",L39/TrRoad_act!L25*1000)</f>
        <v/>
      </c>
      <c r="M103" s="77" t="str">
        <f>IF(TrRoad_act!M25=0,"",M39/TrRoad_act!M25*1000)</f>
        <v/>
      </c>
      <c r="N103" s="77" t="str">
        <f>IF(TrRoad_act!N25=0,"",N39/TrRoad_act!N25*1000)</f>
        <v/>
      </c>
      <c r="O103" s="77" t="str">
        <f>IF(TrRoad_act!O25=0,"",O39/TrRoad_act!O25*1000)</f>
        <v/>
      </c>
      <c r="P103" s="77" t="str">
        <f>IF(TrRoad_act!P25=0,"",P39/TrRoad_act!P25*1000)</f>
        <v/>
      </c>
      <c r="Q103" s="77" t="str">
        <f>IF(TrRoad_act!Q25=0,"",Q39/TrRoad_act!Q25*1000)</f>
        <v/>
      </c>
    </row>
    <row r="104" spans="1:17" ht="11.45" customHeight="1" x14ac:dyDescent="0.25">
      <c r="A104" s="19" t="s">
        <v>24</v>
      </c>
      <c r="B104" s="76">
        <f>IF(TrRoad_act!B26=0,"",B40/TrRoad_act!B26*1000)</f>
        <v>192.55129463495396</v>
      </c>
      <c r="C104" s="76">
        <f>IF(TrRoad_act!C26=0,"",C40/TrRoad_act!C26*1000)</f>
        <v>239.0726588670104</v>
      </c>
      <c r="D104" s="76">
        <f>IF(TrRoad_act!D26=0,"",D40/TrRoad_act!D26*1000)</f>
        <v>233.14504604031015</v>
      </c>
      <c r="E104" s="76">
        <f>IF(TrRoad_act!E26=0,"",E40/TrRoad_act!E26*1000)</f>
        <v>174.45897707989667</v>
      </c>
      <c r="F104" s="76">
        <f>IF(TrRoad_act!F26=0,"",F40/TrRoad_act!F26*1000)</f>
        <v>183.29621136025875</v>
      </c>
      <c r="G104" s="76">
        <f>IF(TrRoad_act!G26=0,"",G40/TrRoad_act!G26*1000)</f>
        <v>177.20973002093095</v>
      </c>
      <c r="H104" s="76">
        <f>IF(TrRoad_act!H26=0,"",H40/TrRoad_act!H26*1000)</f>
        <v>156.15266615413393</v>
      </c>
      <c r="I104" s="76">
        <f>IF(TrRoad_act!I26=0,"",I40/TrRoad_act!I26*1000)</f>
        <v>204.8166006748157</v>
      </c>
      <c r="J104" s="76">
        <f>IF(TrRoad_act!J26=0,"",J40/TrRoad_act!J26*1000)</f>
        <v>229.11175201319955</v>
      </c>
      <c r="K104" s="76">
        <f>IF(TrRoad_act!K26=0,"",K40/TrRoad_act!K26*1000)</f>
        <v>146.6707152903206</v>
      </c>
      <c r="L104" s="76">
        <f>IF(TrRoad_act!L26=0,"",L40/TrRoad_act!L26*1000)</f>
        <v>176.73096581952842</v>
      </c>
      <c r="M104" s="76">
        <f>IF(TrRoad_act!M26=0,"",M40/TrRoad_act!M26*1000)</f>
        <v>193.55057615341761</v>
      </c>
      <c r="N104" s="76">
        <f>IF(TrRoad_act!N26=0,"",N40/TrRoad_act!N26*1000)</f>
        <v>131.29384090837189</v>
      </c>
      <c r="O104" s="76">
        <f>IF(TrRoad_act!O26=0,"",O40/TrRoad_act!O26*1000)</f>
        <v>132.67633783345678</v>
      </c>
      <c r="P104" s="76">
        <f>IF(TrRoad_act!P26=0,"",P40/TrRoad_act!P26*1000)</f>
        <v>204.59121204675662</v>
      </c>
      <c r="Q104" s="76">
        <f>IF(TrRoad_act!Q26=0,"",Q40/TrRoad_act!Q26*1000)</f>
        <v>205.41588646356007</v>
      </c>
    </row>
    <row r="105" spans="1:17" ht="11.45" customHeight="1" x14ac:dyDescent="0.25">
      <c r="A105" s="17" t="s">
        <v>23</v>
      </c>
      <c r="B105" s="75">
        <f>IF(TrRoad_act!B27=0,"",B41/TrRoad_act!B27*1000)</f>
        <v>261.71884502304368</v>
      </c>
      <c r="C105" s="75">
        <f>IF(TrRoad_act!C27=0,"",C41/TrRoad_act!C27*1000)</f>
        <v>291.52753178259053</v>
      </c>
      <c r="D105" s="75">
        <f>IF(TrRoad_act!D27=0,"",D41/TrRoad_act!D27*1000)</f>
        <v>290.17090697607148</v>
      </c>
      <c r="E105" s="75">
        <f>IF(TrRoad_act!E27=0,"",E41/TrRoad_act!E27*1000)</f>
        <v>249.49419896528599</v>
      </c>
      <c r="F105" s="75">
        <f>IF(TrRoad_act!F27=0,"",F41/TrRoad_act!F27*1000)</f>
        <v>230.70284698865038</v>
      </c>
      <c r="G105" s="75">
        <f>IF(TrRoad_act!G27=0,"",G41/TrRoad_act!G27*1000)</f>
        <v>218.026861763472</v>
      </c>
      <c r="H105" s="75">
        <f>IF(TrRoad_act!H27=0,"",H41/TrRoad_act!H27*1000)</f>
        <v>206.20991173784768</v>
      </c>
      <c r="I105" s="75">
        <f>IF(TrRoad_act!I27=0,"",I41/TrRoad_act!I27*1000)</f>
        <v>216.13424470563859</v>
      </c>
      <c r="J105" s="75">
        <f>IF(TrRoad_act!J27=0,"",J41/TrRoad_act!J27*1000)</f>
        <v>216.45636453071353</v>
      </c>
      <c r="K105" s="75">
        <f>IF(TrRoad_act!K27=0,"",K41/TrRoad_act!K27*1000)</f>
        <v>165.79625428207564</v>
      </c>
      <c r="L105" s="75">
        <f>IF(TrRoad_act!L27=0,"",L41/TrRoad_act!L27*1000)</f>
        <v>181.94369816276122</v>
      </c>
      <c r="M105" s="75">
        <f>IF(TrRoad_act!M27=0,"",M41/TrRoad_act!M27*1000)</f>
        <v>192.06809635121928</v>
      </c>
      <c r="N105" s="75">
        <f>IF(TrRoad_act!N27=0,"",N41/TrRoad_act!N27*1000)</f>
        <v>164.18093277454213</v>
      </c>
      <c r="O105" s="75">
        <f>IF(TrRoad_act!O27=0,"",O41/TrRoad_act!O27*1000)</f>
        <v>170.29990097887068</v>
      </c>
      <c r="P105" s="75">
        <f>IF(TrRoad_act!P27=0,"",P41/TrRoad_act!P27*1000)</f>
        <v>206.57305467316209</v>
      </c>
      <c r="Q105" s="75">
        <f>IF(TrRoad_act!Q27=0,"",Q41/TrRoad_act!Q27*1000)</f>
        <v>195.25959340229994</v>
      </c>
    </row>
    <row r="106" spans="1:17" ht="11.45" customHeight="1" x14ac:dyDescent="0.25">
      <c r="A106" s="15" t="s">
        <v>22</v>
      </c>
      <c r="B106" s="74">
        <f>IF(TrRoad_act!B28=0,"",B42/TrRoad_act!B28*1000)</f>
        <v>127.49860054837514</v>
      </c>
      <c r="C106" s="74">
        <f>IF(TrRoad_act!C28=0,"",C42/TrRoad_act!C28*1000)</f>
        <v>193.18473268116071</v>
      </c>
      <c r="D106" s="74">
        <f>IF(TrRoad_act!D28=0,"",D42/TrRoad_act!D28*1000)</f>
        <v>185.90902418136955</v>
      </c>
      <c r="E106" s="74">
        <f>IF(TrRoad_act!E28=0,"",E42/TrRoad_act!E28*1000)</f>
        <v>95.517806860570559</v>
      </c>
      <c r="F106" s="74">
        <f>IF(TrRoad_act!F28=0,"",F42/TrRoad_act!F28*1000)</f>
        <v>134.3855199594542</v>
      </c>
      <c r="G106" s="74">
        <f>IF(TrRoad_act!G28=0,"",G42/TrRoad_act!G28*1000)</f>
        <v>137.81844852731908</v>
      </c>
      <c r="H106" s="74">
        <f>IF(TrRoad_act!H28=0,"",H42/TrRoad_act!H28*1000)</f>
        <v>116.90739531306889</v>
      </c>
      <c r="I106" s="74">
        <f>IF(TrRoad_act!I28=0,"",I42/TrRoad_act!I28*1000)</f>
        <v>195.11103829832422</v>
      </c>
      <c r="J106" s="74">
        <f>IF(TrRoad_act!J28=0,"",J42/TrRoad_act!J28*1000)</f>
        <v>240.31050034470573</v>
      </c>
      <c r="K106" s="74">
        <f>IF(TrRoad_act!K28=0,"",K42/TrRoad_act!K28*1000)</f>
        <v>125.42230063790694</v>
      </c>
      <c r="L106" s="74">
        <f>IF(TrRoad_act!L28=0,"",L42/TrRoad_act!L28*1000)</f>
        <v>172.35590852152598</v>
      </c>
      <c r="M106" s="74">
        <f>IF(TrRoad_act!M28=0,"",M42/TrRoad_act!M28*1000)</f>
        <v>194.67003948006283</v>
      </c>
      <c r="N106" s="74">
        <f>IF(TrRoad_act!N28=0,"",N42/TrRoad_act!N28*1000)</f>
        <v>108.68395835635903</v>
      </c>
      <c r="O106" s="74">
        <f>IF(TrRoad_act!O28=0,"",O42/TrRoad_act!O28*1000)</f>
        <v>109.65465810159643</v>
      </c>
      <c r="P106" s="74">
        <f>IF(TrRoad_act!P28=0,"",P42/TrRoad_act!P28*1000)</f>
        <v>203.20092596695392</v>
      </c>
      <c r="Q106" s="74">
        <f>IF(TrRoad_act!Q28=0,"",Q42/TrRoad_act!Q28*1000)</f>
        <v>212.19505430621899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416.35317376268762</v>
      </c>
      <c r="C110" s="78">
        <f>IF(TrRoad_act!C86=0,"",1000000*C19/TrRoad_act!C86)</f>
        <v>412.68326268093722</v>
      </c>
      <c r="D110" s="78">
        <f>IF(TrRoad_act!D86=0,"",1000000*D19/TrRoad_act!D86)</f>
        <v>409.23462933934621</v>
      </c>
      <c r="E110" s="78">
        <f>IF(TrRoad_act!E86=0,"",1000000*E19/TrRoad_act!E86)</f>
        <v>404.42328659847618</v>
      </c>
      <c r="F110" s="78">
        <f>IF(TrRoad_act!F86=0,"",1000000*F19/TrRoad_act!F86)</f>
        <v>401.39470486904992</v>
      </c>
      <c r="G110" s="78">
        <f>IF(TrRoad_act!G86=0,"",1000000*G19/TrRoad_act!G86)</f>
        <v>370.68332914311384</v>
      </c>
      <c r="H110" s="78">
        <f>IF(TrRoad_act!H86=0,"",1000000*H19/TrRoad_act!H86)</f>
        <v>364.37408890166228</v>
      </c>
      <c r="I110" s="78">
        <f>IF(TrRoad_act!I86=0,"",1000000*I19/TrRoad_act!I86)</f>
        <v>346.39561728575603</v>
      </c>
      <c r="J110" s="78">
        <f>IF(TrRoad_act!J86=0,"",1000000*J19/TrRoad_act!J86)</f>
        <v>335.9156867993313</v>
      </c>
      <c r="K110" s="78">
        <f>IF(TrRoad_act!K86=0,"",1000000*K19/TrRoad_act!K86)</f>
        <v>325.51181614738033</v>
      </c>
      <c r="L110" s="78">
        <f>IF(TrRoad_act!L86=0,"",1000000*L19/TrRoad_act!L86)</f>
        <v>319.57732457408378</v>
      </c>
      <c r="M110" s="78">
        <f>IF(TrRoad_act!M86=0,"",1000000*M19/TrRoad_act!M86)</f>
        <v>314.40655386904604</v>
      </c>
      <c r="N110" s="78">
        <f>IF(TrRoad_act!N86=0,"",1000000*N19/TrRoad_act!N86)</f>
        <v>309.07133466942747</v>
      </c>
      <c r="O110" s="78">
        <f>IF(TrRoad_act!O86=0,"",1000000*O19/TrRoad_act!O86)</f>
        <v>305.76235459162535</v>
      </c>
      <c r="P110" s="78">
        <f>IF(TrRoad_act!P86=0,"",1000000*P19/TrRoad_act!P86)</f>
        <v>291.86667439428919</v>
      </c>
      <c r="Q110" s="78">
        <f>IF(TrRoad_act!Q86=0,"",1000000*Q19/TrRoad_act!Q86)</f>
        <v>282.46918197362476</v>
      </c>
    </row>
    <row r="111" spans="1:17" ht="11.45" customHeight="1" x14ac:dyDescent="0.25">
      <c r="A111" s="19" t="s">
        <v>29</v>
      </c>
      <c r="B111" s="76">
        <f>IF(TrRoad_act!B87=0,"",1000000*B20/TrRoad_act!B87)</f>
        <v>2098.7095981640505</v>
      </c>
      <c r="C111" s="76">
        <f>IF(TrRoad_act!C87=0,"",1000000*C20/TrRoad_act!C87)</f>
        <v>2173.0422131319033</v>
      </c>
      <c r="D111" s="76">
        <f>IF(TrRoad_act!D87=0,"",1000000*D20/TrRoad_act!D87)</f>
        <v>2158.2996596099047</v>
      </c>
      <c r="E111" s="76">
        <f>IF(TrRoad_act!E87=0,"",1000000*E20/TrRoad_act!E87)</f>
        <v>2150.9825538845366</v>
      </c>
      <c r="F111" s="76">
        <f>IF(TrRoad_act!F87=0,"",1000000*F20/TrRoad_act!F87)</f>
        <v>2167.0386937744988</v>
      </c>
      <c r="G111" s="76">
        <f>IF(TrRoad_act!G87=0,"",1000000*G20/TrRoad_act!G87)</f>
        <v>2240.0620614281856</v>
      </c>
      <c r="H111" s="76">
        <f>IF(TrRoad_act!H87=0,"",1000000*H20/TrRoad_act!H87)</f>
        <v>2088.6379472673311</v>
      </c>
      <c r="I111" s="76">
        <f>IF(TrRoad_act!I87=0,"",1000000*I20/TrRoad_act!I87)</f>
        <v>2207.928269908859</v>
      </c>
      <c r="J111" s="76">
        <f>IF(TrRoad_act!J87=0,"",1000000*J20/TrRoad_act!J87)</f>
        <v>2156.4883309856968</v>
      </c>
      <c r="K111" s="76">
        <f>IF(TrRoad_act!K87=0,"",1000000*K20/TrRoad_act!K87)</f>
        <v>2037.3827141040149</v>
      </c>
      <c r="L111" s="76">
        <f>IF(TrRoad_act!L87=0,"",1000000*L20/TrRoad_act!L87)</f>
        <v>2224.7348213097748</v>
      </c>
      <c r="M111" s="76">
        <f>IF(TrRoad_act!M87=0,"",1000000*M20/TrRoad_act!M87)</f>
        <v>2233.7936431452927</v>
      </c>
      <c r="N111" s="76">
        <f>IF(TrRoad_act!N87=0,"",1000000*N20/TrRoad_act!N87)</f>
        <v>2205.5934431983019</v>
      </c>
      <c r="O111" s="76">
        <f>IF(TrRoad_act!O87=0,"",1000000*O20/TrRoad_act!O87)</f>
        <v>2142.1399705768199</v>
      </c>
      <c r="P111" s="76">
        <f>IF(TrRoad_act!P87=0,"",1000000*P20/TrRoad_act!P87)</f>
        <v>2100.5941184475937</v>
      </c>
      <c r="Q111" s="76">
        <f>IF(TrRoad_act!Q87=0,"",1000000*Q20/TrRoad_act!Q87)</f>
        <v>2112.8373242876546</v>
      </c>
    </row>
    <row r="112" spans="1:17" ht="11.45" customHeight="1" x14ac:dyDescent="0.25">
      <c r="A112" s="62" t="s">
        <v>59</v>
      </c>
      <c r="B112" s="77">
        <f>IF(TrRoad_act!B88=0,"",1000000*B21/TrRoad_act!B88)</f>
        <v>2096.4643687272737</v>
      </c>
      <c r="C112" s="77">
        <f>IF(TrRoad_act!C88=0,"",1000000*C21/TrRoad_act!C88)</f>
        <v>2064.6716308567156</v>
      </c>
      <c r="D112" s="77">
        <f>IF(TrRoad_act!D88=0,"",1000000*D21/TrRoad_act!D88)</f>
        <v>2068.7311959858685</v>
      </c>
      <c r="E112" s="77">
        <f>IF(TrRoad_act!E88=0,"",1000000*E21/TrRoad_act!E88)</f>
        <v>2027.4558617992798</v>
      </c>
      <c r="F112" s="77">
        <f>IF(TrRoad_act!F88=0,"",1000000*F21/TrRoad_act!F88)</f>
        <v>2004.1244194904802</v>
      </c>
      <c r="G112" s="77">
        <f>IF(TrRoad_act!G88=0,"",1000000*G21/TrRoad_act!G88)</f>
        <v>1986.2951686446575</v>
      </c>
      <c r="H112" s="77">
        <f>IF(TrRoad_act!H88=0,"",1000000*H21/TrRoad_act!H88)</f>
        <v>1913.5723081713284</v>
      </c>
      <c r="I112" s="77">
        <f>IF(TrRoad_act!I88=0,"",1000000*I21/TrRoad_act!I88)</f>
        <v>2171.6003344887595</v>
      </c>
      <c r="J112" s="77">
        <f>IF(TrRoad_act!J88=0,"",1000000*J21/TrRoad_act!J88)</f>
        <v>2145.9001688332132</v>
      </c>
      <c r="K112" s="77">
        <f>IF(TrRoad_act!K88=0,"",1000000*K21/TrRoad_act!K88)</f>
        <v>1961.5188887387478</v>
      </c>
      <c r="L112" s="77">
        <f>IF(TrRoad_act!L88=0,"",1000000*L21/TrRoad_act!L88)</f>
        <v>1916.1422951555139</v>
      </c>
      <c r="M112" s="77">
        <f>IF(TrRoad_act!M88=0,"",1000000*M21/TrRoad_act!M88)</f>
        <v>1877.4152949009697</v>
      </c>
      <c r="N112" s="77">
        <f>IF(TrRoad_act!N88=0,"",1000000*N21/TrRoad_act!N88)</f>
        <v>1760.7046066523981</v>
      </c>
      <c r="O112" s="77">
        <f>IF(TrRoad_act!O88=0,"",1000000*O21/TrRoad_act!O88)</f>
        <v>1692.9570321090346</v>
      </c>
      <c r="P112" s="77">
        <f>IF(TrRoad_act!P88=0,"",1000000*P21/TrRoad_act!P88)</f>
        <v>1700.0767478684174</v>
      </c>
      <c r="Q112" s="77">
        <f>IF(TrRoad_act!Q88=0,"",1000000*Q21/TrRoad_act!Q88)</f>
        <v>1696.0089767122959</v>
      </c>
    </row>
    <row r="113" spans="1:17" ht="11.45" customHeight="1" x14ac:dyDescent="0.25">
      <c r="A113" s="62" t="s">
        <v>58</v>
      </c>
      <c r="B113" s="77">
        <f>IF(TrRoad_act!B89=0,"",1000000*B22/TrRoad_act!B89)</f>
        <v>2342.6933009606205</v>
      </c>
      <c r="C113" s="77">
        <f>IF(TrRoad_act!C89=0,"",1000000*C22/TrRoad_act!C89)</f>
        <v>2727.7534676058067</v>
      </c>
      <c r="D113" s="77">
        <f>IF(TrRoad_act!D89=0,"",1000000*D22/TrRoad_act!D89)</f>
        <v>2629.1966112127675</v>
      </c>
      <c r="E113" s="77">
        <f>IF(TrRoad_act!E89=0,"",1000000*E22/TrRoad_act!E89)</f>
        <v>2645.3648970133804</v>
      </c>
      <c r="F113" s="77">
        <f>IF(TrRoad_act!F89=0,"",1000000*F22/TrRoad_act!F89)</f>
        <v>2691.3933933083399</v>
      </c>
      <c r="G113" s="77">
        <f>IF(TrRoad_act!G89=0,"",1000000*G22/TrRoad_act!G89)</f>
        <v>2441.2442474506411</v>
      </c>
      <c r="H113" s="77">
        <f>IF(TrRoad_act!H89=0,"",1000000*H22/TrRoad_act!H89)</f>
        <v>2277.9301809165522</v>
      </c>
      <c r="I113" s="77">
        <f>IF(TrRoad_act!I89=0,"",1000000*I22/TrRoad_act!I89)</f>
        <v>2438.7623196459504</v>
      </c>
      <c r="J113" s="77">
        <f>IF(TrRoad_act!J89=0,"",1000000*J22/TrRoad_act!J89)</f>
        <v>2384.0154240469283</v>
      </c>
      <c r="K113" s="77">
        <f>IF(TrRoad_act!K89=0,"",1000000*K22/TrRoad_act!K89)</f>
        <v>2281.643159779172</v>
      </c>
      <c r="L113" s="77">
        <f>IF(TrRoad_act!L89=0,"",1000000*L22/TrRoad_act!L89)</f>
        <v>2660.8812941462302</v>
      </c>
      <c r="M113" s="77">
        <f>IF(TrRoad_act!M89=0,"",1000000*M22/TrRoad_act!M89)</f>
        <v>2632.576125122127</v>
      </c>
      <c r="N113" s="77">
        <f>IF(TrRoad_act!N89=0,"",1000000*N22/TrRoad_act!N89)</f>
        <v>2534.6990382688105</v>
      </c>
      <c r="O113" s="77">
        <f>IF(TrRoad_act!O89=0,"",1000000*O22/TrRoad_act!O89)</f>
        <v>2455.6459246205518</v>
      </c>
      <c r="P113" s="77">
        <f>IF(TrRoad_act!P89=0,"",1000000*P22/TrRoad_act!P89)</f>
        <v>2343.7606775790505</v>
      </c>
      <c r="Q113" s="77">
        <f>IF(TrRoad_act!Q89=0,"",1000000*Q22/TrRoad_act!Q89)</f>
        <v>2337.0093802770798</v>
      </c>
    </row>
    <row r="114" spans="1:17" ht="11.45" customHeight="1" x14ac:dyDescent="0.25">
      <c r="A114" s="62" t="s">
        <v>57</v>
      </c>
      <c r="B114" s="77">
        <f>IF(TrRoad_act!B90=0,"",1000000*B23/TrRoad_act!B90)</f>
        <v>1805.5363659197553</v>
      </c>
      <c r="C114" s="77">
        <f>IF(TrRoad_act!C90=0,"",1000000*C23/TrRoad_act!C90)</f>
        <v>1810.4315895880704</v>
      </c>
      <c r="D114" s="77">
        <f>IF(TrRoad_act!D90=0,"",1000000*D23/TrRoad_act!D90)</f>
        <v>1826.8570799541026</v>
      </c>
      <c r="E114" s="77">
        <f>IF(TrRoad_act!E90=0,"",1000000*E23/TrRoad_act!E90)</f>
        <v>1840.0216404826583</v>
      </c>
      <c r="F114" s="77">
        <f>IF(TrRoad_act!F90=0,"",1000000*F23/TrRoad_act!F90)</f>
        <v>1857.5545651584885</v>
      </c>
      <c r="G114" s="77">
        <f>IF(TrRoad_act!G90=0,"",1000000*G23/TrRoad_act!G90)</f>
        <v>2378.7733076307627</v>
      </c>
      <c r="H114" s="77">
        <f>IF(TrRoad_act!H90=0,"",1000000*H23/TrRoad_act!H90)</f>
        <v>2052.7558592170581</v>
      </c>
      <c r="I114" s="77">
        <f>IF(TrRoad_act!I90=0,"",1000000*I23/TrRoad_act!I90)</f>
        <v>1865.9207014598708</v>
      </c>
      <c r="J114" s="77">
        <f>IF(TrRoad_act!J90=0,"",1000000*J23/TrRoad_act!J90)</f>
        <v>1739.0907212156887</v>
      </c>
      <c r="K114" s="77">
        <f>IF(TrRoad_act!K90=0,"",1000000*K23/TrRoad_act!K90)</f>
        <v>1673.1716475930509</v>
      </c>
      <c r="L114" s="77">
        <f>IF(TrRoad_act!L90=0,"",1000000*L23/TrRoad_act!L90)</f>
        <v>1746.4048747824027</v>
      </c>
      <c r="M114" s="77">
        <f>IF(TrRoad_act!M90=0,"",1000000*M23/TrRoad_act!M90)</f>
        <v>1832.8786946840412</v>
      </c>
      <c r="N114" s="77">
        <f>IF(TrRoad_act!N90=0,"",1000000*N23/TrRoad_act!N90)</f>
        <v>1827.0661919679346</v>
      </c>
      <c r="O114" s="77">
        <f>IF(TrRoad_act!O90=0,"",1000000*O23/TrRoad_act!O90)</f>
        <v>1738.2136551141468</v>
      </c>
      <c r="P114" s="77">
        <f>IF(TrRoad_act!P90=0,"",1000000*P23/TrRoad_act!P90)</f>
        <v>1810.4160827487506</v>
      </c>
      <c r="Q114" s="77">
        <f>IF(TrRoad_act!Q90=0,"",1000000*Q23/TrRoad_act!Q90)</f>
        <v>1803.7008407975009</v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 t="str">
        <f>IF(TrRoad_act!C91=0,"",1000000*C24/TrRoad_act!C91)</f>
        <v/>
      </c>
      <c r="D115" s="77" t="str">
        <f>IF(TrRoad_act!D91=0,"",1000000*D24/TrRoad_act!D91)</f>
        <v/>
      </c>
      <c r="E115" s="77" t="str">
        <f>IF(TrRoad_act!E91=0,"",1000000*E24/TrRoad_act!E91)</f>
        <v/>
      </c>
      <c r="F115" s="77" t="str">
        <f>IF(TrRoad_act!F91=0,"",1000000*F24/TrRoad_act!F91)</f>
        <v/>
      </c>
      <c r="G115" s="77" t="str">
        <f>IF(TrRoad_act!G91=0,"",1000000*G24/TrRoad_act!G91)</f>
        <v/>
      </c>
      <c r="H115" s="77" t="str">
        <f>IF(TrRoad_act!H91=0,"",1000000*H24/TrRoad_act!H91)</f>
        <v/>
      </c>
      <c r="I115" s="77" t="str">
        <f>IF(TrRoad_act!I91=0,"",1000000*I24/TrRoad_act!I91)</f>
        <v/>
      </c>
      <c r="J115" s="77" t="str">
        <f>IF(TrRoad_act!J91=0,"",1000000*J24/TrRoad_act!J91)</f>
        <v/>
      </c>
      <c r="K115" s="77" t="str">
        <f>IF(TrRoad_act!K91=0,"",1000000*K24/TrRoad_act!K91)</f>
        <v/>
      </c>
      <c r="L115" s="77" t="str">
        <f>IF(TrRoad_act!L91=0,"",1000000*L24/TrRoad_act!L91)</f>
        <v/>
      </c>
      <c r="M115" s="77" t="str">
        <f>IF(TrRoad_act!M91=0,"",1000000*M24/TrRoad_act!M91)</f>
        <v/>
      </c>
      <c r="N115" s="77">
        <f>IF(TrRoad_act!N91=0,"",1000000*N24/TrRoad_act!N91)</f>
        <v>1158.6749070808892</v>
      </c>
      <c r="O115" s="77">
        <f>IF(TrRoad_act!O91=0,"",1000000*O24/TrRoad_act!O91)</f>
        <v>983.66996044286407</v>
      </c>
      <c r="P115" s="77">
        <f>IF(TrRoad_act!P91=0,"",1000000*P24/TrRoad_act!P91)</f>
        <v>966.64954594201788</v>
      </c>
      <c r="Q115" s="77">
        <f>IF(TrRoad_act!Q91=0,"",1000000*Q24/TrRoad_act!Q91)</f>
        <v>1002.0890693849295</v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 t="str">
        <f>IF(TrRoad_act!N92=0,"",1000000*N25/TrRoad_act!N92)</f>
        <v/>
      </c>
      <c r="O116" s="77">
        <f>IF(TrRoad_act!O92=0,"",1000000*O25/TrRoad_act!O92)</f>
        <v>901.96546643114448</v>
      </c>
      <c r="P116" s="77">
        <f>IF(TrRoad_act!P92=0,"",1000000*P25/TrRoad_act!P92)</f>
        <v>796.60688772144431</v>
      </c>
      <c r="Q116" s="77">
        <f>IF(TrRoad_act!Q92=0,"",1000000*Q25/TrRoad_act!Q92)</f>
        <v>781.28466177309144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 t="str">
        <f>IF(TrRoad_act!I93=0,"",1000000*I26/TrRoad_act!I93)</f>
        <v/>
      </c>
      <c r="J117" s="77" t="str">
        <f>IF(TrRoad_act!J93=0,"",1000000*J26/TrRoad_act!J93)</f>
        <v/>
      </c>
      <c r="K117" s="77" t="str">
        <f>IF(TrRoad_act!K93=0,"",1000000*K26/TrRoad_act!K93)</f>
        <v/>
      </c>
      <c r="L117" s="77" t="str">
        <f>IF(TrRoad_act!L93=0,"",1000000*L26/TrRoad_act!L93)</f>
        <v/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71976.122540146709</v>
      </c>
      <c r="C118" s="76">
        <f>IF(TrRoad_act!C94=0,"",1000000*C27/TrRoad_act!C94)</f>
        <v>68038.140793355255</v>
      </c>
      <c r="D118" s="76">
        <f>IF(TrRoad_act!D94=0,"",1000000*D27/TrRoad_act!D94)</f>
        <v>67040.191318473648</v>
      </c>
      <c r="E118" s="76">
        <f>IF(TrRoad_act!E94=0,"",1000000*E27/TrRoad_act!E94)</f>
        <v>64196.247744171073</v>
      </c>
      <c r="F118" s="76">
        <f>IF(TrRoad_act!F94=0,"",1000000*F27/TrRoad_act!F94)</f>
        <v>66633.861229213653</v>
      </c>
      <c r="G118" s="76">
        <f>IF(TrRoad_act!G94=0,"",1000000*G27/TrRoad_act!G94)</f>
        <v>62463.03856535464</v>
      </c>
      <c r="H118" s="76">
        <f>IF(TrRoad_act!H94=0,"",1000000*H27/TrRoad_act!H94)</f>
        <v>57796.158809522938</v>
      </c>
      <c r="I118" s="76">
        <f>IF(TrRoad_act!I94=0,"",1000000*I27/TrRoad_act!I94)</f>
        <v>52994.179271542474</v>
      </c>
      <c r="J118" s="76">
        <f>IF(TrRoad_act!J94=0,"",1000000*J27/TrRoad_act!J94)</f>
        <v>50106.211200617625</v>
      </c>
      <c r="K118" s="76">
        <f>IF(TrRoad_act!K94=0,"",1000000*K27/TrRoad_act!K94)</f>
        <v>47229.115474265629</v>
      </c>
      <c r="L118" s="76">
        <f>IF(TrRoad_act!L94=0,"",1000000*L27/TrRoad_act!L94)</f>
        <v>46316.207204980936</v>
      </c>
      <c r="M118" s="76">
        <f>IF(TrRoad_act!M94=0,"",1000000*M27/TrRoad_act!M94)</f>
        <v>46823.646557437496</v>
      </c>
      <c r="N118" s="76">
        <f>IF(TrRoad_act!N94=0,"",1000000*N27/TrRoad_act!N94)</f>
        <v>44656.410558172596</v>
      </c>
      <c r="O118" s="76">
        <f>IF(TrRoad_act!O94=0,"",1000000*O27/TrRoad_act!O94)</f>
        <v>34655.097270980325</v>
      </c>
      <c r="P118" s="76">
        <f>IF(TrRoad_act!P94=0,"",1000000*P27/TrRoad_act!P94)</f>
        <v>34449.238818148369</v>
      </c>
      <c r="Q118" s="76">
        <f>IF(TrRoad_act!Q94=0,"",1000000*Q27/TrRoad_act!Q94)</f>
        <v>32080.583174773408</v>
      </c>
    </row>
    <row r="119" spans="1:17" ht="11.45" customHeight="1" x14ac:dyDescent="0.25">
      <c r="A119" s="62" t="s">
        <v>59</v>
      </c>
      <c r="B119" s="75" t="str">
        <f>IF(TrRoad_act!B95=0,"",1000000*B28/TrRoad_act!B95)</f>
        <v/>
      </c>
      <c r="C119" s="75" t="str">
        <f>IF(TrRoad_act!C95=0,"",1000000*C28/TrRoad_act!C95)</f>
        <v/>
      </c>
      <c r="D119" s="75">
        <f>IF(TrRoad_act!D95=0,"",1000000*D28/TrRoad_act!D95)</f>
        <v>10848.816548655028</v>
      </c>
      <c r="E119" s="75">
        <f>IF(TrRoad_act!E95=0,"",1000000*E28/TrRoad_act!E95)</f>
        <v>10786.621430812371</v>
      </c>
      <c r="F119" s="75">
        <f>IF(TrRoad_act!F95=0,"",1000000*F28/TrRoad_act!F95)</f>
        <v>11304.88958604618</v>
      </c>
      <c r="G119" s="75">
        <f>IF(TrRoad_act!G95=0,"",1000000*G28/TrRoad_act!G95)</f>
        <v>10643.930493328509</v>
      </c>
      <c r="H119" s="75">
        <f>IF(TrRoad_act!H95=0,"",1000000*H28/TrRoad_act!H95)</f>
        <v>9897.7125650756625</v>
      </c>
      <c r="I119" s="75">
        <f>IF(TrRoad_act!I95=0,"",1000000*I28/TrRoad_act!I95)</f>
        <v>9216.4956506299295</v>
      </c>
      <c r="J119" s="75">
        <f>IF(TrRoad_act!J95=0,"",1000000*J28/TrRoad_act!J95)</f>
        <v>8590.9062870158923</v>
      </c>
      <c r="K119" s="75">
        <f>IF(TrRoad_act!K95=0,"",1000000*K28/TrRoad_act!K95)</f>
        <v>8103.0008500601762</v>
      </c>
      <c r="L119" s="75">
        <f>IF(TrRoad_act!L95=0,"",1000000*L28/TrRoad_act!L95)</f>
        <v>7848.0129397201472</v>
      </c>
      <c r="M119" s="75">
        <f>IF(TrRoad_act!M95=0,"",1000000*M28/TrRoad_act!M95)</f>
        <v>7880.2976889836518</v>
      </c>
      <c r="N119" s="75">
        <f>IF(TrRoad_act!N95=0,"",1000000*N28/TrRoad_act!N95)</f>
        <v>7546.0018642136929</v>
      </c>
      <c r="O119" s="75">
        <f>IF(TrRoad_act!O95=0,"",1000000*O28/TrRoad_act!O95)</f>
        <v>5304.484047761187</v>
      </c>
      <c r="P119" s="75">
        <f>IF(TrRoad_act!P95=0,"",1000000*P28/TrRoad_act!P95)</f>
        <v>5250.8873158234146</v>
      </c>
      <c r="Q119" s="75">
        <f>IF(TrRoad_act!Q95=0,"",1000000*Q28/TrRoad_act!Q95)</f>
        <v>4969.3951299113187</v>
      </c>
    </row>
    <row r="120" spans="1:17" ht="11.45" customHeight="1" x14ac:dyDescent="0.25">
      <c r="A120" s="62" t="s">
        <v>58</v>
      </c>
      <c r="B120" s="75">
        <f>IF(TrRoad_act!B96=0,"",1000000*B29/TrRoad_act!B96)</f>
        <v>71976.122540146709</v>
      </c>
      <c r="C120" s="75">
        <f>IF(TrRoad_act!C96=0,"",1000000*C29/TrRoad_act!C96)</f>
        <v>68038.140793355255</v>
      </c>
      <c r="D120" s="75">
        <f>IF(TrRoad_act!D96=0,"",1000000*D29/TrRoad_act!D96)</f>
        <v>67422.454638076146</v>
      </c>
      <c r="E120" s="75">
        <f>IF(TrRoad_act!E96=0,"",1000000*E29/TrRoad_act!E96)</f>
        <v>64724.581751152924</v>
      </c>
      <c r="F120" s="75">
        <f>IF(TrRoad_act!F96=0,"",1000000*F29/TrRoad_act!F96)</f>
        <v>67490.158176600002</v>
      </c>
      <c r="G120" s="75">
        <f>IF(TrRoad_act!G96=0,"",1000000*G29/TrRoad_act!G96)</f>
        <v>64093.570431147309</v>
      </c>
      <c r="H120" s="75">
        <f>IF(TrRoad_act!H96=0,"",1000000*H29/TrRoad_act!H96)</f>
        <v>60085.415797551555</v>
      </c>
      <c r="I120" s="75">
        <f>IF(TrRoad_act!I96=0,"",1000000*I29/TrRoad_act!I96)</f>
        <v>55580.392363632171</v>
      </c>
      <c r="J120" s="75">
        <f>IF(TrRoad_act!J96=0,"",1000000*J29/TrRoad_act!J96)</f>
        <v>52529.918153248327</v>
      </c>
      <c r="K120" s="75">
        <f>IF(TrRoad_act!K96=0,"",1000000*K29/TrRoad_act!K96)</f>
        <v>49676.010998099686</v>
      </c>
      <c r="L120" s="75">
        <f>IF(TrRoad_act!L96=0,"",1000000*L29/TrRoad_act!L96)</f>
        <v>48644.913175663081</v>
      </c>
      <c r="M120" s="75">
        <f>IF(TrRoad_act!M96=0,"",1000000*M29/TrRoad_act!M96)</f>
        <v>49152.578838529618</v>
      </c>
      <c r="N120" s="75">
        <f>IF(TrRoad_act!N96=0,"",1000000*N29/TrRoad_act!N96)</f>
        <v>46862.883166571344</v>
      </c>
      <c r="O120" s="75">
        <f>IF(TrRoad_act!O96=0,"",1000000*O29/TrRoad_act!O96)</f>
        <v>42983.404243958343</v>
      </c>
      <c r="P120" s="75">
        <f>IF(TrRoad_act!P96=0,"",1000000*P29/TrRoad_act!P96)</f>
        <v>42374.733914047429</v>
      </c>
      <c r="Q120" s="75">
        <f>IF(TrRoad_act!Q96=0,"",1000000*Q29/TrRoad_act!Q96)</f>
        <v>39047.808489052339</v>
      </c>
    </row>
    <row r="121" spans="1:17" ht="11.45" customHeight="1" x14ac:dyDescent="0.25">
      <c r="A121" s="62" t="s">
        <v>57</v>
      </c>
      <c r="B121" s="75" t="str">
        <f>IF(TrRoad_act!B97=0,"",1000000*B30/TrRoad_act!B97)</f>
        <v/>
      </c>
      <c r="C121" s="75" t="str">
        <f>IF(TrRoad_act!C97=0,"",1000000*C30/TrRoad_act!C97)</f>
        <v/>
      </c>
      <c r="D121" s="75">
        <f>IF(TrRoad_act!D97=0,"",1000000*D30/TrRoad_act!D97)</f>
        <v>24215.367223139579</v>
      </c>
      <c r="E121" s="75">
        <f>IF(TrRoad_act!E97=0,"",1000000*E30/TrRoad_act!E97)</f>
        <v>24665.454120040416</v>
      </c>
      <c r="F121" s="75">
        <f>IF(TrRoad_act!F97=0,"",1000000*F30/TrRoad_act!F97)</f>
        <v>26381.972141107151</v>
      </c>
      <c r="G121" s="75">
        <f>IF(TrRoad_act!G97=0,"",1000000*G30/TrRoad_act!G97)</f>
        <v>25407.770202511645</v>
      </c>
      <c r="H121" s="75">
        <f>IF(TrRoad_act!H97=0,"",1000000*H30/TrRoad_act!H97)</f>
        <v>24464.698638675407</v>
      </c>
      <c r="I121" s="75">
        <f>IF(TrRoad_act!I97=0,"",1000000*I30/TrRoad_act!I97)</f>
        <v>23531.812270111597</v>
      </c>
      <c r="J121" s="75">
        <f>IF(TrRoad_act!J97=0,"",1000000*J30/TrRoad_act!J97)</f>
        <v>22624.326104190299</v>
      </c>
      <c r="K121" s="75">
        <f>IF(TrRoad_act!K97=0,"",1000000*K30/TrRoad_act!K97)</f>
        <v>21813.953313414284</v>
      </c>
      <c r="L121" s="75">
        <f>IF(TrRoad_act!L97=0,"",1000000*L30/TrRoad_act!L97)</f>
        <v>21512.088973405564</v>
      </c>
      <c r="M121" s="75">
        <f>IF(TrRoad_act!M97=0,"",1000000*M30/TrRoad_act!M97)</f>
        <v>21159.35506350749</v>
      </c>
      <c r="N121" s="75">
        <f>IF(TrRoad_act!N97=0,"",1000000*N30/TrRoad_act!N97)</f>
        <v>20679.246160587285</v>
      </c>
      <c r="O121" s="75">
        <f>IF(TrRoad_act!O97=0,"",1000000*O30/TrRoad_act!O97)</f>
        <v>19831.145971966893</v>
      </c>
      <c r="P121" s="75">
        <f>IF(TrRoad_act!P97=0,"",1000000*P30/TrRoad_act!P97)</f>
        <v>19926.332643246649</v>
      </c>
      <c r="Q121" s="75">
        <f>IF(TrRoad_act!Q97=0,"",1000000*Q30/TrRoad_act!Q97)</f>
        <v>19215.865159941553</v>
      </c>
    </row>
    <row r="122" spans="1:17" ht="11.45" customHeight="1" x14ac:dyDescent="0.25">
      <c r="A122" s="62" t="s">
        <v>56</v>
      </c>
      <c r="B122" s="75" t="str">
        <f>IF(TrRoad_act!B98=0,"",1000000*B31/TrRoad_act!B98)</f>
        <v/>
      </c>
      <c r="C122" s="75" t="str">
        <f>IF(TrRoad_act!C98=0,"",1000000*C31/TrRoad_act!C98)</f>
        <v/>
      </c>
      <c r="D122" s="75" t="str">
        <f>IF(TrRoad_act!D98=0,"",1000000*D31/TrRoad_act!D98)</f>
        <v/>
      </c>
      <c r="E122" s="75" t="str">
        <f>IF(TrRoad_act!E98=0,"",1000000*E31/TrRoad_act!E98)</f>
        <v/>
      </c>
      <c r="F122" s="75" t="str">
        <f>IF(TrRoad_act!F98=0,"",1000000*F31/TrRoad_act!F98)</f>
        <v/>
      </c>
      <c r="G122" s="75" t="str">
        <f>IF(TrRoad_act!G98=0,"",1000000*G31/TrRoad_act!G98)</f>
        <v/>
      </c>
      <c r="H122" s="75" t="str">
        <f>IF(TrRoad_act!H98=0,"",1000000*H31/TrRoad_act!H98)</f>
        <v/>
      </c>
      <c r="I122" s="75" t="str">
        <f>IF(TrRoad_act!I98=0,"",1000000*I31/TrRoad_act!I98)</f>
        <v/>
      </c>
      <c r="J122" s="75" t="str">
        <f>IF(TrRoad_act!J98=0,"",1000000*J31/TrRoad_act!J98)</f>
        <v/>
      </c>
      <c r="K122" s="75">
        <f>IF(TrRoad_act!K98=0,"",1000000*K31/TrRoad_act!K98)</f>
        <v>40931.859780900013</v>
      </c>
      <c r="L122" s="75">
        <f>IF(TrRoad_act!L98=0,"",1000000*L31/TrRoad_act!L98)</f>
        <v>43622.984056483438</v>
      </c>
      <c r="M122" s="75">
        <f>IF(TrRoad_act!M98=0,"",1000000*M31/TrRoad_act!M98)</f>
        <v>44483.321025367273</v>
      </c>
      <c r="N122" s="75">
        <f>IF(TrRoad_act!N98=0,"",1000000*N31/TrRoad_act!N98)</f>
        <v>41103.158340914917</v>
      </c>
      <c r="O122" s="75">
        <f>IF(TrRoad_act!O98=0,"",1000000*O31/TrRoad_act!O98)</f>
        <v>35739.959975559432</v>
      </c>
      <c r="P122" s="75">
        <f>IF(TrRoad_act!P98=0,"",1000000*P31/TrRoad_act!P98)</f>
        <v>35713.13193916437</v>
      </c>
      <c r="Q122" s="75">
        <f>IF(TrRoad_act!Q98=0,"",1000000*Q31/TrRoad_act!Q98)</f>
        <v>33427.153766085386</v>
      </c>
    </row>
    <row r="123" spans="1:17" ht="11.45" customHeight="1" x14ac:dyDescent="0.25">
      <c r="A123" s="62" t="s">
        <v>55</v>
      </c>
      <c r="B123" s="75" t="str">
        <f>IF(TrRoad_act!B99=0,"",1000000*B32/TrRoad_act!B99)</f>
        <v/>
      </c>
      <c r="C123" s="75" t="str">
        <f>IF(TrRoad_act!C99=0,"",1000000*C32/TrRoad_act!C99)</f>
        <v/>
      </c>
      <c r="D123" s="75" t="str">
        <f>IF(TrRoad_act!D99=0,"",1000000*D32/TrRoad_act!D99)</f>
        <v/>
      </c>
      <c r="E123" s="75" t="str">
        <f>IF(TrRoad_act!E99=0,"",1000000*E32/TrRoad_act!E99)</f>
        <v/>
      </c>
      <c r="F123" s="75">
        <f>IF(TrRoad_act!F99=0,"",1000000*F32/TrRoad_act!F99)</f>
        <v>0</v>
      </c>
      <c r="G123" s="75">
        <f>IF(TrRoad_act!G99=0,"",1000000*G32/TrRoad_act!G99)</f>
        <v>0</v>
      </c>
      <c r="H123" s="75">
        <f>IF(TrRoad_act!H99=0,"",1000000*H32/TrRoad_act!H99)</f>
        <v>0</v>
      </c>
      <c r="I123" s="75">
        <f>IF(TrRoad_act!I99=0,"",1000000*I32/TrRoad_act!I99)</f>
        <v>0</v>
      </c>
      <c r="J123" s="75">
        <f>IF(TrRoad_act!J99=0,"",1000000*J32/TrRoad_act!J99)</f>
        <v>0</v>
      </c>
      <c r="K123" s="75">
        <f>IF(TrRoad_act!K99=0,"",1000000*K32/TrRoad_act!K99)</f>
        <v>0</v>
      </c>
      <c r="L123" s="75">
        <f>IF(TrRoad_act!L99=0,"",1000000*L32/TrRoad_act!L99)</f>
        <v>0</v>
      </c>
      <c r="M123" s="75">
        <f>IF(TrRoad_act!M99=0,"",1000000*M32/TrRoad_act!M99)</f>
        <v>0</v>
      </c>
      <c r="N123" s="75">
        <f>IF(TrRoad_act!N99=0,"",1000000*N32/TrRoad_act!N99)</f>
        <v>0</v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3367.0347375443516</v>
      </c>
      <c r="C125" s="78">
        <f>IF(TrRoad_act!C101=0,"",1000000*C34/TrRoad_act!C101)</f>
        <v>3478.618241915417</v>
      </c>
      <c r="D125" s="78">
        <f>IF(TrRoad_act!D101=0,"",1000000*D34/TrRoad_act!D101)</f>
        <v>3351.4843114742898</v>
      </c>
      <c r="E125" s="78">
        <f>IF(TrRoad_act!E101=0,"",1000000*E34/TrRoad_act!E101)</f>
        <v>3183.8230059987523</v>
      </c>
      <c r="F125" s="78">
        <f>IF(TrRoad_act!F101=0,"",1000000*F34/TrRoad_act!F101)</f>
        <v>3147.3029529554528</v>
      </c>
      <c r="G125" s="78">
        <f>IF(TrRoad_act!G101=0,"",1000000*G34/TrRoad_act!G101)</f>
        <v>3355.5088004064705</v>
      </c>
      <c r="H125" s="78">
        <f>IF(TrRoad_act!H101=0,"",1000000*H34/TrRoad_act!H101)</f>
        <v>3049.8074586937464</v>
      </c>
      <c r="I125" s="78">
        <f>IF(TrRoad_act!I101=0,"",1000000*I34/TrRoad_act!I101)</f>
        <v>2891.0703380833215</v>
      </c>
      <c r="J125" s="78">
        <f>IF(TrRoad_act!J101=0,"",1000000*J34/TrRoad_act!J101)</f>
        <v>2820.5148205170285</v>
      </c>
      <c r="K125" s="78">
        <f>IF(TrRoad_act!K101=0,"",1000000*K34/TrRoad_act!K101)</f>
        <v>2973.4133918692119</v>
      </c>
      <c r="L125" s="78">
        <f>IF(TrRoad_act!L101=0,"",1000000*L34/TrRoad_act!L101)</f>
        <v>2771.504547092612</v>
      </c>
      <c r="M125" s="78">
        <f>IF(TrRoad_act!M101=0,"",1000000*M34/TrRoad_act!M101)</f>
        <v>2892.2387773362216</v>
      </c>
      <c r="N125" s="78">
        <f>IF(TrRoad_act!N101=0,"",1000000*N34/TrRoad_act!N101)</f>
        <v>2803.9469755604014</v>
      </c>
      <c r="O125" s="78">
        <f>IF(TrRoad_act!O101=0,"",1000000*O34/TrRoad_act!O101)</f>
        <v>2430.52496226015</v>
      </c>
      <c r="P125" s="78">
        <f>IF(TrRoad_act!P101=0,"",1000000*P34/TrRoad_act!P101)</f>
        <v>2703.3140405328159</v>
      </c>
      <c r="Q125" s="78">
        <f>IF(TrRoad_act!Q101=0,"",1000000*Q34/TrRoad_act!Q101)</f>
        <v>2616.5259270972069</v>
      </c>
    </row>
    <row r="126" spans="1:17" ht="11.45" customHeight="1" x14ac:dyDescent="0.25">
      <c r="A126" s="62" t="s">
        <v>59</v>
      </c>
      <c r="B126" s="77">
        <f>IF(TrRoad_act!B102=0,"",1000000*B35/TrRoad_act!B102)</f>
        <v>3211.8659391029523</v>
      </c>
      <c r="C126" s="77">
        <f>IF(TrRoad_act!C102=0,"",1000000*C35/TrRoad_act!C102)</f>
        <v>3151.4901752303194</v>
      </c>
      <c r="D126" s="77">
        <f>IF(TrRoad_act!D102=0,"",1000000*D35/TrRoad_act!D102)</f>
        <v>3098.5980699681668</v>
      </c>
      <c r="E126" s="77">
        <f>IF(TrRoad_act!E102=0,"",1000000*E35/TrRoad_act!E102)</f>
        <v>3045.3873772159122</v>
      </c>
      <c r="F126" s="77">
        <f>IF(TrRoad_act!F102=0,"",1000000*F35/TrRoad_act!F102)</f>
        <v>2992.7099780451731</v>
      </c>
      <c r="G126" s="77">
        <f>IF(TrRoad_act!G102=0,"",1000000*G35/TrRoad_act!G102)</f>
        <v>2938.3361897835721</v>
      </c>
      <c r="H126" s="77">
        <f>IF(TrRoad_act!H102=0,"",1000000*H35/TrRoad_act!H102)</f>
        <v>2875.2331286624249</v>
      </c>
      <c r="I126" s="77">
        <f>IF(TrRoad_act!I102=0,"",1000000*I35/TrRoad_act!I102)</f>
        <v>2823.1227255385702</v>
      </c>
      <c r="J126" s="77">
        <f>IF(TrRoad_act!J102=0,"",1000000*J35/TrRoad_act!J102)</f>
        <v>2787.9508684719935</v>
      </c>
      <c r="K126" s="77">
        <f>IF(TrRoad_act!K102=0,"",1000000*K35/TrRoad_act!K102)</f>
        <v>2741.5601861699738</v>
      </c>
      <c r="L126" s="77">
        <f>IF(TrRoad_act!L102=0,"",1000000*L35/TrRoad_act!L102)</f>
        <v>2694.8445886701811</v>
      </c>
      <c r="M126" s="77">
        <f>IF(TrRoad_act!M102=0,"",1000000*M35/TrRoad_act!M102)</f>
        <v>2658.439411561938</v>
      </c>
      <c r="N126" s="77">
        <f>IF(TrRoad_act!N102=0,"",1000000*N35/TrRoad_act!N102)</f>
        <v>2622.7785448182726</v>
      </c>
      <c r="O126" s="77">
        <f>IF(TrRoad_act!O102=0,"",1000000*O35/TrRoad_act!O102)</f>
        <v>2583.7417210188728</v>
      </c>
      <c r="P126" s="77">
        <f>IF(TrRoad_act!P102=0,"",1000000*P35/TrRoad_act!P102)</f>
        <v>2552.0936627196716</v>
      </c>
      <c r="Q126" s="77">
        <f>IF(TrRoad_act!Q102=0,"",1000000*Q35/TrRoad_act!Q102)</f>
        <v>2405.3511718388036</v>
      </c>
    </row>
    <row r="127" spans="1:17" ht="11.45" customHeight="1" x14ac:dyDescent="0.25">
      <c r="A127" s="62" t="s">
        <v>58</v>
      </c>
      <c r="B127" s="77">
        <f>IF(TrRoad_act!B103=0,"",1000000*B36/TrRoad_act!B103)</f>
        <v>3394.6392313642609</v>
      </c>
      <c r="C127" s="77">
        <f>IF(TrRoad_act!C103=0,"",1000000*C36/TrRoad_act!C103)</f>
        <v>3534.5143610623932</v>
      </c>
      <c r="D127" s="77">
        <f>IF(TrRoad_act!D103=0,"",1000000*D36/TrRoad_act!D103)</f>
        <v>3390.5708560742873</v>
      </c>
      <c r="E127" s="77">
        <f>IF(TrRoad_act!E103=0,"",1000000*E36/TrRoad_act!E103)</f>
        <v>3203.4148728888276</v>
      </c>
      <c r="F127" s="77">
        <f>IF(TrRoad_act!F103=0,"",1000000*F36/TrRoad_act!F103)</f>
        <v>3167.5898039612716</v>
      </c>
      <c r="G127" s="77">
        <f>IF(TrRoad_act!G103=0,"",1000000*G36/TrRoad_act!G103)</f>
        <v>3405.4986525447748</v>
      </c>
      <c r="H127" s="77">
        <f>IF(TrRoad_act!H103=0,"",1000000*H36/TrRoad_act!H103)</f>
        <v>3070.7266845773011</v>
      </c>
      <c r="I127" s="77">
        <f>IF(TrRoad_act!I103=0,"",1000000*I36/TrRoad_act!I103)</f>
        <v>2899.2111254516112</v>
      </c>
      <c r="J127" s="77">
        <f>IF(TrRoad_act!J103=0,"",1000000*J36/TrRoad_act!J103)</f>
        <v>2823.8574753859648</v>
      </c>
      <c r="K127" s="77">
        <f>IF(TrRoad_act!K103=0,"",1000000*K36/TrRoad_act!K103)</f>
        <v>2992.4834882234304</v>
      </c>
      <c r="L127" s="77">
        <f>IF(TrRoad_act!L103=0,"",1000000*L36/TrRoad_act!L103)</f>
        <v>2777.5843886957464</v>
      </c>
      <c r="M127" s="77">
        <f>IF(TrRoad_act!M103=0,"",1000000*M36/TrRoad_act!M103)</f>
        <v>2906.5503589844429</v>
      </c>
      <c r="N127" s="77">
        <f>IF(TrRoad_act!N103=0,"",1000000*N36/TrRoad_act!N103)</f>
        <v>2812.3376412431885</v>
      </c>
      <c r="O127" s="77">
        <f>IF(TrRoad_act!O103=0,"",1000000*O36/TrRoad_act!O103)</f>
        <v>2424.6301370216975</v>
      </c>
      <c r="P127" s="77">
        <f>IF(TrRoad_act!P103=0,"",1000000*P36/TrRoad_act!P103)</f>
        <v>2708.1065127613642</v>
      </c>
      <c r="Q127" s="77">
        <f>IF(TrRoad_act!Q103=0,"",1000000*Q36/TrRoad_act!Q103)</f>
        <v>2621.9449688343097</v>
      </c>
    </row>
    <row r="128" spans="1:17" ht="11.45" customHeight="1" x14ac:dyDescent="0.25">
      <c r="A128" s="62" t="s">
        <v>57</v>
      </c>
      <c r="B128" s="77" t="str">
        <f>IF(TrRoad_act!B104=0,"",1000000*B37/TrRoad_act!B104)</f>
        <v/>
      </c>
      <c r="C128" s="77" t="str">
        <f>IF(TrRoad_act!C104=0,"",1000000*C37/TrRoad_act!C104)</f>
        <v/>
      </c>
      <c r="D128" s="77" t="str">
        <f>IF(TrRoad_act!D104=0,"",1000000*D37/TrRoad_act!D104)</f>
        <v/>
      </c>
      <c r="E128" s="77" t="str">
        <f>IF(TrRoad_act!E104=0,"",1000000*E37/TrRoad_act!E104)</f>
        <v/>
      </c>
      <c r="F128" s="77" t="str">
        <f>IF(TrRoad_act!F104=0,"",1000000*F37/TrRoad_act!F104)</f>
        <v/>
      </c>
      <c r="G128" s="77" t="str">
        <f>IF(TrRoad_act!G104=0,"",1000000*G37/TrRoad_act!G104)</f>
        <v/>
      </c>
      <c r="H128" s="77" t="str">
        <f>IF(TrRoad_act!H104=0,"",1000000*H37/TrRoad_act!H104)</f>
        <v/>
      </c>
      <c r="I128" s="77" t="str">
        <f>IF(TrRoad_act!I104=0,"",1000000*I37/TrRoad_act!I104)</f>
        <v/>
      </c>
      <c r="J128" s="77" t="str">
        <f>IF(TrRoad_act!J104=0,"",1000000*J37/TrRoad_act!J104)</f>
        <v/>
      </c>
      <c r="K128" s="77" t="str">
        <f>IF(TrRoad_act!K104=0,"",1000000*K37/TrRoad_act!K104)</f>
        <v/>
      </c>
      <c r="L128" s="77" t="str">
        <f>IF(TrRoad_act!L104=0,"",1000000*L37/TrRoad_act!L104)</f>
        <v/>
      </c>
      <c r="M128" s="77" t="str">
        <f>IF(TrRoad_act!M104=0,"",1000000*M37/TrRoad_act!M104)</f>
        <v/>
      </c>
      <c r="N128" s="77" t="str">
        <f>IF(TrRoad_act!N104=0,"",1000000*N37/TrRoad_act!N104)</f>
        <v/>
      </c>
      <c r="O128" s="77" t="str">
        <f>IF(TrRoad_act!O104=0,"",1000000*O37/TrRoad_act!O104)</f>
        <v/>
      </c>
      <c r="P128" s="77" t="str">
        <f>IF(TrRoad_act!P104=0,"",1000000*P37/TrRoad_act!P104)</f>
        <v/>
      </c>
      <c r="Q128" s="77" t="str">
        <f>IF(TrRoad_act!Q104=0,"",1000000*Q37/TrRoad_act!Q104)</f>
        <v/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 t="str">
        <f>IF(TrRoad_act!C105=0,"",1000000*C38/TrRoad_act!C105)</f>
        <v/>
      </c>
      <c r="D129" s="77" t="str">
        <f>IF(TrRoad_act!D105=0,"",1000000*D38/TrRoad_act!D105)</f>
        <v/>
      </c>
      <c r="E129" s="77" t="str">
        <f>IF(TrRoad_act!E105=0,"",1000000*E38/TrRoad_act!E105)</f>
        <v/>
      </c>
      <c r="F129" s="77" t="str">
        <f>IF(TrRoad_act!F105=0,"",1000000*F38/TrRoad_act!F105)</f>
        <v/>
      </c>
      <c r="G129" s="77" t="str">
        <f>IF(TrRoad_act!G105=0,"",1000000*G38/TrRoad_act!G105)</f>
        <v/>
      </c>
      <c r="H129" s="77" t="str">
        <f>IF(TrRoad_act!H105=0,"",1000000*H38/TrRoad_act!H105)</f>
        <v/>
      </c>
      <c r="I129" s="77" t="str">
        <f>IF(TrRoad_act!I105=0,"",1000000*I38/TrRoad_act!I105)</f>
        <v/>
      </c>
      <c r="J129" s="77" t="str">
        <f>IF(TrRoad_act!J105=0,"",1000000*J38/TrRoad_act!J105)</f>
        <v/>
      </c>
      <c r="K129" s="77" t="str">
        <f>IF(TrRoad_act!K105=0,"",1000000*K38/TrRoad_act!K105)</f>
        <v/>
      </c>
      <c r="L129" s="77" t="str">
        <f>IF(TrRoad_act!L105=0,"",1000000*L38/TrRoad_act!L105)</f>
        <v/>
      </c>
      <c r="M129" s="77" t="str">
        <f>IF(TrRoad_act!M105=0,"",1000000*M38/TrRoad_act!M105)</f>
        <v/>
      </c>
      <c r="N129" s="77" t="str">
        <f>IF(TrRoad_act!N105=0,"",1000000*N38/TrRoad_act!N105)</f>
        <v/>
      </c>
      <c r="O129" s="77" t="str">
        <f>IF(TrRoad_act!O105=0,"",1000000*O38/TrRoad_act!O105)</f>
        <v/>
      </c>
      <c r="P129" s="77" t="str">
        <f>IF(TrRoad_act!P105=0,"",1000000*P38/TrRoad_act!P105)</f>
        <v/>
      </c>
      <c r="Q129" s="77" t="str">
        <f>IF(TrRoad_act!Q105=0,"",1000000*Q38/TrRoad_act!Q105)</f>
        <v/>
      </c>
    </row>
    <row r="130" spans="1:17" ht="11.45" customHeight="1" x14ac:dyDescent="0.25">
      <c r="A130" s="62" t="s">
        <v>55</v>
      </c>
      <c r="B130" s="77" t="str">
        <f>IF(TrRoad_act!B106=0,"",1000000*B39/TrRoad_act!B106)</f>
        <v/>
      </c>
      <c r="C130" s="77" t="str">
        <f>IF(TrRoad_act!C106=0,"",1000000*C39/TrRoad_act!C106)</f>
        <v/>
      </c>
      <c r="D130" s="77" t="str">
        <f>IF(TrRoad_act!D106=0,"",1000000*D39/TrRoad_act!D106)</f>
        <v/>
      </c>
      <c r="E130" s="77" t="str">
        <f>IF(TrRoad_act!E106=0,"",1000000*E39/TrRoad_act!E106)</f>
        <v/>
      </c>
      <c r="F130" s="77" t="str">
        <f>IF(TrRoad_act!F106=0,"",1000000*F39/TrRoad_act!F106)</f>
        <v/>
      </c>
      <c r="G130" s="77" t="str">
        <f>IF(TrRoad_act!G106=0,"",1000000*G39/TrRoad_act!G106)</f>
        <v/>
      </c>
      <c r="H130" s="77" t="str">
        <f>IF(TrRoad_act!H106=0,"",1000000*H39/TrRoad_act!H106)</f>
        <v/>
      </c>
      <c r="I130" s="77" t="str">
        <f>IF(TrRoad_act!I106=0,"",1000000*I39/TrRoad_act!I106)</f>
        <v/>
      </c>
      <c r="J130" s="77" t="str">
        <f>IF(TrRoad_act!J106=0,"",1000000*J39/TrRoad_act!J106)</f>
        <v/>
      </c>
      <c r="K130" s="77" t="str">
        <f>IF(TrRoad_act!K106=0,"",1000000*K39/TrRoad_act!K106)</f>
        <v/>
      </c>
      <c r="L130" s="77" t="str">
        <f>IF(TrRoad_act!L106=0,"",1000000*L39/TrRoad_act!L106)</f>
        <v/>
      </c>
      <c r="M130" s="77" t="str">
        <f>IF(TrRoad_act!M106=0,"",1000000*M39/TrRoad_act!M106)</f>
        <v/>
      </c>
      <c r="N130" s="77" t="str">
        <f>IF(TrRoad_act!N106=0,"",1000000*N39/TrRoad_act!N106)</f>
        <v/>
      </c>
      <c r="O130" s="77" t="str">
        <f>IF(TrRoad_act!O106=0,"",1000000*O39/TrRoad_act!O106)</f>
        <v/>
      </c>
      <c r="P130" s="77" t="str">
        <f>IF(TrRoad_act!P106=0,"",1000000*P39/TrRoad_act!P106)</f>
        <v/>
      </c>
      <c r="Q130" s="77" t="str">
        <f>IF(TrRoad_act!Q106=0,"",1000000*Q39/TrRoad_act!Q106)</f>
        <v/>
      </c>
    </row>
    <row r="131" spans="1:17" ht="11.45" customHeight="1" x14ac:dyDescent="0.25">
      <c r="A131" s="19" t="s">
        <v>24</v>
      </c>
      <c r="B131" s="76">
        <f>IF(TrRoad_act!B107=0,"",1000000*B40/TrRoad_act!B107)</f>
        <v>22173.127276871932</v>
      </c>
      <c r="C131" s="76">
        <f>IF(TrRoad_act!C107=0,"",1000000*C40/TrRoad_act!C107)</f>
        <v>28337.157948074597</v>
      </c>
      <c r="D131" s="76">
        <f>IF(TrRoad_act!D107=0,"",1000000*D40/TrRoad_act!D107)</f>
        <v>28071.343570298239</v>
      </c>
      <c r="E131" s="76">
        <f>IF(TrRoad_act!E107=0,"",1000000*E40/TrRoad_act!E107)</f>
        <v>18740.38854571939</v>
      </c>
      <c r="F131" s="76">
        <f>IF(TrRoad_act!F107=0,"",1000000*F40/TrRoad_act!F107)</f>
        <v>22226.040868934997</v>
      </c>
      <c r="G131" s="76">
        <f>IF(TrRoad_act!G107=0,"",1000000*G40/TrRoad_act!G107)</f>
        <v>23170.443953953381</v>
      </c>
      <c r="H131" s="76">
        <f>IF(TrRoad_act!H107=0,"",1000000*H40/TrRoad_act!H107)</f>
        <v>22646.151211223616</v>
      </c>
      <c r="I131" s="76">
        <f>IF(TrRoad_act!I107=0,"",1000000*I40/TrRoad_act!I107)</f>
        <v>30767.314281781953</v>
      </c>
      <c r="J131" s="76">
        <f>IF(TrRoad_act!J107=0,"",1000000*J40/TrRoad_act!J107)</f>
        <v>35894.866062905719</v>
      </c>
      <c r="K131" s="76">
        <f>IF(TrRoad_act!K107=0,"",1000000*K40/TrRoad_act!K107)</f>
        <v>21828.352637219225</v>
      </c>
      <c r="L131" s="76">
        <f>IF(TrRoad_act!L107=0,"",1000000*L40/TrRoad_act!L107)</f>
        <v>28074.104767589622</v>
      </c>
      <c r="M131" s="76">
        <f>IF(TrRoad_act!M107=0,"",1000000*M40/TrRoad_act!M107)</f>
        <v>32454.728099847714</v>
      </c>
      <c r="N131" s="76">
        <f>IF(TrRoad_act!N107=0,"",1000000*N40/TrRoad_act!N107)</f>
        <v>22851.800984457677</v>
      </c>
      <c r="O131" s="76">
        <f>IF(TrRoad_act!O107=0,"",1000000*O40/TrRoad_act!O107)</f>
        <v>24233.510996479174</v>
      </c>
      <c r="P131" s="76">
        <f>IF(TrRoad_act!P107=0,"",1000000*P40/TrRoad_act!P107)</f>
        <v>35578.734572499023</v>
      </c>
      <c r="Q131" s="76">
        <f>IF(TrRoad_act!Q107=0,"",1000000*Q40/TrRoad_act!Q107)</f>
        <v>39736.800776679156</v>
      </c>
    </row>
    <row r="132" spans="1:17" ht="11.45" customHeight="1" x14ac:dyDescent="0.25">
      <c r="A132" s="17" t="s">
        <v>23</v>
      </c>
      <c r="B132" s="75">
        <f>IF(TrRoad_act!B108=0,"",1000000*B41/TrRoad_act!B108)</f>
        <v>15378.71402226879</v>
      </c>
      <c r="C132" s="75">
        <f>IF(TrRoad_act!C108=0,"",1000000*C41/TrRoad_act!C108)</f>
        <v>17033.825760045132</v>
      </c>
      <c r="D132" s="75">
        <f>IF(TrRoad_act!D108=0,"",1000000*D41/TrRoad_act!D108)</f>
        <v>16754.000866824255</v>
      </c>
      <c r="E132" s="75">
        <f>IF(TrRoad_act!E108=0,"",1000000*E41/TrRoad_act!E108)</f>
        <v>14373.849278350792</v>
      </c>
      <c r="F132" s="75">
        <f>IF(TrRoad_act!F108=0,"",1000000*F41/TrRoad_act!F108)</f>
        <v>14966.300248758047</v>
      </c>
      <c r="G132" s="75">
        <f>IF(TrRoad_act!G108=0,"",1000000*G41/TrRoad_act!G108)</f>
        <v>14840.688121947433</v>
      </c>
      <c r="H132" s="75">
        <f>IF(TrRoad_act!H108=0,"",1000000*H41/TrRoad_act!H108)</f>
        <v>14110.629805594335</v>
      </c>
      <c r="I132" s="75">
        <f>IF(TrRoad_act!I108=0,"",1000000*I41/TrRoad_act!I108)</f>
        <v>16084.851590357426</v>
      </c>
      <c r="J132" s="75">
        <f>IF(TrRoad_act!J108=0,"",1000000*J41/TrRoad_act!J108)</f>
        <v>17136.045186585849</v>
      </c>
      <c r="K132" s="75">
        <f>IF(TrRoad_act!K108=0,"",1000000*K41/TrRoad_act!K108)</f>
        <v>13828.171228886096</v>
      </c>
      <c r="L132" s="75">
        <f>IF(TrRoad_act!L108=0,"",1000000*L41/TrRoad_act!L108)</f>
        <v>14215.61125580531</v>
      </c>
      <c r="M132" s="75">
        <f>IF(TrRoad_act!M108=0,"",1000000*M41/TrRoad_act!M108)</f>
        <v>15064.673705494733</v>
      </c>
      <c r="N132" s="75">
        <f>IF(TrRoad_act!N108=0,"",1000000*N41/TrRoad_act!N108)</f>
        <v>12749.581592748327</v>
      </c>
      <c r="O132" s="75">
        <f>IF(TrRoad_act!O108=0,"",1000000*O41/TrRoad_act!O108)</f>
        <v>13051.769612163765</v>
      </c>
      <c r="P132" s="75">
        <f>IF(TrRoad_act!P108=0,"",1000000*P41/TrRoad_act!P108)</f>
        <v>16200.431090389931</v>
      </c>
      <c r="Q132" s="75">
        <f>IF(TrRoad_act!Q108=0,"",1000000*Q41/TrRoad_act!Q108)</f>
        <v>16765.148571370875</v>
      </c>
    </row>
    <row r="133" spans="1:17" ht="11.45" customHeight="1" x14ac:dyDescent="0.25">
      <c r="A133" s="15" t="s">
        <v>22</v>
      </c>
      <c r="B133" s="74">
        <f>IF(TrRoad_act!B109=0,"",1000000*B42/TrRoad_act!B109)</f>
        <v>150787.99006445281</v>
      </c>
      <c r="C133" s="74">
        <f>IF(TrRoad_act!C109=0,"",1000000*C42/TrRoad_act!C109)</f>
        <v>228560.97622148469</v>
      </c>
      <c r="D133" s="74">
        <f>IF(TrRoad_act!D109=0,"",1000000*D42/TrRoad_act!D109)</f>
        <v>221618.53375661772</v>
      </c>
      <c r="E133" s="74">
        <f>IF(TrRoad_act!E109=0,"",1000000*E42/TrRoad_act!E109)</f>
        <v>113435.78038141756</v>
      </c>
      <c r="F133" s="74">
        <f>IF(TrRoad_act!F109=0,"",1000000*F42/TrRoad_act!F109)</f>
        <v>157805.5753054308</v>
      </c>
      <c r="G133" s="74">
        <f>IF(TrRoad_act!G109=0,"",1000000*G42/TrRoad_act!G109)</f>
        <v>161936.52169184637</v>
      </c>
      <c r="H133" s="74">
        <f>IF(TrRoad_act!H109=0,"",1000000*H42/TrRoad_act!H109)</f>
        <v>138517.78324675729</v>
      </c>
      <c r="I133" s="74">
        <f>IF(TrRoad_act!I109=0,"",1000000*I42/TrRoad_act!I109)</f>
        <v>231573.63296663962</v>
      </c>
      <c r="J133" s="74">
        <f>IF(TrRoad_act!J109=0,"",1000000*J42/TrRoad_act!J109)</f>
        <v>281622.22741156019</v>
      </c>
      <c r="K133" s="74">
        <f>IF(TrRoad_act!K109=0,"",1000000*K42/TrRoad_act!K109)</f>
        <v>145198.37547926942</v>
      </c>
      <c r="L133" s="74">
        <f>IF(TrRoad_act!L109=0,"",1000000*L42/TrRoad_act!L109)</f>
        <v>206023.16860028091</v>
      </c>
      <c r="M133" s="74">
        <f>IF(TrRoad_act!M109=0,"",1000000*M42/TrRoad_act!M109)</f>
        <v>231884.95571276668</v>
      </c>
      <c r="N133" s="74">
        <f>IF(TrRoad_act!N109=0,"",1000000*N42/TrRoad_act!N109)</f>
        <v>129038.71440765263</v>
      </c>
      <c r="O133" s="74">
        <f>IF(TrRoad_act!O109=0,"",1000000*O42/TrRoad_act!O109)</f>
        <v>130392.86528050202</v>
      </c>
      <c r="P133" s="74">
        <f>IF(TrRoad_act!P109=0,"",1000000*P42/TrRoad_act!P109)</f>
        <v>242107.09344549899</v>
      </c>
      <c r="Q133" s="74">
        <f>IF(TrRoad_act!Q109=0,"",1000000*Q42/TrRoad_act!Q109)</f>
        <v>250855.61542856711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0.75711325608531566</v>
      </c>
      <c r="C136" s="56">
        <f t="shared" si="16"/>
        <v>0.72341030252236171</v>
      </c>
      <c r="D136" s="56">
        <f t="shared" si="16"/>
        <v>0.72979407980435851</v>
      </c>
      <c r="E136" s="56">
        <f t="shared" si="16"/>
        <v>0.76798699651833491</v>
      </c>
      <c r="F136" s="56">
        <f t="shared" si="16"/>
        <v>0.75133082927475781</v>
      </c>
      <c r="G136" s="56">
        <f t="shared" si="16"/>
        <v>0.76872483656315649</v>
      </c>
      <c r="H136" s="56">
        <f t="shared" si="16"/>
        <v>0.77406457509019733</v>
      </c>
      <c r="I136" s="56">
        <f t="shared" si="16"/>
        <v>0.7216956149514453</v>
      </c>
      <c r="J136" s="56">
        <f t="shared" si="16"/>
        <v>0.70872693575810064</v>
      </c>
      <c r="K136" s="56">
        <f t="shared" si="16"/>
        <v>0.77319758818620454</v>
      </c>
      <c r="L136" s="56">
        <f t="shared" si="16"/>
        <v>0.74786588336800319</v>
      </c>
      <c r="M136" s="56">
        <f t="shared" si="16"/>
        <v>0.702881966323747</v>
      </c>
      <c r="N136" s="56">
        <f t="shared" si="16"/>
        <v>0.76487024597226527</v>
      </c>
      <c r="O136" s="56">
        <f t="shared" si="16"/>
        <v>0.7441483203068181</v>
      </c>
      <c r="P136" s="56">
        <f t="shared" si="16"/>
        <v>0.65854623235300802</v>
      </c>
      <c r="Q136" s="56">
        <f t="shared" si="16"/>
        <v>0.65212237600506007</v>
      </c>
    </row>
    <row r="137" spans="1:17" ht="11.45" customHeight="1" x14ac:dyDescent="0.25">
      <c r="A137" s="55" t="s">
        <v>30</v>
      </c>
      <c r="B137" s="54">
        <f t="shared" ref="B137:Q137" si="17">IF(B19=0,0,B19/B$17)</f>
        <v>2.9404472093772865E-3</v>
      </c>
      <c r="C137" s="54">
        <f t="shared" si="17"/>
        <v>2.7001484594764615E-3</v>
      </c>
      <c r="D137" s="54">
        <f t="shared" si="17"/>
        <v>2.6925723248635075E-3</v>
      </c>
      <c r="E137" s="54">
        <f t="shared" si="17"/>
        <v>2.7351947452267352E-3</v>
      </c>
      <c r="F137" s="54">
        <f t="shared" si="17"/>
        <v>2.5701275186421095E-3</v>
      </c>
      <c r="G137" s="54">
        <f t="shared" si="17"/>
        <v>2.3503284760433237E-3</v>
      </c>
      <c r="H137" s="54">
        <f t="shared" si="17"/>
        <v>2.2801702608002614E-3</v>
      </c>
      <c r="I137" s="54">
        <f t="shared" si="17"/>
        <v>2.12570152823681E-3</v>
      </c>
      <c r="J137" s="54">
        <f t="shared" si="17"/>
        <v>2.4188018040408777E-3</v>
      </c>
      <c r="K137" s="54">
        <f t="shared" si="17"/>
        <v>3.081672306381024E-3</v>
      </c>
      <c r="L137" s="54">
        <f t="shared" si="17"/>
        <v>2.9352241930452015E-3</v>
      </c>
      <c r="M137" s="54">
        <f t="shared" si="17"/>
        <v>2.9077650654782449E-3</v>
      </c>
      <c r="N137" s="54">
        <f t="shared" si="17"/>
        <v>2.8452660021955215E-3</v>
      </c>
      <c r="O137" s="54">
        <f t="shared" si="17"/>
        <v>2.8059942252893818E-3</v>
      </c>
      <c r="P137" s="54">
        <f t="shared" si="17"/>
        <v>2.4032633996924377E-3</v>
      </c>
      <c r="Q137" s="54">
        <f t="shared" si="17"/>
        <v>2.1986940120697638E-3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0.68902484168122535</v>
      </c>
      <c r="C138" s="50">
        <f t="shared" si="18"/>
        <v>0.66263434109709451</v>
      </c>
      <c r="D138" s="50">
        <f t="shared" si="18"/>
        <v>0.66955393979388877</v>
      </c>
      <c r="E138" s="50">
        <f t="shared" si="18"/>
        <v>0.70955361497485436</v>
      </c>
      <c r="F138" s="50">
        <f t="shared" si="18"/>
        <v>0.69551499933189853</v>
      </c>
      <c r="G138" s="50">
        <f t="shared" si="18"/>
        <v>0.71839108004564034</v>
      </c>
      <c r="H138" s="50">
        <f t="shared" si="18"/>
        <v>0.72948914314687108</v>
      </c>
      <c r="I138" s="50">
        <f t="shared" si="18"/>
        <v>0.68690419322623264</v>
      </c>
      <c r="J138" s="50">
        <f t="shared" si="18"/>
        <v>0.67563706149341674</v>
      </c>
      <c r="K138" s="50">
        <f t="shared" si="18"/>
        <v>0.73371932620290037</v>
      </c>
      <c r="L138" s="50">
        <f t="shared" si="18"/>
        <v>0.71044578125420121</v>
      </c>
      <c r="M138" s="50">
        <f t="shared" si="18"/>
        <v>0.66476118531993145</v>
      </c>
      <c r="N138" s="50">
        <f t="shared" si="18"/>
        <v>0.72904701352001888</v>
      </c>
      <c r="O138" s="50">
        <f t="shared" si="18"/>
        <v>0.71200370667835566</v>
      </c>
      <c r="P138" s="50">
        <f t="shared" si="18"/>
        <v>0.63047155506280661</v>
      </c>
      <c r="Q138" s="50">
        <f t="shared" si="18"/>
        <v>0.62607248220687794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0.39657539464944563</v>
      </c>
      <c r="C139" s="52">
        <f t="shared" si="19"/>
        <v>0.35626701014142798</v>
      </c>
      <c r="D139" s="52">
        <f t="shared" si="19"/>
        <v>0.33554594250329572</v>
      </c>
      <c r="E139" s="52">
        <f t="shared" si="19"/>
        <v>0.32944612480880553</v>
      </c>
      <c r="F139" s="52">
        <f t="shared" si="19"/>
        <v>0.28553130897617779</v>
      </c>
      <c r="G139" s="52">
        <f t="shared" si="19"/>
        <v>0.26341754741586648</v>
      </c>
      <c r="H139" s="52">
        <f t="shared" si="19"/>
        <v>0.25909990729150106</v>
      </c>
      <c r="I139" s="52">
        <f t="shared" si="19"/>
        <v>0.26430848344940822</v>
      </c>
      <c r="J139" s="52">
        <f t="shared" si="19"/>
        <v>0.26180441026096696</v>
      </c>
      <c r="K139" s="52">
        <f t="shared" si="19"/>
        <v>0.26415368439633008</v>
      </c>
      <c r="L139" s="52">
        <f t="shared" si="19"/>
        <v>0.20601479122213873</v>
      </c>
      <c r="M139" s="52">
        <f t="shared" si="19"/>
        <v>0.17972768544699677</v>
      </c>
      <c r="N139" s="52">
        <f t="shared" si="19"/>
        <v>0.16003398414638886</v>
      </c>
      <c r="O139" s="52">
        <f t="shared" si="19"/>
        <v>0.14390824412417622</v>
      </c>
      <c r="P139" s="52">
        <f t="shared" si="19"/>
        <v>0.1261263277389873</v>
      </c>
      <c r="Q139" s="52">
        <f t="shared" si="19"/>
        <v>0.11573313504757059</v>
      </c>
    </row>
    <row r="140" spans="1:17" ht="11.45" customHeight="1" x14ac:dyDescent="0.25">
      <c r="A140" s="53" t="s">
        <v>58</v>
      </c>
      <c r="B140" s="52">
        <f t="shared" ref="B140:Q140" si="20">IF(B22=0,0,B22/B$17)</f>
        <v>0.17976455614686793</v>
      </c>
      <c r="C140" s="52">
        <f t="shared" si="20"/>
        <v>0.19834601896291554</v>
      </c>
      <c r="D140" s="52">
        <f t="shared" si="20"/>
        <v>0.20837676417243839</v>
      </c>
      <c r="E140" s="52">
        <f t="shared" si="20"/>
        <v>0.23690180973747482</v>
      </c>
      <c r="F140" s="52">
        <f t="shared" si="20"/>
        <v>0.25320583052744544</v>
      </c>
      <c r="G140" s="52">
        <f t="shared" si="20"/>
        <v>0.29560946769775021</v>
      </c>
      <c r="H140" s="52">
        <f t="shared" si="20"/>
        <v>0.31742903618439811</v>
      </c>
      <c r="I140" s="52">
        <f t="shared" si="20"/>
        <v>0.29459115837916122</v>
      </c>
      <c r="J140" s="52">
        <f t="shared" si="20"/>
        <v>0.29994357240625319</v>
      </c>
      <c r="K140" s="52">
        <f t="shared" si="20"/>
        <v>0.3462245831405063</v>
      </c>
      <c r="L140" s="52">
        <f t="shared" si="20"/>
        <v>0.39135975861650357</v>
      </c>
      <c r="M140" s="52">
        <f t="shared" si="20"/>
        <v>0.37873007875879428</v>
      </c>
      <c r="N140" s="52">
        <f t="shared" si="20"/>
        <v>0.46978208178527431</v>
      </c>
      <c r="O140" s="52">
        <f t="shared" si="20"/>
        <v>0.47350746524902454</v>
      </c>
      <c r="P140" s="52">
        <f t="shared" si="20"/>
        <v>0.42170008574453555</v>
      </c>
      <c r="Q140" s="52">
        <f t="shared" si="20"/>
        <v>0.43753948810957288</v>
      </c>
    </row>
    <row r="141" spans="1:17" ht="11.45" customHeight="1" x14ac:dyDescent="0.25">
      <c r="A141" s="53" t="s">
        <v>57</v>
      </c>
      <c r="B141" s="52">
        <f t="shared" ref="B141:Q141" si="21">IF(B23=0,0,B23/B$17)</f>
        <v>0.11268489088491178</v>
      </c>
      <c r="C141" s="52">
        <f t="shared" si="21"/>
        <v>0.10802131199275104</v>
      </c>
      <c r="D141" s="52">
        <f t="shared" si="21"/>
        <v>0.12563123311815474</v>
      </c>
      <c r="E141" s="52">
        <f t="shared" si="21"/>
        <v>0.14320568042857412</v>
      </c>
      <c r="F141" s="52">
        <f t="shared" si="21"/>
        <v>0.1567778598282753</v>
      </c>
      <c r="G141" s="52">
        <f t="shared" si="21"/>
        <v>0.15936406493202374</v>
      </c>
      <c r="H141" s="52">
        <f t="shared" si="21"/>
        <v>0.15296019967097202</v>
      </c>
      <c r="I141" s="52">
        <f t="shared" si="21"/>
        <v>0.12800455139766326</v>
      </c>
      <c r="J141" s="52">
        <f t="shared" si="21"/>
        <v>0.1138890788261966</v>
      </c>
      <c r="K141" s="52">
        <f t="shared" si="21"/>
        <v>0.12334105866606404</v>
      </c>
      <c r="L141" s="52">
        <f t="shared" si="21"/>
        <v>0.11307123141555894</v>
      </c>
      <c r="M141" s="52">
        <f t="shared" si="21"/>
        <v>0.10630342111414036</v>
      </c>
      <c r="N141" s="52">
        <f t="shared" si="21"/>
        <v>9.9230663032037203E-2</v>
      </c>
      <c r="O141" s="52">
        <f t="shared" si="21"/>
        <v>9.433784964284278E-2</v>
      </c>
      <c r="P141" s="52">
        <f t="shared" si="21"/>
        <v>8.2129227840911007E-2</v>
      </c>
      <c r="Q141" s="52">
        <f t="shared" si="21"/>
        <v>7.2161365299294858E-2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0</v>
      </c>
      <c r="D142" s="52">
        <f t="shared" si="22"/>
        <v>0</v>
      </c>
      <c r="E142" s="52">
        <f t="shared" si="22"/>
        <v>0</v>
      </c>
      <c r="F142" s="52">
        <f t="shared" si="22"/>
        <v>0</v>
      </c>
      <c r="G142" s="52">
        <f t="shared" si="22"/>
        <v>0</v>
      </c>
      <c r="H142" s="52">
        <f t="shared" si="22"/>
        <v>0</v>
      </c>
      <c r="I142" s="52">
        <f t="shared" si="22"/>
        <v>0</v>
      </c>
      <c r="J142" s="52">
        <f t="shared" si="22"/>
        <v>0</v>
      </c>
      <c r="K142" s="52">
        <f t="shared" si="22"/>
        <v>0</v>
      </c>
      <c r="L142" s="52">
        <f t="shared" si="22"/>
        <v>0</v>
      </c>
      <c r="M142" s="52">
        <f t="shared" si="22"/>
        <v>0</v>
      </c>
      <c r="N142" s="52">
        <f t="shared" si="22"/>
        <v>2.8455631856072277E-7</v>
      </c>
      <c r="O142" s="52">
        <f t="shared" si="22"/>
        <v>1.2023737129483695E-6</v>
      </c>
      <c r="P142" s="52">
        <f t="shared" si="22"/>
        <v>5.9200463572054195E-6</v>
      </c>
      <c r="Q142" s="52">
        <f t="shared" si="22"/>
        <v>7.8511301157916304E-6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0</v>
      </c>
      <c r="O143" s="52">
        <f t="shared" si="23"/>
        <v>2.4894528859925282E-4</v>
      </c>
      <c r="P143" s="52">
        <f t="shared" si="23"/>
        <v>5.0999369201557997E-4</v>
      </c>
      <c r="Q143" s="52">
        <f t="shared" si="23"/>
        <v>6.306426203238312E-4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6.5147967194713122E-2</v>
      </c>
      <c r="C145" s="50">
        <f t="shared" si="25"/>
        <v>5.8075812965790806E-2</v>
      </c>
      <c r="D145" s="50">
        <f t="shared" si="25"/>
        <v>5.7547567685606191E-2</v>
      </c>
      <c r="E145" s="50">
        <f t="shared" si="25"/>
        <v>5.5698186798253807E-2</v>
      </c>
      <c r="F145" s="50">
        <f t="shared" si="25"/>
        <v>5.324570242421707E-2</v>
      </c>
      <c r="G145" s="50">
        <f t="shared" si="25"/>
        <v>4.7983428041472792E-2</v>
      </c>
      <c r="H145" s="50">
        <f t="shared" si="25"/>
        <v>4.2295261682526078E-2</v>
      </c>
      <c r="I145" s="50">
        <f t="shared" si="25"/>
        <v>3.2665720196975896E-2</v>
      </c>
      <c r="J145" s="50">
        <f t="shared" si="25"/>
        <v>3.0671072460643017E-2</v>
      </c>
      <c r="K145" s="50">
        <f t="shared" si="25"/>
        <v>3.6396589676923115E-2</v>
      </c>
      <c r="L145" s="50">
        <f t="shared" si="25"/>
        <v>3.4484877920756843E-2</v>
      </c>
      <c r="M145" s="50">
        <f t="shared" si="25"/>
        <v>3.5213015938337318E-2</v>
      </c>
      <c r="N145" s="50">
        <f t="shared" si="25"/>
        <v>3.2977966450050848E-2</v>
      </c>
      <c r="O145" s="50">
        <f t="shared" si="25"/>
        <v>2.933861940317305E-2</v>
      </c>
      <c r="P145" s="50">
        <f t="shared" si="25"/>
        <v>2.5671413890509046E-2</v>
      </c>
      <c r="Q145" s="50">
        <f t="shared" si="25"/>
        <v>2.3851199786112259E-2</v>
      </c>
    </row>
    <row r="146" spans="1:17" ht="11.45" customHeight="1" x14ac:dyDescent="0.25">
      <c r="A146" s="53" t="s">
        <v>59</v>
      </c>
      <c r="B146" s="52">
        <f t="shared" ref="B146:Q146" si="26">IF(B28=0,0,B28/B$17)</f>
        <v>0</v>
      </c>
      <c r="C146" s="52">
        <f t="shared" si="26"/>
        <v>0</v>
      </c>
      <c r="D146" s="52">
        <f t="shared" si="26"/>
        <v>5.7737179400778554E-5</v>
      </c>
      <c r="E146" s="52">
        <f t="shared" si="26"/>
        <v>8.6716657811016244E-5</v>
      </c>
      <c r="F146" s="52">
        <f t="shared" si="26"/>
        <v>7.5991562732960651E-5</v>
      </c>
      <c r="G146" s="52">
        <f t="shared" si="26"/>
        <v>7.0221159737756094E-5</v>
      </c>
      <c r="H146" s="52">
        <f t="shared" si="26"/>
        <v>6.6091616940943117E-5</v>
      </c>
      <c r="I146" s="52">
        <f t="shared" si="26"/>
        <v>4.625020394769799E-5</v>
      </c>
      <c r="J146" s="52">
        <f t="shared" si="26"/>
        <v>3.0699685733101404E-5</v>
      </c>
      <c r="K146" s="52">
        <f t="shared" si="26"/>
        <v>3.2898186311331186E-5</v>
      </c>
      <c r="L146" s="52">
        <f t="shared" si="26"/>
        <v>3.0875892983234373E-5</v>
      </c>
      <c r="M146" s="52">
        <f t="shared" si="26"/>
        <v>2.1408488326929724E-5</v>
      </c>
      <c r="N146" s="52">
        <f t="shared" si="26"/>
        <v>1.8532053272325639E-5</v>
      </c>
      <c r="O146" s="52">
        <f t="shared" si="26"/>
        <v>2.217477988758961E-4</v>
      </c>
      <c r="P146" s="52">
        <f t="shared" si="26"/>
        <v>1.1140442914000537E-4</v>
      </c>
      <c r="Q146" s="52">
        <f t="shared" si="26"/>
        <v>8.8113861595339862E-5</v>
      </c>
    </row>
    <row r="147" spans="1:17" ht="11.45" customHeight="1" x14ac:dyDescent="0.25">
      <c r="A147" s="53" t="s">
        <v>58</v>
      </c>
      <c r="B147" s="52">
        <f t="shared" ref="B147:Q147" si="27">IF(B29=0,0,B29/B$17)</f>
        <v>6.5147967194713122E-2</v>
      </c>
      <c r="C147" s="52">
        <f t="shared" si="27"/>
        <v>5.8075812965790806E-2</v>
      </c>
      <c r="D147" s="52">
        <f t="shared" si="27"/>
        <v>5.747466889582474E-2</v>
      </c>
      <c r="E147" s="52">
        <f t="shared" si="27"/>
        <v>5.5596216873960352E-2</v>
      </c>
      <c r="F147" s="52">
        <f t="shared" si="27"/>
        <v>5.3154932541627314E-2</v>
      </c>
      <c r="G147" s="52">
        <f t="shared" si="27"/>
        <v>4.7899797075340013E-2</v>
      </c>
      <c r="H147" s="52">
        <f t="shared" si="27"/>
        <v>4.2217069166436132E-2</v>
      </c>
      <c r="I147" s="52">
        <f t="shared" si="27"/>
        <v>3.2609629384424452E-2</v>
      </c>
      <c r="J147" s="52">
        <f t="shared" si="27"/>
        <v>3.0630861216605368E-2</v>
      </c>
      <c r="K147" s="52">
        <f t="shared" si="27"/>
        <v>3.552170408255266E-2</v>
      </c>
      <c r="L147" s="52">
        <f t="shared" si="27"/>
        <v>3.3048986933324427E-2</v>
      </c>
      <c r="M147" s="52">
        <f t="shared" si="27"/>
        <v>3.3298357330017223E-2</v>
      </c>
      <c r="N147" s="52">
        <f t="shared" si="27"/>
        <v>3.1258303369302243E-2</v>
      </c>
      <c r="O147" s="52">
        <f t="shared" si="27"/>
        <v>2.6648337310967423E-2</v>
      </c>
      <c r="P147" s="52">
        <f t="shared" si="27"/>
        <v>2.2679787357703873E-2</v>
      </c>
      <c r="Q147" s="52">
        <f t="shared" si="27"/>
        <v>1.9595641789344281E-2</v>
      </c>
    </row>
    <row r="148" spans="1:17" ht="11.45" customHeight="1" x14ac:dyDescent="0.25">
      <c r="A148" s="53" t="s">
        <v>57</v>
      </c>
      <c r="B148" s="52">
        <f t="shared" ref="B148:Q148" si="28">IF(B30=0,0,B30/B$17)</f>
        <v>0</v>
      </c>
      <c r="C148" s="52">
        <f t="shared" si="28"/>
        <v>0</v>
      </c>
      <c r="D148" s="52">
        <f t="shared" si="28"/>
        <v>1.5161610380675705E-5</v>
      </c>
      <c r="E148" s="52">
        <f t="shared" si="28"/>
        <v>1.52532664824324E-5</v>
      </c>
      <c r="F148" s="52">
        <f t="shared" si="28"/>
        <v>1.4778319856795508E-5</v>
      </c>
      <c r="G148" s="52">
        <f t="shared" si="28"/>
        <v>1.3409806395027193E-5</v>
      </c>
      <c r="H148" s="52">
        <f t="shared" si="28"/>
        <v>1.2100899149000324E-5</v>
      </c>
      <c r="I148" s="52">
        <f t="shared" si="28"/>
        <v>9.8406086037449649E-6</v>
      </c>
      <c r="J148" s="52">
        <f t="shared" si="28"/>
        <v>9.5115583045485166E-6</v>
      </c>
      <c r="K148" s="52">
        <f t="shared" si="28"/>
        <v>1.1070582269006764E-5</v>
      </c>
      <c r="L148" s="52">
        <f t="shared" si="28"/>
        <v>1.0579189950538795E-5</v>
      </c>
      <c r="M148" s="52">
        <f t="shared" si="28"/>
        <v>3.6580628230581426E-5</v>
      </c>
      <c r="N148" s="52">
        <f t="shared" si="28"/>
        <v>3.5549981150664676E-5</v>
      </c>
      <c r="O148" s="52">
        <f t="shared" si="28"/>
        <v>1.793781723970084E-4</v>
      </c>
      <c r="P148" s="52">
        <f t="shared" si="28"/>
        <v>5.0557243842885445E-4</v>
      </c>
      <c r="Q148" s="52">
        <f t="shared" si="28"/>
        <v>4.5957900988554865E-4</v>
      </c>
    </row>
    <row r="149" spans="1:17" ht="11.45" customHeight="1" x14ac:dyDescent="0.25">
      <c r="A149" s="53" t="s">
        <v>56</v>
      </c>
      <c r="B149" s="52">
        <f t="shared" ref="B149:Q149" si="29">IF(B31=0,0,B31/B$17)</f>
        <v>0</v>
      </c>
      <c r="C149" s="52">
        <f t="shared" si="29"/>
        <v>0</v>
      </c>
      <c r="D149" s="52">
        <f t="shared" si="29"/>
        <v>0</v>
      </c>
      <c r="E149" s="52">
        <f t="shared" si="29"/>
        <v>0</v>
      </c>
      <c r="F149" s="52">
        <f t="shared" si="29"/>
        <v>0</v>
      </c>
      <c r="G149" s="52">
        <f t="shared" si="29"/>
        <v>0</v>
      </c>
      <c r="H149" s="52">
        <f t="shared" si="29"/>
        <v>0</v>
      </c>
      <c r="I149" s="52">
        <f t="shared" si="29"/>
        <v>0</v>
      </c>
      <c r="J149" s="52">
        <f t="shared" si="29"/>
        <v>0</v>
      </c>
      <c r="K149" s="52">
        <f t="shared" si="29"/>
        <v>8.3091682579012184E-4</v>
      </c>
      <c r="L149" s="52">
        <f t="shared" si="29"/>
        <v>1.3944359044986462E-3</v>
      </c>
      <c r="M149" s="52">
        <f t="shared" si="29"/>
        <v>1.8566694917625847E-3</v>
      </c>
      <c r="N149" s="52">
        <f t="shared" si="29"/>
        <v>1.6655810463256137E-3</v>
      </c>
      <c r="O149" s="52">
        <f t="shared" si="29"/>
        <v>2.2891561209327218E-3</v>
      </c>
      <c r="P149" s="52">
        <f t="shared" si="29"/>
        <v>2.3746496652363143E-3</v>
      </c>
      <c r="Q149" s="52">
        <f t="shared" si="29"/>
        <v>3.7078651252870905E-3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0.24288674391468426</v>
      </c>
      <c r="C151" s="56">
        <f t="shared" si="31"/>
        <v>0.27658969747763834</v>
      </c>
      <c r="D151" s="56">
        <f t="shared" si="31"/>
        <v>0.27020592019564155</v>
      </c>
      <c r="E151" s="56">
        <f t="shared" si="31"/>
        <v>0.23201300348166506</v>
      </c>
      <c r="F151" s="56">
        <f t="shared" si="31"/>
        <v>0.24866917072524219</v>
      </c>
      <c r="G151" s="56">
        <f t="shared" si="31"/>
        <v>0.23127516343684354</v>
      </c>
      <c r="H151" s="56">
        <f t="shared" si="31"/>
        <v>0.22593542490980262</v>
      </c>
      <c r="I151" s="56">
        <f t="shared" si="31"/>
        <v>0.2783043850485547</v>
      </c>
      <c r="J151" s="56">
        <f t="shared" si="31"/>
        <v>0.29127306424189936</v>
      </c>
      <c r="K151" s="56">
        <f t="shared" si="31"/>
        <v>0.22680241181379554</v>
      </c>
      <c r="L151" s="56">
        <f t="shared" si="31"/>
        <v>0.25213411663199675</v>
      </c>
      <c r="M151" s="56">
        <f t="shared" si="31"/>
        <v>0.297118033676253</v>
      </c>
      <c r="N151" s="56">
        <f t="shared" si="31"/>
        <v>0.23512975402773467</v>
      </c>
      <c r="O151" s="56">
        <f t="shared" si="31"/>
        <v>0.25585167969318184</v>
      </c>
      <c r="P151" s="56">
        <f t="shared" si="31"/>
        <v>0.34145376764699187</v>
      </c>
      <c r="Q151" s="56">
        <f t="shared" si="31"/>
        <v>0.34787762399493993</v>
      </c>
    </row>
    <row r="152" spans="1:17" ht="11.45" customHeight="1" x14ac:dyDescent="0.25">
      <c r="A152" s="55" t="s">
        <v>27</v>
      </c>
      <c r="B152" s="54">
        <f t="shared" ref="B152:Q152" si="32">IF(B34=0,0,B34/B$17)</f>
        <v>2.5971235547879019E-2</v>
      </c>
      <c r="C152" s="54">
        <f t="shared" si="32"/>
        <v>2.5215743414465745E-2</v>
      </c>
      <c r="D152" s="54">
        <f t="shared" si="32"/>
        <v>2.5652078971393599E-2</v>
      </c>
      <c r="E152" s="54">
        <f t="shared" si="32"/>
        <v>2.599729571144728E-2</v>
      </c>
      <c r="F152" s="54">
        <f t="shared" si="32"/>
        <v>2.493963008871625E-2</v>
      </c>
      <c r="G152" s="54">
        <f t="shared" si="32"/>
        <v>2.7787605225242595E-2</v>
      </c>
      <c r="H152" s="54">
        <f t="shared" si="32"/>
        <v>2.9794718205529744E-2</v>
      </c>
      <c r="I152" s="54">
        <f t="shared" si="32"/>
        <v>2.7470226497892328E-2</v>
      </c>
      <c r="J152" s="54">
        <f t="shared" si="32"/>
        <v>2.8653206884754184E-2</v>
      </c>
      <c r="K152" s="54">
        <f t="shared" si="32"/>
        <v>4.060437186086506E-2</v>
      </c>
      <c r="L152" s="54">
        <f t="shared" si="32"/>
        <v>3.386019574124683E-2</v>
      </c>
      <c r="M152" s="54">
        <f t="shared" si="32"/>
        <v>3.9354737992611778E-2</v>
      </c>
      <c r="N152" s="54">
        <f t="shared" si="32"/>
        <v>4.2174909409318825E-2</v>
      </c>
      <c r="O152" s="54">
        <f t="shared" si="32"/>
        <v>3.8828069628723989E-2</v>
      </c>
      <c r="P152" s="54">
        <f t="shared" si="32"/>
        <v>4.1018402311670442E-2</v>
      </c>
      <c r="Q152" s="54">
        <f t="shared" si="32"/>
        <v>3.9674241968704678E-2</v>
      </c>
    </row>
    <row r="153" spans="1:17" ht="11.45" customHeight="1" x14ac:dyDescent="0.25">
      <c r="A153" s="53" t="s">
        <v>59</v>
      </c>
      <c r="B153" s="52">
        <f t="shared" ref="B153:Q153" si="33">IF(B35=0,0,B35/B$17)</f>
        <v>3.7417044215884198E-3</v>
      </c>
      <c r="C153" s="52">
        <f t="shared" si="33"/>
        <v>3.333776047760151E-3</v>
      </c>
      <c r="D153" s="52">
        <f t="shared" si="33"/>
        <v>3.174940042858928E-3</v>
      </c>
      <c r="E153" s="52">
        <f t="shared" si="33"/>
        <v>3.0829392337004898E-3</v>
      </c>
      <c r="F153" s="52">
        <f t="shared" si="33"/>
        <v>2.7510027044056855E-3</v>
      </c>
      <c r="G153" s="52">
        <f t="shared" si="33"/>
        <v>2.6038030725699401E-3</v>
      </c>
      <c r="H153" s="52">
        <f t="shared" si="33"/>
        <v>3.005751600306532E-3</v>
      </c>
      <c r="I153" s="52">
        <f t="shared" si="33"/>
        <v>2.8699960598743829E-3</v>
      </c>
      <c r="J153" s="52">
        <f t="shared" si="33"/>
        <v>2.6366175340193686E-3</v>
      </c>
      <c r="K153" s="52">
        <f t="shared" si="33"/>
        <v>2.8452942170770147E-3</v>
      </c>
      <c r="L153" s="52">
        <f t="shared" si="33"/>
        <v>2.4192758566499474E-3</v>
      </c>
      <c r="M153" s="52">
        <f t="shared" si="33"/>
        <v>2.0865622844922238E-3</v>
      </c>
      <c r="N153" s="52">
        <f t="shared" si="33"/>
        <v>1.7462152301047028E-3</v>
      </c>
      <c r="O153" s="52">
        <f t="shared" si="33"/>
        <v>1.5291987946101069E-3</v>
      </c>
      <c r="P153" s="52">
        <f t="shared" si="33"/>
        <v>1.1895373521751298E-3</v>
      </c>
      <c r="Q153" s="52">
        <f t="shared" si="33"/>
        <v>9.1251196352709011E-4</v>
      </c>
    </row>
    <row r="154" spans="1:17" ht="11.45" customHeight="1" x14ac:dyDescent="0.25">
      <c r="A154" s="53" t="s">
        <v>58</v>
      </c>
      <c r="B154" s="52">
        <f t="shared" ref="B154:Q154" si="34">IF(B36=0,0,B36/B$17)</f>
        <v>2.2229531126290596E-2</v>
      </c>
      <c r="C154" s="52">
        <f t="shared" si="34"/>
        <v>2.1881967366705595E-2</v>
      </c>
      <c r="D154" s="52">
        <f t="shared" si="34"/>
        <v>2.2477138928534673E-2</v>
      </c>
      <c r="E154" s="52">
        <f t="shared" si="34"/>
        <v>2.291435647774679E-2</v>
      </c>
      <c r="F154" s="52">
        <f t="shared" si="34"/>
        <v>2.2188627384310562E-2</v>
      </c>
      <c r="G154" s="52">
        <f t="shared" si="34"/>
        <v>2.5183802152672657E-2</v>
      </c>
      <c r="H154" s="52">
        <f t="shared" si="34"/>
        <v>2.6788966605223216E-2</v>
      </c>
      <c r="I154" s="52">
        <f t="shared" si="34"/>
        <v>2.4600230438017942E-2</v>
      </c>
      <c r="J154" s="52">
        <f t="shared" si="34"/>
        <v>2.6016589350734812E-2</v>
      </c>
      <c r="K154" s="52">
        <f t="shared" si="34"/>
        <v>3.7759077643788053E-2</v>
      </c>
      <c r="L154" s="52">
        <f t="shared" si="34"/>
        <v>3.144091988459688E-2</v>
      </c>
      <c r="M154" s="52">
        <f t="shared" si="34"/>
        <v>3.7268175708119557E-2</v>
      </c>
      <c r="N154" s="52">
        <f t="shared" si="34"/>
        <v>4.0428694179214124E-2</v>
      </c>
      <c r="O154" s="52">
        <f t="shared" si="34"/>
        <v>3.7298870834113887E-2</v>
      </c>
      <c r="P154" s="52">
        <f t="shared" si="34"/>
        <v>3.9828864959495308E-2</v>
      </c>
      <c r="Q154" s="52">
        <f t="shared" si="34"/>
        <v>3.8761730005177589E-2</v>
      </c>
    </row>
    <row r="155" spans="1:17" ht="11.45" customHeight="1" x14ac:dyDescent="0.25">
      <c r="A155" s="53" t="s">
        <v>57</v>
      </c>
      <c r="B155" s="52">
        <f t="shared" ref="B155:Q155" si="35">IF(B37=0,0,B37/B$17)</f>
        <v>0</v>
      </c>
      <c r="C155" s="52">
        <f t="shared" si="35"/>
        <v>0</v>
      </c>
      <c r="D155" s="52">
        <f t="shared" si="35"/>
        <v>0</v>
      </c>
      <c r="E155" s="52">
        <f t="shared" si="35"/>
        <v>0</v>
      </c>
      <c r="F155" s="52">
        <f t="shared" si="35"/>
        <v>0</v>
      </c>
      <c r="G155" s="52">
        <f t="shared" si="35"/>
        <v>0</v>
      </c>
      <c r="H155" s="52">
        <f t="shared" si="35"/>
        <v>0</v>
      </c>
      <c r="I155" s="52">
        <f t="shared" si="35"/>
        <v>0</v>
      </c>
      <c r="J155" s="52">
        <f t="shared" si="35"/>
        <v>0</v>
      </c>
      <c r="K155" s="52">
        <f t="shared" si="35"/>
        <v>0</v>
      </c>
      <c r="L155" s="52">
        <f t="shared" si="35"/>
        <v>0</v>
      </c>
      <c r="M155" s="52">
        <f t="shared" si="35"/>
        <v>0</v>
      </c>
      <c r="N155" s="52">
        <f t="shared" si="35"/>
        <v>0</v>
      </c>
      <c r="O155" s="52">
        <f t="shared" si="35"/>
        <v>0</v>
      </c>
      <c r="P155" s="52">
        <f t="shared" si="35"/>
        <v>0</v>
      </c>
      <c r="Q155" s="52">
        <f t="shared" si="35"/>
        <v>0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0</v>
      </c>
      <c r="D156" s="52">
        <f t="shared" si="36"/>
        <v>0</v>
      </c>
      <c r="E156" s="52">
        <f t="shared" si="36"/>
        <v>0</v>
      </c>
      <c r="F156" s="52">
        <f t="shared" si="36"/>
        <v>0</v>
      </c>
      <c r="G156" s="52">
        <f t="shared" si="36"/>
        <v>0</v>
      </c>
      <c r="H156" s="52">
        <f t="shared" si="36"/>
        <v>0</v>
      </c>
      <c r="I156" s="52">
        <f t="shared" si="36"/>
        <v>0</v>
      </c>
      <c r="J156" s="52">
        <f t="shared" si="36"/>
        <v>0</v>
      </c>
      <c r="K156" s="52">
        <f t="shared" si="36"/>
        <v>0</v>
      </c>
      <c r="L156" s="52">
        <f t="shared" si="36"/>
        <v>0</v>
      </c>
      <c r="M156" s="52">
        <f t="shared" si="36"/>
        <v>0</v>
      </c>
      <c r="N156" s="52">
        <f t="shared" si="36"/>
        <v>0</v>
      </c>
      <c r="O156" s="52">
        <f t="shared" si="36"/>
        <v>0</v>
      </c>
      <c r="P156" s="52">
        <f t="shared" si="36"/>
        <v>0</v>
      </c>
      <c r="Q156" s="52">
        <f t="shared" si="36"/>
        <v>0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0.21691550836680526</v>
      </c>
      <c r="C158" s="50">
        <f t="shared" si="38"/>
        <v>0.25137395406317259</v>
      </c>
      <c r="D158" s="50">
        <f t="shared" si="38"/>
        <v>0.24455384122424798</v>
      </c>
      <c r="E158" s="50">
        <f t="shared" si="38"/>
        <v>0.2060157077702178</v>
      </c>
      <c r="F158" s="50">
        <f t="shared" si="38"/>
        <v>0.22372954063652595</v>
      </c>
      <c r="G158" s="50">
        <f t="shared" si="38"/>
        <v>0.20348755821160094</v>
      </c>
      <c r="H158" s="50">
        <f t="shared" si="38"/>
        <v>0.19614070670427289</v>
      </c>
      <c r="I158" s="50">
        <f t="shared" si="38"/>
        <v>0.25083415855066238</v>
      </c>
      <c r="J158" s="50">
        <f t="shared" si="38"/>
        <v>0.26261985735714516</v>
      </c>
      <c r="K158" s="50">
        <f t="shared" si="38"/>
        <v>0.18619803995293047</v>
      </c>
      <c r="L158" s="50">
        <f t="shared" si="38"/>
        <v>0.2182739208907499</v>
      </c>
      <c r="M158" s="50">
        <f t="shared" si="38"/>
        <v>0.25776329568364126</v>
      </c>
      <c r="N158" s="50">
        <f t="shared" si="38"/>
        <v>0.19295484461841586</v>
      </c>
      <c r="O158" s="50">
        <f t="shared" si="38"/>
        <v>0.21702361006445789</v>
      </c>
      <c r="P158" s="50">
        <f t="shared" si="38"/>
        <v>0.30043536533532145</v>
      </c>
      <c r="Q158" s="50">
        <f t="shared" si="38"/>
        <v>0.30820338202623526</v>
      </c>
    </row>
    <row r="159" spans="1:17" ht="11.45" customHeight="1" x14ac:dyDescent="0.25">
      <c r="A159" s="53" t="s">
        <v>23</v>
      </c>
      <c r="B159" s="52">
        <f t="shared" ref="B159:Q159" si="39">IF(B41=0,0,B41/B$17)</f>
        <v>0.14289808759203032</v>
      </c>
      <c r="C159" s="52">
        <f t="shared" si="39"/>
        <v>0.14302956123193594</v>
      </c>
      <c r="D159" s="52">
        <f t="shared" si="39"/>
        <v>0.13789544341336402</v>
      </c>
      <c r="E159" s="52">
        <f t="shared" si="39"/>
        <v>0.15104866316067664</v>
      </c>
      <c r="F159" s="52">
        <f t="shared" si="39"/>
        <v>0.14299543620095864</v>
      </c>
      <c r="G159" s="52">
        <f t="shared" si="39"/>
        <v>0.12295338369395367</v>
      </c>
      <c r="H159" s="52">
        <f t="shared" si="39"/>
        <v>0.1138286282069873</v>
      </c>
      <c r="I159" s="52">
        <f t="shared" si="39"/>
        <v>0.12219877661048492</v>
      </c>
      <c r="J159" s="52">
        <f t="shared" si="39"/>
        <v>0.11648133837636185</v>
      </c>
      <c r="K159" s="52">
        <f t="shared" si="39"/>
        <v>0.11077242477717431</v>
      </c>
      <c r="L159" s="52">
        <f t="shared" si="39"/>
        <v>0.10253956366565618</v>
      </c>
      <c r="M159" s="52">
        <f t="shared" si="39"/>
        <v>0.11005097898481635</v>
      </c>
      <c r="N159" s="52">
        <f t="shared" si="39"/>
        <v>9.8302157984348035E-2</v>
      </c>
      <c r="O159" s="52">
        <f t="shared" si="39"/>
        <v>0.10574702827618958</v>
      </c>
      <c r="P159" s="52">
        <f t="shared" si="39"/>
        <v>0.12506557446570168</v>
      </c>
      <c r="Q159" s="52">
        <f t="shared" si="39"/>
        <v>0.11727221245395236</v>
      </c>
    </row>
    <row r="160" spans="1:17" ht="11.45" customHeight="1" x14ac:dyDescent="0.25">
      <c r="A160" s="47" t="s">
        <v>22</v>
      </c>
      <c r="B160" s="46">
        <f t="shared" ref="B160:Q160" si="40">IF(B42=0,0,B42/B$17)</f>
        <v>7.4017420774774939E-2</v>
      </c>
      <c r="C160" s="46">
        <f t="shared" si="40"/>
        <v>0.10834439283123665</v>
      </c>
      <c r="D160" s="46">
        <f t="shared" si="40"/>
        <v>0.10665839781088395</v>
      </c>
      <c r="E160" s="46">
        <f t="shared" si="40"/>
        <v>5.4967044609541181E-2</v>
      </c>
      <c r="F160" s="46">
        <f t="shared" si="40"/>
        <v>8.0734104435567292E-2</v>
      </c>
      <c r="G160" s="46">
        <f t="shared" si="40"/>
        <v>8.0534174517647272E-2</v>
      </c>
      <c r="H160" s="46">
        <f t="shared" si="40"/>
        <v>8.2312078497285571E-2</v>
      </c>
      <c r="I160" s="46">
        <f t="shared" si="40"/>
        <v>0.12863538194017743</v>
      </c>
      <c r="J160" s="46">
        <f t="shared" si="40"/>
        <v>0.14613851898078334</v>
      </c>
      <c r="K160" s="46">
        <f t="shared" si="40"/>
        <v>7.5425615175756147E-2</v>
      </c>
      <c r="L160" s="46">
        <f t="shared" si="40"/>
        <v>0.11573435722509372</v>
      </c>
      <c r="M160" s="46">
        <f t="shared" si="40"/>
        <v>0.14771231669882487</v>
      </c>
      <c r="N160" s="46">
        <f t="shared" si="40"/>
        <v>9.4652686634067798E-2</v>
      </c>
      <c r="O160" s="46">
        <f t="shared" si="40"/>
        <v>0.11127658178826831</v>
      </c>
      <c r="P160" s="46">
        <f t="shared" si="40"/>
        <v>0.17536979086961971</v>
      </c>
      <c r="Q160" s="46">
        <f t="shared" si="40"/>
        <v>0.19093116957228287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993935.1170676566</v>
      </c>
      <c r="C3" s="41">
        <f>TrRoad_act!C57</f>
        <v>1016236.6615229762</v>
      </c>
      <c r="D3" s="41">
        <f>TrRoad_act!D57</f>
        <v>1066981.3215014415</v>
      </c>
      <c r="E3" s="41">
        <f>TrRoad_act!E57</f>
        <v>1153493.1428214614</v>
      </c>
      <c r="F3" s="41">
        <f>TrRoad_act!F57</f>
        <v>1235859.614413491</v>
      </c>
      <c r="G3" s="41">
        <f>TrRoad_act!G57</f>
        <v>1306874.5577291576</v>
      </c>
      <c r="H3" s="41">
        <f>TrRoad_act!H57</f>
        <v>1515022.7592631425</v>
      </c>
      <c r="I3" s="41">
        <f>TrRoad_act!I57</f>
        <v>1604633.6524545846</v>
      </c>
      <c r="J3" s="41">
        <f>TrRoad_act!J57</f>
        <v>1610760.6058050201</v>
      </c>
      <c r="K3" s="41">
        <f>TrRoad_act!K57</f>
        <v>1547003.1563598802</v>
      </c>
      <c r="L3" s="41">
        <f>TrRoad_act!L57</f>
        <v>1420398.5801962209</v>
      </c>
      <c r="M3" s="41">
        <f>TrRoad_act!M57</f>
        <v>1332703.2500218621</v>
      </c>
      <c r="N3" s="41">
        <f>TrRoad_act!N57</f>
        <v>1482052.8009868478</v>
      </c>
      <c r="O3" s="41">
        <f>TrRoad_act!O57</f>
        <v>1502591.8395539739</v>
      </c>
      <c r="P3" s="41">
        <f>TrRoad_act!P57</f>
        <v>1521256.6867104028</v>
      </c>
      <c r="Q3" s="41">
        <f>TrRoad_act!Q57</f>
        <v>1589717.5669768921</v>
      </c>
    </row>
    <row r="4" spans="1:17" ht="11.45" customHeight="1" x14ac:dyDescent="0.25">
      <c r="A4" s="25" t="s">
        <v>39</v>
      </c>
      <c r="B4" s="40">
        <f>TrRoad_act!B58</f>
        <v>944779</v>
      </c>
      <c r="C4" s="40">
        <f>TrRoad_act!C58</f>
        <v>966362</v>
      </c>
      <c r="D4" s="40">
        <f>TrRoad_act!D58</f>
        <v>1014704</v>
      </c>
      <c r="E4" s="40">
        <f>TrRoad_act!E58</f>
        <v>1091532</v>
      </c>
      <c r="F4" s="40">
        <f>TrRoad_act!F58</f>
        <v>1171628</v>
      </c>
      <c r="G4" s="40">
        <f>TrRoad_act!G58</f>
        <v>1242214</v>
      </c>
      <c r="H4" s="40">
        <f>TrRoad_act!H58</f>
        <v>1440500</v>
      </c>
      <c r="I4" s="40">
        <f>TrRoad_act!I58</f>
        <v>1520200</v>
      </c>
      <c r="J4" s="40">
        <f>TrRoad_act!J58</f>
        <v>1527627</v>
      </c>
      <c r="K4" s="40">
        <f>TrRoad_act!K58</f>
        <v>1459571</v>
      </c>
      <c r="L4" s="40">
        <f>TrRoad_act!L58</f>
        <v>1339093</v>
      </c>
      <c r="M4" s="40">
        <f>TrRoad_act!M58</f>
        <v>1245450</v>
      </c>
      <c r="N4" s="40">
        <f>TrRoad_act!N58</f>
        <v>1386425</v>
      </c>
      <c r="O4" s="40">
        <f>TrRoad_act!O58</f>
        <v>1400612</v>
      </c>
      <c r="P4" s="40">
        <f>TrRoad_act!P58</f>
        <v>1413278</v>
      </c>
      <c r="Q4" s="40">
        <f>TrRoad_act!Q58</f>
        <v>1478556</v>
      </c>
    </row>
    <row r="5" spans="1:17" ht="11.45" customHeight="1" x14ac:dyDescent="0.25">
      <c r="A5" s="23" t="s">
        <v>30</v>
      </c>
      <c r="B5" s="39">
        <f>TrRoad_act!B59</f>
        <v>19842</v>
      </c>
      <c r="C5" s="39">
        <f>TrRoad_act!C59</f>
        <v>20244</v>
      </c>
      <c r="D5" s="39">
        <f>TrRoad_act!D59</f>
        <v>21017</v>
      </c>
      <c r="E5" s="39">
        <f>TrRoad_act!E59</f>
        <v>21873</v>
      </c>
      <c r="F5" s="39">
        <f>TrRoad_act!F59</f>
        <v>22861</v>
      </c>
      <c r="G5" s="39">
        <f>TrRoad_act!G59</f>
        <v>24027</v>
      </c>
      <c r="H5" s="39">
        <f>TrRoad_act!H59</f>
        <v>25303</v>
      </c>
      <c r="I5" s="39">
        <f>TrRoad_act!I59</f>
        <v>29349</v>
      </c>
      <c r="J5" s="39">
        <f>TrRoad_act!J59</f>
        <v>34255</v>
      </c>
      <c r="K5" s="39">
        <f>TrRoad_act!K59</f>
        <v>37309</v>
      </c>
      <c r="L5" s="39">
        <f>TrRoad_act!L59</f>
        <v>37353</v>
      </c>
      <c r="M5" s="39">
        <f>TrRoad_act!M59</f>
        <v>37447</v>
      </c>
      <c r="N5" s="39">
        <f>TrRoad_act!N59</f>
        <v>37485</v>
      </c>
      <c r="O5" s="39">
        <f>TrRoad_act!O59</f>
        <v>37539</v>
      </c>
      <c r="P5" s="39">
        <f>TrRoad_act!P59</f>
        <v>37646</v>
      </c>
      <c r="Q5" s="39">
        <f>TrRoad_act!Q59</f>
        <v>37753</v>
      </c>
    </row>
    <row r="6" spans="1:17" ht="11.45" customHeight="1" x14ac:dyDescent="0.25">
      <c r="A6" s="19" t="s">
        <v>29</v>
      </c>
      <c r="B6" s="38">
        <f>TrRoad_act!B60</f>
        <v>922394</v>
      </c>
      <c r="C6" s="38">
        <f>TrRoad_act!C60</f>
        <v>943477</v>
      </c>
      <c r="D6" s="38">
        <f>TrRoad_act!D60</f>
        <v>990945</v>
      </c>
      <c r="E6" s="38">
        <f>TrRoad_act!E60</f>
        <v>1066853</v>
      </c>
      <c r="F6" s="38">
        <f>TrRoad_act!F60</f>
        <v>1145914</v>
      </c>
      <c r="G6" s="38">
        <f>TrRoad_act!G60</f>
        <v>1215276</v>
      </c>
      <c r="H6" s="38">
        <f>TrRoad_act!H60</f>
        <v>1412238</v>
      </c>
      <c r="I6" s="38">
        <f>TrRoad_act!I60</f>
        <v>1487903</v>
      </c>
      <c r="J6" s="38">
        <f>TrRoad_act!J60</f>
        <v>1490460</v>
      </c>
      <c r="K6" s="38">
        <f>TrRoad_act!K60</f>
        <v>1419225</v>
      </c>
      <c r="L6" s="38">
        <f>TrRoad_act!L60</f>
        <v>1298712</v>
      </c>
      <c r="M6" s="38">
        <f>TrRoad_act!M60</f>
        <v>1204958</v>
      </c>
      <c r="N6" s="38">
        <f>TrRoad_act!N60</f>
        <v>1345933</v>
      </c>
      <c r="O6" s="38">
        <f>TrRoad_act!O60</f>
        <v>1359610</v>
      </c>
      <c r="P6" s="38">
        <f>TrRoad_act!P60</f>
        <v>1372225</v>
      </c>
      <c r="Q6" s="38">
        <f>TrRoad_act!Q60</f>
        <v>1437197</v>
      </c>
    </row>
    <row r="7" spans="1:17" ht="11.45" customHeight="1" x14ac:dyDescent="0.25">
      <c r="A7" s="62" t="s">
        <v>59</v>
      </c>
      <c r="B7" s="42">
        <f>TrRoad_act!B61</f>
        <v>531462</v>
      </c>
      <c r="C7" s="42">
        <f>TrRoad_act!C61</f>
        <v>533888</v>
      </c>
      <c r="D7" s="42">
        <f>TrRoad_act!D61</f>
        <v>518112</v>
      </c>
      <c r="E7" s="42">
        <f>TrRoad_act!E61</f>
        <v>525520</v>
      </c>
      <c r="F7" s="42">
        <f>TrRoad_act!F61</f>
        <v>508676</v>
      </c>
      <c r="G7" s="42">
        <f>TrRoad_act!G61</f>
        <v>502545</v>
      </c>
      <c r="H7" s="42">
        <f>TrRoad_act!H61</f>
        <v>547488</v>
      </c>
      <c r="I7" s="42">
        <f>TrRoad_act!I61</f>
        <v>582096</v>
      </c>
      <c r="J7" s="42">
        <f>TrRoad_act!J61</f>
        <v>580392</v>
      </c>
      <c r="K7" s="42">
        <f>TrRoad_act!K61</f>
        <v>530711</v>
      </c>
      <c r="L7" s="42">
        <f>TrRoad_act!L61</f>
        <v>437251</v>
      </c>
      <c r="M7" s="42">
        <f>TrRoad_act!M61</f>
        <v>387618</v>
      </c>
      <c r="N7" s="42">
        <f>TrRoad_act!N61</f>
        <v>370100</v>
      </c>
      <c r="O7" s="42">
        <f>TrRoad_act!O61</f>
        <v>347712</v>
      </c>
      <c r="P7" s="42">
        <f>TrRoad_act!P61</f>
        <v>339187</v>
      </c>
      <c r="Q7" s="42">
        <f>TrRoad_act!Q61</f>
        <v>330969</v>
      </c>
    </row>
    <row r="8" spans="1:17" ht="11.45" customHeight="1" x14ac:dyDescent="0.25">
      <c r="A8" s="62" t="s">
        <v>58</v>
      </c>
      <c r="B8" s="42">
        <f>TrRoad_act!B62</f>
        <v>215587</v>
      </c>
      <c r="C8" s="42">
        <f>TrRoad_act!C62</f>
        <v>224980</v>
      </c>
      <c r="D8" s="42">
        <f>TrRoad_act!D62</f>
        <v>253164</v>
      </c>
      <c r="E8" s="42">
        <f>TrRoad_act!E62</f>
        <v>289627</v>
      </c>
      <c r="F8" s="42">
        <f>TrRoad_act!F62</f>
        <v>335899</v>
      </c>
      <c r="G8" s="42">
        <f>TrRoad_act!G62</f>
        <v>458861</v>
      </c>
      <c r="H8" s="42">
        <f>TrRoad_act!H62</f>
        <v>563454</v>
      </c>
      <c r="I8" s="42">
        <f>TrRoad_act!I62</f>
        <v>577715</v>
      </c>
      <c r="J8" s="42">
        <f>TrRoad_act!J62</f>
        <v>598528</v>
      </c>
      <c r="K8" s="42">
        <f>TrRoad_act!K62</f>
        <v>598004</v>
      </c>
      <c r="L8" s="42">
        <f>TrRoad_act!L62</f>
        <v>598151</v>
      </c>
      <c r="M8" s="42">
        <f>TrRoad_act!M62</f>
        <v>582503</v>
      </c>
      <c r="N8" s="42">
        <f>TrRoad_act!N62</f>
        <v>754681</v>
      </c>
      <c r="O8" s="42">
        <f>TrRoad_act!O62</f>
        <v>788753</v>
      </c>
      <c r="P8" s="42">
        <f>TrRoad_act!P62</f>
        <v>822607</v>
      </c>
      <c r="Q8" s="42">
        <f>TrRoad_act!Q62</f>
        <v>908060</v>
      </c>
    </row>
    <row r="9" spans="1:17" ht="11.45" customHeight="1" x14ac:dyDescent="0.25">
      <c r="A9" s="62" t="s">
        <v>57</v>
      </c>
      <c r="B9" s="42">
        <f>TrRoad_act!B63</f>
        <v>175345</v>
      </c>
      <c r="C9" s="42">
        <f>TrRoad_act!C63</f>
        <v>184609</v>
      </c>
      <c r="D9" s="42">
        <f>TrRoad_act!D63</f>
        <v>219669</v>
      </c>
      <c r="E9" s="42">
        <f>TrRoad_act!E63</f>
        <v>251706</v>
      </c>
      <c r="F9" s="42">
        <f>TrRoad_act!F63</f>
        <v>301339</v>
      </c>
      <c r="G9" s="42">
        <f>TrRoad_act!G63</f>
        <v>253870</v>
      </c>
      <c r="H9" s="42">
        <f>TrRoad_act!H63</f>
        <v>301296</v>
      </c>
      <c r="I9" s="42">
        <f>TrRoad_act!I63</f>
        <v>328092</v>
      </c>
      <c r="J9" s="42">
        <f>TrRoad_act!J63</f>
        <v>311540</v>
      </c>
      <c r="K9" s="42">
        <f>TrRoad_act!K63</f>
        <v>290510</v>
      </c>
      <c r="L9" s="42">
        <f>TrRoad_act!L63</f>
        <v>263310</v>
      </c>
      <c r="M9" s="42">
        <f>TrRoad_act!M63</f>
        <v>234835</v>
      </c>
      <c r="N9" s="42">
        <f>TrRoad_act!N63</f>
        <v>221149</v>
      </c>
      <c r="O9" s="42">
        <f>TrRoad_act!O63</f>
        <v>222005</v>
      </c>
      <c r="P9" s="42">
        <f>TrRoad_act!P63</f>
        <v>207406</v>
      </c>
      <c r="Q9" s="42">
        <f>TrRoad_act!Q63</f>
        <v>194043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0</v>
      </c>
      <c r="D10" s="42">
        <f>TrRoad_act!D64</f>
        <v>0</v>
      </c>
      <c r="E10" s="42">
        <f>TrRoad_act!E64</f>
        <v>0</v>
      </c>
      <c r="F10" s="42">
        <f>TrRoad_act!F64</f>
        <v>0</v>
      </c>
      <c r="G10" s="42">
        <f>TrRoad_act!G64</f>
        <v>0</v>
      </c>
      <c r="H10" s="42">
        <f>TrRoad_act!H64</f>
        <v>0</v>
      </c>
      <c r="I10" s="42">
        <f>TrRoad_act!I64</f>
        <v>0</v>
      </c>
      <c r="J10" s="42">
        <f>TrRoad_act!J64</f>
        <v>0</v>
      </c>
      <c r="K10" s="42">
        <f>TrRoad_act!K64</f>
        <v>0</v>
      </c>
      <c r="L10" s="42">
        <f>TrRoad_act!L64</f>
        <v>0</v>
      </c>
      <c r="M10" s="42">
        <f>TrRoad_act!M64</f>
        <v>0</v>
      </c>
      <c r="N10" s="42">
        <f>TrRoad_act!N64</f>
        <v>1</v>
      </c>
      <c r="O10" s="42">
        <f>TrRoad_act!O64</f>
        <v>5</v>
      </c>
      <c r="P10" s="42">
        <f>TrRoad_act!P64</f>
        <v>28</v>
      </c>
      <c r="Q10" s="42">
        <f>TrRoad_act!Q64</f>
        <v>38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0</v>
      </c>
      <c r="O11" s="42">
        <f>TrRoad_act!O65</f>
        <v>1129</v>
      </c>
      <c r="P11" s="42">
        <f>TrRoad_act!P65</f>
        <v>2927</v>
      </c>
      <c r="Q11" s="42">
        <f>TrRoad_act!Q65</f>
        <v>3915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0</v>
      </c>
      <c r="J12" s="42">
        <f>TrRoad_act!J66</f>
        <v>0</v>
      </c>
      <c r="K12" s="42">
        <f>TrRoad_act!K66</f>
        <v>0</v>
      </c>
      <c r="L12" s="42">
        <f>TrRoad_act!L66</f>
        <v>0</v>
      </c>
      <c r="M12" s="42">
        <f>TrRoad_act!M66</f>
        <v>2</v>
      </c>
      <c r="N12" s="42">
        <f>TrRoad_act!N66</f>
        <v>2</v>
      </c>
      <c r="O12" s="42">
        <f>TrRoad_act!O66</f>
        <v>6</v>
      </c>
      <c r="P12" s="42">
        <f>TrRoad_act!P66</f>
        <v>70</v>
      </c>
      <c r="Q12" s="42">
        <f>TrRoad_act!Q66</f>
        <v>172</v>
      </c>
    </row>
    <row r="13" spans="1:17" ht="11.45" customHeight="1" x14ac:dyDescent="0.25">
      <c r="A13" s="19" t="s">
        <v>28</v>
      </c>
      <c r="B13" s="38">
        <f>TrRoad_act!B67</f>
        <v>2543</v>
      </c>
      <c r="C13" s="38">
        <f>TrRoad_act!C67</f>
        <v>2641</v>
      </c>
      <c r="D13" s="38">
        <f>TrRoad_act!D67</f>
        <v>2742</v>
      </c>
      <c r="E13" s="38">
        <f>TrRoad_act!E67</f>
        <v>2806</v>
      </c>
      <c r="F13" s="38">
        <f>TrRoad_act!F67</f>
        <v>2853</v>
      </c>
      <c r="G13" s="38">
        <f>TrRoad_act!G67</f>
        <v>2911</v>
      </c>
      <c r="H13" s="38">
        <f>TrRoad_act!H67</f>
        <v>2959</v>
      </c>
      <c r="I13" s="38">
        <f>TrRoad_act!I67</f>
        <v>2948</v>
      </c>
      <c r="J13" s="38">
        <f>TrRoad_act!J67</f>
        <v>2912</v>
      </c>
      <c r="K13" s="38">
        <f>TrRoad_act!K67</f>
        <v>3037</v>
      </c>
      <c r="L13" s="38">
        <f>TrRoad_act!L67</f>
        <v>3028</v>
      </c>
      <c r="M13" s="38">
        <f>TrRoad_act!M67</f>
        <v>3045</v>
      </c>
      <c r="N13" s="38">
        <f>TrRoad_act!N67</f>
        <v>3007</v>
      </c>
      <c r="O13" s="38">
        <f>TrRoad_act!O67</f>
        <v>3463</v>
      </c>
      <c r="P13" s="38">
        <f>TrRoad_act!P67</f>
        <v>3407</v>
      </c>
      <c r="Q13" s="38">
        <f>TrRoad_act!Q67</f>
        <v>3606</v>
      </c>
    </row>
    <row r="14" spans="1:17" ht="11.45" customHeight="1" x14ac:dyDescent="0.25">
      <c r="A14" s="62" t="s">
        <v>59</v>
      </c>
      <c r="B14" s="37">
        <f>TrRoad_act!B68</f>
        <v>0</v>
      </c>
      <c r="C14" s="37">
        <f>TrRoad_act!C68</f>
        <v>0</v>
      </c>
      <c r="D14" s="37">
        <f>TrRoad_act!D68</f>
        <v>17</v>
      </c>
      <c r="E14" s="37">
        <f>TrRoad_act!E68</f>
        <v>26</v>
      </c>
      <c r="F14" s="37">
        <f>TrRoad_act!F68</f>
        <v>24</v>
      </c>
      <c r="G14" s="37">
        <f>TrRoad_act!G68</f>
        <v>25</v>
      </c>
      <c r="H14" s="37">
        <f>TrRoad_act!H68</f>
        <v>27</v>
      </c>
      <c r="I14" s="37">
        <f>TrRoad_act!I68</f>
        <v>24</v>
      </c>
      <c r="J14" s="37">
        <f>TrRoad_act!J68</f>
        <v>17</v>
      </c>
      <c r="K14" s="37">
        <f>TrRoad_act!K68</f>
        <v>16</v>
      </c>
      <c r="L14" s="37">
        <f>TrRoad_act!L68</f>
        <v>16</v>
      </c>
      <c r="M14" s="37">
        <f>TrRoad_act!M68</f>
        <v>11</v>
      </c>
      <c r="N14" s="37">
        <f>TrRoad_act!N68</f>
        <v>10</v>
      </c>
      <c r="O14" s="37">
        <f>TrRoad_act!O68</f>
        <v>171</v>
      </c>
      <c r="P14" s="37">
        <f>TrRoad_act!P68</f>
        <v>97</v>
      </c>
      <c r="Q14" s="37">
        <f>TrRoad_act!Q68</f>
        <v>86</v>
      </c>
    </row>
    <row r="15" spans="1:17" ht="11.45" customHeight="1" x14ac:dyDescent="0.25">
      <c r="A15" s="62" t="s">
        <v>58</v>
      </c>
      <c r="B15" s="37">
        <f>TrRoad_act!B69</f>
        <v>2543</v>
      </c>
      <c r="C15" s="37">
        <f>TrRoad_act!C69</f>
        <v>2641</v>
      </c>
      <c r="D15" s="37">
        <f>TrRoad_act!D69</f>
        <v>2723</v>
      </c>
      <c r="E15" s="37">
        <f>TrRoad_act!E69</f>
        <v>2778</v>
      </c>
      <c r="F15" s="37">
        <f>TrRoad_act!F69</f>
        <v>2812</v>
      </c>
      <c r="G15" s="37">
        <f>TrRoad_act!G69</f>
        <v>2832</v>
      </c>
      <c r="H15" s="37">
        <f>TrRoad_act!H69</f>
        <v>2841</v>
      </c>
      <c r="I15" s="37">
        <f>TrRoad_act!I69</f>
        <v>2806</v>
      </c>
      <c r="J15" s="37">
        <f>TrRoad_act!J69</f>
        <v>2774</v>
      </c>
      <c r="K15" s="37">
        <f>TrRoad_act!K69</f>
        <v>2818</v>
      </c>
      <c r="L15" s="37">
        <f>TrRoad_act!L69</f>
        <v>2763</v>
      </c>
      <c r="M15" s="37">
        <f>TrRoad_act!M69</f>
        <v>2743</v>
      </c>
      <c r="N15" s="37">
        <f>TrRoad_act!N69</f>
        <v>2716</v>
      </c>
      <c r="O15" s="37">
        <f>TrRoad_act!O69</f>
        <v>2536</v>
      </c>
      <c r="P15" s="37">
        <f>TrRoad_act!P69</f>
        <v>2447</v>
      </c>
      <c r="Q15" s="37">
        <f>TrRoad_act!Q69</f>
        <v>2434</v>
      </c>
    </row>
    <row r="16" spans="1:17" ht="11.45" customHeight="1" x14ac:dyDescent="0.25">
      <c r="A16" s="62" t="s">
        <v>57</v>
      </c>
      <c r="B16" s="37">
        <f>TrRoad_act!B70</f>
        <v>0</v>
      </c>
      <c r="C16" s="37">
        <f>TrRoad_act!C70</f>
        <v>0</v>
      </c>
      <c r="D16" s="37">
        <f>TrRoad_act!D70</f>
        <v>2</v>
      </c>
      <c r="E16" s="37">
        <f>TrRoad_act!E70</f>
        <v>2</v>
      </c>
      <c r="F16" s="37">
        <f>TrRoad_act!F70</f>
        <v>2</v>
      </c>
      <c r="G16" s="37">
        <f>TrRoad_act!G70</f>
        <v>2</v>
      </c>
      <c r="H16" s="37">
        <f>TrRoad_act!H70</f>
        <v>2</v>
      </c>
      <c r="I16" s="37">
        <f>TrRoad_act!I70</f>
        <v>2</v>
      </c>
      <c r="J16" s="37">
        <f>TrRoad_act!J70</f>
        <v>2</v>
      </c>
      <c r="K16" s="37">
        <f>TrRoad_act!K70</f>
        <v>2</v>
      </c>
      <c r="L16" s="37">
        <f>TrRoad_act!L70</f>
        <v>2</v>
      </c>
      <c r="M16" s="37">
        <f>TrRoad_act!M70</f>
        <v>7</v>
      </c>
      <c r="N16" s="37">
        <f>TrRoad_act!N70</f>
        <v>7</v>
      </c>
      <c r="O16" s="37">
        <f>TrRoad_act!O70</f>
        <v>37</v>
      </c>
      <c r="P16" s="37">
        <f>TrRoad_act!P70</f>
        <v>116</v>
      </c>
      <c r="Q16" s="37">
        <f>TrRoad_act!Q70</f>
        <v>116</v>
      </c>
    </row>
    <row r="17" spans="1:17" ht="11.45" customHeight="1" x14ac:dyDescent="0.25">
      <c r="A17" s="62" t="s">
        <v>56</v>
      </c>
      <c r="B17" s="37">
        <f>TrRoad_act!B71</f>
        <v>0</v>
      </c>
      <c r="C17" s="37">
        <f>TrRoad_act!C71</f>
        <v>0</v>
      </c>
      <c r="D17" s="37">
        <f>TrRoad_act!D71</f>
        <v>0</v>
      </c>
      <c r="E17" s="37">
        <f>TrRoad_act!E71</f>
        <v>0</v>
      </c>
      <c r="F17" s="37">
        <f>TrRoad_act!F71</f>
        <v>0</v>
      </c>
      <c r="G17" s="37">
        <f>TrRoad_act!G71</f>
        <v>0</v>
      </c>
      <c r="H17" s="37">
        <f>TrRoad_act!H71</f>
        <v>0</v>
      </c>
      <c r="I17" s="37">
        <f>TrRoad_act!I71</f>
        <v>0</v>
      </c>
      <c r="J17" s="37">
        <f>TrRoad_act!J71</f>
        <v>0</v>
      </c>
      <c r="K17" s="37">
        <f>TrRoad_act!K71</f>
        <v>80</v>
      </c>
      <c r="L17" s="37">
        <f>TrRoad_act!L71</f>
        <v>130</v>
      </c>
      <c r="M17" s="37">
        <f>TrRoad_act!M71</f>
        <v>169</v>
      </c>
      <c r="N17" s="37">
        <f>TrRoad_act!N71</f>
        <v>165</v>
      </c>
      <c r="O17" s="37">
        <f>TrRoad_act!O71</f>
        <v>262</v>
      </c>
      <c r="P17" s="37">
        <f>TrRoad_act!P71</f>
        <v>304</v>
      </c>
      <c r="Q17" s="37">
        <f>TrRoad_act!Q71</f>
        <v>538</v>
      </c>
    </row>
    <row r="18" spans="1:17" ht="11.45" customHeight="1" x14ac:dyDescent="0.25">
      <c r="A18" s="62" t="s">
        <v>55</v>
      </c>
      <c r="B18" s="37">
        <f>TrRoad_act!B72</f>
        <v>0</v>
      </c>
      <c r="C18" s="37">
        <f>TrRoad_act!C72</f>
        <v>0</v>
      </c>
      <c r="D18" s="37">
        <f>TrRoad_act!D72</f>
        <v>0</v>
      </c>
      <c r="E18" s="37">
        <f>TrRoad_act!E72</f>
        <v>0</v>
      </c>
      <c r="F18" s="37">
        <f>TrRoad_act!F72</f>
        <v>15</v>
      </c>
      <c r="G18" s="37">
        <f>TrRoad_act!G72</f>
        <v>52</v>
      </c>
      <c r="H18" s="37">
        <f>TrRoad_act!H72</f>
        <v>89</v>
      </c>
      <c r="I18" s="37">
        <f>TrRoad_act!I72</f>
        <v>116</v>
      </c>
      <c r="J18" s="37">
        <f>TrRoad_act!J72</f>
        <v>119</v>
      </c>
      <c r="K18" s="37">
        <f>TrRoad_act!K72</f>
        <v>121</v>
      </c>
      <c r="L18" s="37">
        <f>TrRoad_act!L72</f>
        <v>117</v>
      </c>
      <c r="M18" s="37">
        <f>TrRoad_act!M72</f>
        <v>115</v>
      </c>
      <c r="N18" s="37">
        <f>TrRoad_act!N72</f>
        <v>109</v>
      </c>
      <c r="O18" s="37">
        <f>TrRoad_act!O72</f>
        <v>457</v>
      </c>
      <c r="P18" s="37">
        <f>TrRoad_act!P72</f>
        <v>443</v>
      </c>
      <c r="Q18" s="37">
        <f>TrRoad_act!Q72</f>
        <v>432</v>
      </c>
    </row>
    <row r="19" spans="1:17" ht="11.45" customHeight="1" x14ac:dyDescent="0.25">
      <c r="A19" s="25" t="s">
        <v>18</v>
      </c>
      <c r="B19" s="40">
        <f>TrRoad_act!B73</f>
        <v>49156.11706765664</v>
      </c>
      <c r="C19" s="40">
        <f>TrRoad_act!C73</f>
        <v>49874.661522976283</v>
      </c>
      <c r="D19" s="40">
        <f>TrRoad_act!D73</f>
        <v>52277.321501441591</v>
      </c>
      <c r="E19" s="40">
        <f>TrRoad_act!E73</f>
        <v>61961.142821461406</v>
      </c>
      <c r="F19" s="40">
        <f>TrRoad_act!F73</f>
        <v>64231.614413490955</v>
      </c>
      <c r="G19" s="40">
        <f>TrRoad_act!G73</f>
        <v>64660.557729157576</v>
      </c>
      <c r="H19" s="40">
        <f>TrRoad_act!H73</f>
        <v>74522.759263142478</v>
      </c>
      <c r="I19" s="40">
        <f>TrRoad_act!I73</f>
        <v>84433.652454584575</v>
      </c>
      <c r="J19" s="40">
        <f>TrRoad_act!J73</f>
        <v>83133.605805020081</v>
      </c>
      <c r="K19" s="40">
        <f>TrRoad_act!K73</f>
        <v>87432.156359880202</v>
      </c>
      <c r="L19" s="40">
        <f>TrRoad_act!L73</f>
        <v>81305.580196220777</v>
      </c>
      <c r="M19" s="40">
        <f>TrRoad_act!M73</f>
        <v>87253.250021862012</v>
      </c>
      <c r="N19" s="40">
        <f>TrRoad_act!N73</f>
        <v>95627.800986847753</v>
      </c>
      <c r="O19" s="40">
        <f>TrRoad_act!O73</f>
        <v>101979.83955397377</v>
      </c>
      <c r="P19" s="40">
        <f>TrRoad_act!P73</f>
        <v>107978.68671040292</v>
      </c>
      <c r="Q19" s="40">
        <f>TrRoad_act!Q73</f>
        <v>111161.56697689201</v>
      </c>
    </row>
    <row r="20" spans="1:17" ht="11.45" customHeight="1" x14ac:dyDescent="0.25">
      <c r="A20" s="23" t="s">
        <v>27</v>
      </c>
      <c r="B20" s="39">
        <f>TrRoad_act!B74</f>
        <v>21671</v>
      </c>
      <c r="C20" s="39">
        <f>TrRoad_act!C74</f>
        <v>22428</v>
      </c>
      <c r="D20" s="39">
        <f>TrRoad_act!D74</f>
        <v>24449</v>
      </c>
      <c r="E20" s="39">
        <f>TrRoad_act!E74</f>
        <v>26408</v>
      </c>
      <c r="F20" s="39">
        <f>TrRoad_act!F74</f>
        <v>28292</v>
      </c>
      <c r="G20" s="39">
        <f>TrRoad_act!G74</f>
        <v>31381</v>
      </c>
      <c r="H20" s="39">
        <f>TrRoad_act!H74</f>
        <v>39502</v>
      </c>
      <c r="I20" s="39">
        <f>TrRoad_act!I74</f>
        <v>45443</v>
      </c>
      <c r="J20" s="39">
        <f>TrRoad_act!J74</f>
        <v>48328</v>
      </c>
      <c r="K20" s="39">
        <f>TrRoad_act!K74</f>
        <v>53816</v>
      </c>
      <c r="L20" s="39">
        <f>TrRoad_act!L74</f>
        <v>49686</v>
      </c>
      <c r="M20" s="39">
        <f>TrRoad_act!M74</f>
        <v>55095</v>
      </c>
      <c r="N20" s="39">
        <f>TrRoad_act!N74</f>
        <v>61246</v>
      </c>
      <c r="O20" s="39">
        <f>TrRoad_act!O74</f>
        <v>65347</v>
      </c>
      <c r="P20" s="39">
        <f>TrRoad_act!P74</f>
        <v>69372</v>
      </c>
      <c r="Q20" s="39">
        <f>TrRoad_act!Q74</f>
        <v>73543</v>
      </c>
    </row>
    <row r="21" spans="1:17" ht="11.45" customHeight="1" x14ac:dyDescent="0.25">
      <c r="A21" s="62" t="s">
        <v>59</v>
      </c>
      <c r="B21" s="42">
        <f>TrRoad_act!B75</f>
        <v>3273</v>
      </c>
      <c r="C21" s="42">
        <f>TrRoad_act!C75</f>
        <v>3273</v>
      </c>
      <c r="D21" s="42">
        <f>TrRoad_act!D75</f>
        <v>3273</v>
      </c>
      <c r="E21" s="42">
        <f>TrRoad_act!E75</f>
        <v>3274</v>
      </c>
      <c r="F21" s="42">
        <f>TrRoad_act!F75</f>
        <v>3282</v>
      </c>
      <c r="G21" s="42">
        <f>TrRoad_act!G75</f>
        <v>3358</v>
      </c>
      <c r="H21" s="42">
        <f>TrRoad_act!H75</f>
        <v>4227</v>
      </c>
      <c r="I21" s="42">
        <f>TrRoad_act!I75</f>
        <v>4862</v>
      </c>
      <c r="J21" s="42">
        <f>TrRoad_act!J75</f>
        <v>4499</v>
      </c>
      <c r="K21" s="42">
        <f>TrRoad_act!K75</f>
        <v>4090</v>
      </c>
      <c r="L21" s="42">
        <f>TrRoad_act!L75</f>
        <v>3651</v>
      </c>
      <c r="M21" s="42">
        <f>TrRoad_act!M75</f>
        <v>3178</v>
      </c>
      <c r="N21" s="42">
        <f>TrRoad_act!N75</f>
        <v>2711</v>
      </c>
      <c r="O21" s="42">
        <f>TrRoad_act!O75</f>
        <v>2421</v>
      </c>
      <c r="P21" s="42">
        <f>TrRoad_act!P75</f>
        <v>2131</v>
      </c>
      <c r="Q21" s="42">
        <f>TrRoad_act!Q75</f>
        <v>1840</v>
      </c>
    </row>
    <row r="22" spans="1:17" ht="11.45" customHeight="1" x14ac:dyDescent="0.25">
      <c r="A22" s="62" t="s">
        <v>58</v>
      </c>
      <c r="B22" s="42">
        <f>TrRoad_act!B76</f>
        <v>18398</v>
      </c>
      <c r="C22" s="42">
        <f>TrRoad_act!C76</f>
        <v>19155</v>
      </c>
      <c r="D22" s="42">
        <f>TrRoad_act!D76</f>
        <v>21176</v>
      </c>
      <c r="E22" s="42">
        <f>TrRoad_act!E76</f>
        <v>23134</v>
      </c>
      <c r="F22" s="42">
        <f>TrRoad_act!F76</f>
        <v>25010</v>
      </c>
      <c r="G22" s="42">
        <f>TrRoad_act!G76</f>
        <v>28023</v>
      </c>
      <c r="H22" s="42">
        <f>TrRoad_act!H76</f>
        <v>35275</v>
      </c>
      <c r="I22" s="42">
        <f>TrRoad_act!I76</f>
        <v>40581</v>
      </c>
      <c r="J22" s="42">
        <f>TrRoad_act!J76</f>
        <v>43829</v>
      </c>
      <c r="K22" s="42">
        <f>TrRoad_act!K76</f>
        <v>49726</v>
      </c>
      <c r="L22" s="42">
        <f>TrRoad_act!L76</f>
        <v>46035</v>
      </c>
      <c r="M22" s="42">
        <f>TrRoad_act!M76</f>
        <v>51917</v>
      </c>
      <c r="N22" s="42">
        <f>TrRoad_act!N76</f>
        <v>58535</v>
      </c>
      <c r="O22" s="42">
        <f>TrRoad_act!O76</f>
        <v>62926</v>
      </c>
      <c r="P22" s="42">
        <f>TrRoad_act!P76</f>
        <v>67241</v>
      </c>
      <c r="Q22" s="42">
        <f>TrRoad_act!Q76</f>
        <v>71703</v>
      </c>
    </row>
    <row r="23" spans="1:17" ht="11.45" customHeight="1" x14ac:dyDescent="0.25">
      <c r="A23" s="62" t="s">
        <v>57</v>
      </c>
      <c r="B23" s="42">
        <f>TrRoad_act!B77</f>
        <v>0</v>
      </c>
      <c r="C23" s="42">
        <f>TrRoad_act!C77</f>
        <v>0</v>
      </c>
      <c r="D23" s="42">
        <f>TrRoad_act!D77</f>
        <v>0</v>
      </c>
      <c r="E23" s="42">
        <f>TrRoad_act!E77</f>
        <v>0</v>
      </c>
      <c r="F23" s="42">
        <f>TrRoad_act!F77</f>
        <v>0</v>
      </c>
      <c r="G23" s="42">
        <f>TrRoad_act!G77</f>
        <v>0</v>
      </c>
      <c r="H23" s="42">
        <f>TrRoad_act!H77</f>
        <v>0</v>
      </c>
      <c r="I23" s="42">
        <f>TrRoad_act!I77</f>
        <v>0</v>
      </c>
      <c r="J23" s="42">
        <f>TrRoad_act!J77</f>
        <v>0</v>
      </c>
      <c r="K23" s="42">
        <f>TrRoad_act!K77</f>
        <v>0</v>
      </c>
      <c r="L23" s="42">
        <f>TrRoad_act!L77</f>
        <v>0</v>
      </c>
      <c r="M23" s="42">
        <f>TrRoad_act!M77</f>
        <v>0</v>
      </c>
      <c r="N23" s="42">
        <f>TrRoad_act!N77</f>
        <v>0</v>
      </c>
      <c r="O23" s="42">
        <f>TrRoad_act!O77</f>
        <v>0</v>
      </c>
      <c r="P23" s="42">
        <f>TrRoad_act!P77</f>
        <v>0</v>
      </c>
      <c r="Q23" s="42">
        <f>TrRoad_act!Q77</f>
        <v>0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0</v>
      </c>
      <c r="D24" s="42">
        <f>TrRoad_act!D78</f>
        <v>0</v>
      </c>
      <c r="E24" s="42">
        <f>TrRoad_act!E78</f>
        <v>0</v>
      </c>
      <c r="F24" s="42">
        <f>TrRoad_act!F78</f>
        <v>0</v>
      </c>
      <c r="G24" s="42">
        <f>TrRoad_act!G78</f>
        <v>0</v>
      </c>
      <c r="H24" s="42">
        <f>TrRoad_act!H78</f>
        <v>0</v>
      </c>
      <c r="I24" s="42">
        <f>TrRoad_act!I78</f>
        <v>0</v>
      </c>
      <c r="J24" s="42">
        <f>TrRoad_act!J78</f>
        <v>0</v>
      </c>
      <c r="K24" s="42">
        <f>TrRoad_act!K78</f>
        <v>0</v>
      </c>
      <c r="L24" s="42">
        <f>TrRoad_act!L78</f>
        <v>0</v>
      </c>
      <c r="M24" s="42">
        <f>TrRoad_act!M78</f>
        <v>0</v>
      </c>
      <c r="N24" s="42">
        <f>TrRoad_act!N78</f>
        <v>0</v>
      </c>
      <c r="O24" s="42">
        <f>TrRoad_act!O78</f>
        <v>0</v>
      </c>
      <c r="P24" s="42">
        <f>TrRoad_act!P78</f>
        <v>0</v>
      </c>
      <c r="Q24" s="42">
        <f>TrRoad_act!Q78</f>
        <v>0</v>
      </c>
    </row>
    <row r="25" spans="1:17" ht="11.45" customHeight="1" x14ac:dyDescent="0.25">
      <c r="A25" s="62" t="s">
        <v>55</v>
      </c>
      <c r="B25" s="42">
        <f>TrRoad_act!B79</f>
        <v>0</v>
      </c>
      <c r="C25" s="42">
        <f>TrRoad_act!C79</f>
        <v>0</v>
      </c>
      <c r="D25" s="42">
        <f>TrRoad_act!D79</f>
        <v>0</v>
      </c>
      <c r="E25" s="42">
        <f>TrRoad_act!E79</f>
        <v>0</v>
      </c>
      <c r="F25" s="42">
        <f>TrRoad_act!F79</f>
        <v>0</v>
      </c>
      <c r="G25" s="42">
        <f>TrRoad_act!G79</f>
        <v>0</v>
      </c>
      <c r="H25" s="42">
        <f>TrRoad_act!H79</f>
        <v>0</v>
      </c>
      <c r="I25" s="42">
        <f>TrRoad_act!I79</f>
        <v>0</v>
      </c>
      <c r="J25" s="42">
        <f>TrRoad_act!J79</f>
        <v>0</v>
      </c>
      <c r="K25" s="42">
        <f>TrRoad_act!K79</f>
        <v>0</v>
      </c>
      <c r="L25" s="42">
        <f>TrRoad_act!L79</f>
        <v>0</v>
      </c>
      <c r="M25" s="42">
        <f>TrRoad_act!M79</f>
        <v>0</v>
      </c>
      <c r="N25" s="42">
        <f>TrRoad_act!N79</f>
        <v>0</v>
      </c>
      <c r="O25" s="42">
        <f>TrRoad_act!O79</f>
        <v>0</v>
      </c>
      <c r="P25" s="42">
        <f>TrRoad_act!P79</f>
        <v>0</v>
      </c>
      <c r="Q25" s="42">
        <f>TrRoad_act!Q79</f>
        <v>0</v>
      </c>
    </row>
    <row r="26" spans="1:17" ht="11.45" customHeight="1" x14ac:dyDescent="0.25">
      <c r="A26" s="19" t="s">
        <v>24</v>
      </c>
      <c r="B26" s="38">
        <f>TrRoad_act!B80</f>
        <v>27485.11706765664</v>
      </c>
      <c r="C26" s="38">
        <f>TrRoad_act!C80</f>
        <v>27446.661522976279</v>
      </c>
      <c r="D26" s="38">
        <f>TrRoad_act!D80</f>
        <v>27828.321501441595</v>
      </c>
      <c r="E26" s="38">
        <f>TrRoad_act!E80</f>
        <v>35553.142821461406</v>
      </c>
      <c r="F26" s="38">
        <f>TrRoad_act!F80</f>
        <v>35939.614413490955</v>
      </c>
      <c r="G26" s="38">
        <f>TrRoad_act!G80</f>
        <v>33279.557729157576</v>
      </c>
      <c r="H26" s="38">
        <f>TrRoad_act!H80</f>
        <v>35020.759263142485</v>
      </c>
      <c r="I26" s="38">
        <f>TrRoad_act!I80</f>
        <v>38990.652454584568</v>
      </c>
      <c r="J26" s="38">
        <f>TrRoad_act!J80</f>
        <v>34805.605805020081</v>
      </c>
      <c r="K26" s="38">
        <f>TrRoad_act!K80</f>
        <v>33616.156359880202</v>
      </c>
      <c r="L26" s="38">
        <f>TrRoad_act!L80</f>
        <v>31619.580196220773</v>
      </c>
      <c r="M26" s="38">
        <f>TrRoad_act!M80</f>
        <v>32158.250021862008</v>
      </c>
      <c r="N26" s="38">
        <f>TrRoad_act!N80</f>
        <v>34381.800986847746</v>
      </c>
      <c r="O26" s="38">
        <f>TrRoad_act!O80</f>
        <v>36632.839553973768</v>
      </c>
      <c r="P26" s="38">
        <f>TrRoad_act!P80</f>
        <v>38606.68671040293</v>
      </c>
      <c r="Q26" s="38">
        <f>TrRoad_act!Q80</f>
        <v>37618.566976892005</v>
      </c>
    </row>
    <row r="27" spans="1:17" ht="11.45" customHeight="1" x14ac:dyDescent="0.25">
      <c r="A27" s="17" t="s">
        <v>23</v>
      </c>
      <c r="B27" s="37">
        <f>TrRoad_act!B81</f>
        <v>26106</v>
      </c>
      <c r="C27" s="37">
        <f>TrRoad_act!C81</f>
        <v>25980</v>
      </c>
      <c r="D27" s="37">
        <f>TrRoad_act!D81</f>
        <v>26291</v>
      </c>
      <c r="E27" s="37">
        <f>TrRoad_act!E81</f>
        <v>33986</v>
      </c>
      <c r="F27" s="37">
        <f>TrRoad_act!F81</f>
        <v>34113</v>
      </c>
      <c r="G27" s="37">
        <f>TrRoad_act!G81</f>
        <v>31395</v>
      </c>
      <c r="H27" s="37">
        <f>TrRoad_act!H81</f>
        <v>32618</v>
      </c>
      <c r="I27" s="37">
        <f>TrRoad_act!I81</f>
        <v>36334</v>
      </c>
      <c r="J27" s="37">
        <f>TrRoad_act!J81</f>
        <v>32337</v>
      </c>
      <c r="K27" s="37">
        <f>TrRoad_act!K81</f>
        <v>31569</v>
      </c>
      <c r="L27" s="37">
        <f>TrRoad_act!L81</f>
        <v>29335</v>
      </c>
      <c r="M27" s="37">
        <f>TrRoad_act!M81</f>
        <v>29579</v>
      </c>
      <c r="N27" s="37">
        <f>TrRoad_act!N81</f>
        <v>31395</v>
      </c>
      <c r="O27" s="37">
        <f>TrRoad_act!O81</f>
        <v>33142</v>
      </c>
      <c r="P27" s="37">
        <f>TrRoad_act!P81</f>
        <v>35295</v>
      </c>
      <c r="Q27" s="37">
        <f>TrRoad_act!Q81</f>
        <v>33927</v>
      </c>
    </row>
    <row r="28" spans="1:17" ht="11.45" customHeight="1" x14ac:dyDescent="0.25">
      <c r="A28" s="15" t="s">
        <v>22</v>
      </c>
      <c r="B28" s="36">
        <f>TrRoad_act!B82</f>
        <v>1379.1170676566398</v>
      </c>
      <c r="C28" s="36">
        <f>TrRoad_act!C82</f>
        <v>1466.6615229762799</v>
      </c>
      <c r="D28" s="36">
        <f>TrRoad_act!D82</f>
        <v>1537.3215014415944</v>
      </c>
      <c r="E28" s="36">
        <f>TrRoad_act!E82</f>
        <v>1567.1428214614043</v>
      </c>
      <c r="F28" s="36">
        <f>TrRoad_act!F82</f>
        <v>1826.6144134909541</v>
      </c>
      <c r="G28" s="36">
        <f>TrRoad_act!G82</f>
        <v>1884.557729157573</v>
      </c>
      <c r="H28" s="36">
        <f>TrRoad_act!H82</f>
        <v>2402.7592631424836</v>
      </c>
      <c r="I28" s="36">
        <f>TrRoad_act!I82</f>
        <v>2656.65245458457</v>
      </c>
      <c r="J28" s="36">
        <f>TrRoad_act!J82</f>
        <v>2468.6058050200818</v>
      </c>
      <c r="K28" s="36">
        <f>TrRoad_act!K82</f>
        <v>2047.1563598802002</v>
      </c>
      <c r="L28" s="36">
        <f>TrRoad_act!L82</f>
        <v>2284.5801962207738</v>
      </c>
      <c r="M28" s="36">
        <f>TrRoad_act!M82</f>
        <v>2579.2500218620094</v>
      </c>
      <c r="N28" s="36">
        <f>TrRoad_act!N82</f>
        <v>2986.800986847747</v>
      </c>
      <c r="O28" s="36">
        <f>TrRoad_act!O82</f>
        <v>3490.8395539737658</v>
      </c>
      <c r="P28" s="36">
        <f>TrRoad_act!P82</f>
        <v>3311.686710402927</v>
      </c>
      <c r="Q28" s="36">
        <f>TrRoad_act!Q82</f>
        <v>3691.5669768920066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168143</v>
      </c>
      <c r="D30" s="41">
        <f>TrRoad_act!D111</f>
        <v>141676</v>
      </c>
      <c r="E30" s="41">
        <f>TrRoad_act!E111</f>
        <v>181806</v>
      </c>
      <c r="F30" s="41">
        <f>TrRoad_act!F111</f>
        <v>185418</v>
      </c>
      <c r="G30" s="41">
        <f>TrRoad_act!G111</f>
        <v>208837</v>
      </c>
      <c r="H30" s="41">
        <f>TrRoad_act!H111</f>
        <v>299409</v>
      </c>
      <c r="I30" s="41">
        <f>TrRoad_act!I111</f>
        <v>201168</v>
      </c>
      <c r="J30" s="41">
        <f>TrRoad_act!J111</f>
        <v>129794</v>
      </c>
      <c r="K30" s="41">
        <f>TrRoad_act!K111</f>
        <v>60862</v>
      </c>
      <c r="L30" s="41">
        <f>TrRoad_act!L111</f>
        <v>44680</v>
      </c>
      <c r="M30" s="41">
        <f>TrRoad_act!M111</f>
        <v>46149</v>
      </c>
      <c r="N30" s="41">
        <f>TrRoad_act!N111</f>
        <v>250307</v>
      </c>
      <c r="O30" s="41">
        <f>TrRoad_act!O111</f>
        <v>148504</v>
      </c>
      <c r="P30" s="41">
        <f>TrRoad_act!P111</f>
        <v>158735</v>
      </c>
      <c r="Q30" s="41">
        <f>TrRoad_act!Q111</f>
        <v>210594</v>
      </c>
    </row>
    <row r="31" spans="1:17" ht="11.45" customHeight="1" x14ac:dyDescent="0.25">
      <c r="A31" s="25" t="s">
        <v>39</v>
      </c>
      <c r="B31" s="40"/>
      <c r="C31" s="40">
        <f>TrRoad_act!C112</f>
        <v>162832</v>
      </c>
      <c r="D31" s="40">
        <f>TrRoad_act!D112</f>
        <v>133077</v>
      </c>
      <c r="E31" s="40">
        <f>TrRoad_act!E112</f>
        <v>169268</v>
      </c>
      <c r="F31" s="40">
        <f>TrRoad_act!F112</f>
        <v>178919</v>
      </c>
      <c r="G31" s="40">
        <f>TrRoad_act!G112</f>
        <v>201486</v>
      </c>
      <c r="H31" s="40">
        <f>TrRoad_act!H112</f>
        <v>284737</v>
      </c>
      <c r="I31" s="40">
        <f>TrRoad_act!I112</f>
        <v>187188</v>
      </c>
      <c r="J31" s="40">
        <f>TrRoad_act!J112</f>
        <v>123382</v>
      </c>
      <c r="K31" s="40">
        <f>TrRoad_act!K112</f>
        <v>50664</v>
      </c>
      <c r="L31" s="40">
        <f>TrRoad_act!L112</f>
        <v>43321</v>
      </c>
      <c r="M31" s="40">
        <f>TrRoad_act!M112</f>
        <v>31358</v>
      </c>
      <c r="N31" s="40">
        <f>TrRoad_act!N112</f>
        <v>233226</v>
      </c>
      <c r="O31" s="40">
        <f>TrRoad_act!O112</f>
        <v>132207</v>
      </c>
      <c r="P31" s="40">
        <f>TrRoad_act!P112</f>
        <v>143322</v>
      </c>
      <c r="Q31" s="40">
        <f>TrRoad_act!Q112</f>
        <v>198253</v>
      </c>
    </row>
    <row r="32" spans="1:17" ht="11.45" customHeight="1" x14ac:dyDescent="0.25">
      <c r="A32" s="23" t="s">
        <v>30</v>
      </c>
      <c r="B32" s="39"/>
      <c r="C32" s="39">
        <f>TrRoad_act!C113</f>
        <v>840</v>
      </c>
      <c r="D32" s="39">
        <f>TrRoad_act!D113</f>
        <v>1292</v>
      </c>
      <c r="E32" s="39">
        <f>TrRoad_act!E113</f>
        <v>1405</v>
      </c>
      <c r="F32" s="39">
        <f>TrRoad_act!F113</f>
        <v>1579</v>
      </c>
      <c r="G32" s="39">
        <f>TrRoad_act!G113</f>
        <v>1984</v>
      </c>
      <c r="H32" s="39">
        <f>TrRoad_act!H113</f>
        <v>2948</v>
      </c>
      <c r="I32" s="39">
        <f>TrRoad_act!I113</f>
        <v>5311</v>
      </c>
      <c r="J32" s="39">
        <f>TrRoad_act!J113</f>
        <v>6746</v>
      </c>
      <c r="K32" s="39">
        <f>TrRoad_act!K113</f>
        <v>4668</v>
      </c>
      <c r="L32" s="39">
        <f>TrRoad_act!L113</f>
        <v>1568</v>
      </c>
      <c r="M32" s="39">
        <f>TrRoad_act!M113</f>
        <v>1700</v>
      </c>
      <c r="N32" s="39">
        <f>TrRoad_act!N113</f>
        <v>1557</v>
      </c>
      <c r="O32" s="39">
        <f>TrRoad_act!O113</f>
        <v>1604</v>
      </c>
      <c r="P32" s="39">
        <f>TrRoad_act!P113</f>
        <v>1742</v>
      </c>
      <c r="Q32" s="39">
        <f>TrRoad_act!Q113</f>
        <v>1745</v>
      </c>
    </row>
    <row r="33" spans="1:17" ht="11.45" customHeight="1" x14ac:dyDescent="0.25">
      <c r="A33" s="19" t="s">
        <v>29</v>
      </c>
      <c r="B33" s="38"/>
      <c r="C33" s="38">
        <f>TrRoad_act!C114</f>
        <v>161410</v>
      </c>
      <c r="D33" s="38">
        <f>TrRoad_act!D114</f>
        <v>131016</v>
      </c>
      <c r="E33" s="38">
        <f>TrRoad_act!E114</f>
        <v>166913</v>
      </c>
      <c r="F33" s="38">
        <f>TrRoad_act!F114</f>
        <v>176194</v>
      </c>
      <c r="G33" s="38">
        <f>TrRoad_act!G114</f>
        <v>198064</v>
      </c>
      <c r="H33" s="38">
        <f>TrRoad_act!H114</f>
        <v>280554</v>
      </c>
      <c r="I33" s="38">
        <f>TrRoad_act!I114</f>
        <v>180700</v>
      </c>
      <c r="J33" s="38">
        <f>TrRoad_act!J114</f>
        <v>115717</v>
      </c>
      <c r="K33" s="38">
        <f>TrRoad_act!K114</f>
        <v>45395</v>
      </c>
      <c r="L33" s="38">
        <f>TrRoad_act!L114</f>
        <v>41188</v>
      </c>
      <c r="M33" s="38">
        <f>TrRoad_act!M114</f>
        <v>29055</v>
      </c>
      <c r="N33" s="38">
        <f>TrRoad_act!N114</f>
        <v>231524</v>
      </c>
      <c r="O33" s="38">
        <f>TrRoad_act!O114</f>
        <v>129335</v>
      </c>
      <c r="P33" s="38">
        <f>TrRoad_act!P114</f>
        <v>140826</v>
      </c>
      <c r="Q33" s="38">
        <f>TrRoad_act!Q114</f>
        <v>195641</v>
      </c>
    </row>
    <row r="34" spans="1:17" ht="11.45" customHeight="1" x14ac:dyDescent="0.25">
      <c r="A34" s="62" t="s">
        <v>59</v>
      </c>
      <c r="B34" s="42"/>
      <c r="C34" s="42">
        <f>TrRoad_act!C115</f>
        <v>83279</v>
      </c>
      <c r="D34" s="42">
        <f>TrRoad_act!D115</f>
        <v>32313</v>
      </c>
      <c r="E34" s="42">
        <f>TrRoad_act!E115</f>
        <v>59464</v>
      </c>
      <c r="F34" s="42">
        <f>TrRoad_act!F115</f>
        <v>37974</v>
      </c>
      <c r="G34" s="42">
        <f>TrRoad_act!G115</f>
        <v>50166</v>
      </c>
      <c r="H34" s="42">
        <f>TrRoad_act!H115</f>
        <v>101403</v>
      </c>
      <c r="I34" s="42">
        <f>TrRoad_act!I115</f>
        <v>90386</v>
      </c>
      <c r="J34" s="42">
        <f>TrRoad_act!J115</f>
        <v>53053</v>
      </c>
      <c r="K34" s="42">
        <f>TrRoad_act!K115</f>
        <v>3849</v>
      </c>
      <c r="L34" s="42">
        <f>TrRoad_act!L115</f>
        <v>4</v>
      </c>
      <c r="M34" s="42">
        <f>TrRoad_act!M115</f>
        <v>28</v>
      </c>
      <c r="N34" s="42">
        <f>TrRoad_act!N115</f>
        <v>12</v>
      </c>
      <c r="O34" s="42">
        <f>TrRoad_act!O115</f>
        <v>14243</v>
      </c>
      <c r="P34" s="42">
        <f>TrRoad_act!P115</f>
        <v>36240</v>
      </c>
      <c r="Q34" s="42">
        <f>TrRoad_act!Q115</f>
        <v>34832</v>
      </c>
    </row>
    <row r="35" spans="1:17" ht="11.45" customHeight="1" x14ac:dyDescent="0.25">
      <c r="A35" s="62" t="s">
        <v>58</v>
      </c>
      <c r="B35" s="42"/>
      <c r="C35" s="42">
        <f>TrRoad_act!C116</f>
        <v>42191</v>
      </c>
      <c r="D35" s="42">
        <f>TrRoad_act!D116</f>
        <v>47734</v>
      </c>
      <c r="E35" s="42">
        <f>TrRoad_act!E116</f>
        <v>57893</v>
      </c>
      <c r="F35" s="42">
        <f>TrRoad_act!F116</f>
        <v>69469</v>
      </c>
      <c r="G35" s="42">
        <f>TrRoad_act!G116</f>
        <v>147898</v>
      </c>
      <c r="H35" s="42">
        <f>TrRoad_act!H116</f>
        <v>131725</v>
      </c>
      <c r="I35" s="42">
        <f>TrRoad_act!I116</f>
        <v>44463</v>
      </c>
      <c r="J35" s="42">
        <f>TrRoad_act!J116</f>
        <v>54538</v>
      </c>
      <c r="K35" s="42">
        <f>TrRoad_act!K116</f>
        <v>36826</v>
      </c>
      <c r="L35" s="42">
        <f>TrRoad_act!L116</f>
        <v>41184</v>
      </c>
      <c r="M35" s="42">
        <f>TrRoad_act!M116</f>
        <v>29025</v>
      </c>
      <c r="N35" s="42">
        <f>TrRoad_act!N116</f>
        <v>220296</v>
      </c>
      <c r="O35" s="42">
        <f>TrRoad_act!O116</f>
        <v>86216</v>
      </c>
      <c r="P35" s="42">
        <f>TrRoad_act!P116</f>
        <v>90815</v>
      </c>
      <c r="Q35" s="42">
        <f>TrRoad_act!Q116</f>
        <v>147199</v>
      </c>
    </row>
    <row r="36" spans="1:17" ht="11.45" customHeight="1" x14ac:dyDescent="0.25">
      <c r="A36" s="62" t="s">
        <v>57</v>
      </c>
      <c r="B36" s="42"/>
      <c r="C36" s="42">
        <f>TrRoad_act!C117</f>
        <v>35940</v>
      </c>
      <c r="D36" s="42">
        <f>TrRoad_act!D117</f>
        <v>50969</v>
      </c>
      <c r="E36" s="42">
        <f>TrRoad_act!E117</f>
        <v>49556</v>
      </c>
      <c r="F36" s="42">
        <f>TrRoad_act!F117</f>
        <v>68751</v>
      </c>
      <c r="G36" s="42">
        <f>TrRoad_act!G117</f>
        <v>0</v>
      </c>
      <c r="H36" s="42">
        <f>TrRoad_act!H117</f>
        <v>47426</v>
      </c>
      <c r="I36" s="42">
        <f>TrRoad_act!I117</f>
        <v>45851</v>
      </c>
      <c r="J36" s="42">
        <f>TrRoad_act!J117</f>
        <v>8126</v>
      </c>
      <c r="K36" s="42">
        <f>TrRoad_act!K117</f>
        <v>4720</v>
      </c>
      <c r="L36" s="42">
        <f>TrRoad_act!L117</f>
        <v>0</v>
      </c>
      <c r="M36" s="42">
        <f>TrRoad_act!M117</f>
        <v>0</v>
      </c>
      <c r="N36" s="42">
        <f>TrRoad_act!N117</f>
        <v>11215</v>
      </c>
      <c r="O36" s="42">
        <f>TrRoad_act!O117</f>
        <v>27739</v>
      </c>
      <c r="P36" s="42">
        <f>TrRoad_act!P117</f>
        <v>11886</v>
      </c>
      <c r="Q36" s="42">
        <f>TrRoad_act!Q117</f>
        <v>12506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0</v>
      </c>
      <c r="E37" s="42">
        <f>TrRoad_act!E118</f>
        <v>0</v>
      </c>
      <c r="F37" s="42">
        <f>TrRoad_act!F118</f>
        <v>0</v>
      </c>
      <c r="G37" s="42">
        <f>TrRoad_act!G118</f>
        <v>0</v>
      </c>
      <c r="H37" s="42">
        <f>TrRoad_act!H118</f>
        <v>0</v>
      </c>
      <c r="I37" s="42">
        <f>TrRoad_act!I118</f>
        <v>0</v>
      </c>
      <c r="J37" s="42">
        <f>TrRoad_act!J118</f>
        <v>0</v>
      </c>
      <c r="K37" s="42">
        <f>TrRoad_act!K118</f>
        <v>0</v>
      </c>
      <c r="L37" s="42">
        <f>TrRoad_act!L118</f>
        <v>0</v>
      </c>
      <c r="M37" s="42">
        <f>TrRoad_act!M118</f>
        <v>0</v>
      </c>
      <c r="N37" s="42">
        <f>TrRoad_act!N118</f>
        <v>1</v>
      </c>
      <c r="O37" s="42">
        <f>TrRoad_act!O118</f>
        <v>4</v>
      </c>
      <c r="P37" s="42">
        <f>TrRoad_act!P118</f>
        <v>23</v>
      </c>
      <c r="Q37" s="42">
        <f>TrRoad_act!Q118</f>
        <v>10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0</v>
      </c>
      <c r="O38" s="42">
        <f>TrRoad_act!O119</f>
        <v>1129</v>
      </c>
      <c r="P38" s="42">
        <f>TrRoad_act!P119</f>
        <v>1798</v>
      </c>
      <c r="Q38" s="42">
        <f>TrRoad_act!Q119</f>
        <v>988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0</v>
      </c>
      <c r="J39" s="42">
        <f>TrRoad_act!J120</f>
        <v>0</v>
      </c>
      <c r="K39" s="42">
        <f>TrRoad_act!K120</f>
        <v>0</v>
      </c>
      <c r="L39" s="42">
        <f>TrRoad_act!L120</f>
        <v>0</v>
      </c>
      <c r="M39" s="42">
        <f>TrRoad_act!M120</f>
        <v>2</v>
      </c>
      <c r="N39" s="42">
        <f>TrRoad_act!N120</f>
        <v>0</v>
      </c>
      <c r="O39" s="42">
        <f>TrRoad_act!O120</f>
        <v>4</v>
      </c>
      <c r="P39" s="42">
        <f>TrRoad_act!P120</f>
        <v>64</v>
      </c>
      <c r="Q39" s="42">
        <f>TrRoad_act!Q120</f>
        <v>106</v>
      </c>
    </row>
    <row r="40" spans="1:17" ht="11.45" customHeight="1" x14ac:dyDescent="0.25">
      <c r="A40" s="19" t="s">
        <v>28</v>
      </c>
      <c r="B40" s="38"/>
      <c r="C40" s="38">
        <f>TrRoad_act!C121</f>
        <v>582</v>
      </c>
      <c r="D40" s="38">
        <f>TrRoad_act!D121</f>
        <v>769</v>
      </c>
      <c r="E40" s="38">
        <f>TrRoad_act!E121</f>
        <v>950</v>
      </c>
      <c r="F40" s="38">
        <f>TrRoad_act!F121</f>
        <v>1146</v>
      </c>
      <c r="G40" s="38">
        <f>TrRoad_act!G121</f>
        <v>1438</v>
      </c>
      <c r="H40" s="38">
        <f>TrRoad_act!H121</f>
        <v>1235</v>
      </c>
      <c r="I40" s="38">
        <f>TrRoad_act!I121</f>
        <v>1177</v>
      </c>
      <c r="J40" s="38">
        <f>TrRoad_act!J121</f>
        <v>919</v>
      </c>
      <c r="K40" s="38">
        <f>TrRoad_act!K121</f>
        <v>601</v>
      </c>
      <c r="L40" s="38">
        <f>TrRoad_act!L121</f>
        <v>565</v>
      </c>
      <c r="M40" s="38">
        <f>TrRoad_act!M121</f>
        <v>603</v>
      </c>
      <c r="N40" s="38">
        <f>TrRoad_act!N121</f>
        <v>145</v>
      </c>
      <c r="O40" s="38">
        <f>TrRoad_act!O121</f>
        <v>1268</v>
      </c>
      <c r="P40" s="38">
        <f>TrRoad_act!P121</f>
        <v>754</v>
      </c>
      <c r="Q40" s="38">
        <f>TrRoad_act!Q121</f>
        <v>867</v>
      </c>
    </row>
    <row r="41" spans="1:17" ht="11.45" customHeight="1" x14ac:dyDescent="0.25">
      <c r="A41" s="62" t="s">
        <v>59</v>
      </c>
      <c r="B41" s="37"/>
      <c r="C41" s="37">
        <f>TrRoad_act!C122</f>
        <v>0</v>
      </c>
      <c r="D41" s="37">
        <f>TrRoad_act!D122</f>
        <v>17</v>
      </c>
      <c r="E41" s="37">
        <f>TrRoad_act!E122</f>
        <v>9</v>
      </c>
      <c r="F41" s="37">
        <f>TrRoad_act!F122</f>
        <v>0</v>
      </c>
      <c r="G41" s="37">
        <f>TrRoad_act!G122</f>
        <v>1</v>
      </c>
      <c r="H41" s="37">
        <f>TrRoad_act!H122</f>
        <v>2</v>
      </c>
      <c r="I41" s="37">
        <f>TrRoad_act!I122</f>
        <v>0</v>
      </c>
      <c r="J41" s="37">
        <f>TrRoad_act!J122</f>
        <v>0</v>
      </c>
      <c r="K41" s="37">
        <f>TrRoad_act!K122</f>
        <v>0</v>
      </c>
      <c r="L41" s="37">
        <f>TrRoad_act!L122</f>
        <v>0</v>
      </c>
      <c r="M41" s="37">
        <f>TrRoad_act!M122</f>
        <v>0</v>
      </c>
      <c r="N41" s="37">
        <f>TrRoad_act!N122</f>
        <v>0</v>
      </c>
      <c r="O41" s="37">
        <f>TrRoad_act!O122</f>
        <v>161</v>
      </c>
      <c r="P41" s="37">
        <f>TrRoad_act!P122</f>
        <v>0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582</v>
      </c>
      <c r="D42" s="37">
        <f>TrRoad_act!D123</f>
        <v>750</v>
      </c>
      <c r="E42" s="37">
        <f>TrRoad_act!E123</f>
        <v>941</v>
      </c>
      <c r="F42" s="37">
        <f>TrRoad_act!F123</f>
        <v>1131</v>
      </c>
      <c r="G42" s="37">
        <f>TrRoad_act!G123</f>
        <v>1400</v>
      </c>
      <c r="H42" s="37">
        <f>TrRoad_act!H123</f>
        <v>1196</v>
      </c>
      <c r="I42" s="37">
        <f>TrRoad_act!I123</f>
        <v>1149</v>
      </c>
      <c r="J42" s="37">
        <f>TrRoad_act!J123</f>
        <v>914</v>
      </c>
      <c r="K42" s="37">
        <f>TrRoad_act!K123</f>
        <v>517</v>
      </c>
      <c r="L42" s="37">
        <f>TrRoad_act!L123</f>
        <v>515</v>
      </c>
      <c r="M42" s="37">
        <f>TrRoad_act!M123</f>
        <v>556</v>
      </c>
      <c r="N42" s="37">
        <f>TrRoad_act!N123</f>
        <v>145</v>
      </c>
      <c r="O42" s="37">
        <f>TrRoad_act!O123</f>
        <v>632</v>
      </c>
      <c r="P42" s="37">
        <f>TrRoad_act!P123</f>
        <v>632</v>
      </c>
      <c r="Q42" s="37">
        <f>TrRoad_act!Q123</f>
        <v>632</v>
      </c>
    </row>
    <row r="43" spans="1:17" ht="11.45" customHeight="1" x14ac:dyDescent="0.25">
      <c r="A43" s="62" t="s">
        <v>57</v>
      </c>
      <c r="B43" s="37"/>
      <c r="C43" s="37">
        <f>TrRoad_act!C124</f>
        <v>0</v>
      </c>
      <c r="D43" s="37">
        <f>TrRoad_act!D124</f>
        <v>2</v>
      </c>
      <c r="E43" s="37">
        <f>TrRoad_act!E124</f>
        <v>0</v>
      </c>
      <c r="F43" s="37">
        <f>TrRoad_act!F124</f>
        <v>0</v>
      </c>
      <c r="G43" s="37">
        <f>TrRoad_act!G124</f>
        <v>0</v>
      </c>
      <c r="H43" s="37">
        <f>TrRoad_act!H124</f>
        <v>0</v>
      </c>
      <c r="I43" s="37">
        <f>TrRoad_act!I124</f>
        <v>0</v>
      </c>
      <c r="J43" s="37">
        <f>TrRoad_act!J124</f>
        <v>0</v>
      </c>
      <c r="K43" s="37">
        <f>TrRoad_act!K124</f>
        <v>0</v>
      </c>
      <c r="L43" s="37">
        <f>TrRoad_act!L124</f>
        <v>0</v>
      </c>
      <c r="M43" s="37">
        <f>TrRoad_act!M124</f>
        <v>6</v>
      </c>
      <c r="N43" s="37">
        <f>TrRoad_act!N124</f>
        <v>0</v>
      </c>
      <c r="O43" s="37">
        <f>TrRoad_act!O124</f>
        <v>30</v>
      </c>
      <c r="P43" s="37">
        <f>TrRoad_act!P124</f>
        <v>79</v>
      </c>
      <c r="Q43" s="37">
        <f>TrRoad_act!Q124</f>
        <v>1</v>
      </c>
    </row>
    <row r="44" spans="1:17" ht="11.45" customHeight="1" x14ac:dyDescent="0.25">
      <c r="A44" s="62" t="s">
        <v>56</v>
      </c>
      <c r="B44" s="37"/>
      <c r="C44" s="37">
        <f>TrRoad_act!C125</f>
        <v>0</v>
      </c>
      <c r="D44" s="37">
        <f>TrRoad_act!D125</f>
        <v>0</v>
      </c>
      <c r="E44" s="37">
        <f>TrRoad_act!E125</f>
        <v>0</v>
      </c>
      <c r="F44" s="37">
        <f>TrRoad_act!F125</f>
        <v>0</v>
      </c>
      <c r="G44" s="37">
        <f>TrRoad_act!G125</f>
        <v>0</v>
      </c>
      <c r="H44" s="37">
        <f>TrRoad_act!H125</f>
        <v>0</v>
      </c>
      <c r="I44" s="37">
        <f>TrRoad_act!I125</f>
        <v>0</v>
      </c>
      <c r="J44" s="37">
        <f>TrRoad_act!J125</f>
        <v>0</v>
      </c>
      <c r="K44" s="37">
        <f>TrRoad_act!K125</f>
        <v>80</v>
      </c>
      <c r="L44" s="37">
        <f>TrRoad_act!L125</f>
        <v>50</v>
      </c>
      <c r="M44" s="37">
        <f>TrRoad_act!M125</f>
        <v>39</v>
      </c>
      <c r="N44" s="37">
        <f>TrRoad_act!N125</f>
        <v>0</v>
      </c>
      <c r="O44" s="37">
        <f>TrRoad_act!O125</f>
        <v>97</v>
      </c>
      <c r="P44" s="37">
        <f>TrRoad_act!P125</f>
        <v>42</v>
      </c>
      <c r="Q44" s="37">
        <f>TrRoad_act!Q125</f>
        <v>234</v>
      </c>
    </row>
    <row r="45" spans="1:17" ht="11.45" customHeight="1" x14ac:dyDescent="0.25">
      <c r="A45" s="62" t="s">
        <v>55</v>
      </c>
      <c r="B45" s="37"/>
      <c r="C45" s="37">
        <f>TrRoad_act!C126</f>
        <v>0</v>
      </c>
      <c r="D45" s="37">
        <f>TrRoad_act!D126</f>
        <v>0</v>
      </c>
      <c r="E45" s="37">
        <f>TrRoad_act!E126</f>
        <v>0</v>
      </c>
      <c r="F45" s="37">
        <f>TrRoad_act!F126</f>
        <v>15</v>
      </c>
      <c r="G45" s="37">
        <f>TrRoad_act!G126</f>
        <v>37</v>
      </c>
      <c r="H45" s="37">
        <f>TrRoad_act!H126</f>
        <v>37</v>
      </c>
      <c r="I45" s="37">
        <f>TrRoad_act!I126</f>
        <v>28</v>
      </c>
      <c r="J45" s="37">
        <f>TrRoad_act!J126</f>
        <v>5</v>
      </c>
      <c r="K45" s="37">
        <f>TrRoad_act!K126</f>
        <v>4</v>
      </c>
      <c r="L45" s="37">
        <f>TrRoad_act!L126</f>
        <v>0</v>
      </c>
      <c r="M45" s="37">
        <f>TrRoad_act!M126</f>
        <v>2</v>
      </c>
      <c r="N45" s="37">
        <f>TrRoad_act!N126</f>
        <v>0</v>
      </c>
      <c r="O45" s="37">
        <f>TrRoad_act!O126</f>
        <v>348</v>
      </c>
      <c r="P45" s="37">
        <f>TrRoad_act!P126</f>
        <v>1</v>
      </c>
      <c r="Q45" s="37">
        <f>TrRoad_act!Q126</f>
        <v>0</v>
      </c>
    </row>
    <row r="46" spans="1:17" ht="11.45" customHeight="1" x14ac:dyDescent="0.25">
      <c r="A46" s="25" t="s">
        <v>18</v>
      </c>
      <c r="B46" s="40"/>
      <c r="C46" s="40">
        <f>TrRoad_act!C127</f>
        <v>5311</v>
      </c>
      <c r="D46" s="40">
        <f>TrRoad_act!D127</f>
        <v>8599</v>
      </c>
      <c r="E46" s="40">
        <f>TrRoad_act!E127</f>
        <v>12538</v>
      </c>
      <c r="F46" s="40">
        <f>TrRoad_act!F127</f>
        <v>6499</v>
      </c>
      <c r="G46" s="40">
        <f>TrRoad_act!G127</f>
        <v>7351</v>
      </c>
      <c r="H46" s="40">
        <f>TrRoad_act!H127</f>
        <v>14672</v>
      </c>
      <c r="I46" s="40">
        <f>TrRoad_act!I127</f>
        <v>13980</v>
      </c>
      <c r="J46" s="40">
        <f>TrRoad_act!J127</f>
        <v>6412</v>
      </c>
      <c r="K46" s="40">
        <f>TrRoad_act!K127</f>
        <v>10198</v>
      </c>
      <c r="L46" s="40">
        <f>TrRoad_act!L127</f>
        <v>1359</v>
      </c>
      <c r="M46" s="40">
        <f>TrRoad_act!M127</f>
        <v>14791</v>
      </c>
      <c r="N46" s="40">
        <f>TrRoad_act!N127</f>
        <v>17081</v>
      </c>
      <c r="O46" s="40">
        <f>TrRoad_act!O127</f>
        <v>16297</v>
      </c>
      <c r="P46" s="40">
        <f>TrRoad_act!P127</f>
        <v>15413</v>
      </c>
      <c r="Q46" s="40">
        <f>TrRoad_act!Q127</f>
        <v>12341</v>
      </c>
    </row>
    <row r="47" spans="1:17" ht="11.45" customHeight="1" x14ac:dyDescent="0.25">
      <c r="A47" s="23" t="s">
        <v>27</v>
      </c>
      <c r="B47" s="39"/>
      <c r="C47" s="39">
        <f>TrRoad_act!C128</f>
        <v>3466</v>
      </c>
      <c r="D47" s="39">
        <f>TrRoad_act!D128</f>
        <v>4730</v>
      </c>
      <c r="E47" s="39">
        <f>TrRoad_act!E128</f>
        <v>4458</v>
      </c>
      <c r="F47" s="39">
        <f>TrRoad_act!F128</f>
        <v>4177</v>
      </c>
      <c r="G47" s="39">
        <f>TrRoad_act!G128</f>
        <v>5184</v>
      </c>
      <c r="H47" s="39">
        <f>TrRoad_act!H128</f>
        <v>10133</v>
      </c>
      <c r="I47" s="39">
        <f>TrRoad_act!I128</f>
        <v>8201</v>
      </c>
      <c r="J47" s="39">
        <f>TrRoad_act!J128</f>
        <v>5747</v>
      </c>
      <c r="K47" s="39">
        <f>TrRoad_act!K128</f>
        <v>9773</v>
      </c>
      <c r="L47" s="39">
        <f>TrRoad_act!L128</f>
        <v>290</v>
      </c>
      <c r="M47" s="39">
        <f>TrRoad_act!M128</f>
        <v>10497</v>
      </c>
      <c r="N47" s="39">
        <f>TrRoad_act!N128</f>
        <v>11829</v>
      </c>
      <c r="O47" s="39">
        <f>TrRoad_act!O128</f>
        <v>10336</v>
      </c>
      <c r="P47" s="39">
        <f>TrRoad_act!P128</f>
        <v>10714</v>
      </c>
      <c r="Q47" s="39">
        <f>TrRoad_act!Q128</f>
        <v>10942</v>
      </c>
    </row>
    <row r="48" spans="1:17" ht="11.45" customHeight="1" x14ac:dyDescent="0.25">
      <c r="A48" s="62" t="s">
        <v>59</v>
      </c>
      <c r="B48" s="42"/>
      <c r="C48" s="42">
        <f>TrRoad_act!C129</f>
        <v>409</v>
      </c>
      <c r="D48" s="42">
        <f>TrRoad_act!D129</f>
        <v>409</v>
      </c>
      <c r="E48" s="42">
        <f>TrRoad_act!E129</f>
        <v>378</v>
      </c>
      <c r="F48" s="42">
        <f>TrRoad_act!F129</f>
        <v>354</v>
      </c>
      <c r="G48" s="42">
        <f>TrRoad_act!G129</f>
        <v>392</v>
      </c>
      <c r="H48" s="42">
        <f>TrRoad_act!H129</f>
        <v>1168</v>
      </c>
      <c r="I48" s="42">
        <f>TrRoad_act!I129</f>
        <v>951</v>
      </c>
      <c r="J48" s="42">
        <f>TrRoad_act!J129</f>
        <v>0</v>
      </c>
      <c r="K48" s="42">
        <f>TrRoad_act!K129</f>
        <v>727</v>
      </c>
      <c r="L48" s="42">
        <f>TrRoad_act!L129</f>
        <v>290</v>
      </c>
      <c r="M48" s="42">
        <f>TrRoad_act!M129</f>
        <v>278</v>
      </c>
      <c r="N48" s="42">
        <f>TrRoad_act!N129</f>
        <v>293</v>
      </c>
      <c r="O48" s="42">
        <f>TrRoad_act!O129</f>
        <v>299</v>
      </c>
      <c r="P48" s="42">
        <f>TrRoad_act!P129</f>
        <v>269</v>
      </c>
      <c r="Q48" s="42">
        <f>TrRoad_act!Q129</f>
        <v>224</v>
      </c>
    </row>
    <row r="49" spans="1:18" ht="11.45" customHeight="1" x14ac:dyDescent="0.25">
      <c r="A49" s="62" t="s">
        <v>58</v>
      </c>
      <c r="B49" s="42"/>
      <c r="C49" s="42">
        <f>TrRoad_act!C130</f>
        <v>3057</v>
      </c>
      <c r="D49" s="42">
        <f>TrRoad_act!D130</f>
        <v>4321</v>
      </c>
      <c r="E49" s="42">
        <f>TrRoad_act!E130</f>
        <v>4080</v>
      </c>
      <c r="F49" s="42">
        <f>TrRoad_act!F130</f>
        <v>3823</v>
      </c>
      <c r="G49" s="42">
        <f>TrRoad_act!G130</f>
        <v>4792</v>
      </c>
      <c r="H49" s="42">
        <f>TrRoad_act!H130</f>
        <v>8965</v>
      </c>
      <c r="I49" s="42">
        <f>TrRoad_act!I130</f>
        <v>7250</v>
      </c>
      <c r="J49" s="42">
        <f>TrRoad_act!J130</f>
        <v>5747</v>
      </c>
      <c r="K49" s="42">
        <f>TrRoad_act!K130</f>
        <v>9046</v>
      </c>
      <c r="L49" s="42">
        <f>TrRoad_act!L130</f>
        <v>0</v>
      </c>
      <c r="M49" s="42">
        <f>TrRoad_act!M130</f>
        <v>10219</v>
      </c>
      <c r="N49" s="42">
        <f>TrRoad_act!N130</f>
        <v>11536</v>
      </c>
      <c r="O49" s="42">
        <f>TrRoad_act!O130</f>
        <v>10037</v>
      </c>
      <c r="P49" s="42">
        <f>TrRoad_act!P130</f>
        <v>10445</v>
      </c>
      <c r="Q49" s="42">
        <f>TrRoad_act!Q130</f>
        <v>10718</v>
      </c>
    </row>
    <row r="50" spans="1:18" ht="11.45" customHeight="1" x14ac:dyDescent="0.25">
      <c r="A50" s="62" t="s">
        <v>57</v>
      </c>
      <c r="B50" s="42"/>
      <c r="C50" s="42">
        <f>TrRoad_act!C131</f>
        <v>0</v>
      </c>
      <c r="D50" s="42">
        <f>TrRoad_act!D131</f>
        <v>0</v>
      </c>
      <c r="E50" s="42">
        <f>TrRoad_act!E131</f>
        <v>0</v>
      </c>
      <c r="F50" s="42">
        <f>TrRoad_act!F131</f>
        <v>0</v>
      </c>
      <c r="G50" s="42">
        <f>TrRoad_act!G131</f>
        <v>0</v>
      </c>
      <c r="H50" s="42">
        <f>TrRoad_act!H131</f>
        <v>0</v>
      </c>
      <c r="I50" s="42">
        <f>TrRoad_act!I131</f>
        <v>0</v>
      </c>
      <c r="J50" s="42">
        <f>TrRoad_act!J131</f>
        <v>0</v>
      </c>
      <c r="K50" s="42">
        <f>TrRoad_act!K131</f>
        <v>0</v>
      </c>
      <c r="L50" s="42">
        <f>TrRoad_act!L131</f>
        <v>0</v>
      </c>
      <c r="M50" s="42">
        <f>TrRoad_act!M131</f>
        <v>0</v>
      </c>
      <c r="N50" s="42">
        <f>TrRoad_act!N131</f>
        <v>0</v>
      </c>
      <c r="O50" s="42">
        <f>TrRoad_act!O131</f>
        <v>0</v>
      </c>
      <c r="P50" s="42">
        <f>TrRoad_act!P131</f>
        <v>0</v>
      </c>
      <c r="Q50" s="42">
        <f>TrRoad_act!Q131</f>
        <v>0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0</v>
      </c>
      <c r="E51" s="42">
        <f>TrRoad_act!E132</f>
        <v>0</v>
      </c>
      <c r="F51" s="42">
        <f>TrRoad_act!F132</f>
        <v>0</v>
      </c>
      <c r="G51" s="42">
        <f>TrRoad_act!G132</f>
        <v>0</v>
      </c>
      <c r="H51" s="42">
        <f>TrRoad_act!H132</f>
        <v>0</v>
      </c>
      <c r="I51" s="42">
        <f>TrRoad_act!I132</f>
        <v>0</v>
      </c>
      <c r="J51" s="42">
        <f>TrRoad_act!J132</f>
        <v>0</v>
      </c>
      <c r="K51" s="42">
        <f>TrRoad_act!K132</f>
        <v>0</v>
      </c>
      <c r="L51" s="42">
        <f>TrRoad_act!L132</f>
        <v>0</v>
      </c>
      <c r="M51" s="42">
        <f>TrRoad_act!M132</f>
        <v>0</v>
      </c>
      <c r="N51" s="42">
        <f>TrRoad_act!N132</f>
        <v>0</v>
      </c>
      <c r="O51" s="42">
        <f>TrRoad_act!O132</f>
        <v>0</v>
      </c>
      <c r="P51" s="42">
        <f>TrRoad_act!P132</f>
        <v>0</v>
      </c>
      <c r="Q51" s="42">
        <f>TrRoad_act!Q132</f>
        <v>0</v>
      </c>
    </row>
    <row r="52" spans="1:18" ht="11.45" customHeight="1" x14ac:dyDescent="0.25">
      <c r="A52" s="62" t="s">
        <v>55</v>
      </c>
      <c r="B52" s="42"/>
      <c r="C52" s="42">
        <f>TrRoad_act!C133</f>
        <v>0</v>
      </c>
      <c r="D52" s="42">
        <f>TrRoad_act!D133</f>
        <v>0</v>
      </c>
      <c r="E52" s="42">
        <f>TrRoad_act!E133</f>
        <v>0</v>
      </c>
      <c r="F52" s="42">
        <f>TrRoad_act!F133</f>
        <v>0</v>
      </c>
      <c r="G52" s="42">
        <f>TrRoad_act!G133</f>
        <v>0</v>
      </c>
      <c r="H52" s="42">
        <f>TrRoad_act!H133</f>
        <v>0</v>
      </c>
      <c r="I52" s="42">
        <f>TrRoad_act!I133</f>
        <v>0</v>
      </c>
      <c r="J52" s="42">
        <f>TrRoad_act!J133</f>
        <v>0</v>
      </c>
      <c r="K52" s="42">
        <f>TrRoad_act!K133</f>
        <v>0</v>
      </c>
      <c r="L52" s="42">
        <f>TrRoad_act!L133</f>
        <v>0</v>
      </c>
      <c r="M52" s="42">
        <f>TrRoad_act!M133</f>
        <v>0</v>
      </c>
      <c r="N52" s="42">
        <f>TrRoad_act!N133</f>
        <v>0</v>
      </c>
      <c r="O52" s="42">
        <f>TrRoad_act!O133</f>
        <v>0</v>
      </c>
      <c r="P52" s="42">
        <f>TrRoad_act!P133</f>
        <v>0</v>
      </c>
      <c r="Q52" s="42">
        <f>TrRoad_act!Q133</f>
        <v>0</v>
      </c>
    </row>
    <row r="53" spans="1:18" ht="11.45" customHeight="1" x14ac:dyDescent="0.25">
      <c r="A53" s="19" t="s">
        <v>24</v>
      </c>
      <c r="B53" s="38"/>
      <c r="C53" s="38">
        <f>TrRoad_act!C134</f>
        <v>1845</v>
      </c>
      <c r="D53" s="38">
        <f>TrRoad_act!D134</f>
        <v>3869</v>
      </c>
      <c r="E53" s="38">
        <f>TrRoad_act!E134</f>
        <v>8080</v>
      </c>
      <c r="F53" s="38">
        <f>TrRoad_act!F134</f>
        <v>2322</v>
      </c>
      <c r="G53" s="38">
        <f>TrRoad_act!G134</f>
        <v>2167</v>
      </c>
      <c r="H53" s="38">
        <f>TrRoad_act!H134</f>
        <v>4539</v>
      </c>
      <c r="I53" s="38">
        <f>TrRoad_act!I134</f>
        <v>5779</v>
      </c>
      <c r="J53" s="38">
        <f>TrRoad_act!J134</f>
        <v>665</v>
      </c>
      <c r="K53" s="38">
        <f>TrRoad_act!K134</f>
        <v>425</v>
      </c>
      <c r="L53" s="38">
        <f>TrRoad_act!L134</f>
        <v>1069</v>
      </c>
      <c r="M53" s="38">
        <f>TrRoad_act!M134</f>
        <v>4294</v>
      </c>
      <c r="N53" s="38">
        <f>TrRoad_act!N134</f>
        <v>5252</v>
      </c>
      <c r="O53" s="38">
        <f>TrRoad_act!O134</f>
        <v>5961</v>
      </c>
      <c r="P53" s="38">
        <f>TrRoad_act!P134</f>
        <v>4699</v>
      </c>
      <c r="Q53" s="38">
        <f>TrRoad_act!Q134</f>
        <v>1399</v>
      </c>
    </row>
    <row r="54" spans="1:18" ht="11.45" customHeight="1" x14ac:dyDescent="0.25">
      <c r="A54" s="17" t="s">
        <v>23</v>
      </c>
      <c r="B54" s="37"/>
      <c r="C54" s="37">
        <f>TrRoad_act!C135</f>
        <v>1337</v>
      </c>
      <c r="D54" s="37">
        <f>TrRoad_act!D135</f>
        <v>3404</v>
      </c>
      <c r="E54" s="37">
        <f>TrRoad_act!E135</f>
        <v>7695</v>
      </c>
      <c r="F54" s="37">
        <f>TrRoad_act!F135</f>
        <v>1741</v>
      </c>
      <c r="G54" s="37">
        <f>TrRoad_act!G135</f>
        <v>1779</v>
      </c>
      <c r="H54" s="37">
        <f>TrRoad_act!H135</f>
        <v>3665</v>
      </c>
      <c r="I54" s="37">
        <f>TrRoad_act!I135</f>
        <v>5103</v>
      </c>
      <c r="J54" s="37">
        <f>TrRoad_act!J135</f>
        <v>363</v>
      </c>
      <c r="K54" s="37">
        <f>TrRoad_act!K135</f>
        <v>323</v>
      </c>
      <c r="L54" s="37">
        <f>TrRoad_act!L135</f>
        <v>316</v>
      </c>
      <c r="M54" s="37">
        <f>TrRoad_act!M135</f>
        <v>3485</v>
      </c>
      <c r="N54" s="37">
        <f>TrRoad_act!N135</f>
        <v>4316</v>
      </c>
      <c r="O54" s="37">
        <f>TrRoad_act!O135</f>
        <v>4900</v>
      </c>
      <c r="P54" s="37">
        <f>TrRoad_act!P135</f>
        <v>4257</v>
      </c>
      <c r="Q54" s="37">
        <f>TrRoad_act!Q135</f>
        <v>353</v>
      </c>
    </row>
    <row r="55" spans="1:18" ht="11.45" customHeight="1" x14ac:dyDescent="0.25">
      <c r="A55" s="15" t="s">
        <v>22</v>
      </c>
      <c r="B55" s="36"/>
      <c r="C55" s="36">
        <f>TrRoad_act!C136</f>
        <v>508</v>
      </c>
      <c r="D55" s="36">
        <f>TrRoad_act!D136</f>
        <v>465</v>
      </c>
      <c r="E55" s="36">
        <f>TrRoad_act!E136</f>
        <v>385</v>
      </c>
      <c r="F55" s="36">
        <f>TrRoad_act!F136</f>
        <v>581</v>
      </c>
      <c r="G55" s="36">
        <f>TrRoad_act!G136</f>
        <v>388</v>
      </c>
      <c r="H55" s="36">
        <f>TrRoad_act!H136</f>
        <v>874</v>
      </c>
      <c r="I55" s="36">
        <f>TrRoad_act!I136</f>
        <v>676</v>
      </c>
      <c r="J55" s="36">
        <f>TrRoad_act!J136</f>
        <v>302</v>
      </c>
      <c r="K55" s="36">
        <f>TrRoad_act!K136</f>
        <v>102</v>
      </c>
      <c r="L55" s="36">
        <f>TrRoad_act!L136</f>
        <v>753</v>
      </c>
      <c r="M55" s="36">
        <f>TrRoad_act!M136</f>
        <v>809</v>
      </c>
      <c r="N55" s="36">
        <f>TrRoad_act!N136</f>
        <v>936</v>
      </c>
      <c r="O55" s="36">
        <f>TrRoad_act!O136</f>
        <v>1061</v>
      </c>
      <c r="P55" s="36">
        <f>TrRoad_act!P136</f>
        <v>442</v>
      </c>
      <c r="Q55" s="36">
        <f>TrRoad_act!Q136</f>
        <v>1046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2091</v>
      </c>
      <c r="C59" s="41">
        <f t="shared" ref="C59:Q59" si="1">C60+C75</f>
        <v>601</v>
      </c>
      <c r="D59" s="41">
        <f t="shared" si="1"/>
        <v>2148</v>
      </c>
      <c r="E59" s="41">
        <f t="shared" si="1"/>
        <v>19475</v>
      </c>
      <c r="F59" s="41">
        <f t="shared" si="1"/>
        <v>45263</v>
      </c>
      <c r="G59" s="41">
        <f t="shared" si="1"/>
        <v>115085.56697689201</v>
      </c>
      <c r="H59" s="41">
        <f t="shared" si="1"/>
        <v>212125</v>
      </c>
      <c r="I59" s="41">
        <f t="shared" si="1"/>
        <v>165827</v>
      </c>
      <c r="J59" s="41">
        <f t="shared" si="1"/>
        <v>116305</v>
      </c>
      <c r="K59" s="41">
        <f t="shared" si="1"/>
        <v>56409</v>
      </c>
      <c r="L59" s="41">
        <f t="shared" si="1"/>
        <v>42627</v>
      </c>
      <c r="M59" s="41">
        <f t="shared" si="1"/>
        <v>45078</v>
      </c>
      <c r="N59" s="41">
        <f t="shared" si="1"/>
        <v>249239</v>
      </c>
      <c r="O59" s="41">
        <f t="shared" si="1"/>
        <v>148150</v>
      </c>
      <c r="P59" s="41">
        <f t="shared" si="1"/>
        <v>158700</v>
      </c>
      <c r="Q59" s="41">
        <f t="shared" si="1"/>
        <v>210594</v>
      </c>
    </row>
    <row r="60" spans="1:18" ht="11.45" customHeight="1" x14ac:dyDescent="0.25">
      <c r="A60" s="25" t="s">
        <v>39</v>
      </c>
      <c r="B60" s="40">
        <f t="shared" ref="B60" si="2">B61+B62+B69</f>
        <v>2091</v>
      </c>
      <c r="C60" s="40">
        <f t="shared" ref="C60:Q60" si="3">C61+C62+C69</f>
        <v>601</v>
      </c>
      <c r="D60" s="40">
        <f t="shared" si="3"/>
        <v>997</v>
      </c>
      <c r="E60" s="40">
        <f t="shared" si="3"/>
        <v>15170</v>
      </c>
      <c r="F60" s="40">
        <f t="shared" si="3"/>
        <v>44092</v>
      </c>
      <c r="G60" s="40">
        <f t="shared" si="3"/>
        <v>113720</v>
      </c>
      <c r="H60" s="40">
        <f t="shared" si="3"/>
        <v>207512</v>
      </c>
      <c r="I60" s="40">
        <f t="shared" si="3"/>
        <v>156421</v>
      </c>
      <c r="J60" s="40">
        <f t="shared" si="3"/>
        <v>111316</v>
      </c>
      <c r="K60" s="40">
        <f t="shared" si="3"/>
        <v>47750</v>
      </c>
      <c r="L60" s="40">
        <f t="shared" si="3"/>
        <v>41795</v>
      </c>
      <c r="M60" s="40">
        <f t="shared" si="3"/>
        <v>30915</v>
      </c>
      <c r="N60" s="40">
        <f t="shared" si="3"/>
        <v>232547</v>
      </c>
      <c r="O60" s="40">
        <f t="shared" si="3"/>
        <v>132058</v>
      </c>
      <c r="P60" s="40">
        <f t="shared" si="3"/>
        <v>143318</v>
      </c>
      <c r="Q60" s="40">
        <f t="shared" si="3"/>
        <v>198253</v>
      </c>
    </row>
    <row r="61" spans="1:18" ht="11.45" customHeight="1" x14ac:dyDescent="0.25">
      <c r="A61" s="23" t="s">
        <v>30</v>
      </c>
      <c r="B61" s="39">
        <v>2091</v>
      </c>
      <c r="C61" s="39">
        <v>601</v>
      </c>
      <c r="D61" s="39">
        <v>997</v>
      </c>
      <c r="E61" s="39">
        <v>1319</v>
      </c>
      <c r="F61" s="39">
        <v>1504</v>
      </c>
      <c r="G61" s="39">
        <v>1916</v>
      </c>
      <c r="H61" s="39">
        <v>2877</v>
      </c>
      <c r="I61" s="39">
        <v>5225</v>
      </c>
      <c r="J61" s="39">
        <v>6676</v>
      </c>
      <c r="K61" s="39">
        <v>4638</v>
      </c>
      <c r="L61" s="39">
        <v>1562</v>
      </c>
      <c r="M61" s="39">
        <v>1699</v>
      </c>
      <c r="N61" s="39">
        <v>1557</v>
      </c>
      <c r="O61" s="39">
        <v>1604</v>
      </c>
      <c r="P61" s="39">
        <v>1742</v>
      </c>
      <c r="Q61" s="39">
        <v>1745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0</v>
      </c>
      <c r="C62" s="38">
        <f t="shared" ref="C62:Q62" si="5">SUM(C63:C68)</f>
        <v>0</v>
      </c>
      <c r="D62" s="38">
        <f t="shared" si="5"/>
        <v>0</v>
      </c>
      <c r="E62" s="38">
        <f t="shared" si="5"/>
        <v>13851</v>
      </c>
      <c r="F62" s="38">
        <f t="shared" si="5"/>
        <v>42585</v>
      </c>
      <c r="G62" s="38">
        <f t="shared" si="5"/>
        <v>111785</v>
      </c>
      <c r="H62" s="38">
        <f t="shared" si="5"/>
        <v>204608</v>
      </c>
      <c r="I62" s="38">
        <f t="shared" si="5"/>
        <v>151173</v>
      </c>
      <c r="J62" s="38">
        <f t="shared" si="5"/>
        <v>104635</v>
      </c>
      <c r="K62" s="38">
        <f t="shared" si="5"/>
        <v>43032</v>
      </c>
      <c r="L62" s="38">
        <f t="shared" si="5"/>
        <v>40183</v>
      </c>
      <c r="M62" s="38">
        <f t="shared" si="5"/>
        <v>28774</v>
      </c>
      <c r="N62" s="38">
        <f t="shared" si="5"/>
        <v>230846</v>
      </c>
      <c r="O62" s="38">
        <f t="shared" si="5"/>
        <v>129262</v>
      </c>
      <c r="P62" s="38">
        <f t="shared" si="5"/>
        <v>140822</v>
      </c>
      <c r="Q62" s="38">
        <f t="shared" si="5"/>
        <v>195641</v>
      </c>
      <c r="R62" s="112"/>
    </row>
    <row r="63" spans="1:18" ht="11.45" customHeight="1" x14ac:dyDescent="0.25">
      <c r="A63" s="62" t="s">
        <v>59</v>
      </c>
      <c r="B63" s="42">
        <v>0</v>
      </c>
      <c r="C63" s="42">
        <v>0</v>
      </c>
      <c r="D63" s="42">
        <v>0</v>
      </c>
      <c r="E63" s="42">
        <v>0</v>
      </c>
      <c r="F63" s="42">
        <v>6538</v>
      </c>
      <c r="G63" s="42">
        <v>32702</v>
      </c>
      <c r="H63" s="42">
        <v>77496</v>
      </c>
      <c r="I63" s="42">
        <v>76849</v>
      </c>
      <c r="J63" s="42">
        <v>48359</v>
      </c>
      <c r="K63" s="42">
        <v>3674</v>
      </c>
      <c r="L63" s="42">
        <v>4</v>
      </c>
      <c r="M63" s="42">
        <v>28</v>
      </c>
      <c r="N63" s="42">
        <v>12</v>
      </c>
      <c r="O63" s="42">
        <v>14236</v>
      </c>
      <c r="P63" s="42">
        <v>36239</v>
      </c>
      <c r="Q63" s="42">
        <v>34832</v>
      </c>
      <c r="R63" s="112"/>
    </row>
    <row r="64" spans="1:18" ht="11.45" customHeight="1" x14ac:dyDescent="0.25">
      <c r="A64" s="62" t="s">
        <v>58</v>
      </c>
      <c r="B64" s="42">
        <v>0</v>
      </c>
      <c r="C64" s="42">
        <v>0</v>
      </c>
      <c r="D64" s="42">
        <v>0</v>
      </c>
      <c r="E64" s="42">
        <v>0</v>
      </c>
      <c r="F64" s="42">
        <v>3431</v>
      </c>
      <c r="G64" s="42">
        <v>79083</v>
      </c>
      <c r="H64" s="42">
        <v>92466</v>
      </c>
      <c r="I64" s="42">
        <v>36444</v>
      </c>
      <c r="J64" s="42">
        <v>48994</v>
      </c>
      <c r="K64" s="42">
        <v>34887</v>
      </c>
      <c r="L64" s="42">
        <v>40179</v>
      </c>
      <c r="M64" s="42">
        <v>28746</v>
      </c>
      <c r="N64" s="42">
        <v>219651</v>
      </c>
      <c r="O64" s="42">
        <v>86168</v>
      </c>
      <c r="P64" s="42">
        <v>90812</v>
      </c>
      <c r="Q64" s="42">
        <v>147199</v>
      </c>
      <c r="R64" s="112"/>
    </row>
    <row r="65" spans="1:18" ht="11.45" customHeight="1" x14ac:dyDescent="0.25">
      <c r="A65" s="62" t="s">
        <v>57</v>
      </c>
      <c r="B65" s="42">
        <v>0</v>
      </c>
      <c r="C65" s="42">
        <v>0</v>
      </c>
      <c r="D65" s="42">
        <v>0</v>
      </c>
      <c r="E65" s="42">
        <v>13851</v>
      </c>
      <c r="F65" s="42">
        <v>32616</v>
      </c>
      <c r="G65" s="42">
        <v>0</v>
      </c>
      <c r="H65" s="42">
        <v>34646</v>
      </c>
      <c r="I65" s="42">
        <v>37880</v>
      </c>
      <c r="J65" s="42">
        <v>7282</v>
      </c>
      <c r="K65" s="42">
        <v>4471</v>
      </c>
      <c r="L65" s="42">
        <v>0</v>
      </c>
      <c r="M65" s="42">
        <v>0</v>
      </c>
      <c r="N65" s="42">
        <v>11182</v>
      </c>
      <c r="O65" s="42">
        <v>27723</v>
      </c>
      <c r="P65" s="42">
        <v>11886</v>
      </c>
      <c r="Q65" s="42">
        <v>12506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1</v>
      </c>
      <c r="O66" s="42">
        <v>4</v>
      </c>
      <c r="P66" s="42">
        <v>23</v>
      </c>
      <c r="Q66" s="42">
        <v>10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1129</v>
      </c>
      <c r="P67" s="42">
        <v>1798</v>
      </c>
      <c r="Q67" s="42">
        <v>988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2</v>
      </c>
      <c r="P68" s="42">
        <v>64</v>
      </c>
      <c r="Q68" s="42">
        <v>106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0</v>
      </c>
      <c r="C69" s="38">
        <f t="shared" ref="C69:Q69" si="7">SUM(C70:C74)</f>
        <v>0</v>
      </c>
      <c r="D69" s="38">
        <f t="shared" si="7"/>
        <v>0</v>
      </c>
      <c r="E69" s="38">
        <f t="shared" si="7"/>
        <v>0</v>
      </c>
      <c r="F69" s="38">
        <f t="shared" si="7"/>
        <v>3</v>
      </c>
      <c r="G69" s="38">
        <f t="shared" si="7"/>
        <v>19</v>
      </c>
      <c r="H69" s="38">
        <f t="shared" si="7"/>
        <v>27</v>
      </c>
      <c r="I69" s="38">
        <f t="shared" si="7"/>
        <v>23</v>
      </c>
      <c r="J69" s="38">
        <f t="shared" si="7"/>
        <v>5</v>
      </c>
      <c r="K69" s="38">
        <f t="shared" si="7"/>
        <v>80</v>
      </c>
      <c r="L69" s="38">
        <f t="shared" si="7"/>
        <v>50</v>
      </c>
      <c r="M69" s="38">
        <f t="shared" si="7"/>
        <v>442</v>
      </c>
      <c r="N69" s="38">
        <f t="shared" si="7"/>
        <v>144</v>
      </c>
      <c r="O69" s="38">
        <f t="shared" si="7"/>
        <v>1192</v>
      </c>
      <c r="P69" s="38">
        <f t="shared" si="7"/>
        <v>754</v>
      </c>
      <c r="Q69" s="38">
        <f t="shared" si="7"/>
        <v>867</v>
      </c>
      <c r="R69" s="112"/>
    </row>
    <row r="70" spans="1:18" ht="11.45" customHeight="1" x14ac:dyDescent="0.25">
      <c r="A70" s="62" t="s">
        <v>59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86</v>
      </c>
      <c r="P70" s="37">
        <v>0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0</v>
      </c>
      <c r="C71" s="37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395</v>
      </c>
      <c r="N71" s="37">
        <v>144</v>
      </c>
      <c r="O71" s="37">
        <v>631</v>
      </c>
      <c r="P71" s="37">
        <v>632</v>
      </c>
      <c r="Q71" s="37">
        <v>632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6</v>
      </c>
      <c r="N72" s="37">
        <v>0</v>
      </c>
      <c r="O72" s="37">
        <v>30</v>
      </c>
      <c r="P72" s="37">
        <v>79</v>
      </c>
      <c r="Q72" s="37">
        <v>1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76</v>
      </c>
      <c r="L73" s="37">
        <v>50</v>
      </c>
      <c r="M73" s="37">
        <v>39</v>
      </c>
      <c r="N73" s="37">
        <v>0</v>
      </c>
      <c r="O73" s="37">
        <v>97</v>
      </c>
      <c r="P73" s="37">
        <v>42</v>
      </c>
      <c r="Q73" s="37">
        <v>234</v>
      </c>
      <c r="R73" s="112"/>
    </row>
    <row r="74" spans="1:18" ht="11.45" customHeight="1" x14ac:dyDescent="0.25">
      <c r="A74" s="62" t="s">
        <v>55</v>
      </c>
      <c r="B74" s="37">
        <v>0</v>
      </c>
      <c r="C74" s="37">
        <v>0</v>
      </c>
      <c r="D74" s="37">
        <v>0</v>
      </c>
      <c r="E74" s="37">
        <v>0</v>
      </c>
      <c r="F74" s="37">
        <v>3</v>
      </c>
      <c r="G74" s="37">
        <v>19</v>
      </c>
      <c r="H74" s="37">
        <v>27</v>
      </c>
      <c r="I74" s="37">
        <v>23</v>
      </c>
      <c r="J74" s="37">
        <v>5</v>
      </c>
      <c r="K74" s="37">
        <v>4</v>
      </c>
      <c r="L74" s="37">
        <v>0</v>
      </c>
      <c r="M74" s="37">
        <v>2</v>
      </c>
      <c r="N74" s="37">
        <v>0</v>
      </c>
      <c r="O74" s="37">
        <v>348</v>
      </c>
      <c r="P74" s="37">
        <v>1</v>
      </c>
      <c r="Q74" s="37">
        <v>0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0</v>
      </c>
      <c r="C75" s="40">
        <f t="shared" ref="C75:Q75" si="9">C76+C82</f>
        <v>0</v>
      </c>
      <c r="D75" s="40">
        <f t="shared" si="9"/>
        <v>1151</v>
      </c>
      <c r="E75" s="40">
        <f t="shared" si="9"/>
        <v>4305</v>
      </c>
      <c r="F75" s="40">
        <f t="shared" si="9"/>
        <v>1171</v>
      </c>
      <c r="G75" s="40">
        <f t="shared" si="9"/>
        <v>1365.5669768920066</v>
      </c>
      <c r="H75" s="40">
        <f t="shared" si="9"/>
        <v>4613</v>
      </c>
      <c r="I75" s="40">
        <f t="shared" si="9"/>
        <v>9406</v>
      </c>
      <c r="J75" s="40">
        <f t="shared" si="9"/>
        <v>4989</v>
      </c>
      <c r="K75" s="40">
        <f t="shared" si="9"/>
        <v>8659</v>
      </c>
      <c r="L75" s="40">
        <f t="shared" si="9"/>
        <v>832</v>
      </c>
      <c r="M75" s="40">
        <f t="shared" si="9"/>
        <v>14163</v>
      </c>
      <c r="N75" s="40">
        <f t="shared" si="9"/>
        <v>16692</v>
      </c>
      <c r="O75" s="40">
        <f t="shared" si="9"/>
        <v>16092</v>
      </c>
      <c r="P75" s="40">
        <f t="shared" si="9"/>
        <v>15382</v>
      </c>
      <c r="Q75" s="40">
        <f t="shared" si="9"/>
        <v>12341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0</v>
      </c>
      <c r="C76" s="39">
        <f t="shared" ref="C76:Q76" si="11">SUM(C77:C81)</f>
        <v>0</v>
      </c>
      <c r="D76" s="39">
        <f t="shared" si="11"/>
        <v>0</v>
      </c>
      <c r="E76" s="39">
        <f t="shared" si="11"/>
        <v>0</v>
      </c>
      <c r="F76" s="39">
        <f t="shared" si="11"/>
        <v>0</v>
      </c>
      <c r="G76" s="39">
        <f t="shared" si="11"/>
        <v>0</v>
      </c>
      <c r="H76" s="39">
        <f t="shared" si="11"/>
        <v>1515</v>
      </c>
      <c r="I76" s="39">
        <f t="shared" si="11"/>
        <v>4785</v>
      </c>
      <c r="J76" s="39">
        <f t="shared" si="11"/>
        <v>4618</v>
      </c>
      <c r="K76" s="39">
        <f t="shared" si="11"/>
        <v>8326</v>
      </c>
      <c r="L76" s="39">
        <f t="shared" si="11"/>
        <v>269</v>
      </c>
      <c r="M76" s="39">
        <f t="shared" si="11"/>
        <v>10292</v>
      </c>
      <c r="N76" s="39">
        <f t="shared" si="11"/>
        <v>11758</v>
      </c>
      <c r="O76" s="39">
        <f t="shared" si="11"/>
        <v>10325</v>
      </c>
      <c r="P76" s="39">
        <f t="shared" si="11"/>
        <v>10713</v>
      </c>
      <c r="Q76" s="39">
        <f t="shared" si="11"/>
        <v>10942</v>
      </c>
      <c r="R76" s="112"/>
    </row>
    <row r="77" spans="1:18" ht="11.45" customHeight="1" x14ac:dyDescent="0.25">
      <c r="A77" s="62" t="s">
        <v>59</v>
      </c>
      <c r="B77" s="42">
        <v>0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219</v>
      </c>
      <c r="L77" s="42">
        <v>269</v>
      </c>
      <c r="M77" s="42">
        <v>270</v>
      </c>
      <c r="N77" s="42">
        <v>290</v>
      </c>
      <c r="O77" s="42">
        <v>299</v>
      </c>
      <c r="P77" s="42">
        <v>269</v>
      </c>
      <c r="Q77" s="42">
        <v>224</v>
      </c>
      <c r="R77" s="112"/>
    </row>
    <row r="78" spans="1:18" ht="11.45" customHeight="1" x14ac:dyDescent="0.25">
      <c r="A78" s="62" t="s">
        <v>58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1515</v>
      </c>
      <c r="I78" s="42">
        <v>4785</v>
      </c>
      <c r="J78" s="42">
        <v>4618</v>
      </c>
      <c r="K78" s="42">
        <v>8107</v>
      </c>
      <c r="L78" s="42">
        <v>0</v>
      </c>
      <c r="M78" s="42">
        <v>10022</v>
      </c>
      <c r="N78" s="42">
        <v>11468</v>
      </c>
      <c r="O78" s="42">
        <v>10026</v>
      </c>
      <c r="P78" s="42">
        <v>10444</v>
      </c>
      <c r="Q78" s="42">
        <v>10718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0</v>
      </c>
      <c r="P80" s="42">
        <v>0</v>
      </c>
      <c r="Q80" s="42">
        <v>0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0</v>
      </c>
      <c r="C82" s="38">
        <f t="shared" ref="C82:Q82" si="13">SUM(C83:C84)</f>
        <v>0</v>
      </c>
      <c r="D82" s="38">
        <f t="shared" si="13"/>
        <v>1151</v>
      </c>
      <c r="E82" s="38">
        <f t="shared" si="13"/>
        <v>4305</v>
      </c>
      <c r="F82" s="38">
        <f t="shared" si="13"/>
        <v>1171</v>
      </c>
      <c r="G82" s="38">
        <f t="shared" si="13"/>
        <v>1365.5669768920066</v>
      </c>
      <c r="H82" s="38">
        <f t="shared" si="13"/>
        <v>3098</v>
      </c>
      <c r="I82" s="38">
        <f t="shared" si="13"/>
        <v>4621</v>
      </c>
      <c r="J82" s="38">
        <f t="shared" si="13"/>
        <v>371</v>
      </c>
      <c r="K82" s="38">
        <f t="shared" si="13"/>
        <v>333</v>
      </c>
      <c r="L82" s="38">
        <f t="shared" si="13"/>
        <v>563</v>
      </c>
      <c r="M82" s="38">
        <f t="shared" si="13"/>
        <v>3871</v>
      </c>
      <c r="N82" s="38">
        <f t="shared" si="13"/>
        <v>4934</v>
      </c>
      <c r="O82" s="38">
        <f t="shared" si="13"/>
        <v>5767</v>
      </c>
      <c r="P82" s="38">
        <f t="shared" si="13"/>
        <v>4669</v>
      </c>
      <c r="Q82" s="38">
        <f t="shared" si="13"/>
        <v>1399</v>
      </c>
      <c r="R82" s="112"/>
    </row>
    <row r="83" spans="1:18" ht="11.45" customHeight="1" x14ac:dyDescent="0.25">
      <c r="A83" s="17" t="s">
        <v>23</v>
      </c>
      <c r="B83" s="37">
        <v>0</v>
      </c>
      <c r="C83" s="37">
        <v>0</v>
      </c>
      <c r="D83" s="37">
        <v>1151</v>
      </c>
      <c r="E83" s="37">
        <v>4305</v>
      </c>
      <c r="F83" s="37">
        <v>1171</v>
      </c>
      <c r="G83" s="37">
        <v>1365</v>
      </c>
      <c r="H83" s="37">
        <v>3087</v>
      </c>
      <c r="I83" s="37">
        <v>4594</v>
      </c>
      <c r="J83" s="37">
        <v>342</v>
      </c>
      <c r="K83" s="37">
        <v>313</v>
      </c>
      <c r="L83" s="37">
        <v>312</v>
      </c>
      <c r="M83" s="37">
        <v>3468</v>
      </c>
      <c r="N83" s="37">
        <v>4310</v>
      </c>
      <c r="O83" s="37">
        <v>4899</v>
      </c>
      <c r="P83" s="37">
        <v>4257</v>
      </c>
      <c r="Q83" s="37">
        <v>353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</v>
      </c>
      <c r="E84" s="36">
        <v>0</v>
      </c>
      <c r="F84" s="36">
        <v>0</v>
      </c>
      <c r="G84" s="36">
        <v>0.56697689200655077</v>
      </c>
      <c r="H84" s="36">
        <v>11</v>
      </c>
      <c r="I84" s="36">
        <v>27</v>
      </c>
      <c r="J84" s="36">
        <v>29</v>
      </c>
      <c r="K84" s="36">
        <v>20</v>
      </c>
      <c r="L84" s="36">
        <v>251</v>
      </c>
      <c r="M84" s="36">
        <v>403</v>
      </c>
      <c r="N84" s="36">
        <v>624</v>
      </c>
      <c r="O84" s="36">
        <v>868</v>
      </c>
      <c r="P84" s="36">
        <v>412</v>
      </c>
      <c r="Q84" s="36">
        <v>1046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4.7431385419004153</v>
      </c>
      <c r="C90" s="22">
        <v>4.7349776534629022</v>
      </c>
      <c r="D90" s="22">
        <v>4.7159324955220603</v>
      </c>
      <c r="E90" s="22">
        <v>4.6930551762039663</v>
      </c>
      <c r="F90" s="22">
        <v>4.6680021484805003</v>
      </c>
      <c r="G90" s="22">
        <v>4.6323375613893498</v>
      </c>
      <c r="H90" s="22">
        <v>4.5678462896155496</v>
      </c>
      <c r="I90" s="22">
        <v>4.470569229860379</v>
      </c>
      <c r="J90" s="22">
        <v>4.3429267844938835</v>
      </c>
      <c r="K90" s="22">
        <v>4.2505228970120799</v>
      </c>
      <c r="L90" s="22">
        <v>4.2091721397303532</v>
      </c>
      <c r="M90" s="22">
        <v>4.1495612093034593</v>
      </c>
      <c r="N90" s="22">
        <v>4.0911879697048219</v>
      </c>
      <c r="O90" s="22">
        <v>4.0277306024127917</v>
      </c>
      <c r="P90" s="22">
        <v>3.954360201149135</v>
      </c>
      <c r="Q90" s="22">
        <v>3.8782398951575074</v>
      </c>
    </row>
    <row r="91" spans="1:18" ht="11.45" customHeight="1" x14ac:dyDescent="0.25">
      <c r="A91" s="19" t="s">
        <v>29</v>
      </c>
      <c r="B91" s="21">
        <v>7.1576628313710575</v>
      </c>
      <c r="C91" s="21">
        <v>7.0113031467858304</v>
      </c>
      <c r="D91" s="21">
        <v>6.8355959971348401</v>
      </c>
      <c r="E91" s="21">
        <v>6.6702259182959205</v>
      </c>
      <c r="F91" s="21">
        <v>6.4804195870968666</v>
      </c>
      <c r="G91" s="21">
        <v>6.2614114550975399</v>
      </c>
      <c r="H91" s="21">
        <v>6.1138528846706057</v>
      </c>
      <c r="I91" s="21">
        <v>6.0577595303901255</v>
      </c>
      <c r="J91" s="21">
        <v>5.9808416932131516</v>
      </c>
      <c r="K91" s="21">
        <v>5.8997299525869993</v>
      </c>
      <c r="L91" s="21">
        <v>5.7702721549381506</v>
      </c>
      <c r="M91" s="21">
        <v>5.7215449375169243</v>
      </c>
      <c r="N91" s="21">
        <v>5.5840663585902961</v>
      </c>
      <c r="O91" s="21">
        <v>5.5013113370664373</v>
      </c>
      <c r="P91" s="21">
        <v>5.3991534627186342</v>
      </c>
      <c r="Q91" s="21">
        <v>5.2420538496695031</v>
      </c>
    </row>
    <row r="92" spans="1:18" ht="11.45" customHeight="1" x14ac:dyDescent="0.25">
      <c r="A92" s="62" t="s">
        <v>59</v>
      </c>
      <c r="B92" s="70">
        <v>8.0945655718313496</v>
      </c>
      <c r="C92" s="70">
        <v>7.9879352282480305</v>
      </c>
      <c r="D92" s="70">
        <v>7.9503707894941069</v>
      </c>
      <c r="E92" s="70">
        <v>7.8686595583124452</v>
      </c>
      <c r="F92" s="70">
        <v>7.8077970091125311</v>
      </c>
      <c r="G92" s="70">
        <v>7.7215819770869665</v>
      </c>
      <c r="H92" s="70">
        <v>7.575451573515898</v>
      </c>
      <c r="I92" s="70">
        <v>7.4518315728588638</v>
      </c>
      <c r="J92" s="70">
        <v>7.3522850030069948</v>
      </c>
      <c r="K92" s="70">
        <v>7.2901916316938964</v>
      </c>
      <c r="L92" s="70">
        <v>7.1914290064231459</v>
      </c>
      <c r="M92" s="70">
        <v>7.1838386926780897</v>
      </c>
      <c r="N92" s="70">
        <v>7.1932899751353538</v>
      </c>
      <c r="O92" s="70">
        <v>7.1393811298450007</v>
      </c>
      <c r="P92" s="70">
        <v>6.9825498481247266</v>
      </c>
      <c r="Q92" s="70">
        <v>6.7996161083867372</v>
      </c>
    </row>
    <row r="93" spans="1:18" ht="11.45" customHeight="1" x14ac:dyDescent="0.25">
      <c r="A93" s="62" t="s">
        <v>58</v>
      </c>
      <c r="B93" s="70">
        <v>5.4569412454028328</v>
      </c>
      <c r="C93" s="70">
        <v>5.35375127463083</v>
      </c>
      <c r="D93" s="70">
        <v>5.260054356563554</v>
      </c>
      <c r="E93" s="70">
        <v>5.1717781902949636</v>
      </c>
      <c r="F93" s="70">
        <v>5.0927895523694886</v>
      </c>
      <c r="G93" s="70">
        <v>4.9994116192458131</v>
      </c>
      <c r="H93" s="70">
        <v>4.9496209312992852</v>
      </c>
      <c r="I93" s="70">
        <v>4.921947889633155</v>
      </c>
      <c r="J93" s="70">
        <v>4.8907232092214663</v>
      </c>
      <c r="K93" s="70">
        <v>4.8824792666444727</v>
      </c>
      <c r="L93" s="70">
        <v>4.8820701486547824</v>
      </c>
      <c r="M93" s="70">
        <v>4.8848207009874454</v>
      </c>
      <c r="N93" s="70">
        <v>4.8681352005258987</v>
      </c>
      <c r="O93" s="70">
        <v>4.8437513963917906</v>
      </c>
      <c r="P93" s="70">
        <v>4.8006884437922501</v>
      </c>
      <c r="Q93" s="70">
        <v>4.7110220694354616</v>
      </c>
    </row>
    <row r="94" spans="1:18" ht="11.45" customHeight="1" x14ac:dyDescent="0.25">
      <c r="A94" s="62" t="s">
        <v>57</v>
      </c>
      <c r="B94" s="70">
        <v>6.4089974020951921</v>
      </c>
      <c r="C94" s="70">
        <v>6.2827270855121533</v>
      </c>
      <c r="D94" s="70">
        <v>6.1476119106103262</v>
      </c>
      <c r="E94" s="70">
        <v>6.0500784217795127</v>
      </c>
      <c r="F94" s="70">
        <v>5.954849394405179</v>
      </c>
      <c r="G94" s="70">
        <v>5.8819172075442179</v>
      </c>
      <c r="H94" s="70">
        <v>5.8629324971973373</v>
      </c>
      <c r="I94" s="70">
        <v>5.8211884563732772</v>
      </c>
      <c r="J94" s="70">
        <v>5.7936638454871225</v>
      </c>
      <c r="K94" s="70">
        <v>5.7681632902993787</v>
      </c>
      <c r="L94" s="70">
        <v>5.7654356846116048</v>
      </c>
      <c r="M94" s="70">
        <v>5.7760457887816354</v>
      </c>
      <c r="N94" s="70">
        <v>5.7801229421433993</v>
      </c>
      <c r="O94" s="70">
        <v>5.7407165780424592</v>
      </c>
      <c r="P94" s="70">
        <v>5.7121562892096955</v>
      </c>
      <c r="Q94" s="70">
        <v>5.6465507150248371</v>
      </c>
    </row>
    <row r="95" spans="1:18" ht="11.45" customHeight="1" x14ac:dyDescent="0.25">
      <c r="A95" s="62" t="s">
        <v>56</v>
      </c>
      <c r="B95" s="70" t="s">
        <v>181</v>
      </c>
      <c r="C95" s="70" t="s">
        <v>181</v>
      </c>
      <c r="D95" s="70" t="s">
        <v>181</v>
      </c>
      <c r="E95" s="70" t="s">
        <v>181</v>
      </c>
      <c r="F95" s="70" t="s">
        <v>181</v>
      </c>
      <c r="G95" s="70" t="s">
        <v>181</v>
      </c>
      <c r="H95" s="70" t="s">
        <v>181</v>
      </c>
      <c r="I95" s="70" t="s">
        <v>181</v>
      </c>
      <c r="J95" s="70" t="s">
        <v>181</v>
      </c>
      <c r="K95" s="70" t="s">
        <v>181</v>
      </c>
      <c r="L95" s="70" t="s">
        <v>181</v>
      </c>
      <c r="M95" s="70" t="s">
        <v>181</v>
      </c>
      <c r="N95" s="70">
        <v>5.7050535023323441</v>
      </c>
      <c r="O95" s="70">
        <v>4.5929606845879221</v>
      </c>
      <c r="P95" s="70">
        <v>4.2610633122270816</v>
      </c>
      <c r="Q95" s="70">
        <v>4.2601876316301386</v>
      </c>
    </row>
    <row r="96" spans="1:18" ht="11.45" customHeight="1" x14ac:dyDescent="0.25">
      <c r="A96" s="62" t="s">
        <v>60</v>
      </c>
      <c r="B96" s="70" t="s">
        <v>181</v>
      </c>
      <c r="C96" s="70" t="s">
        <v>181</v>
      </c>
      <c r="D96" s="70" t="s">
        <v>181</v>
      </c>
      <c r="E96" s="70" t="s">
        <v>181</v>
      </c>
      <c r="F96" s="70" t="s">
        <v>181</v>
      </c>
      <c r="G96" s="70" t="s">
        <v>181</v>
      </c>
      <c r="H96" s="70" t="s">
        <v>181</v>
      </c>
      <c r="I96" s="70" t="s">
        <v>181</v>
      </c>
      <c r="J96" s="70" t="s">
        <v>181</v>
      </c>
      <c r="K96" s="70" t="s">
        <v>181</v>
      </c>
      <c r="L96" s="70" t="s">
        <v>181</v>
      </c>
      <c r="M96" s="70" t="s">
        <v>181</v>
      </c>
      <c r="N96" s="70" t="s">
        <v>181</v>
      </c>
      <c r="O96" s="70">
        <v>3.5885508238769992</v>
      </c>
      <c r="P96" s="70">
        <v>2.9705443783634178</v>
      </c>
      <c r="Q96" s="70">
        <v>2.8717600025172798</v>
      </c>
    </row>
    <row r="97" spans="1:17" ht="11.45" customHeight="1" x14ac:dyDescent="0.25">
      <c r="A97" s="62" t="s">
        <v>55</v>
      </c>
      <c r="B97" s="70" t="s">
        <v>181</v>
      </c>
      <c r="C97" s="70" t="s">
        <v>181</v>
      </c>
      <c r="D97" s="70" t="s">
        <v>181</v>
      </c>
      <c r="E97" s="70" t="s">
        <v>181</v>
      </c>
      <c r="F97" s="70" t="s">
        <v>181</v>
      </c>
      <c r="G97" s="70" t="s">
        <v>181</v>
      </c>
      <c r="H97" s="70" t="s">
        <v>181</v>
      </c>
      <c r="I97" s="70" t="s">
        <v>181</v>
      </c>
      <c r="J97" s="70" t="s">
        <v>181</v>
      </c>
      <c r="K97" s="70" t="s">
        <v>181</v>
      </c>
      <c r="L97" s="70" t="s">
        <v>181</v>
      </c>
      <c r="M97" s="70">
        <v>2.3987804346988231</v>
      </c>
      <c r="N97" s="70">
        <v>2.4047773857855699</v>
      </c>
      <c r="O97" s="70">
        <v>2.3709595791155555</v>
      </c>
      <c r="P97" s="70">
        <v>2.3317644902411629</v>
      </c>
      <c r="Q97" s="70">
        <v>2.3157655354838402</v>
      </c>
    </row>
    <row r="98" spans="1:17" ht="11.45" customHeight="1" x14ac:dyDescent="0.25">
      <c r="A98" s="19" t="s">
        <v>28</v>
      </c>
      <c r="B98" s="21">
        <v>56.187027277909074</v>
      </c>
      <c r="C98" s="21">
        <v>53.626170615739781</v>
      </c>
      <c r="D98" s="21">
        <v>51.458259903942647</v>
      </c>
      <c r="E98" s="21">
        <v>48.861814052819447</v>
      </c>
      <c r="F98" s="21">
        <v>48.26442658381476</v>
      </c>
      <c r="G98" s="21">
        <v>47.851686133610364</v>
      </c>
      <c r="H98" s="21">
        <v>47.427384701498561</v>
      </c>
      <c r="I98" s="21">
        <v>47.105252078478976</v>
      </c>
      <c r="J98" s="21">
        <v>46.889094964188658</v>
      </c>
      <c r="K98" s="21">
        <v>46.459423877770135</v>
      </c>
      <c r="L98" s="21">
        <v>46.031598581614709</v>
      </c>
      <c r="M98" s="21">
        <v>45.399869934424146</v>
      </c>
      <c r="N98" s="21">
        <v>45.350010858409775</v>
      </c>
      <c r="O98" s="21">
        <v>40.704794105458859</v>
      </c>
      <c r="P98" s="21">
        <v>40.444306578978413</v>
      </c>
      <c r="Q98" s="21">
        <v>39.699619502824518</v>
      </c>
    </row>
    <row r="99" spans="1:17" ht="11.45" customHeight="1" x14ac:dyDescent="0.25">
      <c r="A99" s="62" t="s">
        <v>59</v>
      </c>
      <c r="B99" s="20" t="s">
        <v>181</v>
      </c>
      <c r="C99" s="20" t="s">
        <v>181</v>
      </c>
      <c r="D99" s="20">
        <v>14.26734747075573</v>
      </c>
      <c r="E99" s="20">
        <v>14.228852683869501</v>
      </c>
      <c r="F99" s="20">
        <v>14.258229101958172</v>
      </c>
      <c r="G99" s="20">
        <v>14.277308716312776</v>
      </c>
      <c r="H99" s="20">
        <v>14.260172940820496</v>
      </c>
      <c r="I99" s="20">
        <v>14.285995040182383</v>
      </c>
      <c r="J99" s="20">
        <v>14.280942587065397</v>
      </c>
      <c r="K99" s="20">
        <v>14.30400359857634</v>
      </c>
      <c r="L99" s="20">
        <v>14.339763607572783</v>
      </c>
      <c r="M99" s="20">
        <v>14.297311032173603</v>
      </c>
      <c r="N99" s="20">
        <v>14.303552668962846</v>
      </c>
      <c r="O99" s="20">
        <v>10.000003961024998</v>
      </c>
      <c r="P99" s="20">
        <v>9.7548079548664255</v>
      </c>
      <c r="Q99" s="20">
        <v>9.779194974753592</v>
      </c>
    </row>
    <row r="100" spans="1:17" ht="11.45" customHeight="1" x14ac:dyDescent="0.25">
      <c r="A100" s="62" t="s">
        <v>58</v>
      </c>
      <c r="B100" s="20">
        <v>56.187027277909074</v>
      </c>
      <c r="C100" s="20">
        <v>53.626170615739781</v>
      </c>
      <c r="D100" s="20">
        <v>51.698924398648401</v>
      </c>
      <c r="E100" s="20">
        <v>49.192321047088647</v>
      </c>
      <c r="F100" s="20">
        <v>48.663081876012413</v>
      </c>
      <c r="G100" s="20">
        <v>48.502535822981031</v>
      </c>
      <c r="H100" s="20">
        <v>48.333655276400378</v>
      </c>
      <c r="I100" s="20">
        <v>48.154235664218177</v>
      </c>
      <c r="J100" s="20">
        <v>47.875265045820221</v>
      </c>
      <c r="K100" s="20">
        <v>47.668842432196726</v>
      </c>
      <c r="L100" s="20">
        <v>47.364730086259897</v>
      </c>
      <c r="M100" s="20">
        <v>46.760000407023377</v>
      </c>
      <c r="N100" s="20">
        <v>46.650476667174615</v>
      </c>
      <c r="O100" s="20">
        <v>45.728096792937301</v>
      </c>
      <c r="P100" s="20">
        <v>44.801146890294007</v>
      </c>
      <c r="Q100" s="20">
        <v>44.071354851012657</v>
      </c>
    </row>
    <row r="101" spans="1:17" ht="11.45" customHeight="1" x14ac:dyDescent="0.25">
      <c r="A101" s="62" t="s">
        <v>57</v>
      </c>
      <c r="B101" s="20" t="s">
        <v>181</v>
      </c>
      <c r="C101" s="20" t="s">
        <v>181</v>
      </c>
      <c r="D101" s="20">
        <v>39.916306044142821</v>
      </c>
      <c r="E101" s="20">
        <v>40.016096809253177</v>
      </c>
      <c r="F101" s="20">
        <v>40.116137051276304</v>
      </c>
      <c r="G101" s="20">
        <v>40.216427393904496</v>
      </c>
      <c r="H101" s="20">
        <v>40.316968462389255</v>
      </c>
      <c r="I101" s="20">
        <v>40.417760883545228</v>
      </c>
      <c r="J101" s="20">
        <v>40.518805285754091</v>
      </c>
      <c r="K101" s="20">
        <v>40.620102298968476</v>
      </c>
      <c r="L101" s="20">
        <v>40.721652554715902</v>
      </c>
      <c r="M101" s="20">
        <v>37.352336313650298</v>
      </c>
      <c r="N101" s="20">
        <v>37.445717154434419</v>
      </c>
      <c r="O101" s="20">
        <v>36.449411919537255</v>
      </c>
      <c r="P101" s="20">
        <v>36.003960005446693</v>
      </c>
      <c r="Q101" s="20">
        <v>36.043890382307509</v>
      </c>
    </row>
    <row r="102" spans="1:17" ht="11.45" customHeight="1" x14ac:dyDescent="0.25">
      <c r="A102" s="62" t="s">
        <v>56</v>
      </c>
      <c r="B102" s="20" t="s">
        <v>181</v>
      </c>
      <c r="C102" s="20" t="s">
        <v>181</v>
      </c>
      <c r="D102" s="20" t="s">
        <v>181</v>
      </c>
      <c r="E102" s="20" t="s">
        <v>181</v>
      </c>
      <c r="F102" s="20" t="s">
        <v>181</v>
      </c>
      <c r="G102" s="20" t="s">
        <v>181</v>
      </c>
      <c r="H102" s="20" t="s">
        <v>181</v>
      </c>
      <c r="I102" s="20" t="s">
        <v>181</v>
      </c>
      <c r="J102" s="20" t="s">
        <v>181</v>
      </c>
      <c r="K102" s="20">
        <v>37.307437645031726</v>
      </c>
      <c r="L102" s="20">
        <v>37.230704565349136</v>
      </c>
      <c r="M102" s="20">
        <v>36.989884229196278</v>
      </c>
      <c r="N102" s="20">
        <v>37.070102343769641</v>
      </c>
      <c r="O102" s="20">
        <v>36.47767345281531</v>
      </c>
      <c r="P102" s="20">
        <v>36.33562519117072</v>
      </c>
      <c r="Q102" s="20">
        <v>35.614656381494477</v>
      </c>
    </row>
    <row r="103" spans="1:17" ht="11.45" customHeight="1" x14ac:dyDescent="0.25">
      <c r="A103" s="62" t="s">
        <v>55</v>
      </c>
      <c r="B103" s="20" t="s">
        <v>181</v>
      </c>
      <c r="C103" s="20" t="s">
        <v>181</v>
      </c>
      <c r="D103" s="20" t="s">
        <v>181</v>
      </c>
      <c r="E103" s="20" t="s">
        <v>181</v>
      </c>
      <c r="F103" s="20">
        <v>29.026202381804474</v>
      </c>
      <c r="G103" s="20">
        <v>28.840602145420821</v>
      </c>
      <c r="H103" s="20">
        <v>28.719753765773373</v>
      </c>
      <c r="I103" s="20">
        <v>28.636193541623857</v>
      </c>
      <c r="J103" s="20">
        <v>28.665929950088003</v>
      </c>
      <c r="K103" s="20">
        <v>28.692339413883072</v>
      </c>
      <c r="L103" s="20">
        <v>28.752650944164703</v>
      </c>
      <c r="M103" s="20">
        <v>28.781701074545872</v>
      </c>
      <c r="N103" s="20">
        <v>28.835464125681579</v>
      </c>
      <c r="O103" s="20">
        <v>27.086365770939334</v>
      </c>
      <c r="P103" s="20">
        <v>27.080452107585248</v>
      </c>
      <c r="Q103" s="20">
        <v>27.093432949999809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7.571230403238923</v>
      </c>
      <c r="C105" s="102">
        <v>7.4534720477364695</v>
      </c>
      <c r="D105" s="102">
        <v>7.3007111838783416</v>
      </c>
      <c r="E105" s="102">
        <v>7.1784432543737182</v>
      </c>
      <c r="F105" s="102">
        <v>7.0791447605010909</v>
      </c>
      <c r="G105" s="102">
        <v>6.9830607785790839</v>
      </c>
      <c r="H105" s="102">
        <v>6.8822280924978863</v>
      </c>
      <c r="I105" s="102">
        <v>6.817124279641706</v>
      </c>
      <c r="J105" s="102">
        <v>6.7476675976134786</v>
      </c>
      <c r="K105" s="102">
        <v>6.6565515338977832</v>
      </c>
      <c r="L105" s="102">
        <v>6.6586626465426404</v>
      </c>
      <c r="M105" s="102">
        <v>6.6316127883993206</v>
      </c>
      <c r="N105" s="102">
        <v>6.6025210714169758</v>
      </c>
      <c r="O105" s="102">
        <v>6.5361983592668587</v>
      </c>
      <c r="P105" s="102">
        <v>6.4413060750903472</v>
      </c>
      <c r="Q105" s="102">
        <v>6.3223754720473968</v>
      </c>
    </row>
    <row r="106" spans="1:17" ht="11.45" customHeight="1" x14ac:dyDescent="0.25">
      <c r="A106" s="62" t="s">
        <v>59</v>
      </c>
      <c r="B106" s="70">
        <v>8.5461185964162212</v>
      </c>
      <c r="C106" s="70">
        <v>8.4611088538742472</v>
      </c>
      <c r="D106" s="70">
        <v>8.3693183197573937</v>
      </c>
      <c r="E106" s="70">
        <v>8.2785440811064177</v>
      </c>
      <c r="F106" s="70">
        <v>8.1904015667028816</v>
      </c>
      <c r="G106" s="70">
        <v>8.0939105674606715</v>
      </c>
      <c r="H106" s="70">
        <v>7.9058972803141989</v>
      </c>
      <c r="I106" s="70">
        <v>7.7825828545448772</v>
      </c>
      <c r="J106" s="70">
        <v>7.7303305222840821</v>
      </c>
      <c r="K106" s="70">
        <v>7.5286415377853961</v>
      </c>
      <c r="L106" s="70">
        <v>7.4703930065582753</v>
      </c>
      <c r="M106" s="70">
        <v>7.3891219121380356</v>
      </c>
      <c r="N106" s="70">
        <v>7.2640161663282443</v>
      </c>
      <c r="O106" s="70">
        <v>7.1093273913231467</v>
      </c>
      <c r="P106" s="70">
        <v>6.8933841281728334</v>
      </c>
      <c r="Q106" s="70">
        <v>6.6673299982471868</v>
      </c>
    </row>
    <row r="107" spans="1:17" ht="11.45" customHeight="1" x14ac:dyDescent="0.25">
      <c r="A107" s="62" t="s">
        <v>58</v>
      </c>
      <c r="B107" s="70">
        <v>7.3977980162256989</v>
      </c>
      <c r="C107" s="70">
        <v>7.2812979278466781</v>
      </c>
      <c r="D107" s="70">
        <v>7.1355453756174736</v>
      </c>
      <c r="E107" s="70">
        <v>7.0227533560974642</v>
      </c>
      <c r="F107" s="70">
        <v>6.9333172979679327</v>
      </c>
      <c r="G107" s="70">
        <v>6.8499474933824818</v>
      </c>
      <c r="H107" s="70">
        <v>6.7595619080358151</v>
      </c>
      <c r="I107" s="70">
        <v>6.7014529164131202</v>
      </c>
      <c r="J107" s="70">
        <v>6.64679829879094</v>
      </c>
      <c r="K107" s="70">
        <v>6.5848214909443925</v>
      </c>
      <c r="L107" s="70">
        <v>6.5942849438291171</v>
      </c>
      <c r="M107" s="70">
        <v>6.5852433141376787</v>
      </c>
      <c r="N107" s="70">
        <v>6.5718844744697744</v>
      </c>
      <c r="O107" s="70">
        <v>6.5141479288150865</v>
      </c>
      <c r="P107" s="70">
        <v>6.4269788293456562</v>
      </c>
      <c r="Q107" s="70">
        <v>6.3135234529100153</v>
      </c>
    </row>
    <row r="108" spans="1:17" ht="11.45" customHeight="1" x14ac:dyDescent="0.25">
      <c r="A108" s="62" t="s">
        <v>57</v>
      </c>
      <c r="B108" s="70" t="s">
        <v>181</v>
      </c>
      <c r="C108" s="70" t="s">
        <v>181</v>
      </c>
      <c r="D108" s="70" t="s">
        <v>181</v>
      </c>
      <c r="E108" s="70" t="s">
        <v>181</v>
      </c>
      <c r="F108" s="70" t="s">
        <v>181</v>
      </c>
      <c r="G108" s="70" t="s">
        <v>181</v>
      </c>
      <c r="H108" s="70" t="s">
        <v>181</v>
      </c>
      <c r="I108" s="70" t="s">
        <v>181</v>
      </c>
      <c r="J108" s="70" t="s">
        <v>181</v>
      </c>
      <c r="K108" s="70" t="s">
        <v>181</v>
      </c>
      <c r="L108" s="70" t="s">
        <v>181</v>
      </c>
      <c r="M108" s="70" t="s">
        <v>181</v>
      </c>
      <c r="N108" s="70" t="s">
        <v>181</v>
      </c>
      <c r="O108" s="70" t="s">
        <v>181</v>
      </c>
      <c r="P108" s="70" t="s">
        <v>181</v>
      </c>
      <c r="Q108" s="70" t="s">
        <v>181</v>
      </c>
    </row>
    <row r="109" spans="1:17" ht="11.45" customHeight="1" x14ac:dyDescent="0.25">
      <c r="A109" s="62" t="s">
        <v>56</v>
      </c>
      <c r="B109" s="70" t="s">
        <v>181</v>
      </c>
      <c r="C109" s="70" t="s">
        <v>181</v>
      </c>
      <c r="D109" s="70" t="s">
        <v>181</v>
      </c>
      <c r="E109" s="70" t="s">
        <v>181</v>
      </c>
      <c r="F109" s="70" t="s">
        <v>181</v>
      </c>
      <c r="G109" s="70" t="s">
        <v>181</v>
      </c>
      <c r="H109" s="70" t="s">
        <v>181</v>
      </c>
      <c r="I109" s="70" t="s">
        <v>181</v>
      </c>
      <c r="J109" s="70" t="s">
        <v>181</v>
      </c>
      <c r="K109" s="70" t="s">
        <v>181</v>
      </c>
      <c r="L109" s="70" t="s">
        <v>181</v>
      </c>
      <c r="M109" s="70" t="s">
        <v>181</v>
      </c>
      <c r="N109" s="70" t="s">
        <v>181</v>
      </c>
      <c r="O109" s="70" t="s">
        <v>181</v>
      </c>
      <c r="P109" s="70" t="s">
        <v>181</v>
      </c>
      <c r="Q109" s="70" t="s">
        <v>181</v>
      </c>
    </row>
    <row r="110" spans="1:17" ht="11.45" customHeight="1" x14ac:dyDescent="0.25">
      <c r="A110" s="62" t="s">
        <v>55</v>
      </c>
      <c r="B110" s="70" t="s">
        <v>181</v>
      </c>
      <c r="C110" s="70" t="s">
        <v>181</v>
      </c>
      <c r="D110" s="70" t="s">
        <v>181</v>
      </c>
      <c r="E110" s="70" t="s">
        <v>181</v>
      </c>
      <c r="F110" s="70" t="s">
        <v>181</v>
      </c>
      <c r="G110" s="70" t="s">
        <v>181</v>
      </c>
      <c r="H110" s="70" t="s">
        <v>181</v>
      </c>
      <c r="I110" s="70" t="s">
        <v>181</v>
      </c>
      <c r="J110" s="70" t="s">
        <v>181</v>
      </c>
      <c r="K110" s="70" t="s">
        <v>181</v>
      </c>
      <c r="L110" s="70" t="s">
        <v>181</v>
      </c>
      <c r="M110" s="70" t="s">
        <v>181</v>
      </c>
      <c r="N110" s="70" t="s">
        <v>181</v>
      </c>
      <c r="O110" s="70" t="s">
        <v>181</v>
      </c>
      <c r="P110" s="70" t="s">
        <v>181</v>
      </c>
      <c r="Q110" s="70" t="s">
        <v>181</v>
      </c>
    </row>
    <row r="111" spans="1:17" ht="11.45" customHeight="1" x14ac:dyDescent="0.25">
      <c r="A111" s="19" t="s">
        <v>24</v>
      </c>
      <c r="B111" s="21">
        <v>34.799527389084616</v>
      </c>
      <c r="C111" s="21">
        <v>34.740067638314265</v>
      </c>
      <c r="D111" s="21">
        <v>34.550499203748487</v>
      </c>
      <c r="E111" s="21">
        <v>34.126820002412693</v>
      </c>
      <c r="F111" s="21">
        <v>34.140126653994685</v>
      </c>
      <c r="G111" s="21">
        <v>34.060435645621801</v>
      </c>
      <c r="H111" s="21">
        <v>33.987512874347523</v>
      </c>
      <c r="I111" s="21">
        <v>33.810692926141371</v>
      </c>
      <c r="J111" s="21">
        <v>33.70355820189976</v>
      </c>
      <c r="K111" s="21">
        <v>33.628137237314291</v>
      </c>
      <c r="L111" s="21">
        <v>33.623107392823208</v>
      </c>
      <c r="M111" s="21">
        <v>33.369997010830005</v>
      </c>
      <c r="N111" s="21">
        <v>33.17000491005178</v>
      </c>
      <c r="O111" s="21">
        <v>33.028524034021281</v>
      </c>
      <c r="P111" s="21">
        <v>32.799657199837085</v>
      </c>
      <c r="Q111" s="21">
        <v>32.88168790147693</v>
      </c>
    </row>
    <row r="112" spans="1:17" ht="11.45" customHeight="1" x14ac:dyDescent="0.25">
      <c r="A112" s="17" t="s">
        <v>23</v>
      </c>
      <c r="B112" s="20">
        <v>34.211645713174519</v>
      </c>
      <c r="C112" s="20">
        <v>34.206345370537171</v>
      </c>
      <c r="D112" s="20">
        <v>34.046095895689881</v>
      </c>
      <c r="E112" s="20">
        <v>33.740805432369484</v>
      </c>
      <c r="F112" s="20">
        <v>33.718632425736622</v>
      </c>
      <c r="G112" s="20">
        <v>33.594465006241904</v>
      </c>
      <c r="H112" s="20">
        <v>33.425697974135716</v>
      </c>
      <c r="I112" s="20">
        <v>33.248158898871225</v>
      </c>
      <c r="J112" s="20">
        <v>33.110776540372747</v>
      </c>
      <c r="K112" s="20">
        <v>33.119633505384257</v>
      </c>
      <c r="L112" s="20">
        <v>33.034971643927427</v>
      </c>
      <c r="M112" s="20">
        <v>32.713960438244762</v>
      </c>
      <c r="N112" s="20">
        <v>32.46130935230584</v>
      </c>
      <c r="O112" s="20">
        <v>32.255369662283236</v>
      </c>
      <c r="P112" s="20">
        <v>32.098968517761378</v>
      </c>
      <c r="Q112" s="20">
        <v>32.107373278846808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44.194262965338666</v>
      </c>
      <c r="D113" s="69">
        <v>43.176715229305479</v>
      </c>
      <c r="E113" s="69">
        <v>42.498163697338143</v>
      </c>
      <c r="F113" s="69">
        <v>42.011756540615387</v>
      </c>
      <c r="G113" s="69">
        <v>41.823078305484188</v>
      </c>
      <c r="H113" s="69">
        <v>41.614277110037904</v>
      </c>
      <c r="I113" s="69">
        <v>41.504251529022177</v>
      </c>
      <c r="J113" s="69">
        <v>41.468581094504955</v>
      </c>
      <c r="K113" s="69">
        <v>41.469724049099824</v>
      </c>
      <c r="L113" s="69">
        <v>41.17502534361271</v>
      </c>
      <c r="M113" s="69">
        <v>40.893465312088352</v>
      </c>
      <c r="N113" s="69">
        <v>40.619278274232556</v>
      </c>
      <c r="O113" s="69">
        <v>40.368844834206314</v>
      </c>
      <c r="P113" s="69">
        <v>40.267394699334254</v>
      </c>
      <c r="Q113" s="69">
        <v>39.997953803305272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1.0725000000065619</v>
      </c>
      <c r="C117" s="111">
        <f>IF(TrRoad_act!C86=0,"",TrRoad_ene!C62/TrRoad_tech!C90)</f>
        <v>1.0726462067587228</v>
      </c>
      <c r="D117" s="111">
        <f>IF(TrRoad_act!D86=0,"",TrRoad_ene!D62/TrRoad_tech!D90)</f>
        <v>1.0731464344515629</v>
      </c>
      <c r="E117" s="111">
        <f>IF(TrRoad_act!E86=0,"",TrRoad_ene!E62/TrRoad_tech!E90)</f>
        <v>1.0740242473560235</v>
      </c>
      <c r="F117" s="111">
        <f>IF(TrRoad_act!F86=0,"",TrRoad_ene!F62/TrRoad_tech!F90)</f>
        <v>1.0754242267698018</v>
      </c>
      <c r="G117" s="111">
        <f>IF(TrRoad_act!G86=0,"",TrRoad_ene!G62/TrRoad_tech!G90)</f>
        <v>1.0777160306228768</v>
      </c>
      <c r="H117" s="111">
        <f>IF(TrRoad_act!H86=0,"",TrRoad_ene!H62/TrRoad_tech!H90)</f>
        <v>1.0819968319193771</v>
      </c>
      <c r="I117" s="111">
        <f>IF(TrRoad_act!I86=0,"",TrRoad_ene!I62/TrRoad_tech!I90)</f>
        <v>1.0897971839426288</v>
      </c>
      <c r="J117" s="111">
        <f>IF(TrRoad_act!J86=0,"",TrRoad_ene!J62/TrRoad_tech!J90)</f>
        <v>1.0996402917732404</v>
      </c>
      <c r="K117" s="111">
        <f>IF(TrRoad_act!K86=0,"",TrRoad_ene!K62/TrRoad_tech!K90)</f>
        <v>1.1068981244395451</v>
      </c>
      <c r="L117" s="111">
        <f>IF(TrRoad_act!L86=0,"",TrRoad_ene!L62/TrRoad_tech!L90)</f>
        <v>1.1107330766388881</v>
      </c>
      <c r="M117" s="111">
        <f>IF(TrRoad_act!M86=0,"",TrRoad_ene!M62/TrRoad_tech!M90)</f>
        <v>1.1153385073095294</v>
      </c>
      <c r="N117" s="111">
        <f>IF(TrRoad_act!N86=0,"",TrRoad_ene!N62/TrRoad_tech!N90)</f>
        <v>1.120256954554979</v>
      </c>
      <c r="O117" s="111">
        <f>IF(TrRoad_act!O86=0,"",TrRoad_ene!O62/TrRoad_tech!O90)</f>
        <v>1.1259816220816645</v>
      </c>
      <c r="P117" s="111">
        <f>IF(TrRoad_act!P86=0,"",TrRoad_ene!P62/TrRoad_tech!P90)</f>
        <v>1.1328492317175314</v>
      </c>
      <c r="Q117" s="111">
        <f>IF(TrRoad_act!Q86=0,"",TrRoad_ene!Q62/TrRoad_tech!Q90)</f>
        <v>1.140522807550741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1.0085910784911909</v>
      </c>
      <c r="C118" s="107">
        <f>IF(TrRoad_act!C87=0,"",TrRoad_ene!C63/TrRoad_tech!C91)</f>
        <v>1.0693147748149918</v>
      </c>
      <c r="D118" s="107">
        <f>IF(TrRoad_act!D87=0,"",TrRoad_ene!D63/TrRoad_tech!D91)</f>
        <v>1.0727845787352062</v>
      </c>
      <c r="E118" s="107">
        <f>IF(TrRoad_act!E87=0,"",TrRoad_ene!E63/TrRoad_tech!E91)</f>
        <v>1.0465216502854526</v>
      </c>
      <c r="F118" s="107">
        <f>IF(TrRoad_act!F87=0,"",TrRoad_ene!F63/TrRoad_tech!F91)</f>
        <v>1.055721129386834</v>
      </c>
      <c r="G118" s="107">
        <f>IF(TrRoad_act!G87=0,"",TrRoad_ene!G63/TrRoad_tech!G91)</f>
        <v>1.0611315245534765</v>
      </c>
      <c r="H118" s="107">
        <f>IF(TrRoad_act!H87=0,"",TrRoad_ene!H63/TrRoad_tech!H91)</f>
        <v>1.0380322938657141</v>
      </c>
      <c r="I118" s="107">
        <f>IF(TrRoad_act!I87=0,"",TrRoad_ene!I63/TrRoad_tech!I91)</f>
        <v>1.083769822370799</v>
      </c>
      <c r="J118" s="107">
        <f>IF(TrRoad_act!J87=0,"",TrRoad_ene!J63/TrRoad_tech!J91)</f>
        <v>1.0926026282851196</v>
      </c>
      <c r="K118" s="107">
        <f>IF(TrRoad_act!K87=0,"",TrRoad_ene!K63/TrRoad_tech!K91)</f>
        <v>1.0455247750836349</v>
      </c>
      <c r="L118" s="107">
        <f>IF(TrRoad_act!L87=0,"",TrRoad_ene!L63/TrRoad_tech!L91)</f>
        <v>1.0533929927373082</v>
      </c>
      <c r="M118" s="107">
        <f>IF(TrRoad_act!M87=0,"",TrRoad_ene!M63/TrRoad_tech!M91)</f>
        <v>1.0725995172306397</v>
      </c>
      <c r="N118" s="107">
        <f>IF(TrRoad_act!N87=0,"",TrRoad_ene!N63/TrRoad_tech!N91)</f>
        <v>1.0487732715278899</v>
      </c>
      <c r="O118" s="107">
        <f>IF(TrRoad_act!O87=0,"",TrRoad_ene!O63/TrRoad_tech!O91)</f>
        <v>1.0651968486835042</v>
      </c>
      <c r="P118" s="107">
        <f>IF(TrRoad_act!P87=0,"",TrRoad_ene!P63/TrRoad_tech!P91)</f>
        <v>1.1299687174710862</v>
      </c>
      <c r="Q118" s="107">
        <f>IF(TrRoad_act!Q87=0,"",TrRoad_ene!Q63/TrRoad_tech!Q91)</f>
        <v>1.1478042081155357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1.0253107797058258</v>
      </c>
      <c r="C119" s="108">
        <f>IF(TrRoad_act!C88=0,"",TrRoad_ene!C64/TrRoad_tech!C92)</f>
        <v>1.0907898248350121</v>
      </c>
      <c r="D119" s="108">
        <f>IF(TrRoad_act!D88=0,"",TrRoad_ene!D64/TrRoad_tech!D92)</f>
        <v>1.0853031312257464</v>
      </c>
      <c r="E119" s="108">
        <f>IF(TrRoad_act!E88=0,"",TrRoad_ene!E64/TrRoad_tech!E92)</f>
        <v>1.0663519251223907</v>
      </c>
      <c r="F119" s="108">
        <f>IF(TrRoad_act!F88=0,"",TrRoad_ene!F64/TrRoad_tech!F92)</f>
        <v>1.0748514823777291</v>
      </c>
      <c r="G119" s="108">
        <f>IF(TrRoad_act!G88=0,"",TrRoad_ene!G64/TrRoad_tech!G92)</f>
        <v>1.0241718518518672</v>
      </c>
      <c r="H119" s="108">
        <f>IF(TrRoad_act!H88=0,"",TrRoad_ene!H64/TrRoad_tech!H92)</f>
        <v>1.0359941648728836</v>
      </c>
      <c r="I119" s="108">
        <f>IF(TrRoad_act!I88=0,"",TrRoad_ene!I64/TrRoad_tech!I92)</f>
        <v>1.0966792342650875</v>
      </c>
      <c r="J119" s="108">
        <f>IF(TrRoad_act!J88=0,"",TrRoad_ene!J64/TrRoad_tech!J92)</f>
        <v>1.1120082414718078</v>
      </c>
      <c r="K119" s="108">
        <f>IF(TrRoad_act!K88=0,"",TrRoad_ene!K64/TrRoad_tech!K92)</f>
        <v>1.0760739342892098</v>
      </c>
      <c r="L119" s="108">
        <f>IF(TrRoad_act!L88=0,"",TrRoad_ene!L64/TrRoad_tech!L92)</f>
        <v>1.1112215671764851</v>
      </c>
      <c r="M119" s="108">
        <f>IF(TrRoad_act!M88=0,"",TrRoad_ene!M64/TrRoad_tech!M92)</f>
        <v>1.0984073604410753</v>
      </c>
      <c r="N119" s="108">
        <f>IF(TrRoad_act!N88=0,"",TrRoad_ene!N64/TrRoad_tech!N92)</f>
        <v>1.0872656639187916</v>
      </c>
      <c r="O119" s="108">
        <f>IF(TrRoad_act!O88=0,"",TrRoad_ene!O64/TrRoad_tech!O92)</f>
        <v>1.1041927805593434</v>
      </c>
      <c r="P119" s="108">
        <f>IF(TrRoad_act!P88=0,"",TrRoad_ene!P64/TrRoad_tech!P92)</f>
        <v>1.1128660152892786</v>
      </c>
      <c r="Q119" s="108">
        <f>IF(TrRoad_act!Q88=0,"",TrRoad_ene!Q64/TrRoad_tech!Q92)</f>
        <v>1.1239094998271513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1.0756122172976219</v>
      </c>
      <c r="C120" s="108">
        <f>IF(TrRoad_act!C89=0,"",TrRoad_ene!C65/TrRoad_tech!C93)</f>
        <v>1.1308908312712438</v>
      </c>
      <c r="D120" s="108">
        <f>IF(TrRoad_act!D89=0,"",TrRoad_ene!D65/TrRoad_tech!D93)</f>
        <v>1.1284454107540187</v>
      </c>
      <c r="E120" s="108">
        <f>IF(TrRoad_act!E89=0,"",TrRoad_ene!E65/TrRoad_tech!E93)</f>
        <v>1.0489328981029229</v>
      </c>
      <c r="F120" s="108">
        <f>IF(TrRoad_act!F89=0,"",TrRoad_ene!F65/TrRoad_tech!F93)</f>
        <v>1.0831295900878013</v>
      </c>
      <c r="G120" s="108">
        <f>IF(TrRoad_act!G89=0,"",TrRoad_ene!G65/TrRoad_tech!G93)</f>
        <v>1.0518373053027483</v>
      </c>
      <c r="H120" s="108">
        <f>IF(TrRoad_act!H89=0,"",TrRoad_ene!H65/TrRoad_tech!H93)</f>
        <v>1.0104680551780671</v>
      </c>
      <c r="I120" s="108">
        <f>IF(TrRoad_act!I89=0,"",TrRoad_ene!I65/TrRoad_tech!I93)</f>
        <v>1.1204029993213025</v>
      </c>
      <c r="J120" s="108">
        <f>IF(TrRoad_act!J89=0,"",TrRoad_ene!J65/TrRoad_tech!J93)</f>
        <v>1.1417287264137619</v>
      </c>
      <c r="K120" s="108">
        <f>IF(TrRoad_act!K89=0,"",TrRoad_ene!K65/TrRoad_tech!K93)</f>
        <v>1.0276649088373677</v>
      </c>
      <c r="L120" s="108">
        <f>IF(TrRoad_act!L89=0,"",TrRoad_ene!L65/TrRoad_tech!L93)</f>
        <v>1.0825249344283907</v>
      </c>
      <c r="M120" s="108">
        <f>IF(TrRoad_act!M89=0,"",TrRoad_ene!M65/TrRoad_tech!M93)</f>
        <v>1.1117790328026793</v>
      </c>
      <c r="N120" s="108">
        <f>IF(TrRoad_act!N89=0,"",TrRoad_ene!N65/TrRoad_tech!N93)</f>
        <v>1.0677610390240646</v>
      </c>
      <c r="O120" s="108">
        <f>IF(TrRoad_act!O89=0,"",TrRoad_ene!O65/TrRoad_tech!O93)</f>
        <v>1.0976819024307678</v>
      </c>
      <c r="P120" s="108">
        <f>IF(TrRoad_act!P89=0,"",TrRoad_ene!P65/TrRoad_tech!P93)</f>
        <v>1.1787130158178305</v>
      </c>
      <c r="Q120" s="108">
        <f>IF(TrRoad_act!Q89=0,"",TrRoad_ene!Q65/TrRoad_tech!Q93)</f>
        <v>1.1949748239321016</v>
      </c>
    </row>
    <row r="121" spans="1:17" ht="11.45" customHeight="1" x14ac:dyDescent="0.25">
      <c r="A121" s="62" t="s">
        <v>57</v>
      </c>
      <c r="B121" s="108">
        <f>IF(TrRoad_act!B90=0,"",TrRoad_ene!B66/TrRoad_tech!B94)</f>
        <v>1.0196048988897948</v>
      </c>
      <c r="C121" s="108">
        <f>IF(TrRoad_act!C90=0,"",TrRoad_ene!C66/TrRoad_tech!C94)</f>
        <v>1.1403446739536653</v>
      </c>
      <c r="D121" s="108">
        <f>IF(TrRoad_act!D90=0,"",TrRoad_ene!D66/TrRoad_tech!D94)</f>
        <v>1.1551933754745158</v>
      </c>
      <c r="E121" s="108">
        <f>IF(TrRoad_act!E90=0,"",TrRoad_ene!E66/TrRoad_tech!E94)</f>
        <v>1.2169810626725821</v>
      </c>
      <c r="F121" s="108">
        <f>IF(TrRoad_act!F90=0,"",TrRoad_ene!F66/TrRoad_tech!F94)</f>
        <v>1.1777445503482571</v>
      </c>
      <c r="G121" s="108">
        <f>IF(TrRoad_act!G90=0,"",TrRoad_ene!G66/TrRoad_tech!G94)</f>
        <v>1.3721688973605768</v>
      </c>
      <c r="H121" s="108">
        <f>IF(TrRoad_act!H90=0,"",TrRoad_ene!H66/TrRoad_tech!H94)</f>
        <v>1.3277726599052777</v>
      </c>
      <c r="I121" s="108">
        <f>IF(TrRoad_act!I90=0,"",TrRoad_ene!I66/TrRoad_tech!I94)</f>
        <v>1.1399759857057206</v>
      </c>
      <c r="J121" s="108">
        <f>IF(TrRoad_act!J90=0,"",TrRoad_ene!J66/TrRoad_tech!J94)</f>
        <v>1.0901278904249851</v>
      </c>
      <c r="K121" s="108">
        <f>IF(TrRoad_act!K90=0,"",TrRoad_ene!K66/TrRoad_tech!K94)</f>
        <v>1.2482125664150701</v>
      </c>
      <c r="L121" s="108">
        <f>IF(TrRoad_act!L90=0,"",TrRoad_ene!L66/TrRoad_tech!L94)</f>
        <v>1.1083954039805011</v>
      </c>
      <c r="M121" s="108">
        <f>IF(TrRoad_act!M90=0,"",TrRoad_ene!M66/TrRoad_tech!M94)</f>
        <v>1.1238214560751338</v>
      </c>
      <c r="N121" s="108">
        <f>IF(TrRoad_act!N90=0,"",TrRoad_ene!N66/TrRoad_tech!N94)</f>
        <v>1.1985331685755258</v>
      </c>
      <c r="O121" s="108">
        <f>IF(TrRoad_act!O90=0,"",TrRoad_ene!O66/TrRoad_tech!O94)</f>
        <v>1.1242081689004655</v>
      </c>
      <c r="P121" s="108">
        <f>IF(TrRoad_act!P90=0,"",TrRoad_ene!P66/TrRoad_tech!P94)</f>
        <v>1.1298065657055143</v>
      </c>
      <c r="Q121" s="108">
        <f>IF(TrRoad_act!Q90=0,"",TrRoad_ene!Q66/TrRoad_tech!Q94)</f>
        <v>1.1267643454219567</v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 t="str">
        <f>IF(TrRoad_act!C91=0,"",TrRoad_ene!C67/TrRoad_tech!C95)</f>
        <v/>
      </c>
      <c r="D122" s="108" t="str">
        <f>IF(TrRoad_act!D91=0,"",TrRoad_ene!D67/TrRoad_tech!D95)</f>
        <v/>
      </c>
      <c r="E122" s="108" t="str">
        <f>IF(TrRoad_act!E91=0,"",TrRoad_ene!E67/TrRoad_tech!E95)</f>
        <v/>
      </c>
      <c r="F122" s="108" t="str">
        <f>IF(TrRoad_act!F91=0,"",TrRoad_ene!F67/TrRoad_tech!F95)</f>
        <v/>
      </c>
      <c r="G122" s="108" t="str">
        <f>IF(TrRoad_act!G91=0,"",TrRoad_ene!G67/TrRoad_tech!G95)</f>
        <v/>
      </c>
      <c r="H122" s="108" t="str">
        <f>IF(TrRoad_act!H91=0,"",TrRoad_ene!H67/TrRoad_tech!H95)</f>
        <v/>
      </c>
      <c r="I122" s="108" t="str">
        <f>IF(TrRoad_act!I91=0,"",TrRoad_ene!I67/TrRoad_tech!I95)</f>
        <v/>
      </c>
      <c r="J122" s="108" t="str">
        <f>IF(TrRoad_act!J91=0,"",TrRoad_ene!J67/TrRoad_tech!J95)</f>
        <v/>
      </c>
      <c r="K122" s="108" t="str">
        <f>IF(TrRoad_act!K91=0,"",TrRoad_ene!K67/TrRoad_tech!K95)</f>
        <v/>
      </c>
      <c r="L122" s="108" t="str">
        <f>IF(TrRoad_act!L91=0,"",TrRoad_ene!L67/TrRoad_tech!L95)</f>
        <v/>
      </c>
      <c r="M122" s="108" t="str">
        <f>IF(TrRoad_act!M91=0,"",TrRoad_ene!M67/TrRoad_tech!M95)</f>
        <v/>
      </c>
      <c r="N122" s="108">
        <f>IF(TrRoad_act!N91=0,"",TrRoad_ene!N67/TrRoad_tech!N95)</f>
        <v>1.2360000000066977</v>
      </c>
      <c r="O122" s="108">
        <f>IF(TrRoad_act!O91=0,"",TrRoad_ene!O67/TrRoad_tech!O95)</f>
        <v>1.2510190593636061</v>
      </c>
      <c r="P122" s="108">
        <f>IF(TrRoad_act!P91=0,"",TrRoad_ene!P67/TrRoad_tech!P95)</f>
        <v>1.2722556865512968</v>
      </c>
      <c r="Q122" s="108">
        <f>IF(TrRoad_act!Q91=0,"",TrRoad_ene!Q67/TrRoad_tech!Q95)</f>
        <v>1.2795015011295048</v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 t="str">
        <f>IF(TrRoad_act!N92=0,"",TrRoad_ene!N68/TrRoad_tech!N96)</f>
        <v/>
      </c>
      <c r="O123" s="108">
        <f>IF(TrRoad_act!O92=0,"",TrRoad_ene!O68/TrRoad_tech!O96)</f>
        <v>1.2458541999612844</v>
      </c>
      <c r="P123" s="108">
        <f>IF(TrRoad_act!P92=0,"",TrRoad_ene!P68/TrRoad_tech!P96)</f>
        <v>1.2573875761633877</v>
      </c>
      <c r="Q123" s="108">
        <f>IF(TrRoad_act!Q92=0,"",TrRoad_ene!Q68/TrRoad_tech!Q96)</f>
        <v>1.2654287408798244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 t="str">
        <f>IF(TrRoad_act!I93=0,"",TrRoad_ene!I69/TrRoad_tech!I97)</f>
        <v/>
      </c>
      <c r="J124" s="108" t="str">
        <f>IF(TrRoad_act!J93=0,"",TrRoad_ene!J69/TrRoad_tech!J97)</f>
        <v/>
      </c>
      <c r="K124" s="108" t="str">
        <f>IF(TrRoad_act!K93=0,"",TrRoad_ene!K69/TrRoad_tech!K97)</f>
        <v/>
      </c>
      <c r="L124" s="108" t="str">
        <f>IF(TrRoad_act!L93=0,"",TrRoad_ene!L69/TrRoad_tech!L97)</f>
        <v/>
      </c>
      <c r="M124" s="108">
        <f>IF(TrRoad_act!M93=0,"",TrRoad_ene!M69/TrRoad_tech!M97)</f>
        <v>1.2173333333398659</v>
      </c>
      <c r="N124" s="108">
        <f>IF(TrRoad_act!N93=0,"",TrRoad_ene!N69/TrRoad_tech!N97)</f>
        <v>1.2173333333398659</v>
      </c>
      <c r="O124" s="108">
        <f>IF(TrRoad_act!O93=0,"",TrRoad_ene!O69/TrRoad_tech!O97)</f>
        <v>1.242894590672099</v>
      </c>
      <c r="P124" s="108">
        <f>IF(TrRoad_act!P93=0,"",TrRoad_ene!P69/TrRoad_tech!P97)</f>
        <v>1.2743243183949851</v>
      </c>
      <c r="Q124" s="108">
        <f>IF(TrRoad_act!Q93=0,"",TrRoad_ene!Q69/TrRoad_tech!Q97)</f>
        <v>1.2909798143295843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1.1000000000133241</v>
      </c>
      <c r="C125" s="107">
        <f>IF(TrRoad_act!C94=0,"",TrRoad_ene!C70/TrRoad_tech!C98)</f>
        <v>1.1003016490761435</v>
      </c>
      <c r="D125" s="107">
        <f>IF(TrRoad_act!D94=0,"",TrRoad_ene!D70/TrRoad_tech!D98)</f>
        <v>1.103088542676024</v>
      </c>
      <c r="E125" s="107">
        <f>IF(TrRoad_act!E94=0,"",TrRoad_ene!E70/TrRoad_tech!E98)</f>
        <v>1.1062676823573261</v>
      </c>
      <c r="F125" s="107">
        <f>IF(TrRoad_act!F94=0,"",TrRoad_ene!F70/TrRoad_tech!F98)</f>
        <v>1.1085372715524162</v>
      </c>
      <c r="G125" s="107">
        <f>IF(TrRoad_act!G94=0,"",TrRoad_ene!G70/TrRoad_tech!G98)</f>
        <v>1.1112170182252583</v>
      </c>
      <c r="H125" s="107">
        <f>IF(TrRoad_act!H94=0,"",TrRoad_ene!H70/TrRoad_tech!H98)</f>
        <v>1.1144126446557687</v>
      </c>
      <c r="I125" s="107">
        <f>IF(TrRoad_act!I94=0,"",TrRoad_ene!I70/TrRoad_tech!I98)</f>
        <v>1.1169618430743864</v>
      </c>
      <c r="J125" s="107">
        <f>IF(TrRoad_act!J94=0,"",TrRoad_ene!J70/TrRoad_tech!J98)</f>
        <v>1.1216566899081304</v>
      </c>
      <c r="K125" s="107">
        <f>IF(TrRoad_act!K94=0,"",TrRoad_ene!K70/TrRoad_tech!K98)</f>
        <v>1.1268560816537614</v>
      </c>
      <c r="L125" s="107">
        <f>IF(TrRoad_act!L94=0,"",TrRoad_ene!L70/TrRoad_tech!L98)</f>
        <v>1.1381524226820818</v>
      </c>
      <c r="M125" s="107">
        <f>IF(TrRoad_act!M94=0,"",TrRoad_ene!M70/TrRoad_tech!M98)</f>
        <v>1.1484977341100804</v>
      </c>
      <c r="N125" s="107">
        <f>IF(TrRoad_act!N94=0,"",TrRoad_ene!N70/TrRoad_tech!N98)</f>
        <v>1.1468726935627931</v>
      </c>
      <c r="O125" s="107">
        <f>IF(TrRoad_act!O94=0,"",TrRoad_ene!O70/TrRoad_tech!O98)</f>
        <v>1.1536510090082657</v>
      </c>
      <c r="P125" s="107">
        <f>IF(TrRoad_act!P94=0,"",TrRoad_ene!P70/TrRoad_tech!P98)</f>
        <v>1.1591245410925961</v>
      </c>
      <c r="Q125" s="107">
        <f>IF(TrRoad_act!Q94=0,"",TrRoad_ene!Q70/TrRoad_tech!Q98)</f>
        <v>1.1646908907155256</v>
      </c>
    </row>
    <row r="126" spans="1:17" ht="11.45" customHeight="1" x14ac:dyDescent="0.25">
      <c r="A126" s="62" t="s">
        <v>59</v>
      </c>
      <c r="B126" s="106" t="str">
        <f>IF(TrRoad_act!B95=0,"",TrRoad_ene!B71/TrRoad_tech!B99)</f>
        <v/>
      </c>
      <c r="C126" s="106" t="str">
        <f>IF(TrRoad_act!C95=0,"",TrRoad_ene!C71/TrRoad_tech!C99)</f>
        <v/>
      </c>
      <c r="D126" s="106">
        <f>IF(TrRoad_act!D95=0,"",TrRoad_ene!D71/TrRoad_tech!D99)</f>
        <v>1.104666666680032</v>
      </c>
      <c r="E126" s="106">
        <f>IF(TrRoad_act!E95=0,"",TrRoad_ene!E71/TrRoad_tech!E99)</f>
        <v>1.1058091529828527</v>
      </c>
      <c r="F126" s="106">
        <f>IF(TrRoad_act!F95=0,"",TrRoad_ene!F71/TrRoad_tech!F99)</f>
        <v>1.1059048979971158</v>
      </c>
      <c r="G126" s="106">
        <f>IF(TrRoad_act!G95=0,"",TrRoad_ene!G71/TrRoad_tech!G99)</f>
        <v>1.1063233813415361</v>
      </c>
      <c r="H126" s="106">
        <f>IF(TrRoad_act!H95=0,"",TrRoad_ene!H71/TrRoad_tech!H99)</f>
        <v>1.1074308378240372</v>
      </c>
      <c r="I126" s="106">
        <f>IF(TrRoad_act!I95=0,"",TrRoad_ene!I71/TrRoad_tech!I99)</f>
        <v>1.1076401523032224</v>
      </c>
      <c r="J126" s="106">
        <f>IF(TrRoad_act!J95=0,"",TrRoad_ene!J71/TrRoad_tech!J99)</f>
        <v>1.1084847723447437</v>
      </c>
      <c r="K126" s="106">
        <f>IF(TrRoad_act!K95=0,"",TrRoad_ene!K71/TrRoad_tech!K99)</f>
        <v>1.1087269891419027</v>
      </c>
      <c r="L126" s="106">
        <f>IF(TrRoad_act!L95=0,"",TrRoad_ene!L71/TrRoad_tech!L99)</f>
        <v>1.1087269891419025</v>
      </c>
      <c r="M126" s="106">
        <f>IF(TrRoad_act!M95=0,"",TrRoad_ene!M71/TrRoad_tech!M99)</f>
        <v>1.1103003002444101</v>
      </c>
      <c r="N126" s="106">
        <f>IF(TrRoad_act!N95=0,"",TrRoad_ene!N71/TrRoad_tech!N99)</f>
        <v>1.1108764451510942</v>
      </c>
      <c r="O126" s="106">
        <f>IF(TrRoad_act!O95=0,"",TrRoad_ene!O71/TrRoad_tech!O99)</f>
        <v>1.1723713147251762</v>
      </c>
      <c r="P126" s="106">
        <f>IF(TrRoad_act!P95=0,"",TrRoad_ene!P71/TrRoad_tech!P99)</f>
        <v>1.1780000000135262</v>
      </c>
      <c r="Q126" s="106">
        <f>IF(TrRoad_act!Q95=0,"",TrRoad_ene!Q71/TrRoad_tech!Q99)</f>
        <v>1.1780000000135258</v>
      </c>
    </row>
    <row r="127" spans="1:17" ht="11.45" customHeight="1" x14ac:dyDescent="0.25">
      <c r="A127" s="62" t="s">
        <v>58</v>
      </c>
      <c r="B127" s="106">
        <f>IF(TrRoad_act!B96=0,"",TrRoad_ene!B72/TrRoad_tech!B100)</f>
        <v>1.1000000000133241</v>
      </c>
      <c r="C127" s="106">
        <f>IF(TrRoad_act!C96=0,"",TrRoad_ene!C72/TrRoad_tech!C100)</f>
        <v>1.1003016490761435</v>
      </c>
      <c r="D127" s="106">
        <f>IF(TrRoad_act!D96=0,"",TrRoad_ene!D72/TrRoad_tech!D100)</f>
        <v>1.1011291989800884</v>
      </c>
      <c r="E127" s="106">
        <f>IF(TrRoad_act!E96=0,"",TrRoad_ene!E72/TrRoad_tech!E100)</f>
        <v>1.1033965834392303</v>
      </c>
      <c r="F127" s="106">
        <f>IF(TrRoad_act!F96=0,"",TrRoad_ene!F72/TrRoad_tech!F100)</f>
        <v>1.1059058266177098</v>
      </c>
      <c r="G127" s="106">
        <f>IF(TrRoad_act!G96=0,"",TrRoad_ene!G72/TrRoad_tech!G100)</f>
        <v>1.1088809787306677</v>
      </c>
      <c r="H127" s="106">
        <f>IF(TrRoad_act!H96=0,"",TrRoad_ene!H72/TrRoad_tech!H100)</f>
        <v>1.112901470222365</v>
      </c>
      <c r="I127" s="106">
        <f>IF(TrRoad_act!I96=0,"",TrRoad_ene!I72/TrRoad_tech!I100)</f>
        <v>1.1172973247593871</v>
      </c>
      <c r="J127" s="106">
        <f>IF(TrRoad_act!J96=0,"",TrRoad_ene!J72/TrRoad_tech!J100)</f>
        <v>1.1241785267771993</v>
      </c>
      <c r="K127" s="106">
        <f>IF(TrRoad_act!K96=0,"",TrRoad_ene!K72/TrRoad_tech!K100)</f>
        <v>1.1286627261484852</v>
      </c>
      <c r="L127" s="106">
        <f>IF(TrRoad_act!L96=0,"",TrRoad_ene!L72/TrRoad_tech!L100)</f>
        <v>1.1345820434244784</v>
      </c>
      <c r="M127" s="106">
        <f>IF(TrRoad_act!M96=0,"",TrRoad_ene!M72/TrRoad_tech!M100)</f>
        <v>1.1422130301382971</v>
      </c>
      <c r="N127" s="106">
        <f>IF(TrRoad_act!N96=0,"",TrRoad_ene!N72/TrRoad_tech!N100)</f>
        <v>1.1448390184863928</v>
      </c>
      <c r="O127" s="106">
        <f>IF(TrRoad_act!O96=0,"",TrRoad_ene!O72/TrRoad_tech!O100)</f>
        <v>1.1565156499608511</v>
      </c>
      <c r="P127" s="106">
        <f>IF(TrRoad_act!P96=0,"",TrRoad_ene!P72/TrRoad_tech!P100)</f>
        <v>1.1696473112754044</v>
      </c>
      <c r="Q127" s="106">
        <f>IF(TrRoad_act!Q96=0,"",TrRoad_ene!Q72/TrRoad_tech!Q100)</f>
        <v>1.1821848777601571</v>
      </c>
    </row>
    <row r="128" spans="1:17" ht="11.45" customHeight="1" x14ac:dyDescent="0.25">
      <c r="A128" s="62" t="s">
        <v>57</v>
      </c>
      <c r="B128" s="106" t="str">
        <f>IF(TrRoad_act!B97=0,"",TrRoad_ene!B73/TrRoad_tech!B101)</f>
        <v/>
      </c>
      <c r="C128" s="106" t="str">
        <f>IF(TrRoad_act!C97=0,"",TrRoad_ene!C73/TrRoad_tech!C101)</f>
        <v/>
      </c>
      <c r="D128" s="106">
        <f>IF(TrRoad_act!D97=0,"",TrRoad_ene!D73/TrRoad_tech!D101)</f>
        <v>1.1031810381259737</v>
      </c>
      <c r="E128" s="106">
        <f>IF(TrRoad_act!E97=0,"",TrRoad_ene!E73/TrRoad_tech!E101)</f>
        <v>1.1031810381259739</v>
      </c>
      <c r="F128" s="106">
        <f>IF(TrRoad_act!F97=0,"",TrRoad_ene!F73/TrRoad_tech!F101)</f>
        <v>1.1031810381259737</v>
      </c>
      <c r="G128" s="106">
        <f>IF(TrRoad_act!G97=0,"",TrRoad_ene!G73/TrRoad_tech!G101)</f>
        <v>1.1031810381259737</v>
      </c>
      <c r="H128" s="106">
        <f>IF(TrRoad_act!H97=0,"",TrRoad_ene!H73/TrRoad_tech!H101)</f>
        <v>1.1031810381259737</v>
      </c>
      <c r="I128" s="106">
        <f>IF(TrRoad_act!I97=0,"",TrRoad_ene!I73/TrRoad_tech!I101)</f>
        <v>1.1031810381259739</v>
      </c>
      <c r="J128" s="106">
        <f>IF(TrRoad_act!J97=0,"",TrRoad_ene!J73/TrRoad_tech!J101)</f>
        <v>1.1031810381259737</v>
      </c>
      <c r="K128" s="106">
        <f>IF(TrRoad_act!K97=0,"",TrRoad_ene!K73/TrRoad_tech!K101)</f>
        <v>1.1031810381259735</v>
      </c>
      <c r="L128" s="106">
        <f>IF(TrRoad_act!L97=0,"",TrRoad_ene!L73/TrRoad_tech!L101)</f>
        <v>1.1031810381259735</v>
      </c>
      <c r="M128" s="106">
        <f>IF(TrRoad_act!M97=0,"",TrRoad_ene!M73/TrRoad_tech!M101)</f>
        <v>1.1500035438056668</v>
      </c>
      <c r="N128" s="106">
        <f>IF(TrRoad_act!N97=0,"",TrRoad_ene!N73/TrRoad_tech!N101)</f>
        <v>1.1500035438056668</v>
      </c>
      <c r="O128" s="106">
        <f>IF(TrRoad_act!O97=0,"",TrRoad_ene!O73/TrRoad_tech!O101)</f>
        <v>1.1718947848049872</v>
      </c>
      <c r="P128" s="106">
        <f>IF(TrRoad_act!P97=0,"",TrRoad_ene!P73/TrRoad_tech!P101)</f>
        <v>1.1832372875871575</v>
      </c>
      <c r="Q128" s="106">
        <f>IF(TrRoad_act!Q97=0,"",TrRoad_ene!Q73/TrRoad_tech!Q101)</f>
        <v>1.1841662235220143</v>
      </c>
    </row>
    <row r="129" spans="1:17" ht="11.45" customHeight="1" x14ac:dyDescent="0.25">
      <c r="A129" s="62" t="s">
        <v>56</v>
      </c>
      <c r="B129" s="106" t="str">
        <f>IF(TrRoad_act!B98=0,"",TrRoad_ene!B74/TrRoad_tech!B102)</f>
        <v/>
      </c>
      <c r="C129" s="106" t="str">
        <f>IF(TrRoad_act!C98=0,"",TrRoad_ene!C74/TrRoad_tech!C102)</f>
        <v/>
      </c>
      <c r="D129" s="106" t="str">
        <f>IF(TrRoad_act!D98=0,"",TrRoad_ene!D74/TrRoad_tech!D102)</f>
        <v/>
      </c>
      <c r="E129" s="106" t="str">
        <f>IF(TrRoad_act!E98=0,"",TrRoad_ene!E74/TrRoad_tech!E102)</f>
        <v/>
      </c>
      <c r="F129" s="106" t="str">
        <f>IF(TrRoad_act!F98=0,"",TrRoad_ene!F74/TrRoad_tech!F102)</f>
        <v/>
      </c>
      <c r="G129" s="106" t="str">
        <f>IF(TrRoad_act!G98=0,"",TrRoad_ene!G74/TrRoad_tech!G102)</f>
        <v/>
      </c>
      <c r="H129" s="106" t="str">
        <f>IF(TrRoad_act!H98=0,"",TrRoad_ene!H74/TrRoad_tech!H102)</f>
        <v/>
      </c>
      <c r="I129" s="106" t="str">
        <f>IF(TrRoad_act!I98=0,"",TrRoad_ene!I74/TrRoad_tech!I102)</f>
        <v/>
      </c>
      <c r="J129" s="106" t="str">
        <f>IF(TrRoad_act!J98=0,"",TrRoad_ene!J74/TrRoad_tech!J102)</f>
        <v/>
      </c>
      <c r="K129" s="106">
        <f>IF(TrRoad_act!K98=0,"",TrRoad_ene!K74/TrRoad_tech!K102)</f>
        <v>1.2565315266974755</v>
      </c>
      <c r="L129" s="106">
        <f>IF(TrRoad_act!L98=0,"",TrRoad_ene!L74/TrRoad_tech!L102)</f>
        <v>1.3761784852606018</v>
      </c>
      <c r="M129" s="106">
        <f>IF(TrRoad_act!M98=0,"",TrRoad_ene!M74/TrRoad_tech!M102)</f>
        <v>1.3881656418602921</v>
      </c>
      <c r="N129" s="106">
        <f>IF(TrRoad_act!N98=0,"",TrRoad_ene!N74/TrRoad_tech!N102)</f>
        <v>1.3239184679173104</v>
      </c>
      <c r="O129" s="106">
        <f>IF(TrRoad_act!O98=0,"",TrRoad_ene!O74/TrRoad_tech!O102)</f>
        <v>1.2197198953332717</v>
      </c>
      <c r="P129" s="106">
        <f>IF(TrRoad_act!P98=0,"",TrRoad_ene!P74/TrRoad_tech!P102)</f>
        <v>1.2266000138659978</v>
      </c>
      <c r="Q129" s="106">
        <f>IF(TrRoad_act!Q98=0,"",TrRoad_ene!Q74/TrRoad_tech!Q102)</f>
        <v>1.2264078574492052</v>
      </c>
    </row>
    <row r="130" spans="1:17" ht="11.45" customHeight="1" x14ac:dyDescent="0.25">
      <c r="A130" s="62" t="s">
        <v>55</v>
      </c>
      <c r="B130" s="106" t="str">
        <f>IF(TrRoad_act!B99=0,"",TrRoad_ene!B75/TrRoad_tech!B103)</f>
        <v/>
      </c>
      <c r="C130" s="106" t="str">
        <f>IF(TrRoad_act!C99=0,"",TrRoad_ene!C75/TrRoad_tech!C103)</f>
        <v/>
      </c>
      <c r="D130" s="106" t="str">
        <f>IF(TrRoad_act!D99=0,"",TrRoad_ene!D75/TrRoad_tech!D103)</f>
        <v/>
      </c>
      <c r="E130" s="106" t="str">
        <f>IF(TrRoad_act!E99=0,"",TrRoad_ene!E75/TrRoad_tech!E103)</f>
        <v/>
      </c>
      <c r="F130" s="106">
        <f>IF(TrRoad_act!F99=0,"",TrRoad_ene!F75/TrRoad_tech!F103)</f>
        <v>1.1120000000137229</v>
      </c>
      <c r="G130" s="106">
        <f>IF(TrRoad_act!G99=0,"",TrRoad_ene!G75/TrRoad_tech!G103)</f>
        <v>1.1153084627801586</v>
      </c>
      <c r="H130" s="106">
        <f>IF(TrRoad_act!H99=0,"",TrRoad_ene!H75/TrRoad_tech!H103)</f>
        <v>1.1180640712588961</v>
      </c>
      <c r="I130" s="106">
        <f>IF(TrRoad_act!I99=0,"",TrRoad_ene!I75/TrRoad_tech!I103)</f>
        <v>1.1204762467434393</v>
      </c>
      <c r="J130" s="106">
        <f>IF(TrRoad_act!J99=0,"",TrRoad_ene!J75/TrRoad_tech!J103)</f>
        <v>1.1211613678650159</v>
      </c>
      <c r="K130" s="106">
        <f>IF(TrRoad_act!K99=0,"",TrRoad_ene!K75/TrRoad_tech!K103)</f>
        <v>1.1219392423891148</v>
      </c>
      <c r="L130" s="106">
        <f>IF(TrRoad_act!L99=0,"",TrRoad_ene!L75/TrRoad_tech!L103)</f>
        <v>1.1221169856123514</v>
      </c>
      <c r="M130" s="106">
        <f>IF(TrRoad_act!M99=0,"",TrRoad_ene!M75/TrRoad_tech!M103)</f>
        <v>1.1229018522834102</v>
      </c>
      <c r="N130" s="106">
        <f>IF(TrRoad_act!N99=0,"",TrRoad_ene!N75/TrRoad_tech!N103)</f>
        <v>1.1231853235992637</v>
      </c>
      <c r="O130" s="106">
        <f>IF(TrRoad_act!O99=0,"",TrRoad_ene!O75/TrRoad_tech!O103)</f>
        <v>1.1640469952953163</v>
      </c>
      <c r="P130" s="106">
        <f>IF(TrRoad_act!P99=0,"",TrRoad_ene!P75/TrRoad_tech!P103)</f>
        <v>1.1657637529843179</v>
      </c>
      <c r="Q130" s="106">
        <f>IF(TrRoad_act!Q99=0,"",TrRoad_ene!Q75/TrRoad_tech!Q103)</f>
        <v>1.1670439703398425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1.1333652975953616</v>
      </c>
      <c r="C132" s="109">
        <f>IF(TrRoad_act!C101=0,"",TrRoad_ene!C77/TrRoad_tech!C105)</f>
        <v>1.1987072155587681</v>
      </c>
      <c r="D132" s="109">
        <f>IF(TrRoad_act!D101=0,"",TrRoad_ene!D77/TrRoad_tech!D105)</f>
        <v>1.1843938573072548</v>
      </c>
      <c r="E132" s="109">
        <f>IF(TrRoad_act!E101=0,"",TrRoad_ene!E77/TrRoad_tech!E105)</f>
        <v>1.1505509738413813</v>
      </c>
      <c r="F132" s="109">
        <f>IF(TrRoad_act!F101=0,"",TrRoad_ene!F77/TrRoad_tech!F105)</f>
        <v>1.161529691676578</v>
      </c>
      <c r="G132" s="109">
        <f>IF(TrRoad_act!G101=0,"",TrRoad_ene!G77/TrRoad_tech!G105)</f>
        <v>1.2624854757475394</v>
      </c>
      <c r="H132" s="109">
        <f>IF(TrRoad_act!H101=0,"",TrRoad_ene!H77/TrRoad_tech!H105)</f>
        <v>1.1784915353075809</v>
      </c>
      <c r="I132" s="109">
        <f>IF(TrRoad_act!I101=0,"",TrRoad_ene!I77/TrRoad_tech!I105)</f>
        <v>1.1578617189784333</v>
      </c>
      <c r="J132" s="109">
        <f>IF(TrRoad_act!J101=0,"",TrRoad_ene!J77/TrRoad_tech!J105)</f>
        <v>1.1515530766339235</v>
      </c>
      <c r="K132" s="109">
        <f>IF(TrRoad_act!K101=0,"",TrRoad_ene!K77/TrRoad_tech!K105)</f>
        <v>1.2343492865320072</v>
      </c>
      <c r="L132" s="109">
        <f>IF(TrRoad_act!L101=0,"",TrRoad_ene!L77/TrRoad_tech!L105)</f>
        <v>1.1569705462394446</v>
      </c>
      <c r="M132" s="109">
        <f>IF(TrRoad_act!M101=0,"",TrRoad_ene!M77/TrRoad_tech!M105)</f>
        <v>1.2156180929244562</v>
      </c>
      <c r="N132" s="109">
        <f>IF(TrRoad_act!N101=0,"",TrRoad_ene!N77/TrRoad_tech!N105)</f>
        <v>1.2026905893984181</v>
      </c>
      <c r="O132" s="109">
        <f>IF(TrRoad_act!O101=0,"",TrRoad_ene!O77/TrRoad_tech!O105)</f>
        <v>1.0790190604974972</v>
      </c>
      <c r="P132" s="109">
        <f>IF(TrRoad_act!P101=0,"",TrRoad_ene!P77/TrRoad_tech!P105)</f>
        <v>1.1739986295563209</v>
      </c>
      <c r="Q132" s="109">
        <f>IF(TrRoad_act!Q101=0,"",TrRoad_ene!Q77/TrRoad_tech!Q105)</f>
        <v>1.1868135454346498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1.1000000000067303</v>
      </c>
      <c r="C133" s="108">
        <f>IF(TrRoad_act!C102=0,"",TrRoad_ene!C78/TrRoad_tech!C106)</f>
        <v>1.1000849904953081</v>
      </c>
      <c r="D133" s="108">
        <f>IF(TrRoad_act!D102=0,"",TrRoad_ene!D78/TrRoad_tech!D106)</f>
        <v>1.1002854111827396</v>
      </c>
      <c r="E133" s="108">
        <f>IF(TrRoad_act!E102=0,"",TrRoad_ene!E78/TrRoad_tech!E106)</f>
        <v>1.1006042639753064</v>
      </c>
      <c r="F133" s="108">
        <f>IF(TrRoad_act!F102=0,"",TrRoad_ene!F78/TrRoad_tech!F106)</f>
        <v>1.1010562672343347</v>
      </c>
      <c r="G133" s="108">
        <f>IF(TrRoad_act!G102=0,"",TrRoad_ene!G78/TrRoad_tech!G106)</f>
        <v>1.1017158558063616</v>
      </c>
      <c r="H133" s="108">
        <f>IF(TrRoad_act!H102=0,"",TrRoad_ene!H78/TrRoad_tech!H106)</f>
        <v>1.1043526596834943</v>
      </c>
      <c r="I133" s="108">
        <f>IF(TrRoad_act!I102=0,"",TrRoad_ene!I78/TrRoad_tech!I106)</f>
        <v>1.1071735457505649</v>
      </c>
      <c r="J133" s="108">
        <f>IF(TrRoad_act!J102=0,"",TrRoad_ene!J78/TrRoad_tech!J106)</f>
        <v>1.1078199443912058</v>
      </c>
      <c r="K133" s="108">
        <f>IF(TrRoad_act!K102=0,"",TrRoad_ene!K78/TrRoad_tech!K106)</f>
        <v>1.1144477058576379</v>
      </c>
      <c r="L133" s="108">
        <f>IF(TrRoad_act!L102=0,"",TrRoad_ene!L78/TrRoad_tech!L106)</f>
        <v>1.1188652151238672</v>
      </c>
      <c r="M133" s="108">
        <f>IF(TrRoad_act!M102=0,"",TrRoad_ene!M78/TrRoad_tech!M106)</f>
        <v>1.1247107261499549</v>
      </c>
      <c r="N133" s="108">
        <f>IF(TrRoad_act!N102=0,"",TrRoad_ene!N78/TrRoad_tech!N106)</f>
        <v>1.1332335300009875</v>
      </c>
      <c r="O133" s="108">
        <f>IF(TrRoad_act!O102=0,"",TrRoad_ene!O78/TrRoad_tech!O106)</f>
        <v>1.1429812502518761</v>
      </c>
      <c r="P133" s="108">
        <f>IF(TrRoad_act!P102=0,"",TrRoad_ene!P78/TrRoad_tech!P106)</f>
        <v>1.1563202862586961</v>
      </c>
      <c r="Q133" s="108">
        <f>IF(TrRoad_act!Q102=0,"",TrRoad_ene!Q78/TrRoad_tech!Q106)</f>
        <v>1.1693504921320748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1.1420122704230307</v>
      </c>
      <c r="C134" s="108">
        <f>IF(TrRoad_act!C103=0,"",TrRoad_ene!C79/TrRoad_tech!C107)</f>
        <v>1.2190848561562233</v>
      </c>
      <c r="D134" s="108">
        <f>IF(TrRoad_act!D103=0,"",TrRoad_ene!D79/TrRoad_tech!D107)</f>
        <v>1.2007463368087534</v>
      </c>
      <c r="E134" s="108">
        <f>IF(TrRoad_act!E103=0,"",TrRoad_ene!E79/TrRoad_tech!E107)</f>
        <v>1.1604429865755912</v>
      </c>
      <c r="F134" s="108">
        <f>IF(TrRoad_act!F103=0,"",TrRoad_ene!F79/TrRoad_tech!F107)</f>
        <v>1.172271333553897</v>
      </c>
      <c r="G134" s="108">
        <f>IF(TrRoad_act!G103=0,"",TrRoad_ene!G79/TrRoad_tech!G107)</f>
        <v>1.2854097969594867</v>
      </c>
      <c r="H134" s="108">
        <f>IF(TrRoad_act!H103=0,"",TrRoad_ene!H79/TrRoad_tech!H107)</f>
        <v>1.1897815777105112</v>
      </c>
      <c r="I134" s="108">
        <f>IF(TrRoad_act!I103=0,"",TrRoad_ene!I79/TrRoad_tech!I107)</f>
        <v>1.1658522649692493</v>
      </c>
      <c r="J134" s="108">
        <f>IF(TrRoad_act!J103=0,"",TrRoad_ene!J79/TrRoad_tech!J107)</f>
        <v>1.1575479252714616</v>
      </c>
      <c r="K134" s="108">
        <f>IF(TrRoad_act!K103=0,"",TrRoad_ene!K79/TrRoad_tech!K107)</f>
        <v>1.2457413557836998</v>
      </c>
      <c r="L134" s="108">
        <f>IF(TrRoad_act!L103=0,"",TrRoad_ene!L79/TrRoad_tech!L107)</f>
        <v>1.1608167648495151</v>
      </c>
      <c r="M134" s="108">
        <f>IF(TrRoad_act!M103=0,"",TrRoad_ene!M79/TrRoad_tech!M107)</f>
        <v>1.2219864367103559</v>
      </c>
      <c r="N134" s="108">
        <f>IF(TrRoad_act!N103=0,"",TrRoad_ene!N79/TrRoad_tech!N107)</f>
        <v>1.2063555626813358</v>
      </c>
      <c r="O134" s="108">
        <f>IF(TrRoad_act!O103=0,"",TrRoad_ene!O79/TrRoad_tech!O107)</f>
        <v>1.0765512285584458</v>
      </c>
      <c r="P134" s="108">
        <f>IF(TrRoad_act!P103=0,"",TrRoad_ene!P79/TrRoad_tech!P107)</f>
        <v>1.1747264997684614</v>
      </c>
      <c r="Q134" s="108">
        <f>IF(TrRoad_act!Q103=0,"",TrRoad_ene!Q79/TrRoad_tech!Q107)</f>
        <v>1.1873507138868293</v>
      </c>
    </row>
    <row r="135" spans="1:17" ht="11.45" customHeight="1" x14ac:dyDescent="0.25">
      <c r="A135" s="62" t="s">
        <v>57</v>
      </c>
      <c r="B135" s="108" t="str">
        <f>IF(TrRoad_act!B104=0,"",TrRoad_ene!B80/TrRoad_tech!B108)</f>
        <v/>
      </c>
      <c r="C135" s="108" t="str">
        <f>IF(TrRoad_act!C104=0,"",TrRoad_ene!C80/TrRoad_tech!C108)</f>
        <v/>
      </c>
      <c r="D135" s="108" t="str">
        <f>IF(TrRoad_act!D104=0,"",TrRoad_ene!D80/TrRoad_tech!D108)</f>
        <v/>
      </c>
      <c r="E135" s="108" t="str">
        <f>IF(TrRoad_act!E104=0,"",TrRoad_ene!E80/TrRoad_tech!E108)</f>
        <v/>
      </c>
      <c r="F135" s="108" t="str">
        <f>IF(TrRoad_act!F104=0,"",TrRoad_ene!F80/TrRoad_tech!F108)</f>
        <v/>
      </c>
      <c r="G135" s="108" t="str">
        <f>IF(TrRoad_act!G104=0,"",TrRoad_ene!G80/TrRoad_tech!G108)</f>
        <v/>
      </c>
      <c r="H135" s="108" t="str">
        <f>IF(TrRoad_act!H104=0,"",TrRoad_ene!H80/TrRoad_tech!H108)</f>
        <v/>
      </c>
      <c r="I135" s="108" t="str">
        <f>IF(TrRoad_act!I104=0,"",TrRoad_ene!I80/TrRoad_tech!I108)</f>
        <v/>
      </c>
      <c r="J135" s="108" t="str">
        <f>IF(TrRoad_act!J104=0,"",TrRoad_ene!J80/TrRoad_tech!J108)</f>
        <v/>
      </c>
      <c r="K135" s="108" t="str">
        <f>IF(TrRoad_act!K104=0,"",TrRoad_ene!K80/TrRoad_tech!K108)</f>
        <v/>
      </c>
      <c r="L135" s="108" t="str">
        <f>IF(TrRoad_act!L104=0,"",TrRoad_ene!L80/TrRoad_tech!L108)</f>
        <v/>
      </c>
      <c r="M135" s="108" t="str">
        <f>IF(TrRoad_act!M104=0,"",TrRoad_ene!M80/TrRoad_tech!M108)</f>
        <v/>
      </c>
      <c r="N135" s="108" t="str">
        <f>IF(TrRoad_act!N104=0,"",TrRoad_ene!N80/TrRoad_tech!N108)</f>
        <v/>
      </c>
      <c r="O135" s="108" t="str">
        <f>IF(TrRoad_act!O104=0,"",TrRoad_ene!O80/TrRoad_tech!O108)</f>
        <v/>
      </c>
      <c r="P135" s="108" t="str">
        <f>IF(TrRoad_act!P104=0,"",TrRoad_ene!P80/TrRoad_tech!P108)</f>
        <v/>
      </c>
      <c r="Q135" s="108" t="str">
        <f>IF(TrRoad_act!Q104=0,"",TrRoad_ene!Q80/TrRoad_tech!Q108)</f>
        <v/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 t="str">
        <f>IF(TrRoad_act!C105=0,"",TrRoad_ene!C81/TrRoad_tech!C109)</f>
        <v/>
      </c>
      <c r="D136" s="108" t="str">
        <f>IF(TrRoad_act!D105=0,"",TrRoad_ene!D81/TrRoad_tech!D109)</f>
        <v/>
      </c>
      <c r="E136" s="108" t="str">
        <f>IF(TrRoad_act!E105=0,"",TrRoad_ene!E81/TrRoad_tech!E109)</f>
        <v/>
      </c>
      <c r="F136" s="108" t="str">
        <f>IF(TrRoad_act!F105=0,"",TrRoad_ene!F81/TrRoad_tech!F109)</f>
        <v/>
      </c>
      <c r="G136" s="108" t="str">
        <f>IF(TrRoad_act!G105=0,"",TrRoad_ene!G81/TrRoad_tech!G109)</f>
        <v/>
      </c>
      <c r="H136" s="108" t="str">
        <f>IF(TrRoad_act!H105=0,"",TrRoad_ene!H81/TrRoad_tech!H109)</f>
        <v/>
      </c>
      <c r="I136" s="108" t="str">
        <f>IF(TrRoad_act!I105=0,"",TrRoad_ene!I81/TrRoad_tech!I109)</f>
        <v/>
      </c>
      <c r="J136" s="108" t="str">
        <f>IF(TrRoad_act!J105=0,"",TrRoad_ene!J81/TrRoad_tech!J109)</f>
        <v/>
      </c>
      <c r="K136" s="108" t="str">
        <f>IF(TrRoad_act!K105=0,"",TrRoad_ene!K81/TrRoad_tech!K109)</f>
        <v/>
      </c>
      <c r="L136" s="108" t="str">
        <f>IF(TrRoad_act!L105=0,"",TrRoad_ene!L81/TrRoad_tech!L109)</f>
        <v/>
      </c>
      <c r="M136" s="108" t="str">
        <f>IF(TrRoad_act!M105=0,"",TrRoad_ene!M81/TrRoad_tech!M109)</f>
        <v/>
      </c>
      <c r="N136" s="108" t="str">
        <f>IF(TrRoad_act!N105=0,"",TrRoad_ene!N81/TrRoad_tech!N109)</f>
        <v/>
      </c>
      <c r="O136" s="108" t="str">
        <f>IF(TrRoad_act!O105=0,"",TrRoad_ene!O81/TrRoad_tech!O109)</f>
        <v/>
      </c>
      <c r="P136" s="108" t="str">
        <f>IF(TrRoad_act!P105=0,"",TrRoad_ene!P81/TrRoad_tech!P109)</f>
        <v/>
      </c>
      <c r="Q136" s="108" t="str">
        <f>IF(TrRoad_act!Q105=0,"",TrRoad_ene!Q81/TrRoad_tech!Q109)</f>
        <v/>
      </c>
    </row>
    <row r="137" spans="1:17" ht="11.45" customHeight="1" x14ac:dyDescent="0.25">
      <c r="A137" s="62" t="s">
        <v>55</v>
      </c>
      <c r="B137" s="108" t="str">
        <f>IF(TrRoad_act!B106=0,"",TrRoad_ene!B82/TrRoad_tech!B110)</f>
        <v/>
      </c>
      <c r="C137" s="108" t="str">
        <f>IF(TrRoad_act!C106=0,"",TrRoad_ene!C82/TrRoad_tech!C110)</f>
        <v/>
      </c>
      <c r="D137" s="108" t="str">
        <f>IF(TrRoad_act!D106=0,"",TrRoad_ene!D82/TrRoad_tech!D110)</f>
        <v/>
      </c>
      <c r="E137" s="108" t="str">
        <f>IF(TrRoad_act!E106=0,"",TrRoad_ene!E82/TrRoad_tech!E110)</f>
        <v/>
      </c>
      <c r="F137" s="108" t="str">
        <f>IF(TrRoad_act!F106=0,"",TrRoad_ene!F82/TrRoad_tech!F110)</f>
        <v/>
      </c>
      <c r="G137" s="108" t="str">
        <f>IF(TrRoad_act!G106=0,"",TrRoad_ene!G82/TrRoad_tech!G110)</f>
        <v/>
      </c>
      <c r="H137" s="108" t="str">
        <f>IF(TrRoad_act!H106=0,"",TrRoad_ene!H82/TrRoad_tech!H110)</f>
        <v/>
      </c>
      <c r="I137" s="108" t="str">
        <f>IF(TrRoad_act!I106=0,"",TrRoad_ene!I82/TrRoad_tech!I110)</f>
        <v/>
      </c>
      <c r="J137" s="108" t="str">
        <f>IF(TrRoad_act!J106=0,"",TrRoad_ene!J82/TrRoad_tech!J110)</f>
        <v/>
      </c>
      <c r="K137" s="108" t="str">
        <f>IF(TrRoad_act!K106=0,"",TrRoad_ene!K82/TrRoad_tech!K110)</f>
        <v/>
      </c>
      <c r="L137" s="108" t="str">
        <f>IF(TrRoad_act!L106=0,"",TrRoad_ene!L82/TrRoad_tech!L110)</f>
        <v/>
      </c>
      <c r="M137" s="108" t="str">
        <f>IF(TrRoad_act!M106=0,"",TrRoad_ene!M82/TrRoad_tech!M110)</f>
        <v/>
      </c>
      <c r="N137" s="108" t="str">
        <f>IF(TrRoad_act!N106=0,"",TrRoad_ene!N82/TrRoad_tech!N110)</f>
        <v/>
      </c>
      <c r="O137" s="108" t="str">
        <f>IF(TrRoad_act!O106=0,"",TrRoad_ene!O82/TrRoad_tech!O110)</f>
        <v/>
      </c>
      <c r="P137" s="108" t="str">
        <f>IF(TrRoad_act!P106=0,"",TrRoad_ene!P82/TrRoad_tech!P110)</f>
        <v/>
      </c>
      <c r="Q137" s="108" t="str">
        <f>IF(TrRoad_act!Q106=0,"",TrRoad_ene!Q82/TrRoad_tech!Q110)</f>
        <v/>
      </c>
    </row>
    <row r="138" spans="1:17" ht="11.45" customHeight="1" x14ac:dyDescent="0.25">
      <c r="A138" s="19" t="s">
        <v>24</v>
      </c>
      <c r="B138" s="107">
        <f>IF(TrRoad_act!B107=0,"",TrRoad_ene!B83/TrRoad_tech!B111)</f>
        <v>1.2452027531074281</v>
      </c>
      <c r="C138" s="107">
        <f>IF(TrRoad_act!C107=0,"",TrRoad_ene!C83/TrRoad_tech!C111)</f>
        <v>1.5781557948594516</v>
      </c>
      <c r="D138" s="107">
        <f>IF(TrRoad_act!D107=0,"",TrRoad_ene!D83/TrRoad_tech!D111)</f>
        <v>1.573125298809378</v>
      </c>
      <c r="E138" s="107">
        <f>IF(TrRoad_act!E107=0,"",TrRoad_ene!E83/TrRoad_tech!E111)</f>
        <v>1.119345058540961</v>
      </c>
      <c r="F138" s="107">
        <f>IF(TrRoad_act!F107=0,"",TrRoad_ene!F83/TrRoad_tech!F111)</f>
        <v>1.3083128767194572</v>
      </c>
      <c r="G138" s="107">
        <f>IF(TrRoad_act!G107=0,"",TrRoad_ene!G83/TrRoad_tech!G111)</f>
        <v>1.3485148523681034</v>
      </c>
      <c r="H138" s="107">
        <f>IF(TrRoad_act!H107=0,"",TrRoad_ene!H83/TrRoad_tech!H111)</f>
        <v>1.276299557931746</v>
      </c>
      <c r="I138" s="107">
        <f>IF(TrRoad_act!I107=0,"",TrRoad_ene!I83/TrRoad_tech!I111)</f>
        <v>1.7836217024875893</v>
      </c>
      <c r="J138" s="107">
        <f>IF(TrRoad_act!J107=0,"",TrRoad_ene!J83/TrRoad_tech!J111)</f>
        <v>2.0810993411079215</v>
      </c>
      <c r="K138" s="107">
        <f>IF(TrRoad_act!K107=0,"",TrRoad_ene!K83/TrRoad_tech!K111)</f>
        <v>1.3248904493637701</v>
      </c>
      <c r="L138" s="107">
        <f>IF(TrRoad_act!L107=0,"",TrRoad_ene!L83/TrRoad_tech!L111)</f>
        <v>1.699620828641575</v>
      </c>
      <c r="M138" s="107">
        <f>IF(TrRoad_act!M107=0,"",TrRoad_ene!M83/TrRoad_tech!M111)</f>
        <v>1.895339477806069</v>
      </c>
      <c r="N138" s="107">
        <f>IF(TrRoad_act!N107=0,"",TrRoad_ene!N83/TrRoad_tech!N111)</f>
        <v>1.3032649718240179</v>
      </c>
      <c r="O138" s="107">
        <f>IF(TrRoad_act!O107=0,"",TrRoad_ene!O83/TrRoad_tech!O111)</f>
        <v>1.3262616492876425</v>
      </c>
      <c r="P138" s="107">
        <f>IF(TrRoad_act!P107=0,"",TrRoad_ene!P83/TrRoad_tech!P111)</f>
        <v>2.0096810160643015</v>
      </c>
      <c r="Q138" s="107">
        <f>IF(TrRoad_act!Q107=0,"",TrRoad_ene!Q83/TrRoad_tech!Q111)</f>
        <v>2.1214746251314169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1.1254235557360222</v>
      </c>
      <c r="C139" s="106">
        <f>IF(TrRoad_act!C108=0,"",TrRoad_ene!C84/TrRoad_tech!C112)</f>
        <v>1.2537988615170419</v>
      </c>
      <c r="D139" s="106">
        <f>IF(TrRoad_act!D108=0,"",TrRoad_ene!D84/TrRoad_tech!D112)</f>
        <v>1.2538382687547265</v>
      </c>
      <c r="E139" s="106">
        <f>IF(TrRoad_act!E108=0,"",TrRoad_ene!E84/TrRoad_tech!E112)</f>
        <v>1.087827362388287</v>
      </c>
      <c r="F139" s="106">
        <f>IF(TrRoad_act!F108=0,"",TrRoad_ene!F84/TrRoad_tech!F112)</f>
        <v>1.1581540383087117</v>
      </c>
      <c r="G139" s="106">
        <f>IF(TrRoad_act!G108=0,"",TrRoad_ene!G84/TrRoad_tech!G112)</f>
        <v>1.1716334083481921</v>
      </c>
      <c r="H139" s="106">
        <f>IF(TrRoad_act!H108=0,"",TrRoad_ene!H84/TrRoad_tech!H112)</f>
        <v>1.1415661450318084</v>
      </c>
      <c r="I139" s="106">
        <f>IF(TrRoad_act!I108=0,"",TrRoad_ene!I84/TrRoad_tech!I112)</f>
        <v>1.3330351277125212</v>
      </c>
      <c r="J139" s="106">
        <f>IF(TrRoad_act!J108=0,"",TrRoad_ene!J84/TrRoad_tech!J112)</f>
        <v>1.4425033584589924</v>
      </c>
      <c r="K139" s="106">
        <f>IF(TrRoad_act!K108=0,"",TrRoad_ene!K84/TrRoad_tech!K112)</f>
        <v>1.1639027678800578</v>
      </c>
      <c r="L139" s="106">
        <f>IF(TrRoad_act!L108=0,"",TrRoad_ene!L84/TrRoad_tech!L112)</f>
        <v>1.2967295207972314</v>
      </c>
      <c r="M139" s="106">
        <f>IF(TrRoad_act!M108=0,"",TrRoad_ene!M84/TrRoad_tech!M112)</f>
        <v>1.3688742872050885</v>
      </c>
      <c r="N139" s="106">
        <f>IF(TrRoad_act!N108=0,"",TrRoad_ene!N84/TrRoad_tech!N112)</f>
        <v>1.1542656437078591</v>
      </c>
      <c r="O139" s="106">
        <f>IF(TrRoad_act!O108=0,"",TrRoad_ene!O84/TrRoad_tech!O112)</f>
        <v>1.1664754973963654</v>
      </c>
      <c r="P139" s="106">
        <f>IF(TrRoad_act!P108=0,"",TrRoad_ene!P84/TrRoad_tech!P112)</f>
        <v>1.4250813112842893</v>
      </c>
      <c r="Q139" s="106">
        <f>IF(TrRoad_act!Q108=0,"",TrRoad_ene!Q84/TrRoad_tech!Q112)</f>
        <v>1.4624852271551483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1.2450059558314548</v>
      </c>
      <c r="C140" s="105">
        <f>IF(TrRoad_act!C109=0,"",TrRoad_ene!C85/TrRoad_tech!C113)</f>
        <v>1.9611772090100765</v>
      </c>
      <c r="D140" s="105">
        <f>IF(TrRoad_act!D109=0,"",TrRoad_ene!D85/TrRoad_tech!D113)</f>
        <v>1.9464225560720048</v>
      </c>
      <c r="E140" s="105">
        <f>IF(TrRoad_act!E109=0,"",TrRoad_ene!E85/TrRoad_tech!E113)</f>
        <v>1.0121865192904402</v>
      </c>
      <c r="F140" s="105">
        <f>IF(TrRoad_act!F109=0,"",TrRoad_ene!F85/TrRoad_tech!F113)</f>
        <v>1.4264184185065194</v>
      </c>
      <c r="G140" s="105">
        <f>IF(TrRoad_act!G109=0,"",TrRoad_ene!G85/TrRoad_tech!G113)</f>
        <v>1.473851100703139</v>
      </c>
      <c r="H140" s="105">
        <f>IF(TrRoad_act!H109=0,"",TrRoad_ene!H85/TrRoad_tech!H113)</f>
        <v>1.2856337854132367</v>
      </c>
      <c r="I140" s="105">
        <f>IF(TrRoad_act!I109=0,"",TrRoad_ene!I85/TrRoad_tech!I113)</f>
        <v>2.2102402955635152</v>
      </c>
      <c r="J140" s="105">
        <f>IF(TrRoad_act!J109=0,"",TrRoad_ene!J85/TrRoad_tech!J113)</f>
        <v>2.6995462267955599</v>
      </c>
      <c r="K140" s="105">
        <f>IF(TrRoad_act!K109=0,"",TrRoad_ene!K85/TrRoad_tech!K113)</f>
        <v>1.3931154534868673</v>
      </c>
      <c r="L140" s="105">
        <f>IF(TrRoad_act!L109=0,"",TrRoad_ene!L85/TrRoad_tech!L113)</f>
        <v>1.9712992949108574</v>
      </c>
      <c r="M140" s="105">
        <f>IF(TrRoad_act!M109=0,"",TrRoad_ene!M85/TrRoad_tech!M113)</f>
        <v>2.232530701498582</v>
      </c>
      <c r="N140" s="105">
        <f>IF(TrRoad_act!N109=0,"",TrRoad_ene!N85/TrRoad_tech!N113)</f>
        <v>1.2664640096271738</v>
      </c>
      <c r="O140" s="105">
        <f>IF(TrRoad_act!O109=0,"",TrRoad_ene!O85/TrRoad_tech!O113)</f>
        <v>1.2857831029169142</v>
      </c>
      <c r="P140" s="105">
        <f>IF(TrRoad_act!P109=0,"",TrRoad_ene!P85/TrRoad_tech!P113)</f>
        <v>2.3880228146802098</v>
      </c>
      <c r="Q140" s="105">
        <f>IF(TrRoad_act!Q109=0,"",TrRoad_ene!Q85/TrRoad_tech!Q113)</f>
        <v>2.485253476042474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4.2978717168734315</v>
      </c>
      <c r="C144" s="22">
        <v>4.2779706346496091</v>
      </c>
      <c r="D144" s="22">
        <v>4.2559663808184993</v>
      </c>
      <c r="E144" s="22">
        <v>4.2106961613540337</v>
      </c>
      <c r="F144" s="22">
        <v>4.2057502510892428</v>
      </c>
      <c r="G144" s="22">
        <v>4.1577042656598442</v>
      </c>
      <c r="H144" s="22">
        <v>4.0867455939017194</v>
      </c>
      <c r="I144" s="22">
        <v>4.036176184867835</v>
      </c>
      <c r="J144" s="22">
        <v>3.8712452180786814</v>
      </c>
      <c r="K144" s="22">
        <v>3.6933438539624728</v>
      </c>
      <c r="L144" s="22">
        <v>3.5822627468930333</v>
      </c>
      <c r="M144" s="22">
        <v>3.2654957067823629</v>
      </c>
      <c r="N144" s="22">
        <v>3.1900749732629197</v>
      </c>
      <c r="O144" s="22">
        <v>3.1058709207311876</v>
      </c>
      <c r="P144" s="22">
        <v>2.9895278672494054</v>
      </c>
      <c r="Q144" s="22">
        <v>2.9054263499178239</v>
      </c>
    </row>
    <row r="145" spans="1:17" ht="11.45" customHeight="1" x14ac:dyDescent="0.25">
      <c r="A145" s="19" t="s">
        <v>29</v>
      </c>
      <c r="B145" s="21">
        <v>0</v>
      </c>
      <c r="C145" s="21">
        <v>6.2329991974414867</v>
      </c>
      <c r="D145" s="21">
        <v>5.7307074341300446</v>
      </c>
      <c r="E145" s="21">
        <v>5.880737351941141</v>
      </c>
      <c r="F145" s="21">
        <v>5.6210000491671357</v>
      </c>
      <c r="G145" s="21">
        <v>5.363756215945763</v>
      </c>
      <c r="H145" s="21">
        <v>5.7045679430543919</v>
      </c>
      <c r="I145" s="21">
        <v>5.9713209766976423</v>
      </c>
      <c r="J145" s="21">
        <v>5.4690412206729881</v>
      </c>
      <c r="K145" s="21">
        <v>4.6337806446045962</v>
      </c>
      <c r="L145" s="21">
        <v>4.2488559880889545</v>
      </c>
      <c r="M145" s="21">
        <v>4.5498138790307685</v>
      </c>
      <c r="N145" s="21">
        <v>4.6117354458494546</v>
      </c>
      <c r="O145" s="21">
        <v>4.6419792002415594</v>
      </c>
      <c r="P145" s="21">
        <v>4.5256360489087522</v>
      </c>
      <c r="Q145" s="21">
        <v>4.3426829827562399</v>
      </c>
    </row>
    <row r="146" spans="1:17" ht="11.45" customHeight="1" x14ac:dyDescent="0.25">
      <c r="A146" s="62" t="s">
        <v>59</v>
      </c>
      <c r="B146" s="70">
        <v>0</v>
      </c>
      <c r="C146" s="70">
        <v>7.1770746305082609</v>
      </c>
      <c r="D146" s="70">
        <v>7.1336737353778652</v>
      </c>
      <c r="E146" s="70">
        <v>7.044383361680695</v>
      </c>
      <c r="F146" s="70">
        <v>7.0346281146101006</v>
      </c>
      <c r="G146" s="70">
        <v>6.939862857352904</v>
      </c>
      <c r="H146" s="70">
        <v>6.7999049248911199</v>
      </c>
      <c r="I146" s="70">
        <v>6.7001625007611727</v>
      </c>
      <c r="J146" s="70">
        <v>6.3748548739581059</v>
      </c>
      <c r="K146" s="70">
        <v>6.0239646094290951</v>
      </c>
      <c r="L146" s="70">
        <v>5.8033332678816993</v>
      </c>
      <c r="M146" s="70">
        <v>5.1773188349216754</v>
      </c>
      <c r="N146" s="70">
        <v>5.0229597715691972</v>
      </c>
      <c r="O146" s="70">
        <v>4.8650307057843856</v>
      </c>
      <c r="P146" s="70">
        <v>4.6390798054796276</v>
      </c>
      <c r="Q146" s="70">
        <v>4.4761438657256969</v>
      </c>
    </row>
    <row r="147" spans="1:17" ht="11.45" customHeight="1" x14ac:dyDescent="0.25">
      <c r="A147" s="62" t="s">
        <v>58</v>
      </c>
      <c r="B147" s="70">
        <v>0</v>
      </c>
      <c r="C147" s="70">
        <v>4.8384158760596696</v>
      </c>
      <c r="D147" s="70">
        <v>4.8357450698283824</v>
      </c>
      <c r="E147" s="70">
        <v>4.8467621455324394</v>
      </c>
      <c r="F147" s="70">
        <v>4.8147959334517294</v>
      </c>
      <c r="G147" s="70">
        <v>4.8291515169448935</v>
      </c>
      <c r="H147" s="70">
        <v>4.8601161766888721</v>
      </c>
      <c r="I147" s="70">
        <v>4.815380172314824</v>
      </c>
      <c r="J147" s="70">
        <v>4.5981267779386137</v>
      </c>
      <c r="K147" s="70">
        <v>4.4174300438531366</v>
      </c>
      <c r="L147" s="70">
        <v>4.2477503854717478</v>
      </c>
      <c r="M147" s="70">
        <v>4.5475996208373282</v>
      </c>
      <c r="N147" s="70">
        <v>4.6087552460860861</v>
      </c>
      <c r="O147" s="70">
        <v>4.4811159962868006</v>
      </c>
      <c r="P147" s="70">
        <v>4.4210316614397449</v>
      </c>
      <c r="Q147" s="70">
        <v>4.2158263406945569</v>
      </c>
    </row>
    <row r="148" spans="1:17" ht="11.45" customHeight="1" x14ac:dyDescent="0.25">
      <c r="A148" s="62" t="s">
        <v>57</v>
      </c>
      <c r="B148" s="70">
        <v>0</v>
      </c>
      <c r="C148" s="70">
        <v>5.6825597684501794</v>
      </c>
      <c r="D148" s="70">
        <v>5.6794229946738009</v>
      </c>
      <c r="E148" s="70">
        <v>5.6923621865013612</v>
      </c>
      <c r="F148" s="70">
        <v>5.6548189253653369</v>
      </c>
      <c r="G148" s="70">
        <v>0</v>
      </c>
      <c r="H148" s="70">
        <v>5.7080460553832504</v>
      </c>
      <c r="I148" s="70">
        <v>5.6555050946289205</v>
      </c>
      <c r="J148" s="70">
        <v>5.4003481527566777</v>
      </c>
      <c r="K148" s="70">
        <v>5.1881258019486065</v>
      </c>
      <c r="L148" s="70">
        <v>0</v>
      </c>
      <c r="M148" s="70">
        <v>0</v>
      </c>
      <c r="N148" s="70">
        <v>5.4128309378339008</v>
      </c>
      <c r="O148" s="70">
        <v>4.8483429440129697</v>
      </c>
      <c r="P148" s="70">
        <v>5.3645370519646143</v>
      </c>
      <c r="Q148" s="70">
        <v>5.0605164980932438</v>
      </c>
    </row>
    <row r="149" spans="1:17" ht="11.45" customHeight="1" x14ac:dyDescent="0.25">
      <c r="A149" s="62" t="s">
        <v>56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0</v>
      </c>
      <c r="M149" s="70">
        <v>0</v>
      </c>
      <c r="N149" s="70">
        <v>5.7050535023323441</v>
      </c>
      <c r="O149" s="70">
        <v>4.3113718217128589</v>
      </c>
      <c r="P149" s="70">
        <v>4.1864155352548398</v>
      </c>
      <c r="Q149" s="70">
        <v>4.22790828277311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3.5885508238769992</v>
      </c>
      <c r="P150" s="70">
        <v>2.5768525198065619</v>
      </c>
      <c r="Q150" s="70">
        <v>2.5571053197335578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0</v>
      </c>
      <c r="M151" s="70">
        <v>2.3987804346988231</v>
      </c>
      <c r="N151" s="70">
        <v>0</v>
      </c>
      <c r="O151" s="70">
        <v>2.3510447040483164</v>
      </c>
      <c r="P151" s="70">
        <v>2.3275342570078332</v>
      </c>
      <c r="Q151" s="70">
        <v>2.3042589144377548</v>
      </c>
    </row>
    <row r="152" spans="1:17" ht="11.45" customHeight="1" x14ac:dyDescent="0.25">
      <c r="A152" s="19" t="s">
        <v>28</v>
      </c>
      <c r="B152" s="21">
        <v>48.819192837470275</v>
      </c>
      <c r="C152" s="21">
        <v>48.752461243701347</v>
      </c>
      <c r="D152" s="21">
        <v>47.894920705956174</v>
      </c>
      <c r="E152" s="21">
        <v>48.19841993078122</v>
      </c>
      <c r="F152" s="21">
        <v>48.252842412215209</v>
      </c>
      <c r="G152" s="21">
        <v>47.814350748019713</v>
      </c>
      <c r="H152" s="21">
        <v>47.4508562162735</v>
      </c>
      <c r="I152" s="21">
        <v>47.447088849939497</v>
      </c>
      <c r="J152" s="21">
        <v>47.20768015962873</v>
      </c>
      <c r="K152" s="21">
        <v>45.26612497222996</v>
      </c>
      <c r="L152" s="21">
        <v>45.380706963359877</v>
      </c>
      <c r="M152" s="21">
        <v>44.126685999784918</v>
      </c>
      <c r="N152" s="21">
        <v>44.51706348154314</v>
      </c>
      <c r="O152" s="21">
        <v>34.07098400173485</v>
      </c>
      <c r="P152" s="21">
        <v>42.269761247544004</v>
      </c>
      <c r="Q152" s="21">
        <v>40.859128027594956</v>
      </c>
    </row>
    <row r="153" spans="1:17" ht="11.45" customHeight="1" x14ac:dyDescent="0.25">
      <c r="A153" s="62" t="s">
        <v>59</v>
      </c>
      <c r="B153" s="20">
        <v>0</v>
      </c>
      <c r="C153" s="20">
        <v>0</v>
      </c>
      <c r="D153" s="20">
        <v>14.26734747075573</v>
      </c>
      <c r="E153" s="20">
        <v>14.08876672336139</v>
      </c>
      <c r="F153" s="20">
        <v>0</v>
      </c>
      <c r="G153" s="20">
        <v>13.879725714705808</v>
      </c>
      <c r="H153" s="20">
        <v>13.59980984978224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9.7304817504902008</v>
      </c>
      <c r="P153" s="20">
        <v>0</v>
      </c>
      <c r="Q153" s="20">
        <v>0</v>
      </c>
    </row>
    <row r="154" spans="1:17" ht="11.45" customHeight="1" x14ac:dyDescent="0.25">
      <c r="A154" s="62" t="s">
        <v>58</v>
      </c>
      <c r="B154" s="20">
        <v>48.819192837470275</v>
      </c>
      <c r="C154" s="20">
        <v>48.752461243701347</v>
      </c>
      <c r="D154" s="20">
        <v>48.678422005052226</v>
      </c>
      <c r="E154" s="20">
        <v>48.524654658588645</v>
      </c>
      <c r="F154" s="20">
        <v>48.507837638082727</v>
      </c>
      <c r="G154" s="20">
        <v>48.342804897637244</v>
      </c>
      <c r="H154" s="20">
        <v>48.095326347897291</v>
      </c>
      <c r="I154" s="20">
        <v>47.916996442404383</v>
      </c>
      <c r="J154" s="20">
        <v>47.313398025964702</v>
      </c>
      <c r="K154" s="20">
        <v>46.634297056289654</v>
      </c>
      <c r="L154" s="20">
        <v>46.198377359096092</v>
      </c>
      <c r="M154" s="20">
        <v>44.846117379969392</v>
      </c>
      <c r="N154" s="20">
        <v>44.51706348154314</v>
      </c>
      <c r="O154" s="20">
        <v>44.140362637871341</v>
      </c>
      <c r="P154" s="20">
        <v>43.600795754961119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0</v>
      </c>
      <c r="D155" s="20">
        <v>39.916306044142821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36.7738162515749</v>
      </c>
      <c r="N155" s="20">
        <v>0</v>
      </c>
      <c r="O155" s="20">
        <v>36.195097363054501</v>
      </c>
      <c r="P155" s="20">
        <v>35.752652519068114</v>
      </c>
      <c r="Q155" s="20">
        <v>35.423999999924824</v>
      </c>
    </row>
    <row r="156" spans="1:17" ht="11.45" customHeight="1" x14ac:dyDescent="0.25">
      <c r="A156" s="62" t="s">
        <v>56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37.307437645031726</v>
      </c>
      <c r="L156" s="20">
        <v>36.958701887276874</v>
      </c>
      <c r="M156" s="20">
        <v>35.876893903975514</v>
      </c>
      <c r="N156" s="20">
        <v>0</v>
      </c>
      <c r="O156" s="20">
        <v>35.312290110297077</v>
      </c>
      <c r="P156" s="20">
        <v>34.880636603968895</v>
      </c>
      <c r="Q156" s="20">
        <v>34.559999999926667</v>
      </c>
    </row>
    <row r="157" spans="1:17" ht="11.45" customHeight="1" x14ac:dyDescent="0.25">
      <c r="A157" s="62" t="s">
        <v>55</v>
      </c>
      <c r="B157" s="20">
        <v>0</v>
      </c>
      <c r="C157" s="20">
        <v>0</v>
      </c>
      <c r="D157" s="20">
        <v>0</v>
      </c>
      <c r="E157" s="20">
        <v>0</v>
      </c>
      <c r="F157" s="20">
        <v>29.026202381804474</v>
      </c>
      <c r="G157" s="20">
        <v>28.735940357986429</v>
      </c>
      <c r="H157" s="20">
        <v>28.448580954406566</v>
      </c>
      <c r="I157" s="20">
        <v>28.1640951448625</v>
      </c>
      <c r="J157" s="20">
        <v>27.882454193413874</v>
      </c>
      <c r="K157" s="20">
        <v>27.603629651479736</v>
      </c>
      <c r="L157" s="20">
        <v>0</v>
      </c>
      <c r="M157" s="20">
        <v>27.054317421415291</v>
      </c>
      <c r="N157" s="20">
        <v>0</v>
      </c>
      <c r="O157" s="20">
        <v>26.515936504729126</v>
      </c>
      <c r="P157" s="20">
        <v>26.250777139681833</v>
      </c>
      <c r="Q157" s="20">
        <v>0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0</v>
      </c>
      <c r="C159" s="22">
        <v>6.705631959314152</v>
      </c>
      <c r="D159" s="22">
        <v>6.6646253895609338</v>
      </c>
      <c r="E159" s="22">
        <v>6.6595834806897454</v>
      </c>
      <c r="F159" s="22">
        <v>6.6484324008954401</v>
      </c>
      <c r="G159" s="22">
        <v>6.6358019331989855</v>
      </c>
      <c r="H159" s="22">
        <v>6.6722561423747253</v>
      </c>
      <c r="I159" s="22">
        <v>6.6547018535142834</v>
      </c>
      <c r="J159" s="22">
        <v>6.5145595527715603</v>
      </c>
      <c r="K159" s="22">
        <v>6.4962284600606672</v>
      </c>
      <c r="L159" s="22">
        <v>7.0994881899528979</v>
      </c>
      <c r="M159" s="22">
        <v>6.5271711129014394</v>
      </c>
      <c r="N159" s="22">
        <v>6.4961108975313442</v>
      </c>
      <c r="O159" s="22">
        <v>6.1921092845614751</v>
      </c>
      <c r="P159" s="22">
        <v>5.9613072357957462</v>
      </c>
      <c r="Q159" s="22">
        <v>5.7211074330679974</v>
      </c>
    </row>
    <row r="160" spans="1:17" ht="11.45" customHeight="1" x14ac:dyDescent="0.25">
      <c r="A160" s="62" t="s">
        <v>59</v>
      </c>
      <c r="B160" s="70">
        <v>0</v>
      </c>
      <c r="C160" s="70">
        <v>7.5774456854238288</v>
      </c>
      <c r="D160" s="70">
        <v>7.5316236837754964</v>
      </c>
      <c r="E160" s="70">
        <v>7.4373522721274341</v>
      </c>
      <c r="F160" s="70">
        <v>7.4270528313899655</v>
      </c>
      <c r="G160" s="70">
        <v>7.3270011213688351</v>
      </c>
      <c r="H160" s="70">
        <v>7.1792356756863667</v>
      </c>
      <c r="I160" s="70">
        <v>7.0739291489624465</v>
      </c>
      <c r="J160" s="70">
        <v>0</v>
      </c>
      <c r="K160" s="70">
        <v>6.3600097517213339</v>
      </c>
      <c r="L160" s="70">
        <v>6.1286927204644988</v>
      </c>
      <c r="M160" s="70">
        <v>5.4690520916345209</v>
      </c>
      <c r="N160" s="70">
        <v>5.3094316801954768</v>
      </c>
      <c r="O160" s="70">
        <v>4.9039479084927944</v>
      </c>
      <c r="P160" s="70">
        <v>5.3716044231690647</v>
      </c>
      <c r="Q160" s="70">
        <v>4.5375609957893159</v>
      </c>
    </row>
    <row r="161" spans="1:17" ht="11.45" customHeight="1" x14ac:dyDescent="0.25">
      <c r="A161" s="62" t="s">
        <v>58</v>
      </c>
      <c r="B161" s="70">
        <v>0</v>
      </c>
      <c r="C161" s="70">
        <v>6.5592832614320837</v>
      </c>
      <c r="D161" s="70">
        <v>6.555662536166591</v>
      </c>
      <c r="E161" s="70">
        <v>6.5705980278867449</v>
      </c>
      <c r="F161" s="70">
        <v>6.5272624723653889</v>
      </c>
      <c r="G161" s="70">
        <v>6.5467238706674076</v>
      </c>
      <c r="H161" s="70">
        <v>6.5887016542142041</v>
      </c>
      <c r="I161" s="70">
        <v>6.5280545060172166</v>
      </c>
      <c r="J161" s="70">
        <v>6.2335311352023659</v>
      </c>
      <c r="K161" s="70">
        <v>5.9885664414589339</v>
      </c>
      <c r="L161" s="70">
        <v>0</v>
      </c>
      <c r="M161" s="70">
        <v>6.165033109337684</v>
      </c>
      <c r="N161" s="70">
        <v>6.2479398042792278</v>
      </c>
      <c r="O161" s="70">
        <v>5.9290194704171473</v>
      </c>
      <c r="P161" s="70">
        <v>5.7998514683646833</v>
      </c>
      <c r="Q161" s="70">
        <v>5.5608716287138593</v>
      </c>
    </row>
    <row r="162" spans="1:17" ht="11.45" customHeight="1" x14ac:dyDescent="0.25">
      <c r="A162" s="62" t="s">
        <v>57</v>
      </c>
      <c r="B162" s="70">
        <v>0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0</v>
      </c>
      <c r="O162" s="70">
        <v>0</v>
      </c>
      <c r="P162" s="70">
        <v>0</v>
      </c>
      <c r="Q162" s="70">
        <v>0</v>
      </c>
    </row>
    <row r="163" spans="1:17" ht="11.45" customHeight="1" x14ac:dyDescent="0.25">
      <c r="A163" s="62" t="s">
        <v>56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0</v>
      </c>
      <c r="Q163" s="70">
        <v>0</v>
      </c>
    </row>
    <row r="164" spans="1:17" ht="11.45" customHeight="1" x14ac:dyDescent="0.25">
      <c r="A164" s="62" t="s">
        <v>55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</row>
    <row r="165" spans="1:17" ht="11.45" customHeight="1" x14ac:dyDescent="0.25">
      <c r="A165" s="19" t="s">
        <v>24</v>
      </c>
      <c r="B165" s="21">
        <v>35.125167904811356</v>
      </c>
      <c r="C165" s="21">
        <v>35.070939150043309</v>
      </c>
      <c r="D165" s="21">
        <v>33.582673464998436</v>
      </c>
      <c r="E165" s="21">
        <v>32.84457653878556</v>
      </c>
      <c r="F165" s="21">
        <v>34.616249292723616</v>
      </c>
      <c r="G165" s="21">
        <v>33.86310420320892</v>
      </c>
      <c r="H165" s="21">
        <v>33.871144735381804</v>
      </c>
      <c r="I165" s="21">
        <v>33.056980926675138</v>
      </c>
      <c r="J165" s="21">
        <v>35.962564172243987</v>
      </c>
      <c r="K165" s="21">
        <v>33.872110552693997</v>
      </c>
      <c r="L165" s="21">
        <v>37.856197380645739</v>
      </c>
      <c r="M165" s="21">
        <v>33.062187313604682</v>
      </c>
      <c r="N165" s="21">
        <v>32.781394950304822</v>
      </c>
      <c r="O165" s="21">
        <v>32.578034867856836</v>
      </c>
      <c r="P165" s="21">
        <v>31.633056545908946</v>
      </c>
      <c r="Q165" s="21">
        <v>37.084397946506535</v>
      </c>
    </row>
    <row r="166" spans="1:17" ht="11.45" customHeight="1" x14ac:dyDescent="0.25">
      <c r="A166" s="17" t="s">
        <v>23</v>
      </c>
      <c r="B166" s="20">
        <v>0</v>
      </c>
      <c r="C166" s="20">
        <v>32.532216494780577</v>
      </c>
      <c r="D166" s="20">
        <v>32.476415094268461</v>
      </c>
      <c r="E166" s="20">
        <v>32.406931963995149</v>
      </c>
      <c r="F166" s="20">
        <v>32.323943661903357</v>
      </c>
      <c r="G166" s="20">
        <v>32.227659574399176</v>
      </c>
      <c r="H166" s="20">
        <v>32.118320610624252</v>
      </c>
      <c r="I166" s="20">
        <v>31.996197718562541</v>
      </c>
      <c r="J166" s="20">
        <v>31.861590239734699</v>
      </c>
      <c r="K166" s="20">
        <v>31.714824120537642</v>
      </c>
      <c r="L166" s="20">
        <v>31.556249999930049</v>
      </c>
      <c r="M166" s="20">
        <v>31.386241193471292</v>
      </c>
      <c r="N166" s="20">
        <v>31.205191594496604</v>
      </c>
      <c r="O166" s="20">
        <v>31.013513513454221</v>
      </c>
      <c r="P166" s="20">
        <v>30.811635475935844</v>
      </c>
      <c r="Q166" s="20">
        <v>30.599999999935061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40.703517587855806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137.6199070592946</v>
      </c>
      <c r="C171" s="78">
        <v>137.38312276586305</v>
      </c>
      <c r="D171" s="78">
        <v>136.83053657370471</v>
      </c>
      <c r="E171" s="78">
        <v>136.16676204329423</v>
      </c>
      <c r="F171" s="78">
        <v>135.43986036913904</v>
      </c>
      <c r="G171" s="78">
        <v>134.40506935103278</v>
      </c>
      <c r="H171" s="78">
        <v>132.5338857983613</v>
      </c>
      <c r="I171" s="78">
        <v>129.71143821344552</v>
      </c>
      <c r="J171" s="78">
        <v>126.00795341894062</v>
      </c>
      <c r="K171" s="78">
        <v>123.32689860790653</v>
      </c>
      <c r="L171" s="78">
        <v>122.12712606833767</v>
      </c>
      <c r="M171" s="78">
        <v>120.39754329680424</v>
      </c>
      <c r="N171" s="78">
        <v>118.70387153551184</v>
      </c>
      <c r="O171" s="78">
        <v>116.86268622924042</v>
      </c>
      <c r="P171" s="78">
        <v>114.7338789608864</v>
      </c>
      <c r="Q171" s="78">
        <v>112.52528451580498</v>
      </c>
    </row>
    <row r="172" spans="1:17" ht="11.45" customHeight="1" x14ac:dyDescent="0.25">
      <c r="A172" s="19" t="s">
        <v>29</v>
      </c>
      <c r="B172" s="76">
        <v>206.82567602021254</v>
      </c>
      <c r="C172" s="76">
        <v>202.59404847356626</v>
      </c>
      <c r="D172" s="76">
        <v>195.71379470361123</v>
      </c>
      <c r="E172" s="76">
        <v>192.38936949466174</v>
      </c>
      <c r="F172" s="76">
        <v>185.82121282941193</v>
      </c>
      <c r="G172" s="76">
        <v>190.13155911909999</v>
      </c>
      <c r="H172" s="76">
        <v>179.62098474378172</v>
      </c>
      <c r="I172" s="76">
        <v>174.3996658224232</v>
      </c>
      <c r="J172" s="76">
        <v>177.21749150549019</v>
      </c>
      <c r="K172" s="76">
        <v>178.56430831710682</v>
      </c>
      <c r="L172" s="76">
        <v>204.94595179819868</v>
      </c>
      <c r="M172" s="76">
        <v>181.52545637133238</v>
      </c>
      <c r="N172" s="76">
        <v>174.56723837303431</v>
      </c>
      <c r="O172" s="76">
        <v>165.76571521728593</v>
      </c>
      <c r="P172" s="76">
        <v>162.07275544055818</v>
      </c>
      <c r="Q172" s="76">
        <v>156.96502265339626</v>
      </c>
    </row>
    <row r="173" spans="1:17" ht="11.45" customHeight="1" x14ac:dyDescent="0.25">
      <c r="A173" s="62" t="s">
        <v>59</v>
      </c>
      <c r="B173" s="77">
        <v>234.85996705347441</v>
      </c>
      <c r="C173" s="77">
        <v>231.76613839044796</v>
      </c>
      <c r="D173" s="77">
        <v>230.67622408067572</v>
      </c>
      <c r="E173" s="77">
        <v>228.30541160248586</v>
      </c>
      <c r="F173" s="77">
        <v>226.53951370802375</v>
      </c>
      <c r="G173" s="77">
        <v>224.03802559215725</v>
      </c>
      <c r="H173" s="77">
        <v>219.79812149061479</v>
      </c>
      <c r="I173" s="77">
        <v>216.21134601467128</v>
      </c>
      <c r="J173" s="77">
        <v>213.32304967458654</v>
      </c>
      <c r="K173" s="77">
        <v>211.52144006238174</v>
      </c>
      <c r="L173" s="77">
        <v>208.65588950116054</v>
      </c>
      <c r="M173" s="77">
        <v>208.43566016083705</v>
      </c>
      <c r="N173" s="77">
        <v>208.70988462252416</v>
      </c>
      <c r="O173" s="77">
        <v>207.14574513703488</v>
      </c>
      <c r="P173" s="77">
        <v>202.59536014961125</v>
      </c>
      <c r="Q173" s="77">
        <v>197.28762476757359</v>
      </c>
    </row>
    <row r="174" spans="1:17" ht="11.45" customHeight="1" x14ac:dyDescent="0.25">
      <c r="A174" s="62" t="s">
        <v>58</v>
      </c>
      <c r="B174" s="77">
        <v>169.29717110233162</v>
      </c>
      <c r="C174" s="77">
        <v>166.0957860493865</v>
      </c>
      <c r="D174" s="77">
        <v>163.18891524824676</v>
      </c>
      <c r="E174" s="77">
        <v>160.45021887001073</v>
      </c>
      <c r="F174" s="77">
        <v>157.99966051714688</v>
      </c>
      <c r="G174" s="77">
        <v>155.10268596486651</v>
      </c>
      <c r="H174" s="77">
        <v>153.55797030136412</v>
      </c>
      <c r="I174" s="77">
        <v>152.69943665418225</v>
      </c>
      <c r="J174" s="77">
        <v>151.7307162988501</v>
      </c>
      <c r="K174" s="77">
        <v>151.47495467448024</v>
      </c>
      <c r="L174" s="77">
        <v>151.46226212105395</v>
      </c>
      <c r="M174" s="77">
        <v>151.54759577372627</v>
      </c>
      <c r="N174" s="77">
        <v>151.02994167053319</v>
      </c>
      <c r="O174" s="77">
        <v>150.27345394692142</v>
      </c>
      <c r="P174" s="77">
        <v>148.9374608096382</v>
      </c>
      <c r="Q174" s="77">
        <v>146.15563435431486</v>
      </c>
    </row>
    <row r="175" spans="1:17" ht="11.45" customHeight="1" x14ac:dyDescent="0.25">
      <c r="A175" s="62" t="s">
        <v>57</v>
      </c>
      <c r="B175" s="77">
        <v>169.31743093871145</v>
      </c>
      <c r="C175" s="77">
        <v>165.98153231583663</v>
      </c>
      <c r="D175" s="77">
        <v>162.41196396373635</v>
      </c>
      <c r="E175" s="77">
        <v>159.83525520209378</v>
      </c>
      <c r="F175" s="77">
        <v>157.31942733476728</v>
      </c>
      <c r="G175" s="77">
        <v>155.39265318628611</v>
      </c>
      <c r="H175" s="77">
        <v>154.89110166716731</v>
      </c>
      <c r="I175" s="77">
        <v>153.78827804189638</v>
      </c>
      <c r="J175" s="77">
        <v>153.06111338408141</v>
      </c>
      <c r="K175" s="77">
        <v>152.38742166273852</v>
      </c>
      <c r="L175" s="77">
        <v>152.31536184453412</v>
      </c>
      <c r="M175" s="77">
        <v>152.59566708845173</v>
      </c>
      <c r="N175" s="77">
        <v>152.7033802125874</v>
      </c>
      <c r="O175" s="77">
        <v>151.66231498606297</v>
      </c>
      <c r="P175" s="77">
        <v>150.90778905499454</v>
      </c>
      <c r="Q175" s="77">
        <v>149.17457454743243</v>
      </c>
    </row>
    <row r="176" spans="1:17" ht="11.45" customHeight="1" x14ac:dyDescent="0.25">
      <c r="A176" s="62" t="s">
        <v>56</v>
      </c>
      <c r="B176" s="77" t="s">
        <v>181</v>
      </c>
      <c r="C176" s="77" t="s">
        <v>181</v>
      </c>
      <c r="D176" s="77" t="s">
        <v>181</v>
      </c>
      <c r="E176" s="77" t="s">
        <v>181</v>
      </c>
      <c r="F176" s="77" t="s">
        <v>181</v>
      </c>
      <c r="G176" s="77" t="s">
        <v>181</v>
      </c>
      <c r="H176" s="77" t="s">
        <v>181</v>
      </c>
      <c r="I176" s="77" t="s">
        <v>181</v>
      </c>
      <c r="J176" s="77" t="s">
        <v>181</v>
      </c>
      <c r="K176" s="77" t="s">
        <v>181</v>
      </c>
      <c r="L176" s="77" t="s">
        <v>181</v>
      </c>
      <c r="M176" s="77" t="s">
        <v>181</v>
      </c>
      <c r="N176" s="77">
        <v>134</v>
      </c>
      <c r="O176" s="77">
        <v>107.87922172564555</v>
      </c>
      <c r="P176" s="77">
        <v>100.08363350229746</v>
      </c>
      <c r="Q176" s="77">
        <v>100.06306556197187</v>
      </c>
    </row>
    <row r="177" spans="1:17" ht="11.45" customHeight="1" x14ac:dyDescent="0.25">
      <c r="A177" s="62" t="s">
        <v>60</v>
      </c>
      <c r="B177" s="77" t="s">
        <v>181</v>
      </c>
      <c r="C177" s="77" t="s">
        <v>181</v>
      </c>
      <c r="D177" s="77" t="s">
        <v>181</v>
      </c>
      <c r="E177" s="77" t="s">
        <v>181</v>
      </c>
      <c r="F177" s="77" t="s">
        <v>181</v>
      </c>
      <c r="G177" s="77" t="s">
        <v>181</v>
      </c>
      <c r="H177" s="77" t="s">
        <v>181</v>
      </c>
      <c r="I177" s="77" t="s">
        <v>181</v>
      </c>
      <c r="J177" s="77" t="s">
        <v>181</v>
      </c>
      <c r="K177" s="77" t="s">
        <v>181</v>
      </c>
      <c r="L177" s="77" t="s">
        <v>181</v>
      </c>
      <c r="M177" s="77" t="s">
        <v>181</v>
      </c>
      <c r="N177" s="77" t="s">
        <v>181</v>
      </c>
      <c r="O177" s="77">
        <v>70.197084377929812</v>
      </c>
      <c r="P177" s="77">
        <v>57.669009786824141</v>
      </c>
      <c r="Q177" s="77">
        <v>55.563241240850992</v>
      </c>
    </row>
    <row r="178" spans="1:17" ht="11.45" customHeight="1" x14ac:dyDescent="0.25">
      <c r="A178" s="62" t="s">
        <v>55</v>
      </c>
      <c r="B178" s="77" t="s">
        <v>181</v>
      </c>
      <c r="C178" s="77" t="s">
        <v>181</v>
      </c>
      <c r="D178" s="77" t="s">
        <v>181</v>
      </c>
      <c r="E178" s="77" t="s">
        <v>181</v>
      </c>
      <c r="F178" s="77" t="s">
        <v>181</v>
      </c>
      <c r="G178" s="77" t="s">
        <v>181</v>
      </c>
      <c r="H178" s="77" t="s">
        <v>181</v>
      </c>
      <c r="I178" s="77" t="s">
        <v>181</v>
      </c>
      <c r="J178" s="77" t="s">
        <v>181</v>
      </c>
      <c r="K178" s="77" t="s">
        <v>181</v>
      </c>
      <c r="L178" s="77" t="s">
        <v>181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1743.1568974309794</v>
      </c>
      <c r="C179" s="76">
        <v>1663.7083989027869</v>
      </c>
      <c r="D179" s="76">
        <v>1595.2560349595256</v>
      </c>
      <c r="E179" s="76">
        <v>1515.6261783275977</v>
      </c>
      <c r="F179" s="76">
        <v>1485.574977187388</v>
      </c>
      <c r="G179" s="76">
        <v>1461.5836893118262</v>
      </c>
      <c r="H179" s="76">
        <v>1444.9228488058454</v>
      </c>
      <c r="I179" s="76">
        <v>1440.7656243269128</v>
      </c>
      <c r="J179" s="76">
        <v>1450.0214903214112</v>
      </c>
      <c r="K179" s="76">
        <v>1397.1040115559526</v>
      </c>
      <c r="L179" s="76">
        <v>1403.0907935981909</v>
      </c>
      <c r="M179" s="76">
        <v>1385.9044800701272</v>
      </c>
      <c r="N179" s="76">
        <v>1406.9472626733461</v>
      </c>
      <c r="O179" s="76">
        <v>961.10391516470861</v>
      </c>
      <c r="P179" s="76">
        <v>1223.2011500996837</v>
      </c>
      <c r="Q179" s="76">
        <v>1163.1653507169808</v>
      </c>
    </row>
    <row r="180" spans="1:17" ht="11.45" customHeight="1" x14ac:dyDescent="0.25">
      <c r="A180" s="62" t="s">
        <v>59</v>
      </c>
      <c r="B180" s="75" t="s">
        <v>181</v>
      </c>
      <c r="C180" s="75" t="s">
        <v>181</v>
      </c>
      <c r="D180" s="75">
        <v>413.96029560658144</v>
      </c>
      <c r="E180" s="75">
        <v>412.84338768859607</v>
      </c>
      <c r="F180" s="75">
        <v>413.6957304762638</v>
      </c>
      <c r="G180" s="75">
        <v>414.24931640486625</v>
      </c>
      <c r="H180" s="75">
        <v>413.7521300355869</v>
      </c>
      <c r="I180" s="75">
        <v>414.50134595725279</v>
      </c>
      <c r="J180" s="75">
        <v>414.35475143503106</v>
      </c>
      <c r="K180" s="75">
        <v>415.02385570697959</v>
      </c>
      <c r="L180" s="75">
        <v>416.06141534624703</v>
      </c>
      <c r="M180" s="75">
        <v>414.82967407846576</v>
      </c>
      <c r="N180" s="75">
        <v>415.01077219888651</v>
      </c>
      <c r="O180" s="75">
        <v>290.14535492725486</v>
      </c>
      <c r="P180" s="75">
        <v>283.03110952186285</v>
      </c>
      <c r="Q180" s="75">
        <v>283.73868729566755</v>
      </c>
    </row>
    <row r="181" spans="1:17" ht="11.45" customHeight="1" x14ac:dyDescent="0.25">
      <c r="A181" s="62" t="s">
        <v>58</v>
      </c>
      <c r="B181" s="75">
        <v>1743.1568974309794</v>
      </c>
      <c r="C181" s="75">
        <v>1663.7083989027869</v>
      </c>
      <c r="D181" s="75">
        <v>1603.9171499414549</v>
      </c>
      <c r="E181" s="75">
        <v>1526.1518163212352</v>
      </c>
      <c r="F181" s="75">
        <v>1509.7326007808022</v>
      </c>
      <c r="G181" s="75">
        <v>1504.7517898488984</v>
      </c>
      <c r="H181" s="75">
        <v>1499.512408022237</v>
      </c>
      <c r="I181" s="75">
        <v>1493.9460602430095</v>
      </c>
      <c r="J181" s="75">
        <v>1485.2912233313552</v>
      </c>
      <c r="K181" s="75">
        <v>1478.8871293588486</v>
      </c>
      <c r="L181" s="75">
        <v>1469.4522907653834</v>
      </c>
      <c r="M181" s="75">
        <v>1450.6910435075697</v>
      </c>
      <c r="N181" s="75">
        <v>1447.2931584120386</v>
      </c>
      <c r="O181" s="75">
        <v>1418.6770717862842</v>
      </c>
      <c r="P181" s="75">
        <v>1389.9192037400967</v>
      </c>
      <c r="Q181" s="75">
        <v>1367.277998312529</v>
      </c>
    </row>
    <row r="182" spans="1:17" ht="11.45" customHeight="1" x14ac:dyDescent="0.25">
      <c r="A182" s="62" t="s">
        <v>57</v>
      </c>
      <c r="B182" s="75" t="s">
        <v>181</v>
      </c>
      <c r="C182" s="75" t="s">
        <v>181</v>
      </c>
      <c r="D182" s="75">
        <v>1054.5372338188442</v>
      </c>
      <c r="E182" s="75">
        <v>1057.1735769033914</v>
      </c>
      <c r="F182" s="75">
        <v>1059.8165108456501</v>
      </c>
      <c r="G182" s="75">
        <v>1062.466052122764</v>
      </c>
      <c r="H182" s="75">
        <v>1065.1222172530709</v>
      </c>
      <c r="I182" s="75">
        <v>1067.7850227962035</v>
      </c>
      <c r="J182" s="75">
        <v>1070.4544853531941</v>
      </c>
      <c r="K182" s="75">
        <v>1073.130621566577</v>
      </c>
      <c r="L182" s="75">
        <v>1075.8134481204936</v>
      </c>
      <c r="M182" s="75">
        <v>986.80046618812389</v>
      </c>
      <c r="N182" s="75">
        <v>989.26746735359393</v>
      </c>
      <c r="O182" s="75">
        <v>962.94637027397448</v>
      </c>
      <c r="P182" s="75">
        <v>951.17810622757463</v>
      </c>
      <c r="Q182" s="75">
        <v>952.23301519419067</v>
      </c>
    </row>
    <row r="183" spans="1:17" ht="11.45" customHeight="1" x14ac:dyDescent="0.25">
      <c r="A183" s="62" t="s">
        <v>56</v>
      </c>
      <c r="B183" s="75" t="s">
        <v>181</v>
      </c>
      <c r="C183" s="75" t="s">
        <v>181</v>
      </c>
      <c r="D183" s="75" t="s">
        <v>181</v>
      </c>
      <c r="E183" s="75" t="s">
        <v>181</v>
      </c>
      <c r="F183" s="75" t="s">
        <v>181</v>
      </c>
      <c r="G183" s="75" t="s">
        <v>181</v>
      </c>
      <c r="H183" s="75" t="s">
        <v>181</v>
      </c>
      <c r="I183" s="75" t="s">
        <v>181</v>
      </c>
      <c r="J183" s="75" t="s">
        <v>181</v>
      </c>
      <c r="K183" s="75">
        <v>876.27515541974776</v>
      </c>
      <c r="L183" s="75">
        <v>874.47285283428334</v>
      </c>
      <c r="M183" s="75">
        <v>868.81647730138241</v>
      </c>
      <c r="N183" s="75">
        <v>870.70063620513952</v>
      </c>
      <c r="O183" s="75">
        <v>856.78569722070654</v>
      </c>
      <c r="P183" s="75">
        <v>853.44927503770805</v>
      </c>
      <c r="Q183" s="75">
        <v>836.51519712641061</v>
      </c>
    </row>
    <row r="184" spans="1:17" ht="11.45" customHeight="1" x14ac:dyDescent="0.25">
      <c r="A184" s="62" t="s">
        <v>55</v>
      </c>
      <c r="B184" s="75" t="s">
        <v>181</v>
      </c>
      <c r="C184" s="75" t="s">
        <v>181</v>
      </c>
      <c r="D184" s="75" t="s">
        <v>181</v>
      </c>
      <c r="E184" s="75" t="s">
        <v>181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  <c r="O184" s="75">
        <v>0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237.26855091974988</v>
      </c>
      <c r="C186" s="78">
        <v>228.33698796494832</v>
      </c>
      <c r="D186" s="78">
        <v>224.22982969177215</v>
      </c>
      <c r="E186" s="78">
        <v>220.82121264514242</v>
      </c>
      <c r="F186" s="78">
        <v>216.79414858190725</v>
      </c>
      <c r="G186" s="78">
        <v>214.49017193093329</v>
      </c>
      <c r="H186" s="78">
        <v>211.30460682488723</v>
      </c>
      <c r="I186" s="78">
        <v>207.7937214811372</v>
      </c>
      <c r="J186" s="78">
        <v>200.31025244357977</v>
      </c>
      <c r="K186" s="78">
        <v>190.27973674986242</v>
      </c>
      <c r="L186" s="78">
        <v>166.77973089762148</v>
      </c>
      <c r="M186" s="78">
        <v>193.44885847662627</v>
      </c>
      <c r="N186" s="78">
        <v>194.85399222442078</v>
      </c>
      <c r="O186" s="78">
        <v>193.06784411928743</v>
      </c>
      <c r="P186" s="78">
        <v>193.54240948523548</v>
      </c>
      <c r="Q186" s="78">
        <v>189.74462430826637</v>
      </c>
    </row>
    <row r="187" spans="1:17" ht="11.45" customHeight="1" x14ac:dyDescent="0.25">
      <c r="A187" s="62" t="s">
        <v>59</v>
      </c>
      <c r="B187" s="77">
        <v>247.96156312256474</v>
      </c>
      <c r="C187" s="77">
        <v>245.49504590734685</v>
      </c>
      <c r="D187" s="77">
        <v>242.83178725224056</v>
      </c>
      <c r="E187" s="77">
        <v>240.19801592632012</v>
      </c>
      <c r="F187" s="77">
        <v>237.64060282673839</v>
      </c>
      <c r="G187" s="77">
        <v>234.84096241344128</v>
      </c>
      <c r="H187" s="77">
        <v>229.38584638121105</v>
      </c>
      <c r="I187" s="77">
        <v>225.80793701518087</v>
      </c>
      <c r="J187" s="77">
        <v>224.29186046674405</v>
      </c>
      <c r="K187" s="77">
        <v>218.43995058547131</v>
      </c>
      <c r="L187" s="77">
        <v>216.7498971782172</v>
      </c>
      <c r="M187" s="77">
        <v>214.39185505865495</v>
      </c>
      <c r="N187" s="77">
        <v>210.76197139431883</v>
      </c>
      <c r="O187" s="77">
        <v>206.27375021940284</v>
      </c>
      <c r="P187" s="77">
        <v>200.00825922808977</v>
      </c>
      <c r="Q187" s="77">
        <v>193.44940625006294</v>
      </c>
    </row>
    <row r="188" spans="1:17" ht="11.45" customHeight="1" x14ac:dyDescent="0.25">
      <c r="A188" s="62" t="s">
        <v>58</v>
      </c>
      <c r="B188" s="77">
        <v>229.51067644141315</v>
      </c>
      <c r="C188" s="77">
        <v>225.89635579752576</v>
      </c>
      <c r="D188" s="77">
        <v>221.37450121568713</v>
      </c>
      <c r="E188" s="77">
        <v>217.87522039719866</v>
      </c>
      <c r="F188" s="77">
        <v>215.10053931580916</v>
      </c>
      <c r="G188" s="77">
        <v>212.51405882482686</v>
      </c>
      <c r="H188" s="77">
        <v>209.70991943254185</v>
      </c>
      <c r="I188" s="77">
        <v>207.90713515194895</v>
      </c>
      <c r="J188" s="77">
        <v>206.21152001977032</v>
      </c>
      <c r="K188" s="77">
        <v>204.28873988149914</v>
      </c>
      <c r="L188" s="77">
        <v>204.58233582292397</v>
      </c>
      <c r="M188" s="77">
        <v>204.30182660355041</v>
      </c>
      <c r="N188" s="77">
        <v>203.88737945023152</v>
      </c>
      <c r="O188" s="77">
        <v>202.09615000336984</v>
      </c>
      <c r="P188" s="77">
        <v>199.39179947363954</v>
      </c>
      <c r="Q188" s="77">
        <v>195.87193854548948</v>
      </c>
    </row>
    <row r="189" spans="1:17" ht="11.45" customHeight="1" x14ac:dyDescent="0.25">
      <c r="A189" s="62" t="s">
        <v>57</v>
      </c>
      <c r="B189" s="77" t="s">
        <v>181</v>
      </c>
      <c r="C189" s="77" t="s">
        <v>181</v>
      </c>
      <c r="D189" s="77" t="s">
        <v>181</v>
      </c>
      <c r="E189" s="77" t="s">
        <v>181</v>
      </c>
      <c r="F189" s="77" t="s">
        <v>181</v>
      </c>
      <c r="G189" s="77" t="s">
        <v>181</v>
      </c>
      <c r="H189" s="77" t="s">
        <v>181</v>
      </c>
      <c r="I189" s="77" t="s">
        <v>181</v>
      </c>
      <c r="J189" s="77" t="s">
        <v>181</v>
      </c>
      <c r="K189" s="77" t="s">
        <v>181</v>
      </c>
      <c r="L189" s="77" t="s">
        <v>181</v>
      </c>
      <c r="M189" s="77" t="s">
        <v>181</v>
      </c>
      <c r="N189" s="77" t="s">
        <v>181</v>
      </c>
      <c r="O189" s="77" t="s">
        <v>181</v>
      </c>
      <c r="P189" s="77" t="s">
        <v>181</v>
      </c>
      <c r="Q189" s="77" t="s">
        <v>181</v>
      </c>
    </row>
    <row r="190" spans="1:17" ht="11.45" customHeight="1" x14ac:dyDescent="0.25">
      <c r="A190" s="62" t="s">
        <v>56</v>
      </c>
      <c r="B190" s="77" t="s">
        <v>181</v>
      </c>
      <c r="C190" s="77" t="s">
        <v>181</v>
      </c>
      <c r="D190" s="77" t="s">
        <v>181</v>
      </c>
      <c r="E190" s="77" t="s">
        <v>181</v>
      </c>
      <c r="F190" s="77" t="s">
        <v>181</v>
      </c>
      <c r="G190" s="77" t="s">
        <v>181</v>
      </c>
      <c r="H190" s="77" t="s">
        <v>181</v>
      </c>
      <c r="I190" s="77" t="s">
        <v>181</v>
      </c>
      <c r="J190" s="77" t="s">
        <v>181</v>
      </c>
      <c r="K190" s="77" t="s">
        <v>181</v>
      </c>
      <c r="L190" s="77" t="s">
        <v>181</v>
      </c>
      <c r="M190" s="77" t="s">
        <v>181</v>
      </c>
      <c r="N190" s="77" t="s">
        <v>181</v>
      </c>
      <c r="O190" s="77" t="s">
        <v>181</v>
      </c>
      <c r="P190" s="77" t="s">
        <v>181</v>
      </c>
      <c r="Q190" s="77" t="s">
        <v>181</v>
      </c>
    </row>
    <row r="191" spans="1:17" ht="11.45" customHeight="1" x14ac:dyDescent="0.25">
      <c r="A191" s="62" t="s">
        <v>55</v>
      </c>
      <c r="B191" s="77" t="s">
        <v>181</v>
      </c>
      <c r="C191" s="77" t="s">
        <v>181</v>
      </c>
      <c r="D191" s="77" t="s">
        <v>181</v>
      </c>
      <c r="E191" s="77" t="s">
        <v>181</v>
      </c>
      <c r="F191" s="77" t="s">
        <v>181</v>
      </c>
      <c r="G191" s="77" t="s">
        <v>181</v>
      </c>
      <c r="H191" s="77" t="s">
        <v>181</v>
      </c>
      <c r="I191" s="77" t="s">
        <v>181</v>
      </c>
      <c r="J191" s="77" t="s">
        <v>181</v>
      </c>
      <c r="K191" s="77" t="s">
        <v>181</v>
      </c>
      <c r="L191" s="77" t="s">
        <v>181</v>
      </c>
      <c r="M191" s="77" t="s">
        <v>181</v>
      </c>
      <c r="N191" s="77" t="s">
        <v>181</v>
      </c>
      <c r="O191" s="77" t="s">
        <v>181</v>
      </c>
      <c r="P191" s="77" t="s">
        <v>181</v>
      </c>
      <c r="Q191" s="77" t="s">
        <v>181</v>
      </c>
    </row>
    <row r="192" spans="1:17" ht="11.45" customHeight="1" x14ac:dyDescent="0.25">
      <c r="A192" s="19" t="s">
        <v>24</v>
      </c>
      <c r="B192" s="76">
        <v>1079.6270800301104</v>
      </c>
      <c r="C192" s="76">
        <v>1077.782389543778</v>
      </c>
      <c r="D192" s="76">
        <v>1071.9011827909433</v>
      </c>
      <c r="E192" s="76">
        <v>1058.7568795970117</v>
      </c>
      <c r="F192" s="76">
        <v>1059.1697076573421</v>
      </c>
      <c r="G192" s="76">
        <v>1056.6973588316721</v>
      </c>
      <c r="H192" s="76">
        <v>1054.4349890661781</v>
      </c>
      <c r="I192" s="76">
        <v>1048.9492937508801</v>
      </c>
      <c r="J192" s="76">
        <v>1045.6255259246805</v>
      </c>
      <c r="K192" s="76">
        <v>1043.2856517402392</v>
      </c>
      <c r="L192" s="76">
        <v>1043.1296048991373</v>
      </c>
      <c r="M192" s="76">
        <v>1035.2770608234282</v>
      </c>
      <c r="N192" s="76">
        <v>1029.0724682903694</v>
      </c>
      <c r="O192" s="76">
        <v>1024.6831389939948</v>
      </c>
      <c r="P192" s="76">
        <v>1017.5827313032994</v>
      </c>
      <c r="Q192" s="76">
        <v>1020.1276672127459</v>
      </c>
    </row>
    <row r="193" spans="1:17" ht="11.45" customHeight="1" x14ac:dyDescent="0.25">
      <c r="A193" s="17" t="s">
        <v>23</v>
      </c>
      <c r="B193" s="75">
        <v>1061.3885283949205</v>
      </c>
      <c r="C193" s="75">
        <v>1061.2240895684752</v>
      </c>
      <c r="D193" s="75">
        <v>1056.2524797339113</v>
      </c>
      <c r="E193" s="75">
        <v>1046.7810910052522</v>
      </c>
      <c r="F193" s="75">
        <v>1046.0931914789489</v>
      </c>
      <c r="G193" s="75">
        <v>1042.2409981130702</v>
      </c>
      <c r="H193" s="75">
        <v>1037.0051379808056</v>
      </c>
      <c r="I193" s="75">
        <v>1031.4971323324539</v>
      </c>
      <c r="J193" s="75">
        <v>1027.2349562145137</v>
      </c>
      <c r="K193" s="75">
        <v>1027.5097363621401</v>
      </c>
      <c r="L193" s="75">
        <v>1024.8831708558737</v>
      </c>
      <c r="M193" s="75">
        <v>1014.924058860668</v>
      </c>
      <c r="N193" s="75">
        <v>1007.0857640720948</v>
      </c>
      <c r="O193" s="75">
        <v>1000.6966524121717</v>
      </c>
      <c r="P193" s="75">
        <v>995.84443390111039</v>
      </c>
      <c r="Q193" s="75">
        <v>996.1051847891199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1371.0911227581043</v>
      </c>
      <c r="D194" s="74">
        <v>1339.5225304964363</v>
      </c>
      <c r="E194" s="74">
        <v>1318.4710202009935</v>
      </c>
      <c r="F194" s="74">
        <v>1303.3806331262813</v>
      </c>
      <c r="G194" s="74">
        <v>1297.5270440880629</v>
      </c>
      <c r="H194" s="74">
        <v>1291.0491565459126</v>
      </c>
      <c r="I194" s="74">
        <v>1287.6357022356715</v>
      </c>
      <c r="J194" s="74">
        <v>1286.5290559691678</v>
      </c>
      <c r="K194" s="74">
        <v>1286.5645152073942</v>
      </c>
      <c r="L194" s="74">
        <v>1277.4217271650054</v>
      </c>
      <c r="M194" s="74">
        <v>1268.6865558137079</v>
      </c>
      <c r="N194" s="74">
        <v>1260.1801256041063</v>
      </c>
      <c r="O194" s="74">
        <v>1252.4106314792457</v>
      </c>
      <c r="P194" s="74">
        <v>1249.2632234223495</v>
      </c>
      <c r="Q194" s="74">
        <v>1240.9040384090579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1.0725000000065619</v>
      </c>
      <c r="C198" s="111">
        <f>IF(TrRoad_act!C86=0,"",TrRoad_emi!C56/TrRoad_tech!C171)</f>
        <v>1.0726462067587232</v>
      </c>
      <c r="D198" s="111">
        <f>IF(TrRoad_act!D86=0,"",TrRoad_emi!D56/TrRoad_tech!D171)</f>
        <v>1.0731464344515629</v>
      </c>
      <c r="E198" s="111">
        <f>IF(TrRoad_act!E86=0,"",TrRoad_emi!E56/TrRoad_tech!E171)</f>
        <v>1.0740242473560231</v>
      </c>
      <c r="F198" s="111">
        <f>IF(TrRoad_act!F86=0,"",TrRoad_emi!F56/TrRoad_tech!F171)</f>
        <v>1.0754242267698018</v>
      </c>
      <c r="G198" s="111">
        <f>IF(TrRoad_act!G86=0,"",TrRoad_emi!G56/TrRoad_tech!G171)</f>
        <v>1.0757373350831845</v>
      </c>
      <c r="H198" s="111">
        <f>IF(TrRoad_act!H86=0,"",TrRoad_emi!H56/TrRoad_tech!H171)</f>
        <v>1.0669522278330446</v>
      </c>
      <c r="I198" s="111">
        <f>IF(TrRoad_act!I86=0,"",TrRoad_emi!I56/TrRoad_tech!I171)</f>
        <v>1.0618983039748033</v>
      </c>
      <c r="J198" s="111">
        <f>IF(TrRoad_act!J86=0,"",TrRoad_emi!J56/TrRoad_tech!J171)</f>
        <v>1.0620229795516778</v>
      </c>
      <c r="K198" s="111">
        <f>IF(TrRoad_act!K86=0,"",TrRoad_emi!K56/TrRoad_tech!K171)</f>
        <v>1.0676134379804032</v>
      </c>
      <c r="L198" s="111">
        <f>IF(TrRoad_act!L86=0,"",TrRoad_emi!L56/TrRoad_tech!L171)</f>
        <v>1.073415553979757</v>
      </c>
      <c r="M198" s="111">
        <f>IF(TrRoad_act!M86=0,"",TrRoad_emi!M56/TrRoad_tech!M171)</f>
        <v>1.0750550009920765</v>
      </c>
      <c r="N198" s="111">
        <f>IF(TrRoad_act!N86=0,"",TrRoad_emi!N56/TrRoad_tech!N171)</f>
        <v>1.0810339887078626</v>
      </c>
      <c r="O198" s="111">
        <f>IF(TrRoad_act!O86=0,"",TrRoad_emi!O56/TrRoad_tech!O171)</f>
        <v>1.0923817870834609</v>
      </c>
      <c r="P198" s="111">
        <f>IF(TrRoad_act!P86=0,"",TrRoad_emi!P56/TrRoad_tech!P171)</f>
        <v>1.1017157573811192</v>
      </c>
      <c r="Q198" s="111">
        <f>IF(TrRoad_act!Q86=0,"",TrRoad_emi!Q56/TrRoad_tech!Q171)</f>
        <v>1.0878712928055405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1.0135809268123528</v>
      </c>
      <c r="C199" s="107">
        <f>IF(TrRoad_act!C87=0,"",TrRoad_emi!C57/TrRoad_tech!C172)</f>
        <v>1.077358050855143</v>
      </c>
      <c r="D199" s="107">
        <f>IF(TrRoad_act!D87=0,"",TrRoad_emi!D57/TrRoad_tech!D172)</f>
        <v>1.0890105143046185</v>
      </c>
      <c r="E199" s="107">
        <f>IF(TrRoad_act!E87=0,"",TrRoad_emi!E57/TrRoad_tech!E172)</f>
        <v>1.0546398875292775</v>
      </c>
      <c r="F199" s="107">
        <f>IF(TrRoad_act!F87=0,"",TrRoad_emi!F57/TrRoad_tech!F172)</f>
        <v>1.0692668468551154</v>
      </c>
      <c r="G199" s="107">
        <f>IF(TrRoad_act!G87=0,"",TrRoad_emi!G57/TrRoad_tech!G172)</f>
        <v>1.0166870447334313</v>
      </c>
      <c r="H199" s="107">
        <f>IF(TrRoad_act!H87=0,"",TrRoad_emi!H57/TrRoad_tech!H172)</f>
        <v>1.0200514979209272</v>
      </c>
      <c r="I199" s="107">
        <f>IF(TrRoad_act!I87=0,"",TrRoad_emi!I57/TrRoad_tech!I172)</f>
        <v>1.0723013391713847</v>
      </c>
      <c r="J199" s="107">
        <f>IF(TrRoad_act!J87=0,"",TrRoad_emi!J57/TrRoad_tech!J172)</f>
        <v>1.0472099959259129</v>
      </c>
      <c r="K199" s="107">
        <f>IF(TrRoad_act!K87=0,"",TrRoad_emi!K57/TrRoad_tech!K172)</f>
        <v>0.98162732742363967</v>
      </c>
      <c r="L199" s="107">
        <f>IF(TrRoad_act!L87=0,"",TrRoad_emi!L57/TrRoad_tech!L172)</f>
        <v>0.85187439797895437</v>
      </c>
      <c r="M199" s="107">
        <f>IF(TrRoad_act!M87=0,"",TrRoad_emi!M57/TrRoad_tech!M172)</f>
        <v>0.97180366360135761</v>
      </c>
      <c r="N199" s="107">
        <f>IF(TrRoad_act!N87=0,"",TrRoad_emi!N57/TrRoad_tech!N172)</f>
        <v>0.96321903995412017</v>
      </c>
      <c r="O199" s="107">
        <f>IF(TrRoad_act!O87=0,"",TrRoad_emi!O57/TrRoad_tech!O172)</f>
        <v>1.0182644199015727</v>
      </c>
      <c r="P199" s="107">
        <f>IF(TrRoad_act!P87=0,"",TrRoad_emi!P57/TrRoad_tech!P172)</f>
        <v>1.086498285201265</v>
      </c>
      <c r="Q199" s="107">
        <f>IF(TrRoad_act!Q87=0,"",TrRoad_emi!Q57/TrRoad_tech!Q172)</f>
        <v>1.1065940913334453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1.0253107797058261</v>
      </c>
      <c r="C200" s="108">
        <f>IF(TrRoad_act!C88=0,"",TrRoad_emi!C58/TrRoad_tech!C173)</f>
        <v>1.0907898248350119</v>
      </c>
      <c r="D200" s="108">
        <f>IF(TrRoad_act!D88=0,"",TrRoad_emi!D58/TrRoad_tech!D173)</f>
        <v>1.0853031312257464</v>
      </c>
      <c r="E200" s="108">
        <f>IF(TrRoad_act!E88=0,"",TrRoad_emi!E58/TrRoad_tech!E173)</f>
        <v>1.0663519251223903</v>
      </c>
      <c r="F200" s="108">
        <f>IF(TrRoad_act!F88=0,"",TrRoad_emi!F58/TrRoad_tech!F173)</f>
        <v>1.0748514823777293</v>
      </c>
      <c r="G200" s="108">
        <f>IF(TrRoad_act!G88=0,"",TrRoad_emi!G58/TrRoad_tech!G173)</f>
        <v>1.0222914638669485</v>
      </c>
      <c r="H200" s="108">
        <f>IF(TrRoad_act!H88=0,"",TrRoad_emi!H58/TrRoad_tech!H173)</f>
        <v>1.0215892039834744</v>
      </c>
      <c r="I200" s="108">
        <f>IF(TrRoad_act!I88=0,"",TrRoad_emi!I58/TrRoad_tech!I173)</f>
        <v>1.0686041733539564</v>
      </c>
      <c r="J200" s="108">
        <f>IF(TrRoad_act!J88=0,"",TrRoad_emi!J58/TrRoad_tech!J173)</f>
        <v>1.0739678372365817</v>
      </c>
      <c r="K200" s="108">
        <f>IF(TrRoad_act!K88=0,"",TrRoad_emi!K58/TrRoad_tech!K173)</f>
        <v>1.0378832226220356</v>
      </c>
      <c r="L200" s="108">
        <f>IF(TrRoad_act!L88=0,"",TrRoad_emi!L58/TrRoad_tech!L173)</f>
        <v>1.073887632602476</v>
      </c>
      <c r="M200" s="108">
        <f>IF(TrRoad_act!M88=0,"",TrRoad_emi!M58/TrRoad_tech!M173)</f>
        <v>1.0587353688856136</v>
      </c>
      <c r="N200" s="108">
        <f>IF(TrRoad_act!N88=0,"",TrRoad_emi!N58/TrRoad_tech!N173)</f>
        <v>1.0491978047287809</v>
      </c>
      <c r="O200" s="108">
        <f>IF(TrRoad_act!O88=0,"",TrRoad_emi!O58/TrRoad_tech!O173)</f>
        <v>1.0712431351073943</v>
      </c>
      <c r="P200" s="108">
        <f>IF(TrRoad_act!P88=0,"",TrRoad_emi!P58/TrRoad_tech!P173)</f>
        <v>1.0822817287339137</v>
      </c>
      <c r="Q200" s="108">
        <f>IF(TrRoad_act!Q88=0,"",TrRoad_emi!Q58/TrRoad_tech!Q173)</f>
        <v>1.0720249279355127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1.0756122172976221</v>
      </c>
      <c r="C201" s="108">
        <f>IF(TrRoad_act!C89=0,"",TrRoad_emi!C59/TrRoad_tech!C174)</f>
        <v>1.1308908312712438</v>
      </c>
      <c r="D201" s="108">
        <f>IF(TrRoad_act!D89=0,"",TrRoad_emi!D59/TrRoad_tech!D174)</f>
        <v>1.1284454107540187</v>
      </c>
      <c r="E201" s="108">
        <f>IF(TrRoad_act!E89=0,"",TrRoad_emi!E59/TrRoad_tech!E174)</f>
        <v>1.0489328981029229</v>
      </c>
      <c r="F201" s="108">
        <f>IF(TrRoad_act!F89=0,"",TrRoad_emi!F59/TrRoad_tech!F174)</f>
        <v>1.081597403750165</v>
      </c>
      <c r="G201" s="108">
        <f>IF(TrRoad_act!G89=0,"",TrRoad_emi!G59/TrRoad_tech!G174)</f>
        <v>1.0478618862207918</v>
      </c>
      <c r="H201" s="108">
        <f>IF(TrRoad_act!H89=0,"",TrRoad_emi!H59/TrRoad_tech!H174)</f>
        <v>0.99202157149233294</v>
      </c>
      <c r="I201" s="108">
        <f>IF(TrRoad_act!I89=0,"",TrRoad_emi!I59/TrRoad_tech!I174)</f>
        <v>1.0723893606425972</v>
      </c>
      <c r="J201" s="108">
        <f>IF(TrRoad_act!J89=0,"",TrRoad_emi!J59/TrRoad_tech!J174)</f>
        <v>1.0889733811440752</v>
      </c>
      <c r="K201" s="108">
        <f>IF(TrRoad_act!K89=0,"",TrRoad_emi!K59/TrRoad_tech!K174)</f>
        <v>0.97921140015749519</v>
      </c>
      <c r="L201" s="108">
        <f>IF(TrRoad_act!L89=0,"",TrRoad_emi!L59/TrRoad_tech!L174)</f>
        <v>1.0418416563745576</v>
      </c>
      <c r="M201" s="108">
        <f>IF(TrRoad_act!M89=0,"",TrRoad_emi!M59/TrRoad_tech!M174)</f>
        <v>1.0707222099580367</v>
      </c>
      <c r="N201" s="108">
        <f>IF(TrRoad_act!N89=0,"",TrRoad_emi!N59/TrRoad_tech!N174)</f>
        <v>1.015591176074967</v>
      </c>
      <c r="O201" s="108">
        <f>IF(TrRoad_act!O89=0,"",TrRoad_emi!O59/TrRoad_tech!O174)</f>
        <v>1.0456506294194912</v>
      </c>
      <c r="P201" s="108">
        <f>IF(TrRoad_act!P89=0,"",TrRoad_emi!P59/TrRoad_tech!P174)</f>
        <v>1.1253780236167534</v>
      </c>
      <c r="Q201" s="108">
        <f>IF(TrRoad_act!Q89=0,"",TrRoad_emi!Q59/TrRoad_tech!Q174)</f>
        <v>1.1435021374926337</v>
      </c>
    </row>
    <row r="202" spans="1:17" ht="11.45" customHeight="1" x14ac:dyDescent="0.25">
      <c r="A202" s="62" t="s">
        <v>57</v>
      </c>
      <c r="B202" s="108">
        <f>IF(TrRoad_act!B90=0,"",TrRoad_emi!B60/TrRoad_tech!B175)</f>
        <v>1.019604898889795</v>
      </c>
      <c r="C202" s="108">
        <f>IF(TrRoad_act!C90=0,"",TrRoad_emi!C60/TrRoad_tech!C175)</f>
        <v>1.1403446739536653</v>
      </c>
      <c r="D202" s="108">
        <f>IF(TrRoad_act!D90=0,"",TrRoad_emi!D60/TrRoad_tech!D175)</f>
        <v>1.1551933754745154</v>
      </c>
      <c r="E202" s="108">
        <f>IF(TrRoad_act!E90=0,"",TrRoad_emi!E60/TrRoad_tech!E175)</f>
        <v>1.2169810626725821</v>
      </c>
      <c r="F202" s="108">
        <f>IF(TrRoad_act!F90=0,"",TrRoad_emi!F60/TrRoad_tech!F175)</f>
        <v>1.1777445503482569</v>
      </c>
      <c r="G202" s="108">
        <f>IF(TrRoad_act!G90=0,"",TrRoad_emi!G60/TrRoad_tech!G175)</f>
        <v>1.3721688973605772</v>
      </c>
      <c r="H202" s="108">
        <f>IF(TrRoad_act!H90=0,"",TrRoad_emi!H60/TrRoad_tech!H175)</f>
        <v>1.3277726599052777</v>
      </c>
      <c r="I202" s="108">
        <f>IF(TrRoad_act!I90=0,"",TrRoad_emi!I60/TrRoad_tech!I175)</f>
        <v>1.1399759857057206</v>
      </c>
      <c r="J202" s="108">
        <f>IF(TrRoad_act!J90=0,"",TrRoad_emi!J60/TrRoad_tech!J175)</f>
        <v>1.0901278904249854</v>
      </c>
      <c r="K202" s="108">
        <f>IF(TrRoad_act!K90=0,"",TrRoad_emi!K60/TrRoad_tech!K175)</f>
        <v>1.2482125664150703</v>
      </c>
      <c r="L202" s="108">
        <f>IF(TrRoad_act!L90=0,"",TrRoad_emi!L60/TrRoad_tech!L175)</f>
        <v>1.1083954039805008</v>
      </c>
      <c r="M202" s="108">
        <f>IF(TrRoad_act!M90=0,"",TrRoad_emi!M60/TrRoad_tech!M175)</f>
        <v>1.1238214560751336</v>
      </c>
      <c r="N202" s="108">
        <f>IF(TrRoad_act!N90=0,"",TrRoad_emi!N60/TrRoad_tech!N175)</f>
        <v>1.1985331685755258</v>
      </c>
      <c r="O202" s="108">
        <f>IF(TrRoad_act!O90=0,"",TrRoad_emi!O60/TrRoad_tech!O175)</f>
        <v>1.1242081689004655</v>
      </c>
      <c r="P202" s="108">
        <f>IF(TrRoad_act!P90=0,"",TrRoad_emi!P60/TrRoad_tech!P175)</f>
        <v>1.1298065657055143</v>
      </c>
      <c r="Q202" s="108">
        <f>IF(TrRoad_act!Q90=0,"",TrRoad_emi!Q60/TrRoad_tech!Q175)</f>
        <v>1.1267643454219567</v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 t="str">
        <f>IF(TrRoad_act!C91=0,"",TrRoad_emi!C61/TrRoad_tech!C176)</f>
        <v/>
      </c>
      <c r="D203" s="108" t="str">
        <f>IF(TrRoad_act!D91=0,"",TrRoad_emi!D61/TrRoad_tech!D176)</f>
        <v/>
      </c>
      <c r="E203" s="108" t="str">
        <f>IF(TrRoad_act!E91=0,"",TrRoad_emi!E61/TrRoad_tech!E176)</f>
        <v/>
      </c>
      <c r="F203" s="108" t="str">
        <f>IF(TrRoad_act!F91=0,"",TrRoad_emi!F61/TrRoad_tech!F176)</f>
        <v/>
      </c>
      <c r="G203" s="108" t="str">
        <f>IF(TrRoad_act!G91=0,"",TrRoad_emi!G61/TrRoad_tech!G176)</f>
        <v/>
      </c>
      <c r="H203" s="108" t="str">
        <f>IF(TrRoad_act!H91=0,"",TrRoad_emi!H61/TrRoad_tech!H176)</f>
        <v/>
      </c>
      <c r="I203" s="108" t="str">
        <f>IF(TrRoad_act!I91=0,"",TrRoad_emi!I61/TrRoad_tech!I176)</f>
        <v/>
      </c>
      <c r="J203" s="108" t="str">
        <f>IF(TrRoad_act!J91=0,"",TrRoad_emi!J61/TrRoad_tech!J176)</f>
        <v/>
      </c>
      <c r="K203" s="108" t="str">
        <f>IF(TrRoad_act!K91=0,"",TrRoad_emi!K61/TrRoad_tech!K176)</f>
        <v/>
      </c>
      <c r="L203" s="108" t="str">
        <f>IF(TrRoad_act!L91=0,"",TrRoad_emi!L61/TrRoad_tech!L176)</f>
        <v/>
      </c>
      <c r="M203" s="108" t="str">
        <f>IF(TrRoad_act!M91=0,"",TrRoad_emi!M61/TrRoad_tech!M176)</f>
        <v/>
      </c>
      <c r="N203" s="108">
        <f>IF(TrRoad_act!N91=0,"",TrRoad_emi!N61/TrRoad_tech!N176)</f>
        <v>1.2360000000066975</v>
      </c>
      <c r="O203" s="108">
        <f>IF(TrRoad_act!O91=0,"",TrRoad_emi!O61/TrRoad_tech!O176)</f>
        <v>1.2510190593636059</v>
      </c>
      <c r="P203" s="108">
        <f>IF(TrRoad_act!P91=0,"",TrRoad_emi!P61/TrRoad_tech!P176)</f>
        <v>1.2722556865512971</v>
      </c>
      <c r="Q203" s="108">
        <f>IF(TrRoad_act!Q91=0,"",TrRoad_emi!Q61/TrRoad_tech!Q176)</f>
        <v>1.2795015011295046</v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 t="str">
        <f>IF(TrRoad_act!N92=0,"",TrRoad_emi!N62/TrRoad_tech!N177)</f>
        <v/>
      </c>
      <c r="O204" s="108">
        <f>IF(TrRoad_act!O92=0,"",TrRoad_emi!O62/TrRoad_tech!O177)</f>
        <v>1.2039206204830684</v>
      </c>
      <c r="P204" s="108">
        <f>IF(TrRoad_act!P92=0,"",TrRoad_emi!P62/TrRoad_tech!P177)</f>
        <v>1.2180314221572117</v>
      </c>
      <c r="Q204" s="108">
        <f>IF(TrRoad_act!Q92=0,"",TrRoad_emi!Q62/TrRoad_tech!Q177)</f>
        <v>1.2025925831011357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1.1000000000133241</v>
      </c>
      <c r="C206" s="107">
        <f>IF(TrRoad_act!C94=0,"",TrRoad_emi!C64/TrRoad_tech!C179)</f>
        <v>1.1003016490761433</v>
      </c>
      <c r="D206" s="107">
        <f>IF(TrRoad_act!D94=0,"",TrRoad_emi!D64/TrRoad_tech!D179)</f>
        <v>1.1037872507462485</v>
      </c>
      <c r="E206" s="107">
        <f>IF(TrRoad_act!E94=0,"",TrRoad_emi!E64/TrRoad_tech!E179)</f>
        <v>1.1062940492552131</v>
      </c>
      <c r="F206" s="107">
        <f>IF(TrRoad_act!F94=0,"",TrRoad_emi!F64/TrRoad_tech!F179)</f>
        <v>1.1120295664336277</v>
      </c>
      <c r="G206" s="107">
        <f>IF(TrRoad_act!G94=0,"",TrRoad_emi!G64/TrRoad_tech!G179)</f>
        <v>1.1113929216446459</v>
      </c>
      <c r="H206" s="107">
        <f>IF(TrRoad_act!H94=0,"",TrRoad_emi!H64/TrRoad_tech!H179)</f>
        <v>1.091331486478192</v>
      </c>
      <c r="I206" s="107">
        <f>IF(TrRoad_act!I94=0,"",TrRoad_emi!I64/TrRoad_tech!I179)</f>
        <v>1.0539193404818623</v>
      </c>
      <c r="J206" s="107">
        <f>IF(TrRoad_act!J94=0,"",TrRoad_emi!J64/TrRoad_tech!J179)</f>
        <v>1.0402692762748749</v>
      </c>
      <c r="K206" s="107">
        <f>IF(TrRoad_act!K94=0,"",TrRoad_emi!K64/TrRoad_tech!K179)</f>
        <v>1.0663170331181722</v>
      </c>
      <c r="L206" s="107">
        <f>IF(TrRoad_act!L94=0,"",TrRoad_emi!L64/TrRoad_tech!L179)</f>
        <v>1.0678390588799873</v>
      </c>
      <c r="M206" s="107">
        <f>IF(TrRoad_act!M94=0,"",TrRoad_emi!M64/TrRoad_tech!M179)</f>
        <v>1.074130218284558</v>
      </c>
      <c r="N206" s="107">
        <f>IF(TrRoad_act!N94=0,"",TrRoad_emi!N64/TrRoad_tech!N179)</f>
        <v>1.0437915217479981</v>
      </c>
      <c r="O206" s="107">
        <f>IF(TrRoad_act!O94=0,"",TrRoad_emi!O64/TrRoad_tech!O179)</f>
        <v>1.2363114559610815</v>
      </c>
      <c r="P206" s="107">
        <f>IF(TrRoad_act!P94=0,"",TrRoad_emi!P64/TrRoad_tech!P179)</f>
        <v>0.9680267401834125</v>
      </c>
      <c r="Q206" s="107">
        <f>IF(TrRoad_act!Q94=0,"",TrRoad_emi!Q64/TrRoad_tech!Q179)</f>
        <v>0.99257429082589599</v>
      </c>
    </row>
    <row r="207" spans="1:17" ht="11.45" customHeight="1" x14ac:dyDescent="0.25">
      <c r="A207" s="62" t="s">
        <v>59</v>
      </c>
      <c r="B207" s="106" t="str">
        <f>IF(TrRoad_act!B95=0,"",TrRoad_emi!B65/TrRoad_tech!B180)</f>
        <v/>
      </c>
      <c r="C207" s="106" t="str">
        <f>IF(TrRoad_act!C95=0,"",TrRoad_emi!C65/TrRoad_tech!C180)</f>
        <v/>
      </c>
      <c r="D207" s="106">
        <f>IF(TrRoad_act!D95=0,"",TrRoad_emi!D65/TrRoad_tech!D180)</f>
        <v>1.104666666680032</v>
      </c>
      <c r="E207" s="106">
        <f>IF(TrRoad_act!E95=0,"",TrRoad_emi!E65/TrRoad_tech!E180)</f>
        <v>1.1058091529828524</v>
      </c>
      <c r="F207" s="106">
        <f>IF(TrRoad_act!F95=0,"",TrRoad_emi!F65/TrRoad_tech!F180)</f>
        <v>1.1059048979971158</v>
      </c>
      <c r="G207" s="106">
        <f>IF(TrRoad_act!G95=0,"",TrRoad_emi!G65/TrRoad_tech!G180)</f>
        <v>1.1042921624694806</v>
      </c>
      <c r="H207" s="106">
        <f>IF(TrRoad_act!H95=0,"",TrRoad_emi!H65/TrRoad_tech!H180)</f>
        <v>1.0920325870930219</v>
      </c>
      <c r="I207" s="106">
        <f>IF(TrRoad_act!I95=0,"",TrRoad_emi!I65/TrRoad_tech!I180)</f>
        <v>1.0792844911655641</v>
      </c>
      <c r="J207" s="106">
        <f>IF(TrRoad_act!J95=0,"",TrRoad_emi!J65/TrRoad_tech!J180)</f>
        <v>1.0705649015596352</v>
      </c>
      <c r="K207" s="106">
        <f>IF(TrRoad_act!K95=0,"",TrRoad_emi!K65/TrRoad_tech!K180)</f>
        <v>1.0693773948336811</v>
      </c>
      <c r="L207" s="106">
        <f>IF(TrRoad_act!L95=0,"",TrRoad_emi!L65/TrRoad_tech!L180)</f>
        <v>1.0714768654080393</v>
      </c>
      <c r="M207" s="106">
        <f>IF(TrRoad_act!M95=0,"",TrRoad_emi!M65/TrRoad_tech!M180)</f>
        <v>1.0701987625802458</v>
      </c>
      <c r="N207" s="106">
        <f>IF(TrRoad_act!N95=0,"",TrRoad_emi!N65/TrRoad_tech!N180)</f>
        <v>1.0719819141317923</v>
      </c>
      <c r="O207" s="106">
        <f>IF(TrRoad_act!O95=0,"",TrRoad_emi!O65/TrRoad_tech!O180)</f>
        <v>1.1373871889109666</v>
      </c>
      <c r="P207" s="106">
        <f>IF(TrRoad_act!P95=0,"",TrRoad_emi!P65/TrRoad_tech!P180)</f>
        <v>1.1456256718665132</v>
      </c>
      <c r="Q207" s="106">
        <f>IF(TrRoad_act!Q95=0,"",TrRoad_emi!Q65/TrRoad_tech!Q180)</f>
        <v>1.1236183743591006</v>
      </c>
    </row>
    <row r="208" spans="1:17" ht="11.45" customHeight="1" x14ac:dyDescent="0.25">
      <c r="A208" s="62" t="s">
        <v>58</v>
      </c>
      <c r="B208" s="106">
        <f>IF(TrRoad_act!B96=0,"",TrRoad_emi!B66/TrRoad_tech!B181)</f>
        <v>1.1000000000133241</v>
      </c>
      <c r="C208" s="106">
        <f>IF(TrRoad_act!C96=0,"",TrRoad_emi!C66/TrRoad_tech!C181)</f>
        <v>1.1003016490761433</v>
      </c>
      <c r="D208" s="106">
        <f>IF(TrRoad_act!D96=0,"",TrRoad_emi!D66/TrRoad_tech!D181)</f>
        <v>1.1011291989800884</v>
      </c>
      <c r="E208" s="106">
        <f>IF(TrRoad_act!E96=0,"",TrRoad_emi!E66/TrRoad_tech!E181)</f>
        <v>1.1033965834392301</v>
      </c>
      <c r="F208" s="106">
        <f>IF(TrRoad_act!F96=0,"",TrRoad_emi!F66/TrRoad_tech!F181)</f>
        <v>1.104341421200516</v>
      </c>
      <c r="G208" s="106">
        <f>IF(TrRoad_act!G96=0,"",TrRoad_emi!G66/TrRoad_tech!G181)</f>
        <v>1.104690708053979</v>
      </c>
      <c r="H208" s="106">
        <f>IF(TrRoad_act!H96=0,"",TrRoad_emi!H66/TrRoad_tech!H181)</f>
        <v>1.0926305593441576</v>
      </c>
      <c r="I208" s="106">
        <f>IF(TrRoad_act!I96=0,"",TrRoad_emi!I66/TrRoad_tech!I181)</f>
        <v>1.0695488193880123</v>
      </c>
      <c r="J208" s="106">
        <f>IF(TrRoad_act!J96=0,"",TrRoad_emi!J66/TrRoad_tech!J181)</f>
        <v>1.0724212782142866</v>
      </c>
      <c r="K208" s="106">
        <f>IF(TrRoad_act!K96=0,"",TrRoad_emi!K66/TrRoad_tech!K181)</f>
        <v>1.0756048407213437</v>
      </c>
      <c r="L208" s="106">
        <f>IF(TrRoad_act!L96=0,"",TrRoad_emi!L66/TrRoad_tech!L181)</f>
        <v>1.092029682360609</v>
      </c>
      <c r="M208" s="106">
        <f>IF(TrRoad_act!M96=0,"",TrRoad_emi!M66/TrRoad_tech!M181)</f>
        <v>1.1001218665158103</v>
      </c>
      <c r="N208" s="106">
        <f>IF(TrRoad_act!N96=0,"",TrRoad_emi!N66/TrRoad_tech!N181)</f>
        <v>1.0889534943446102</v>
      </c>
      <c r="O208" s="106">
        <f>IF(TrRoad_act!O96=0,"",TrRoad_emi!O66/TrRoad_tech!O181)</f>
        <v>1.1017177694946396</v>
      </c>
      <c r="P208" s="106">
        <f>IF(TrRoad_act!P96=0,"",TrRoad_emi!P66/TrRoad_tech!P181)</f>
        <v>1.1167367144928591</v>
      </c>
      <c r="Q208" s="106">
        <f>IF(TrRoad_act!Q96=0,"",TrRoad_emi!Q66/TrRoad_tech!Q181)</f>
        <v>1.1313070384211601</v>
      </c>
    </row>
    <row r="209" spans="1:17" ht="11.45" customHeight="1" x14ac:dyDescent="0.25">
      <c r="A209" s="62" t="s">
        <v>57</v>
      </c>
      <c r="B209" s="106" t="str">
        <f>IF(TrRoad_act!B97=0,"",TrRoad_emi!B67/TrRoad_tech!B182)</f>
        <v/>
      </c>
      <c r="C209" s="106" t="str">
        <f>IF(TrRoad_act!C97=0,"",TrRoad_emi!C67/TrRoad_tech!C182)</f>
        <v/>
      </c>
      <c r="D209" s="106">
        <f>IF(TrRoad_act!D97=0,"",TrRoad_emi!D67/TrRoad_tech!D182)</f>
        <v>1.1031810381259737</v>
      </c>
      <c r="E209" s="106">
        <f>IF(TrRoad_act!E97=0,"",TrRoad_emi!E67/TrRoad_tech!E182)</f>
        <v>1.1031810381259737</v>
      </c>
      <c r="F209" s="106">
        <f>IF(TrRoad_act!F97=0,"",TrRoad_emi!F67/TrRoad_tech!F182)</f>
        <v>1.1031810381259735</v>
      </c>
      <c r="G209" s="106">
        <f>IF(TrRoad_act!G97=0,"",TrRoad_emi!G67/TrRoad_tech!G182)</f>
        <v>1.1031810381259737</v>
      </c>
      <c r="H209" s="106">
        <f>IF(TrRoad_act!H97=0,"",TrRoad_emi!H67/TrRoad_tech!H182)</f>
        <v>1.1031810381259739</v>
      </c>
      <c r="I209" s="106">
        <f>IF(TrRoad_act!I97=0,"",TrRoad_emi!I67/TrRoad_tech!I182)</f>
        <v>1.1031810381259737</v>
      </c>
      <c r="J209" s="106">
        <f>IF(TrRoad_act!J97=0,"",TrRoad_emi!J67/TrRoad_tech!J182)</f>
        <v>1.1031810381259737</v>
      </c>
      <c r="K209" s="106">
        <f>IF(TrRoad_act!K97=0,"",TrRoad_emi!K67/TrRoad_tech!K182)</f>
        <v>1.1031810381259735</v>
      </c>
      <c r="L209" s="106">
        <f>IF(TrRoad_act!L97=0,"",TrRoad_emi!L67/TrRoad_tech!L182)</f>
        <v>1.1031810381259737</v>
      </c>
      <c r="M209" s="106">
        <f>IF(TrRoad_act!M97=0,"",TrRoad_emi!M67/TrRoad_tech!M182)</f>
        <v>1.1500035438056668</v>
      </c>
      <c r="N209" s="106">
        <f>IF(TrRoad_act!N97=0,"",TrRoad_emi!N67/TrRoad_tech!N182)</f>
        <v>1.1500035438056668</v>
      </c>
      <c r="O209" s="106">
        <f>IF(TrRoad_act!O97=0,"",TrRoad_emi!O67/TrRoad_tech!O182)</f>
        <v>1.1718947848049868</v>
      </c>
      <c r="P209" s="106">
        <f>IF(TrRoad_act!P97=0,"",TrRoad_emi!P67/TrRoad_tech!P182)</f>
        <v>1.1832372875871577</v>
      </c>
      <c r="Q209" s="106">
        <f>IF(TrRoad_act!Q97=0,"",TrRoad_emi!Q67/TrRoad_tech!Q182)</f>
        <v>1.1841662235220141</v>
      </c>
    </row>
    <row r="210" spans="1:17" ht="11.45" customHeight="1" x14ac:dyDescent="0.25">
      <c r="A210" s="62" t="s">
        <v>56</v>
      </c>
      <c r="B210" s="106" t="str">
        <f>IF(TrRoad_act!B98=0,"",TrRoad_emi!B68/TrRoad_tech!B183)</f>
        <v/>
      </c>
      <c r="C210" s="106" t="str">
        <f>IF(TrRoad_act!C98=0,"",TrRoad_emi!C68/TrRoad_tech!C183)</f>
        <v/>
      </c>
      <c r="D210" s="106" t="str">
        <f>IF(TrRoad_act!D98=0,"",TrRoad_emi!D68/TrRoad_tech!D183)</f>
        <v/>
      </c>
      <c r="E210" s="106" t="str">
        <f>IF(TrRoad_act!E98=0,"",TrRoad_emi!E68/TrRoad_tech!E183)</f>
        <v/>
      </c>
      <c r="F210" s="106" t="str">
        <f>IF(TrRoad_act!F98=0,"",TrRoad_emi!F68/TrRoad_tech!F183)</f>
        <v/>
      </c>
      <c r="G210" s="106" t="str">
        <f>IF(TrRoad_act!G98=0,"",TrRoad_emi!G68/TrRoad_tech!G183)</f>
        <v/>
      </c>
      <c r="H210" s="106" t="str">
        <f>IF(TrRoad_act!H98=0,"",TrRoad_emi!H68/TrRoad_tech!H183)</f>
        <v/>
      </c>
      <c r="I210" s="106" t="str">
        <f>IF(TrRoad_act!I98=0,"",TrRoad_emi!I68/TrRoad_tech!I183)</f>
        <v/>
      </c>
      <c r="J210" s="106" t="str">
        <f>IF(TrRoad_act!J98=0,"",TrRoad_emi!J68/TrRoad_tech!J183)</f>
        <v/>
      </c>
      <c r="K210" s="106">
        <f>IF(TrRoad_act!K98=0,"",TrRoad_emi!K68/TrRoad_tech!K183)</f>
        <v>1.2565315266974757</v>
      </c>
      <c r="L210" s="106">
        <f>IF(TrRoad_act!L98=0,"",TrRoad_emi!L68/TrRoad_tech!L183)</f>
        <v>1.3761784852606018</v>
      </c>
      <c r="M210" s="106">
        <f>IF(TrRoad_act!M98=0,"",TrRoad_emi!M68/TrRoad_tech!M183)</f>
        <v>1.3881656418602923</v>
      </c>
      <c r="N210" s="106">
        <f>IF(TrRoad_act!N98=0,"",TrRoad_emi!N68/TrRoad_tech!N183)</f>
        <v>1.3239184679173106</v>
      </c>
      <c r="O210" s="106">
        <f>IF(TrRoad_act!O98=0,"",TrRoad_emi!O68/TrRoad_tech!O183)</f>
        <v>1.2197198953332717</v>
      </c>
      <c r="P210" s="106">
        <f>IF(TrRoad_act!P98=0,"",TrRoad_emi!P68/TrRoad_tech!P183)</f>
        <v>1.2266000138659978</v>
      </c>
      <c r="Q210" s="106">
        <f>IF(TrRoad_act!Q98=0,"",TrRoad_emi!Q68/TrRoad_tech!Q183)</f>
        <v>1.2264078574492054</v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1.1109238652569702</v>
      </c>
      <c r="C213" s="109">
        <f>IF(TrRoad_act!C101=0,"",TrRoad_emi!C71/TrRoad_tech!C186)</f>
        <v>1.202920673717637</v>
      </c>
      <c r="D213" s="109">
        <f>IF(TrRoad_act!D101=0,"",TrRoad_emi!D71/TrRoad_tech!D186)</f>
        <v>1.1862087245340074</v>
      </c>
      <c r="E213" s="109">
        <f>IF(TrRoad_act!E101=0,"",TrRoad_emi!E71/TrRoad_tech!E186)</f>
        <v>1.1509146704023965</v>
      </c>
      <c r="F213" s="109">
        <f>IF(TrRoad_act!F101=0,"",TrRoad_emi!F71/TrRoad_tech!F186)</f>
        <v>1.166314275347933</v>
      </c>
      <c r="G213" s="109">
        <f>IF(TrRoad_act!G101=0,"",TrRoad_emi!G71/TrRoad_tech!G186)</f>
        <v>1.2623957104514927</v>
      </c>
      <c r="H213" s="109">
        <f>IF(TrRoad_act!H101=0,"",TrRoad_emi!H71/TrRoad_tech!H186)</f>
        <v>1.1615603408267245</v>
      </c>
      <c r="I213" s="109">
        <f>IF(TrRoad_act!I101=0,"",TrRoad_emi!I71/TrRoad_tech!I186)</f>
        <v>1.1222156182122065</v>
      </c>
      <c r="J213" s="109">
        <f>IF(TrRoad_act!J101=0,"",TrRoad_emi!J71/TrRoad_tech!J186)</f>
        <v>1.1421849930020234</v>
      </c>
      <c r="K213" s="109">
        <f>IF(TrRoad_act!K101=0,"",TrRoad_emi!K71/TrRoad_tech!K186)</f>
        <v>1.271666579007886</v>
      </c>
      <c r="L213" s="109">
        <f>IF(TrRoad_act!L101=0,"",TrRoad_emi!L71/TrRoad_tech!L186)</f>
        <v>1.3730446102207279</v>
      </c>
      <c r="M213" s="109">
        <f>IF(TrRoad_act!M101=0,"",TrRoad_emi!M71/TrRoad_tech!M186)</f>
        <v>1.2407829732608116</v>
      </c>
      <c r="N213" s="109">
        <f>IF(TrRoad_act!N101=0,"",TrRoad_emi!N71/TrRoad_tech!N186)</f>
        <v>1.1999592133203265</v>
      </c>
      <c r="O213" s="109">
        <f>IF(TrRoad_act!O101=0,"",TrRoad_emi!O71/TrRoad_tech!O186)</f>
        <v>1.0775293852815973</v>
      </c>
      <c r="P213" s="109">
        <f>IF(TrRoad_act!P101=0,"",TrRoad_emi!P71/TrRoad_tech!P186)</f>
        <v>1.1556964707451887</v>
      </c>
      <c r="Q213" s="109">
        <f>IF(TrRoad_act!Q101=0,"",TrRoad_emi!Q71/TrRoad_tech!Q186)</f>
        <v>1.1721439768927577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1.1000000000067305</v>
      </c>
      <c r="C214" s="108">
        <f>IF(TrRoad_act!C102=0,"",TrRoad_emi!C72/TrRoad_tech!C187)</f>
        <v>1.1000849904953081</v>
      </c>
      <c r="D214" s="108">
        <f>IF(TrRoad_act!D102=0,"",TrRoad_emi!D72/TrRoad_tech!D187)</f>
        <v>1.1002854111827398</v>
      </c>
      <c r="E214" s="108">
        <f>IF(TrRoad_act!E102=0,"",TrRoad_emi!E72/TrRoad_tech!E187)</f>
        <v>1.100604263975306</v>
      </c>
      <c r="F214" s="108">
        <f>IF(TrRoad_act!F102=0,"",TrRoad_emi!F72/TrRoad_tech!F187)</f>
        <v>1.1010562672343345</v>
      </c>
      <c r="G214" s="108">
        <f>IF(TrRoad_act!G102=0,"",TrRoad_emi!G72/TrRoad_tech!G187)</f>
        <v>1.0996930963892706</v>
      </c>
      <c r="H214" s="108">
        <f>IF(TrRoad_act!H102=0,"",TrRoad_emi!H72/TrRoad_tech!H187)</f>
        <v>1.0889972094210809</v>
      </c>
      <c r="I214" s="108">
        <f>IF(TrRoad_act!I102=0,"",TrRoad_emi!I72/TrRoad_tech!I187)</f>
        <v>1.0788298297715075</v>
      </c>
      <c r="J214" s="108">
        <f>IF(TrRoad_act!J102=0,"",TrRoad_emi!J72/TrRoad_tech!J187)</f>
        <v>1.0699228165347525</v>
      </c>
      <c r="K214" s="108">
        <f>IF(TrRoad_act!K102=0,"",TrRoad_emi!K72/TrRoad_tech!K187)</f>
        <v>1.0748950788063503</v>
      </c>
      <c r="L214" s="108">
        <f>IF(TrRoad_act!L102=0,"",TrRoad_emi!L72/TrRoad_tech!L187)</f>
        <v>1.081274475371842</v>
      </c>
      <c r="M214" s="108">
        <f>IF(TrRoad_act!M102=0,"",TrRoad_emi!M72/TrRoad_tech!M187)</f>
        <v>1.0840887164683723</v>
      </c>
      <c r="N214" s="108">
        <f>IF(TrRoad_act!N102=0,"",TrRoad_emi!N72/TrRoad_tech!N187)</f>
        <v>1.0935562221625434</v>
      </c>
      <c r="O214" s="108">
        <f>IF(TrRoad_act!O102=0,"",TrRoad_emi!O72/TrRoad_tech!O187)</f>
        <v>1.1088741381451048</v>
      </c>
      <c r="P214" s="108">
        <f>IF(TrRoad_act!P102=0,"",TrRoad_emi!P72/TrRoad_tech!P187)</f>
        <v>1.1245417697986306</v>
      </c>
      <c r="Q214" s="108">
        <f>IF(TrRoad_act!Q102=0,"",TrRoad_emi!Q72/TrRoad_tech!Q187)</f>
        <v>1.1153681655436076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1.1420122704230307</v>
      </c>
      <c r="C215" s="108">
        <f>IF(TrRoad_act!C103=0,"",TrRoad_emi!C73/TrRoad_tech!C188)</f>
        <v>1.2190848561562235</v>
      </c>
      <c r="D215" s="108">
        <f>IF(TrRoad_act!D103=0,"",TrRoad_emi!D73/TrRoad_tech!D188)</f>
        <v>1.2007463368087536</v>
      </c>
      <c r="E215" s="108">
        <f>IF(TrRoad_act!E103=0,"",TrRoad_emi!E73/TrRoad_tech!E188)</f>
        <v>1.160442986575591</v>
      </c>
      <c r="F215" s="108">
        <f>IF(TrRoad_act!F103=0,"",TrRoad_emi!F73/TrRoad_tech!F188)</f>
        <v>1.1706130480285899</v>
      </c>
      <c r="G215" s="108">
        <f>IF(TrRoad_act!G103=0,"",TrRoad_emi!G73/TrRoad_tech!G188)</f>
        <v>1.2805522670330323</v>
      </c>
      <c r="H215" s="108">
        <f>IF(TrRoad_act!H103=0,"",TrRoad_emi!H73/TrRoad_tech!H188)</f>
        <v>1.1681068924814404</v>
      </c>
      <c r="I215" s="108">
        <f>IF(TrRoad_act!I103=0,"",TrRoad_emi!I73/TrRoad_tech!I188)</f>
        <v>1.1160347603457805</v>
      </c>
      <c r="J215" s="108">
        <f>IF(TrRoad_act!J103=0,"",TrRoad_emi!J73/TrRoad_tech!J188)</f>
        <v>1.1042829925720377</v>
      </c>
      <c r="K215" s="108">
        <f>IF(TrRoad_act!K103=0,"",TrRoad_emi!K73/TrRoad_tech!K188)</f>
        <v>1.187195345954126</v>
      </c>
      <c r="L215" s="108">
        <f>IF(TrRoad_act!L103=0,"",TrRoad_emi!L73/TrRoad_tech!L188)</f>
        <v>1.117364190696065</v>
      </c>
      <c r="M215" s="108">
        <f>IF(TrRoad_act!M103=0,"",TrRoad_emi!M73/TrRoad_tech!M188)</f>
        <v>1.1770270248047023</v>
      </c>
      <c r="N215" s="108">
        <f>IF(TrRoad_act!N103=0,"",TrRoad_emi!N73/TrRoad_tech!N188)</f>
        <v>1.1475116585461027</v>
      </c>
      <c r="O215" s="108">
        <f>IF(TrRoad_act!O103=0,"",TrRoad_emi!O73/TrRoad_tech!O188)</f>
        <v>1.025588156068286</v>
      </c>
      <c r="P215" s="108">
        <f>IF(TrRoad_act!P103=0,"",TrRoad_emi!P73/TrRoad_tech!P188)</f>
        <v>1.1216078900082456</v>
      </c>
      <c r="Q215" s="108">
        <f>IF(TrRoad_act!Q103=0,"",TrRoad_emi!Q73/TrRoad_tech!Q188)</f>
        <v>1.1362999785506367</v>
      </c>
    </row>
    <row r="216" spans="1:17" ht="11.45" customHeight="1" x14ac:dyDescent="0.25">
      <c r="A216" s="62" t="s">
        <v>57</v>
      </c>
      <c r="B216" s="108" t="str">
        <f>IF(TrRoad_act!B104=0,"",TrRoad_emi!B74/TrRoad_tech!B189)</f>
        <v/>
      </c>
      <c r="C216" s="108" t="str">
        <f>IF(TrRoad_act!C104=0,"",TrRoad_emi!C74/TrRoad_tech!C189)</f>
        <v/>
      </c>
      <c r="D216" s="108" t="str">
        <f>IF(TrRoad_act!D104=0,"",TrRoad_emi!D74/TrRoad_tech!D189)</f>
        <v/>
      </c>
      <c r="E216" s="108" t="str">
        <f>IF(TrRoad_act!E104=0,"",TrRoad_emi!E74/TrRoad_tech!E189)</f>
        <v/>
      </c>
      <c r="F216" s="108" t="str">
        <f>IF(TrRoad_act!F104=0,"",TrRoad_emi!F74/TrRoad_tech!F189)</f>
        <v/>
      </c>
      <c r="G216" s="108" t="str">
        <f>IF(TrRoad_act!G104=0,"",TrRoad_emi!G74/TrRoad_tech!G189)</f>
        <v/>
      </c>
      <c r="H216" s="108" t="str">
        <f>IF(TrRoad_act!H104=0,"",TrRoad_emi!H74/TrRoad_tech!H189)</f>
        <v/>
      </c>
      <c r="I216" s="108" t="str">
        <f>IF(TrRoad_act!I104=0,"",TrRoad_emi!I74/TrRoad_tech!I189)</f>
        <v/>
      </c>
      <c r="J216" s="108" t="str">
        <f>IF(TrRoad_act!J104=0,"",TrRoad_emi!J74/TrRoad_tech!J189)</f>
        <v/>
      </c>
      <c r="K216" s="108" t="str">
        <f>IF(TrRoad_act!K104=0,"",TrRoad_emi!K74/TrRoad_tech!K189)</f>
        <v/>
      </c>
      <c r="L216" s="108" t="str">
        <f>IF(TrRoad_act!L104=0,"",TrRoad_emi!L74/TrRoad_tech!L189)</f>
        <v/>
      </c>
      <c r="M216" s="108" t="str">
        <f>IF(TrRoad_act!M104=0,"",TrRoad_emi!M74/TrRoad_tech!M189)</f>
        <v/>
      </c>
      <c r="N216" s="108" t="str">
        <f>IF(TrRoad_act!N104=0,"",TrRoad_emi!N74/TrRoad_tech!N189)</f>
        <v/>
      </c>
      <c r="O216" s="108" t="str">
        <f>IF(TrRoad_act!O104=0,"",TrRoad_emi!O74/TrRoad_tech!O189)</f>
        <v/>
      </c>
      <c r="P216" s="108" t="str">
        <f>IF(TrRoad_act!P104=0,"",TrRoad_emi!P74/TrRoad_tech!P189)</f>
        <v/>
      </c>
      <c r="Q216" s="108" t="str">
        <f>IF(TrRoad_act!Q104=0,"",TrRoad_emi!Q74/TrRoad_tech!Q189)</f>
        <v/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 t="str">
        <f>IF(TrRoad_act!C105=0,"",TrRoad_emi!C75/TrRoad_tech!C190)</f>
        <v/>
      </c>
      <c r="D217" s="108" t="str">
        <f>IF(TrRoad_act!D105=0,"",TrRoad_emi!D75/TrRoad_tech!D190)</f>
        <v/>
      </c>
      <c r="E217" s="108" t="str">
        <f>IF(TrRoad_act!E105=0,"",TrRoad_emi!E75/TrRoad_tech!E190)</f>
        <v/>
      </c>
      <c r="F217" s="108" t="str">
        <f>IF(TrRoad_act!F105=0,"",TrRoad_emi!F75/TrRoad_tech!F190)</f>
        <v/>
      </c>
      <c r="G217" s="108" t="str">
        <f>IF(TrRoad_act!G105=0,"",TrRoad_emi!G75/TrRoad_tech!G190)</f>
        <v/>
      </c>
      <c r="H217" s="108" t="str">
        <f>IF(TrRoad_act!H105=0,"",TrRoad_emi!H75/TrRoad_tech!H190)</f>
        <v/>
      </c>
      <c r="I217" s="108" t="str">
        <f>IF(TrRoad_act!I105=0,"",TrRoad_emi!I75/TrRoad_tech!I190)</f>
        <v/>
      </c>
      <c r="J217" s="108" t="str">
        <f>IF(TrRoad_act!J105=0,"",TrRoad_emi!J75/TrRoad_tech!J190)</f>
        <v/>
      </c>
      <c r="K217" s="108" t="str">
        <f>IF(TrRoad_act!K105=0,"",TrRoad_emi!K75/TrRoad_tech!K190)</f>
        <v/>
      </c>
      <c r="L217" s="108" t="str">
        <f>IF(TrRoad_act!L105=0,"",TrRoad_emi!L75/TrRoad_tech!L190)</f>
        <v/>
      </c>
      <c r="M217" s="108" t="str">
        <f>IF(TrRoad_act!M105=0,"",TrRoad_emi!M75/TrRoad_tech!M190)</f>
        <v/>
      </c>
      <c r="N217" s="108" t="str">
        <f>IF(TrRoad_act!N105=0,"",TrRoad_emi!N75/TrRoad_tech!N190)</f>
        <v/>
      </c>
      <c r="O217" s="108" t="str">
        <f>IF(TrRoad_act!O105=0,"",TrRoad_emi!O75/TrRoad_tech!O190)</f>
        <v/>
      </c>
      <c r="P217" s="108" t="str">
        <f>IF(TrRoad_act!P105=0,"",TrRoad_emi!P75/TrRoad_tech!P190)</f>
        <v/>
      </c>
      <c r="Q217" s="108" t="str">
        <f>IF(TrRoad_act!Q105=0,"",TrRoad_emi!Q75/TrRoad_tech!Q190)</f>
        <v/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1.2452027531074281</v>
      </c>
      <c r="C219" s="107">
        <f>IF(TrRoad_act!C107=0,"",TrRoad_emi!C77/TrRoad_tech!C192)</f>
        <v>1.5781557948594511</v>
      </c>
      <c r="D219" s="107">
        <f>IF(TrRoad_act!D107=0,"",TrRoad_emi!D77/TrRoad_tech!D192)</f>
        <v>1.5731252988093785</v>
      </c>
      <c r="E219" s="107">
        <f>IF(TrRoad_act!E107=0,"",TrRoad_emi!E77/TrRoad_tech!E192)</f>
        <v>1.1193450585409612</v>
      </c>
      <c r="F219" s="107">
        <f>IF(TrRoad_act!F107=0,"",TrRoad_emi!F77/TrRoad_tech!F192)</f>
        <v>1.3064621479300234</v>
      </c>
      <c r="G219" s="107">
        <f>IF(TrRoad_act!G107=0,"",TrRoad_emi!G77/TrRoad_tech!G192)</f>
        <v>1.3434193097016516</v>
      </c>
      <c r="H219" s="107">
        <f>IF(TrRoad_act!H107=0,"",TrRoad_emi!H77/TrRoad_tech!H192)</f>
        <v>1.253081074310973</v>
      </c>
      <c r="I219" s="107">
        <f>IF(TrRoad_act!I107=0,"",TrRoad_emi!I77/TrRoad_tech!I192)</f>
        <v>1.7074202548297446</v>
      </c>
      <c r="J219" s="107">
        <f>IF(TrRoad_act!J107=0,"",TrRoad_emi!J77/TrRoad_tech!J192)</f>
        <v>1.9853196783731435</v>
      </c>
      <c r="K219" s="107">
        <f>IF(TrRoad_act!K107=0,"",TrRoad_emi!K77/TrRoad_tech!K192)</f>
        <v>1.2627114611178583</v>
      </c>
      <c r="L219" s="107">
        <f>IF(TrRoad_act!L107=0,"",TrRoad_emi!L77/TrRoad_tech!L192)</f>
        <v>1.6359209571410467</v>
      </c>
      <c r="M219" s="107">
        <f>IF(TrRoad_act!M107=0,"",TrRoad_emi!M77/TrRoad_tech!M192)</f>
        <v>1.8255295969672811</v>
      </c>
      <c r="N219" s="107">
        <f>IF(TrRoad_act!N107=0,"",TrRoad_emi!N77/TrRoad_tech!N192)</f>
        <v>1.2396764358830983</v>
      </c>
      <c r="O219" s="107">
        <f>IF(TrRoad_act!O107=0,"",TrRoad_emi!O77/TrRoad_tech!O192)</f>
        <v>1.2634255484732175</v>
      </c>
      <c r="P219" s="107">
        <f>IF(TrRoad_act!P107=0,"",TrRoad_emi!P77/TrRoad_tech!P192)</f>
        <v>1.9187716430035577</v>
      </c>
      <c r="Q219" s="107">
        <f>IF(TrRoad_act!Q107=0,"",TrRoad_emi!Q77/TrRoad_tech!Q192)</f>
        <v>2.0301767750661033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1.1254235557360222</v>
      </c>
      <c r="C220" s="106">
        <f>IF(TrRoad_act!C108=0,"",TrRoad_emi!C78/TrRoad_tech!C193)</f>
        <v>1.2537988615170417</v>
      </c>
      <c r="D220" s="106">
        <f>IF(TrRoad_act!D108=0,"",TrRoad_emi!D78/TrRoad_tech!D193)</f>
        <v>1.2538382687547265</v>
      </c>
      <c r="E220" s="106">
        <f>IF(TrRoad_act!E108=0,"",TrRoad_emi!E78/TrRoad_tech!E193)</f>
        <v>1.0878273623882873</v>
      </c>
      <c r="F220" s="106">
        <f>IF(TrRoad_act!F108=0,"",TrRoad_emi!F78/TrRoad_tech!F193)</f>
        <v>1.1565157229948153</v>
      </c>
      <c r="G220" s="106">
        <f>IF(TrRoad_act!G108=0,"",TrRoad_emi!G78/TrRoad_tech!G193)</f>
        <v>1.1672062357358957</v>
      </c>
      <c r="H220" s="106">
        <f>IF(TrRoad_act!H108=0,"",TrRoad_emi!H78/TrRoad_tech!H193)</f>
        <v>1.1207987360989069</v>
      </c>
      <c r="I220" s="106">
        <f>IF(TrRoad_act!I108=0,"",TrRoad_emi!I78/TrRoad_tech!I193)</f>
        <v>1.276084034120879</v>
      </c>
      <c r="J220" s="106">
        <f>IF(TrRoad_act!J108=0,"",TrRoad_emi!J78/TrRoad_tech!J193)</f>
        <v>1.3761141753777886</v>
      </c>
      <c r="K220" s="106">
        <f>IF(TrRoad_act!K108=0,"",TrRoad_emi!K78/TrRoad_tech!K193)</f>
        <v>1.1092791598993743</v>
      </c>
      <c r="L220" s="106">
        <f>IF(TrRoad_act!L108=0,"",TrRoad_emi!L78/TrRoad_tech!L193)</f>
        <v>1.2481295610569494</v>
      </c>
      <c r="M220" s="106">
        <f>IF(TrRoad_act!M108=0,"",TrRoad_emi!M78/TrRoad_tech!M193)</f>
        <v>1.3184553770351366</v>
      </c>
      <c r="N220" s="106">
        <f>IF(TrRoad_act!N108=0,"",TrRoad_emi!N78/TrRoad_tech!N193)</f>
        <v>1.09794704084726</v>
      </c>
      <c r="O220" s="106">
        <f>IF(TrRoad_act!O108=0,"",TrRoad_emi!O78/TrRoad_tech!O193)</f>
        <v>1.1112098022815868</v>
      </c>
      <c r="P220" s="106">
        <f>IF(TrRoad_act!P108=0,"",TrRoad_emi!P78/TrRoad_tech!P193)</f>
        <v>1.3606167283311446</v>
      </c>
      <c r="Q220" s="106">
        <f>IF(TrRoad_act!Q108=0,"",TrRoad_emi!Q78/TrRoad_tech!Q193)</f>
        <v>1.399547044718356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1.245005955831455</v>
      </c>
      <c r="C221" s="105">
        <f>IF(TrRoad_act!C109=0,"",TrRoad_emi!C79/TrRoad_tech!C194)</f>
        <v>1.9611772090100761</v>
      </c>
      <c r="D221" s="105">
        <f>IF(TrRoad_act!D109=0,"",TrRoad_emi!D79/TrRoad_tech!D194)</f>
        <v>1.946422556072005</v>
      </c>
      <c r="E221" s="105">
        <f>IF(TrRoad_act!E109=0,"",TrRoad_emi!E79/TrRoad_tech!E194)</f>
        <v>1.0121865192904402</v>
      </c>
      <c r="F221" s="105">
        <f>IF(TrRoad_act!F109=0,"",TrRoad_emi!F79/TrRoad_tech!F194)</f>
        <v>1.4244006185751084</v>
      </c>
      <c r="G221" s="105">
        <f>IF(TrRoad_act!G109=0,"",TrRoad_emi!G79/TrRoad_tech!G194)</f>
        <v>1.4682819583578084</v>
      </c>
      <c r="H221" s="105">
        <f>IF(TrRoad_act!H109=0,"",TrRoad_emi!H79/TrRoad_tech!H194)</f>
        <v>1.2622454932184932</v>
      </c>
      <c r="I221" s="105">
        <f>IF(TrRoad_act!I109=0,"",TrRoad_emi!I79/TrRoad_tech!I194)</f>
        <v>2.1158124749338687</v>
      </c>
      <c r="J221" s="105">
        <f>IF(TrRoad_act!J109=0,"",TrRoad_emi!J79/TrRoad_tech!J194)</f>
        <v>2.5753034181837569</v>
      </c>
      <c r="K221" s="105">
        <f>IF(TrRoad_act!K109=0,"",TrRoad_emi!K79/TrRoad_tech!K194)</f>
        <v>1.3277345690151321</v>
      </c>
      <c r="L221" s="105">
        <f>IF(TrRoad_act!L109=0,"",TrRoad_emi!L79/TrRoad_tech!L194)</f>
        <v>1.897417220945415</v>
      </c>
      <c r="M221" s="105">
        <f>IF(TrRoad_act!M109=0,"",TrRoad_emi!M79/TrRoad_tech!M194)</f>
        <v>2.1503012623582345</v>
      </c>
      <c r="N221" s="105">
        <f>IF(TrRoad_act!N109=0,"",TrRoad_emi!N79/TrRoad_tech!N194)</f>
        <v>1.2046710558264222</v>
      </c>
      <c r="O221" s="105">
        <f>IF(TrRoad_act!O109=0,"",TrRoad_emi!O79/TrRoad_tech!O194)</f>
        <v>1.2248648092123751</v>
      </c>
      <c r="P221" s="105">
        <f>IF(TrRoad_act!P109=0,"",TrRoad_emi!P79/TrRoad_tech!P194)</f>
        <v>2.2799988769497932</v>
      </c>
      <c r="Q221" s="105">
        <f>IF(TrRoad_act!Q109=0,"",TrRoad_emi!Q79/TrRoad_tech!Q194)</f>
        <v>2.3783003706213006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124.70070207814538</v>
      </c>
      <c r="C225" s="78">
        <v>124.12328165033631</v>
      </c>
      <c r="D225" s="78">
        <v>123.48483869945149</v>
      </c>
      <c r="E225" s="78">
        <v>122.1713448303145</v>
      </c>
      <c r="F225" s="78">
        <v>122.02784159823487</v>
      </c>
      <c r="G225" s="78">
        <v>120.63381020088994</v>
      </c>
      <c r="H225" s="78">
        <v>118.57497811615569</v>
      </c>
      <c r="I225" s="78">
        <v>117.10773078407625</v>
      </c>
      <c r="J225" s="78">
        <v>112.32233728982914</v>
      </c>
      <c r="K225" s="78">
        <v>107.16061389104667</v>
      </c>
      <c r="L225" s="78">
        <v>103.93764844403383</v>
      </c>
      <c r="M225" s="78">
        <v>94.74680355633383</v>
      </c>
      <c r="N225" s="78">
        <v>92.558506873536345</v>
      </c>
      <c r="O225" s="78">
        <v>90.115366370457153</v>
      </c>
      <c r="P225" s="78">
        <v>86.739728052976687</v>
      </c>
      <c r="Q225" s="78">
        <v>84.299562559923103</v>
      </c>
    </row>
    <row r="226" spans="1:17" ht="11.45" customHeight="1" x14ac:dyDescent="0.25">
      <c r="A226" s="19" t="s">
        <v>29</v>
      </c>
      <c r="B226" s="76">
        <v>0</v>
      </c>
      <c r="C226" s="76">
        <v>180.10468455083804</v>
      </c>
      <c r="D226" s="76">
        <v>164.07910864537624</v>
      </c>
      <c r="E226" s="76">
        <v>169.61814564636299</v>
      </c>
      <c r="F226" s="76">
        <v>161.17799664239681</v>
      </c>
      <c r="G226" s="76">
        <v>162.87371296168001</v>
      </c>
      <c r="H226" s="76">
        <v>167.59646180535213</v>
      </c>
      <c r="I226" s="76">
        <v>171.91114596578046</v>
      </c>
      <c r="J226" s="76">
        <v>162.05240261878458</v>
      </c>
      <c r="K226" s="76">
        <v>140.24842532567013</v>
      </c>
      <c r="L226" s="76">
        <v>150.90897121501547</v>
      </c>
      <c r="M226" s="76">
        <v>144.35035463587832</v>
      </c>
      <c r="N226" s="76">
        <v>144.17055048969928</v>
      </c>
      <c r="O226" s="76">
        <v>139.87228771570148</v>
      </c>
      <c r="P226" s="76">
        <v>135.85135329686148</v>
      </c>
      <c r="Q226" s="76">
        <v>130.03478260869596</v>
      </c>
    </row>
    <row r="227" spans="1:17" ht="11.45" customHeight="1" x14ac:dyDescent="0.25">
      <c r="A227" s="62" t="s">
        <v>59</v>
      </c>
      <c r="B227" s="77">
        <v>0</v>
      </c>
      <c r="C227" s="77">
        <v>208.23940411667309</v>
      </c>
      <c r="D227" s="77">
        <v>206.98014780329072</v>
      </c>
      <c r="E227" s="77">
        <v>204.3894301126852</v>
      </c>
      <c r="F227" s="77">
        <v>204.10638626242951</v>
      </c>
      <c r="G227" s="77">
        <v>201.35681743137442</v>
      </c>
      <c r="H227" s="77">
        <v>197.2960046409716</v>
      </c>
      <c r="I227" s="77">
        <v>194.40202568223509</v>
      </c>
      <c r="J227" s="77">
        <v>184.96337973697445</v>
      </c>
      <c r="K227" s="77">
        <v>174.78246573543112</v>
      </c>
      <c r="L227" s="77">
        <v>168.38095238095201</v>
      </c>
      <c r="M227" s="77">
        <v>150.21744159148699</v>
      </c>
      <c r="N227" s="77">
        <v>145.73878684322901</v>
      </c>
      <c r="O227" s="77">
        <v>141.15655017371799</v>
      </c>
      <c r="P227" s="77">
        <v>134.600692354004</v>
      </c>
      <c r="Q227" s="77">
        <v>129.87318361955101</v>
      </c>
    </row>
    <row r="228" spans="1:17" ht="11.45" customHeight="1" x14ac:dyDescent="0.25">
      <c r="A228" s="62" t="s">
        <v>58</v>
      </c>
      <c r="B228" s="77">
        <v>0</v>
      </c>
      <c r="C228" s="77">
        <v>150.10792376105988</v>
      </c>
      <c r="D228" s="77">
        <v>150.02506416642888</v>
      </c>
      <c r="E228" s="77">
        <v>150.36685999428175</v>
      </c>
      <c r="F228" s="77">
        <v>149.37513422104195</v>
      </c>
      <c r="G228" s="77">
        <v>149.82050454218356</v>
      </c>
      <c r="H228" s="77">
        <v>150.7811579674368</v>
      </c>
      <c r="I228" s="77">
        <v>149.3932597573675</v>
      </c>
      <c r="J228" s="77">
        <v>142.6531496066018</v>
      </c>
      <c r="K228" s="77">
        <v>137.04718015734795</v>
      </c>
      <c r="L228" s="77">
        <v>131.783006535948</v>
      </c>
      <c r="M228" s="77">
        <v>141.08558558558599</v>
      </c>
      <c r="N228" s="77">
        <v>142.982889200561</v>
      </c>
      <c r="O228" s="77">
        <v>139.022985118609</v>
      </c>
      <c r="P228" s="77">
        <v>137.158917418459</v>
      </c>
      <c r="Q228" s="77">
        <v>130.79258896906001</v>
      </c>
    </row>
    <row r="229" spans="1:17" ht="11.45" customHeight="1" x14ac:dyDescent="0.25">
      <c r="A229" s="62" t="s">
        <v>57</v>
      </c>
      <c r="B229" s="77">
        <v>0</v>
      </c>
      <c r="C229" s="77">
        <v>150.12588721523292</v>
      </c>
      <c r="D229" s="77">
        <v>150.04301770477275</v>
      </c>
      <c r="E229" s="77">
        <v>150.384854435421</v>
      </c>
      <c r="F229" s="77">
        <v>149.39300998210064</v>
      </c>
      <c r="G229" s="77">
        <v>0</v>
      </c>
      <c r="H229" s="77">
        <v>150.79920198772194</v>
      </c>
      <c r="I229" s="77">
        <v>149.41113768751384</v>
      </c>
      <c r="J229" s="77">
        <v>142.67022094601808</v>
      </c>
      <c r="K229" s="77">
        <v>137.06358062894608</v>
      </c>
      <c r="L229" s="77">
        <v>0</v>
      </c>
      <c r="M229" s="77">
        <v>0</v>
      </c>
      <c r="N229" s="77">
        <v>143</v>
      </c>
      <c r="O229" s="77">
        <v>128.08695652173901</v>
      </c>
      <c r="P229" s="77">
        <v>141.72413793103399</v>
      </c>
      <c r="Q229" s="77">
        <v>133.69230769230799</v>
      </c>
    </row>
    <row r="230" spans="1:17" ht="11.45" customHeight="1" x14ac:dyDescent="0.25">
      <c r="A230" s="62" t="s">
        <v>56</v>
      </c>
      <c r="B230" s="77">
        <v>0</v>
      </c>
      <c r="C230" s="77">
        <v>0</v>
      </c>
      <c r="D230" s="77">
        <v>0</v>
      </c>
      <c r="E230" s="77">
        <v>0</v>
      </c>
      <c r="F230" s="77">
        <v>0</v>
      </c>
      <c r="G230" s="77">
        <v>0</v>
      </c>
      <c r="H230" s="77">
        <v>0</v>
      </c>
      <c r="I230" s="77">
        <v>0</v>
      </c>
      <c r="J230" s="77">
        <v>0</v>
      </c>
      <c r="K230" s="77">
        <v>0</v>
      </c>
      <c r="L230" s="77">
        <v>0</v>
      </c>
      <c r="M230" s="77">
        <v>0</v>
      </c>
      <c r="N230" s="77">
        <v>134</v>
      </c>
      <c r="O230" s="77">
        <v>101.26527715705693</v>
      </c>
      <c r="P230" s="77">
        <v>98.33031039845784</v>
      </c>
      <c r="Q230" s="77">
        <v>99.304889894544118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0</v>
      </c>
      <c r="O231" s="77">
        <v>70.012872509257591</v>
      </c>
      <c r="P231" s="77">
        <v>41</v>
      </c>
      <c r="Q231" s="77">
        <v>40.764705882352899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1514.5758165979312</v>
      </c>
      <c r="C233" s="76">
        <v>1512.5055230873045</v>
      </c>
      <c r="D233" s="76">
        <v>1484.7890589909071</v>
      </c>
      <c r="E233" s="76">
        <v>1495.0486063032988</v>
      </c>
      <c r="F233" s="76">
        <v>1485.2184173631485</v>
      </c>
      <c r="G233" s="76">
        <v>1460.4433158992551</v>
      </c>
      <c r="H233" s="76">
        <v>1445.6379320474757</v>
      </c>
      <c r="I233" s="76">
        <v>1451.2210756347772</v>
      </c>
      <c r="J233" s="76">
        <v>1459.8735759767042</v>
      </c>
      <c r="K233" s="76">
        <v>1361.2197377366811</v>
      </c>
      <c r="L233" s="76">
        <v>1383.2509430315338</v>
      </c>
      <c r="M233" s="76">
        <v>1347.0384806406466</v>
      </c>
      <c r="N233" s="76">
        <v>1381.1057466593288</v>
      </c>
      <c r="O233" s="76">
        <v>804.46927290046233</v>
      </c>
      <c r="P233" s="76">
        <v>1278.410360960647</v>
      </c>
      <c r="Q233" s="76">
        <v>1197.1379720358823</v>
      </c>
    </row>
    <row r="234" spans="1:17" ht="11.45" customHeight="1" x14ac:dyDescent="0.25">
      <c r="A234" s="62" t="s">
        <v>59</v>
      </c>
      <c r="B234" s="75">
        <v>0</v>
      </c>
      <c r="C234" s="75">
        <v>0</v>
      </c>
      <c r="D234" s="75">
        <v>413.96029560658144</v>
      </c>
      <c r="E234" s="75">
        <v>408.77886022537041</v>
      </c>
      <c r="F234" s="75">
        <v>0</v>
      </c>
      <c r="G234" s="75">
        <v>402.71363486274885</v>
      </c>
      <c r="H234" s="75">
        <v>394.59200928194321</v>
      </c>
      <c r="I234" s="75">
        <v>0</v>
      </c>
      <c r="J234" s="75">
        <v>0</v>
      </c>
      <c r="K234" s="75">
        <v>0</v>
      </c>
      <c r="L234" s="75">
        <v>0</v>
      </c>
      <c r="M234" s="75">
        <v>0</v>
      </c>
      <c r="N234" s="75">
        <v>0</v>
      </c>
      <c r="O234" s="75">
        <v>282.32529628115992</v>
      </c>
      <c r="P234" s="75">
        <v>0</v>
      </c>
      <c r="Q234" s="75">
        <v>0</v>
      </c>
    </row>
    <row r="235" spans="1:17" ht="11.45" customHeight="1" x14ac:dyDescent="0.25">
      <c r="A235" s="62" t="s">
        <v>58</v>
      </c>
      <c r="B235" s="75">
        <v>1514.5758165979312</v>
      </c>
      <c r="C235" s="75">
        <v>1512.5055230873045</v>
      </c>
      <c r="D235" s="75">
        <v>1510.2085158280772</v>
      </c>
      <c r="E235" s="75">
        <v>1505.43800876313</v>
      </c>
      <c r="F235" s="75">
        <v>1504.9162743573547</v>
      </c>
      <c r="G235" s="75">
        <v>1499.7962675916187</v>
      </c>
      <c r="H235" s="75">
        <v>1492.1184465385188</v>
      </c>
      <c r="I235" s="75">
        <v>1486.5859060244845</v>
      </c>
      <c r="J235" s="75">
        <v>1467.8597552763579</v>
      </c>
      <c r="K235" s="75">
        <v>1446.791199122177</v>
      </c>
      <c r="L235" s="75">
        <v>1433.2671444835407</v>
      </c>
      <c r="M235" s="75">
        <v>1391.3143766662379</v>
      </c>
      <c r="N235" s="75">
        <v>1381.1057466593288</v>
      </c>
      <c r="O235" s="75">
        <v>1369.4189088654966</v>
      </c>
      <c r="P235" s="75">
        <v>1352.6792844515157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0</v>
      </c>
      <c r="D236" s="75">
        <v>1054.5372338188442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0</v>
      </c>
      <c r="M236" s="75">
        <v>971.51671359601198</v>
      </c>
      <c r="N236" s="75">
        <v>0</v>
      </c>
      <c r="O236" s="75">
        <v>956.22770826610702</v>
      </c>
      <c r="P236" s="75">
        <v>944.53888712672506</v>
      </c>
      <c r="Q236" s="75">
        <v>935.85631219001414</v>
      </c>
    </row>
    <row r="237" spans="1:17" ht="11.45" customHeight="1" x14ac:dyDescent="0.25">
      <c r="A237" s="62" t="s">
        <v>56</v>
      </c>
      <c r="B237" s="75">
        <v>0</v>
      </c>
      <c r="C237" s="75">
        <v>0</v>
      </c>
      <c r="D237" s="75">
        <v>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0</v>
      </c>
      <c r="K237" s="75">
        <v>876.27515541974776</v>
      </c>
      <c r="L237" s="75">
        <v>868.0840680758613</v>
      </c>
      <c r="M237" s="75">
        <v>842.67461841809393</v>
      </c>
      <c r="N237" s="75">
        <v>0</v>
      </c>
      <c r="O237" s="75">
        <v>829.41323387157206</v>
      </c>
      <c r="P237" s="75">
        <v>819.27457876091808</v>
      </c>
      <c r="Q237" s="75">
        <v>811.74348287827775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0</v>
      </c>
      <c r="C240" s="78">
        <v>205.42691972076</v>
      </c>
      <c r="D240" s="78">
        <v>204.69345772240749</v>
      </c>
      <c r="E240" s="78">
        <v>204.86019709377339</v>
      </c>
      <c r="F240" s="78">
        <v>203.60386607696213</v>
      </c>
      <c r="G240" s="78">
        <v>203.82384497032638</v>
      </c>
      <c r="H240" s="78">
        <v>204.85785153449027</v>
      </c>
      <c r="I240" s="78">
        <v>202.84290072555814</v>
      </c>
      <c r="J240" s="78">
        <v>193.39024184237164</v>
      </c>
      <c r="K240" s="78">
        <v>185.69684842858896</v>
      </c>
      <c r="L240" s="78">
        <v>177.82110202654246</v>
      </c>
      <c r="M240" s="78">
        <v>190.40222057011363</v>
      </c>
      <c r="N240" s="78">
        <v>191.71360888135632</v>
      </c>
      <c r="O240" s="78">
        <v>182.90405590680419</v>
      </c>
      <c r="P240" s="78">
        <v>179.11984815618229</v>
      </c>
      <c r="Q240" s="78">
        <v>171.69960647136006</v>
      </c>
    </row>
    <row r="241" spans="1:17" ht="11.45" customHeight="1" x14ac:dyDescent="0.25">
      <c r="A241" s="62" t="s">
        <v>59</v>
      </c>
      <c r="B241" s="77">
        <v>0</v>
      </c>
      <c r="C241" s="77">
        <v>219.85597969842615</v>
      </c>
      <c r="D241" s="77">
        <v>218.52647613187253</v>
      </c>
      <c r="E241" s="77">
        <v>215.79123599609599</v>
      </c>
      <c r="F241" s="77">
        <v>215.49240262563214</v>
      </c>
      <c r="G241" s="77">
        <v>212.58944988398298</v>
      </c>
      <c r="H241" s="77">
        <v>208.3021058138583</v>
      </c>
      <c r="I241" s="77">
        <v>205.24668706687049</v>
      </c>
      <c r="J241" s="77">
        <v>0</v>
      </c>
      <c r="K241" s="77">
        <v>184.53265558155269</v>
      </c>
      <c r="L241" s="77">
        <v>177.82110202654246</v>
      </c>
      <c r="M241" s="77">
        <v>158.68194316998003</v>
      </c>
      <c r="N241" s="77">
        <v>154.050632911392</v>
      </c>
      <c r="O241" s="77">
        <v>142.28571428571399</v>
      </c>
      <c r="P241" s="77">
        <v>155.85454545454499</v>
      </c>
      <c r="Q241" s="77">
        <v>131.655172413793</v>
      </c>
    </row>
    <row r="242" spans="1:17" ht="11.45" customHeight="1" x14ac:dyDescent="0.25">
      <c r="A242" s="62" t="s">
        <v>58</v>
      </c>
      <c r="B242" s="77">
        <v>0</v>
      </c>
      <c r="C242" s="77">
        <v>203.49643704792211</v>
      </c>
      <c r="D242" s="77">
        <v>203.38410698658913</v>
      </c>
      <c r="E242" s="77">
        <v>203.84746848958761</v>
      </c>
      <c r="F242" s="77">
        <v>202.50301806800863</v>
      </c>
      <c r="G242" s="77">
        <v>203.10679214767333</v>
      </c>
      <c r="H242" s="77">
        <v>204.40911879625247</v>
      </c>
      <c r="I242" s="77">
        <v>202.52759026892528</v>
      </c>
      <c r="J242" s="77">
        <v>193.39024184237164</v>
      </c>
      <c r="K242" s="77">
        <v>185.79041113031298</v>
      </c>
      <c r="L242" s="77">
        <v>0</v>
      </c>
      <c r="M242" s="77">
        <v>191.26514621031689</v>
      </c>
      <c r="N242" s="77">
        <v>193.837259100642</v>
      </c>
      <c r="O242" s="77">
        <v>183.94301470588201</v>
      </c>
      <c r="P242" s="77">
        <v>179.93568232662199</v>
      </c>
      <c r="Q242" s="77">
        <v>172.52152685308499</v>
      </c>
    </row>
    <row r="243" spans="1:17" ht="11.45" customHeight="1" x14ac:dyDescent="0.25">
      <c r="A243" s="62" t="s">
        <v>57</v>
      </c>
      <c r="B243" s="77">
        <v>0</v>
      </c>
      <c r="C243" s="77">
        <v>0</v>
      </c>
      <c r="D243" s="77">
        <v>0</v>
      </c>
      <c r="E243" s="77">
        <v>0</v>
      </c>
      <c r="F243" s="77">
        <v>0</v>
      </c>
      <c r="G243" s="77">
        <v>0</v>
      </c>
      <c r="H243" s="77">
        <v>0</v>
      </c>
      <c r="I243" s="77">
        <v>0</v>
      </c>
      <c r="J243" s="77">
        <v>0</v>
      </c>
      <c r="K243" s="77">
        <v>0</v>
      </c>
      <c r="L243" s="77">
        <v>0</v>
      </c>
      <c r="M243" s="77">
        <v>0</v>
      </c>
      <c r="N243" s="77">
        <v>0</v>
      </c>
      <c r="O243" s="77">
        <v>0</v>
      </c>
      <c r="P243" s="77">
        <v>0</v>
      </c>
      <c r="Q243" s="77">
        <v>0</v>
      </c>
    </row>
    <row r="244" spans="1:17" ht="11.45" customHeight="1" x14ac:dyDescent="0.25">
      <c r="A244" s="62" t="s">
        <v>56</v>
      </c>
      <c r="B244" s="77">
        <v>0</v>
      </c>
      <c r="C244" s="77">
        <v>0</v>
      </c>
      <c r="D244" s="77">
        <v>0</v>
      </c>
      <c r="E244" s="77">
        <v>0</v>
      </c>
      <c r="F244" s="77">
        <v>0</v>
      </c>
      <c r="G244" s="77">
        <v>0</v>
      </c>
      <c r="H244" s="77">
        <v>0</v>
      </c>
      <c r="I244" s="77">
        <v>0</v>
      </c>
      <c r="J244" s="77">
        <v>0</v>
      </c>
      <c r="K244" s="77">
        <v>0</v>
      </c>
      <c r="L244" s="77">
        <v>0</v>
      </c>
      <c r="M244" s="77">
        <v>0</v>
      </c>
      <c r="N244" s="77">
        <v>0</v>
      </c>
      <c r="O244" s="77">
        <v>0</v>
      </c>
      <c r="P244" s="77">
        <v>0</v>
      </c>
      <c r="Q244" s="77">
        <v>0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1089.7298126104338</v>
      </c>
      <c r="C246" s="76">
        <v>1088.047409527504</v>
      </c>
      <c r="D246" s="76">
        <v>1041.8751751207228</v>
      </c>
      <c r="E246" s="76">
        <v>1018.9763173196724</v>
      </c>
      <c r="F246" s="76">
        <v>1073.9410259123244</v>
      </c>
      <c r="G246" s="76">
        <v>1050.5753110639437</v>
      </c>
      <c r="H246" s="76">
        <v>1050.8247620456955</v>
      </c>
      <c r="I246" s="76">
        <v>1025.5659909815838</v>
      </c>
      <c r="J246" s="76">
        <v>1115.7093518417621</v>
      </c>
      <c r="K246" s="76">
        <v>1050.8547257435625</v>
      </c>
      <c r="L246" s="76">
        <v>1174.4577845022611</v>
      </c>
      <c r="M246" s="76">
        <v>1025.7275149084867</v>
      </c>
      <c r="N246" s="76">
        <v>1017.0161598405074</v>
      </c>
      <c r="O246" s="76">
        <v>1010.7070784109458</v>
      </c>
      <c r="P246" s="76">
        <v>981.38989329490983</v>
      </c>
      <c r="Q246" s="76">
        <v>1150.5133337592329</v>
      </c>
    </row>
    <row r="247" spans="1:17" ht="11.45" customHeight="1" x14ac:dyDescent="0.25">
      <c r="A247" s="17" t="s">
        <v>23</v>
      </c>
      <c r="B247" s="75">
        <v>0</v>
      </c>
      <c r="C247" s="75">
        <v>1009.2856005907738</v>
      </c>
      <c r="D247" s="75">
        <v>1007.5544074506224</v>
      </c>
      <c r="E247" s="75">
        <v>1005.3987497541948</v>
      </c>
      <c r="F247" s="75">
        <v>1002.8241050682982</v>
      </c>
      <c r="G247" s="75">
        <v>999.83696943616008</v>
      </c>
      <c r="H247" s="75">
        <v>996.44481686828158</v>
      </c>
      <c r="I247" s="75">
        <v>992.65605330585549</v>
      </c>
      <c r="J247" s="75">
        <v>988.47996557649446</v>
      </c>
      <c r="K247" s="75">
        <v>983.92666590249439</v>
      </c>
      <c r="L247" s="75">
        <v>979.00703257282987</v>
      </c>
      <c r="M247" s="75">
        <v>973.73264739959779</v>
      </c>
      <c r="N247" s="75">
        <v>968.11573060368255</v>
      </c>
      <c r="O247" s="75">
        <v>962.16907378194435</v>
      </c>
      <c r="P247" s="75">
        <v>955.90597159290314</v>
      </c>
      <c r="Q247" s="75">
        <v>949.34015279798541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1262.7935819069451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611</v>
      </c>
      <c r="C4" s="40">
        <f t="shared" ref="C4:Q4" si="1">SUM(C5,C6,C9)</f>
        <v>533</v>
      </c>
      <c r="D4" s="40">
        <f t="shared" si="1"/>
        <v>498</v>
      </c>
      <c r="E4" s="40">
        <f t="shared" si="1"/>
        <v>432</v>
      </c>
      <c r="F4" s="40">
        <f t="shared" si="1"/>
        <v>444</v>
      </c>
      <c r="G4" s="40">
        <f t="shared" si="1"/>
        <v>280</v>
      </c>
      <c r="H4" s="40">
        <f t="shared" si="1"/>
        <v>268</v>
      </c>
      <c r="I4" s="40">
        <f t="shared" si="1"/>
        <v>246</v>
      </c>
      <c r="J4" s="40">
        <f t="shared" si="1"/>
        <v>258</v>
      </c>
      <c r="K4" s="40">
        <f t="shared" si="1"/>
        <v>231</v>
      </c>
      <c r="L4" s="40">
        <f t="shared" si="1"/>
        <v>244</v>
      </c>
      <c r="M4" s="40">
        <f t="shared" si="1"/>
        <v>269</v>
      </c>
      <c r="N4" s="40">
        <f t="shared" si="1"/>
        <v>278</v>
      </c>
      <c r="O4" s="40">
        <f t="shared" si="1"/>
        <v>278</v>
      </c>
      <c r="P4" s="40">
        <f t="shared" si="1"/>
        <v>270</v>
      </c>
      <c r="Q4" s="40">
        <f t="shared" si="1"/>
        <v>262</v>
      </c>
    </row>
    <row r="5" spans="1:17" ht="11.45" customHeight="1" x14ac:dyDescent="0.25">
      <c r="A5" s="91" t="s">
        <v>21</v>
      </c>
      <c r="B5" s="121">
        <v>0</v>
      </c>
      <c r="C5" s="121">
        <v>0</v>
      </c>
      <c r="D5" s="121">
        <v>0</v>
      </c>
      <c r="E5" s="121">
        <v>0</v>
      </c>
      <c r="F5" s="121">
        <v>0</v>
      </c>
      <c r="G5" s="121">
        <v>0</v>
      </c>
      <c r="H5" s="121">
        <v>0</v>
      </c>
      <c r="I5" s="121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</row>
    <row r="6" spans="1:17" ht="11.45" customHeight="1" x14ac:dyDescent="0.25">
      <c r="A6" s="19" t="s">
        <v>20</v>
      </c>
      <c r="B6" s="38">
        <f t="shared" ref="B6" si="2">SUM(B7:B8)</f>
        <v>611</v>
      </c>
      <c r="C6" s="38">
        <f t="shared" ref="C6:Q6" si="3">SUM(C7:C8)</f>
        <v>533</v>
      </c>
      <c r="D6" s="38">
        <f t="shared" si="3"/>
        <v>498</v>
      </c>
      <c r="E6" s="38">
        <f t="shared" si="3"/>
        <v>432</v>
      </c>
      <c r="F6" s="38">
        <f t="shared" si="3"/>
        <v>444</v>
      </c>
      <c r="G6" s="38">
        <f t="shared" si="3"/>
        <v>280</v>
      </c>
      <c r="H6" s="38">
        <f t="shared" si="3"/>
        <v>268</v>
      </c>
      <c r="I6" s="38">
        <f t="shared" si="3"/>
        <v>246</v>
      </c>
      <c r="J6" s="38">
        <f t="shared" si="3"/>
        <v>258</v>
      </c>
      <c r="K6" s="38">
        <f t="shared" si="3"/>
        <v>231</v>
      </c>
      <c r="L6" s="38">
        <f t="shared" si="3"/>
        <v>244</v>
      </c>
      <c r="M6" s="38">
        <f t="shared" si="3"/>
        <v>269</v>
      </c>
      <c r="N6" s="38">
        <f t="shared" si="3"/>
        <v>278</v>
      </c>
      <c r="O6" s="38">
        <f t="shared" si="3"/>
        <v>278</v>
      </c>
      <c r="P6" s="38">
        <f t="shared" si="3"/>
        <v>270</v>
      </c>
      <c r="Q6" s="38">
        <f t="shared" si="3"/>
        <v>262</v>
      </c>
    </row>
    <row r="7" spans="1:17" ht="11.45" customHeight="1" x14ac:dyDescent="0.25">
      <c r="A7" s="62" t="s">
        <v>116</v>
      </c>
      <c r="B7" s="42">
        <v>583.4344962555607</v>
      </c>
      <c r="C7" s="42">
        <v>503.75744299512098</v>
      </c>
      <c r="D7" s="42">
        <v>470.37814866664377</v>
      </c>
      <c r="E7" s="42">
        <v>403.7092243411555</v>
      </c>
      <c r="F7" s="42">
        <v>414.98824978323563</v>
      </c>
      <c r="G7" s="42">
        <v>248.9296842890322</v>
      </c>
      <c r="H7" s="42">
        <v>238.43957273652083</v>
      </c>
      <c r="I7" s="42">
        <v>215.98644987059745</v>
      </c>
      <c r="J7" s="42">
        <v>228.54124538469208</v>
      </c>
      <c r="K7" s="42">
        <v>201.6967591339648</v>
      </c>
      <c r="L7" s="42">
        <v>213.8487566418703</v>
      </c>
      <c r="M7" s="42">
        <v>236.70329027280465</v>
      </c>
      <c r="N7" s="42">
        <v>242.54311250301132</v>
      </c>
      <c r="O7" s="42">
        <v>246.03033941071135</v>
      </c>
      <c r="P7" s="42">
        <v>234.86200285539465</v>
      </c>
      <c r="Q7" s="42">
        <v>226.00620401238828</v>
      </c>
    </row>
    <row r="8" spans="1:17" ht="11.45" customHeight="1" x14ac:dyDescent="0.25">
      <c r="A8" s="62" t="s">
        <v>16</v>
      </c>
      <c r="B8" s="42">
        <v>27.565503744439297</v>
      </c>
      <c r="C8" s="42">
        <v>29.242557004879018</v>
      </c>
      <c r="D8" s="42">
        <v>27.621851333356233</v>
      </c>
      <c r="E8" s="42">
        <v>28.290775658844495</v>
      </c>
      <c r="F8" s="42">
        <v>29.011750216764369</v>
      </c>
      <c r="G8" s="42">
        <v>31.070315710967805</v>
      </c>
      <c r="H8" s="42">
        <v>29.56042726347917</v>
      </c>
      <c r="I8" s="42">
        <v>30.013550129402546</v>
      </c>
      <c r="J8" s="42">
        <v>29.458754615307924</v>
      </c>
      <c r="K8" s="42">
        <v>29.303240866035196</v>
      </c>
      <c r="L8" s="42">
        <v>30.151243358129705</v>
      </c>
      <c r="M8" s="42">
        <v>32.296709727195349</v>
      </c>
      <c r="N8" s="42">
        <v>35.456887496988685</v>
      </c>
      <c r="O8" s="42">
        <v>31.969660589288651</v>
      </c>
      <c r="P8" s="42">
        <v>35.13799714460535</v>
      </c>
      <c r="Q8" s="42">
        <v>35.993795987611719</v>
      </c>
    </row>
    <row r="9" spans="1:17" ht="11.45" customHeight="1" x14ac:dyDescent="0.25">
      <c r="A9" s="118" t="s">
        <v>19</v>
      </c>
      <c r="B9" s="120">
        <v>0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</row>
    <row r="10" spans="1:17" ht="11.45" customHeight="1" x14ac:dyDescent="0.25">
      <c r="A10" s="25" t="s">
        <v>51</v>
      </c>
      <c r="B10" s="40">
        <f t="shared" ref="B10" si="4">SUM(B11:B12)</f>
        <v>8918.0000000000018</v>
      </c>
      <c r="C10" s="40">
        <f t="shared" ref="C10:Q10" si="5">SUM(C11:C12)</f>
        <v>7741.0000000000018</v>
      </c>
      <c r="D10" s="40">
        <f t="shared" si="5"/>
        <v>9766.9999999999982</v>
      </c>
      <c r="E10" s="40">
        <f t="shared" si="5"/>
        <v>11457</v>
      </c>
      <c r="F10" s="40">
        <f t="shared" si="5"/>
        <v>11637</v>
      </c>
      <c r="G10" s="40">
        <f t="shared" si="5"/>
        <v>12456.999999999998</v>
      </c>
      <c r="H10" s="40">
        <f t="shared" si="5"/>
        <v>12896</v>
      </c>
      <c r="I10" s="40">
        <f t="shared" si="5"/>
        <v>14373</v>
      </c>
      <c r="J10" s="40">
        <f t="shared" si="5"/>
        <v>14748.000000000002</v>
      </c>
      <c r="K10" s="40">
        <f t="shared" si="5"/>
        <v>11887.999999999998</v>
      </c>
      <c r="L10" s="40">
        <f t="shared" si="5"/>
        <v>13431</v>
      </c>
      <c r="M10" s="40">
        <f t="shared" si="5"/>
        <v>15088</v>
      </c>
      <c r="N10" s="40">
        <f t="shared" si="5"/>
        <v>14172</v>
      </c>
      <c r="O10" s="40">
        <f t="shared" si="5"/>
        <v>13344</v>
      </c>
      <c r="P10" s="40">
        <f t="shared" si="5"/>
        <v>14307</v>
      </c>
      <c r="Q10" s="40">
        <f t="shared" si="5"/>
        <v>14035.999999999998</v>
      </c>
    </row>
    <row r="11" spans="1:17" ht="11.45" customHeight="1" x14ac:dyDescent="0.25">
      <c r="A11" s="116" t="s">
        <v>116</v>
      </c>
      <c r="B11" s="42">
        <v>8918.0000000000018</v>
      </c>
      <c r="C11" s="42">
        <v>7741.0000000000018</v>
      </c>
      <c r="D11" s="42">
        <v>9766.9999999999982</v>
      </c>
      <c r="E11" s="42">
        <v>11457</v>
      </c>
      <c r="F11" s="42">
        <v>11637</v>
      </c>
      <c r="G11" s="42">
        <v>12456.999999999998</v>
      </c>
      <c r="H11" s="42">
        <v>12896</v>
      </c>
      <c r="I11" s="42">
        <v>14373</v>
      </c>
      <c r="J11" s="42">
        <v>14748.000000000002</v>
      </c>
      <c r="K11" s="42">
        <v>11887.999999999998</v>
      </c>
      <c r="L11" s="42">
        <v>13431</v>
      </c>
      <c r="M11" s="42">
        <v>15088</v>
      </c>
      <c r="N11" s="42">
        <v>14172</v>
      </c>
      <c r="O11" s="42">
        <v>13344</v>
      </c>
      <c r="P11" s="42">
        <v>14307</v>
      </c>
      <c r="Q11" s="42">
        <v>14035.999999999998</v>
      </c>
    </row>
    <row r="12" spans="1:17" ht="11.45" customHeight="1" x14ac:dyDescent="0.25">
      <c r="A12" s="93" t="s">
        <v>16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</row>
    <row r="14" spans="1:17" ht="11.45" customHeight="1" x14ac:dyDescent="0.25">
      <c r="A14" s="27" t="s">
        <v>115</v>
      </c>
      <c r="B14" s="68">
        <f t="shared" ref="B14" si="6">B15+B21</f>
        <v>13.649278242677827</v>
      </c>
      <c r="C14" s="68">
        <f t="shared" ref="C14:Q14" si="7">C15+C21</f>
        <v>12.519735849056605</v>
      </c>
      <c r="D14" s="68">
        <f t="shared" si="7"/>
        <v>13.027109389671359</v>
      </c>
      <c r="E14" s="68">
        <f t="shared" si="7"/>
        <v>14.412471525753158</v>
      </c>
      <c r="F14" s="68">
        <f t="shared" si="7"/>
        <v>14.193548453608248</v>
      </c>
      <c r="G14" s="68">
        <f t="shared" si="7"/>
        <v>14.379197979797979</v>
      </c>
      <c r="H14" s="68">
        <f t="shared" si="7"/>
        <v>14.065210526315791</v>
      </c>
      <c r="I14" s="68">
        <f t="shared" si="7"/>
        <v>15.16927659574468</v>
      </c>
      <c r="J14" s="68">
        <f t="shared" si="7"/>
        <v>16.083347826086957</v>
      </c>
      <c r="K14" s="68">
        <f t="shared" si="7"/>
        <v>13.239642857142854</v>
      </c>
      <c r="L14" s="68">
        <f t="shared" si="7"/>
        <v>14.340701492537315</v>
      </c>
      <c r="M14" s="68">
        <f t="shared" si="7"/>
        <v>15.003242937853107</v>
      </c>
      <c r="N14" s="68">
        <f t="shared" si="7"/>
        <v>14.611762376237625</v>
      </c>
      <c r="O14" s="68">
        <f t="shared" si="7"/>
        <v>13.155769230769231</v>
      </c>
      <c r="P14" s="68">
        <f t="shared" si="7"/>
        <v>14.725359550561798</v>
      </c>
      <c r="Q14" s="68">
        <f t="shared" si="7"/>
        <v>13.994999999999999</v>
      </c>
    </row>
    <row r="15" spans="1:17" ht="11.45" customHeight="1" x14ac:dyDescent="0.25">
      <c r="A15" s="25" t="s">
        <v>39</v>
      </c>
      <c r="B15" s="79">
        <f t="shared" ref="B15" si="8">SUM(B16,B17,B20)</f>
        <v>6.3867782426778241</v>
      </c>
      <c r="C15" s="79">
        <f t="shared" ref="C15:Q15" si="9">SUM(C16,C17,C20)</f>
        <v>6.2177358490566039</v>
      </c>
      <c r="D15" s="79">
        <f t="shared" si="9"/>
        <v>5.7060093896713617</v>
      </c>
      <c r="E15" s="79">
        <f t="shared" si="9"/>
        <v>6.1216715257531584</v>
      </c>
      <c r="F15" s="79">
        <f t="shared" si="9"/>
        <v>5.7049484536082478</v>
      </c>
      <c r="G15" s="79">
        <f t="shared" si="9"/>
        <v>5.4197979797979805</v>
      </c>
      <c r="H15" s="79">
        <f t="shared" si="9"/>
        <v>4.9442105263157901</v>
      </c>
      <c r="I15" s="79">
        <f t="shared" si="9"/>
        <v>5.1212765957446811</v>
      </c>
      <c r="J15" s="79">
        <f t="shared" si="9"/>
        <v>5.9043478260869575</v>
      </c>
      <c r="K15" s="79">
        <f t="shared" si="9"/>
        <v>5.1446428571428564</v>
      </c>
      <c r="L15" s="79">
        <f t="shared" si="9"/>
        <v>5.4597014925373148</v>
      </c>
      <c r="M15" s="79">
        <f t="shared" si="9"/>
        <v>5.1412429378531073</v>
      </c>
      <c r="N15" s="79">
        <f t="shared" si="9"/>
        <v>5.3237623762376236</v>
      </c>
      <c r="O15" s="79">
        <f t="shared" si="9"/>
        <v>4.5307692307692315</v>
      </c>
      <c r="P15" s="79">
        <f t="shared" si="9"/>
        <v>5.9123595505617983</v>
      </c>
      <c r="Q15" s="79">
        <f t="shared" si="9"/>
        <v>5.4580000000000002</v>
      </c>
    </row>
    <row r="16" spans="1:17" ht="11.45" customHeight="1" x14ac:dyDescent="0.25">
      <c r="A16" s="91" t="s">
        <v>21</v>
      </c>
      <c r="B16" s="123">
        <v>0</v>
      </c>
      <c r="C16" s="123">
        <v>0</v>
      </c>
      <c r="D16" s="123">
        <v>0</v>
      </c>
      <c r="E16" s="123">
        <v>0</v>
      </c>
      <c r="F16" s="123">
        <v>0</v>
      </c>
      <c r="G16" s="123">
        <v>0</v>
      </c>
      <c r="H16" s="123">
        <v>0</v>
      </c>
      <c r="I16" s="123">
        <v>0</v>
      </c>
      <c r="J16" s="123">
        <v>0</v>
      </c>
      <c r="K16" s="123">
        <v>0</v>
      </c>
      <c r="L16" s="123">
        <v>0</v>
      </c>
      <c r="M16" s="123">
        <v>0</v>
      </c>
      <c r="N16" s="123">
        <v>0</v>
      </c>
      <c r="O16" s="123">
        <v>0</v>
      </c>
      <c r="P16" s="123">
        <v>0</v>
      </c>
      <c r="Q16" s="123">
        <v>0</v>
      </c>
    </row>
    <row r="17" spans="1:17" ht="11.45" customHeight="1" x14ac:dyDescent="0.25">
      <c r="A17" s="19" t="s">
        <v>20</v>
      </c>
      <c r="B17" s="76">
        <f t="shared" ref="B17" si="10">SUM(B18:B19)</f>
        <v>6.3867782426778241</v>
      </c>
      <c r="C17" s="76">
        <f t="shared" ref="C17:Q17" si="11">SUM(C18:C19)</f>
        <v>6.2177358490566039</v>
      </c>
      <c r="D17" s="76">
        <f t="shared" si="11"/>
        <v>5.7060093896713617</v>
      </c>
      <c r="E17" s="76">
        <f t="shared" si="11"/>
        <v>6.1216715257531584</v>
      </c>
      <c r="F17" s="76">
        <f t="shared" si="11"/>
        <v>5.7049484536082478</v>
      </c>
      <c r="G17" s="76">
        <f t="shared" si="11"/>
        <v>5.4197979797979805</v>
      </c>
      <c r="H17" s="76">
        <f t="shared" si="11"/>
        <v>4.9442105263157901</v>
      </c>
      <c r="I17" s="76">
        <f t="shared" si="11"/>
        <v>5.1212765957446811</v>
      </c>
      <c r="J17" s="76">
        <f t="shared" si="11"/>
        <v>5.9043478260869575</v>
      </c>
      <c r="K17" s="76">
        <f t="shared" si="11"/>
        <v>5.1446428571428564</v>
      </c>
      <c r="L17" s="76">
        <f t="shared" si="11"/>
        <v>5.4597014925373148</v>
      </c>
      <c r="M17" s="76">
        <f t="shared" si="11"/>
        <v>5.1412429378531073</v>
      </c>
      <c r="N17" s="76">
        <f t="shared" si="11"/>
        <v>5.3237623762376236</v>
      </c>
      <c r="O17" s="76">
        <f t="shared" si="11"/>
        <v>4.5307692307692315</v>
      </c>
      <c r="P17" s="76">
        <f t="shared" si="11"/>
        <v>5.9123595505617983</v>
      </c>
      <c r="Q17" s="76">
        <f t="shared" si="11"/>
        <v>5.4580000000000002</v>
      </c>
    </row>
    <row r="18" spans="1:17" ht="11.45" customHeight="1" x14ac:dyDescent="0.25">
      <c r="A18" s="62" t="s">
        <v>17</v>
      </c>
      <c r="B18" s="77">
        <v>6.159297500000001</v>
      </c>
      <c r="C18" s="77">
        <v>6.0266666666666673</v>
      </c>
      <c r="D18" s="77">
        <v>5.5094095294382832</v>
      </c>
      <c r="E18" s="77">
        <v>5.8814607843137248</v>
      </c>
      <c r="F18" s="77">
        <v>5.4174707692307695</v>
      </c>
      <c r="G18" s="77">
        <v>5.1306757894736847</v>
      </c>
      <c r="H18" s="77">
        <v>4.6475</v>
      </c>
      <c r="I18" s="77">
        <v>4.8164999999999996</v>
      </c>
      <c r="J18" s="77">
        <v>5.4794999999999989</v>
      </c>
      <c r="K18" s="77">
        <v>4.6927636363636358</v>
      </c>
      <c r="L18" s="77">
        <v>4.9483199999999998</v>
      </c>
      <c r="M18" s="77">
        <v>4.6624716981132073</v>
      </c>
      <c r="N18" s="77">
        <v>4.7809504950495043</v>
      </c>
      <c r="O18" s="77">
        <v>4.0270833333333336</v>
      </c>
      <c r="P18" s="77">
        <v>5.3244943820224719</v>
      </c>
      <c r="Q18" s="77">
        <v>4.8587499999999997</v>
      </c>
    </row>
    <row r="19" spans="1:17" ht="11.45" customHeight="1" x14ac:dyDescent="0.25">
      <c r="A19" s="62" t="s">
        <v>16</v>
      </c>
      <c r="B19" s="77">
        <v>0.22748074267782314</v>
      </c>
      <c r="C19" s="77">
        <v>0.19106918238993664</v>
      </c>
      <c r="D19" s="77">
        <v>0.19659986023307852</v>
      </c>
      <c r="E19" s="77">
        <v>0.24021074143943366</v>
      </c>
      <c r="F19" s="77">
        <v>0.28747768437747823</v>
      </c>
      <c r="G19" s="77">
        <v>0.28912219032429576</v>
      </c>
      <c r="H19" s="77">
        <v>0.29671052631579009</v>
      </c>
      <c r="I19" s="77">
        <v>0.30477659574468152</v>
      </c>
      <c r="J19" s="77">
        <v>0.42484782608695854</v>
      </c>
      <c r="K19" s="77">
        <v>0.45187922077922066</v>
      </c>
      <c r="L19" s="77">
        <v>0.51138149253731502</v>
      </c>
      <c r="M19" s="77">
        <v>0.47877123973989999</v>
      </c>
      <c r="N19" s="77">
        <v>0.54281188118811929</v>
      </c>
      <c r="O19" s="77">
        <v>0.50368589743589798</v>
      </c>
      <c r="P19" s="77">
        <v>0.58786516853932635</v>
      </c>
      <c r="Q19" s="77">
        <v>0.5992500000000005</v>
      </c>
    </row>
    <row r="20" spans="1:17" ht="11.45" customHeight="1" x14ac:dyDescent="0.25">
      <c r="A20" s="118" t="s">
        <v>19</v>
      </c>
      <c r="B20" s="122">
        <v>0</v>
      </c>
      <c r="C20" s="122">
        <v>0</v>
      </c>
      <c r="D20" s="122">
        <v>0</v>
      </c>
      <c r="E20" s="122">
        <v>0</v>
      </c>
      <c r="F20" s="122">
        <v>0</v>
      </c>
      <c r="G20" s="122">
        <v>0</v>
      </c>
      <c r="H20" s="122">
        <v>0</v>
      </c>
      <c r="I20" s="122">
        <v>0</v>
      </c>
      <c r="J20" s="122">
        <v>0</v>
      </c>
      <c r="K20" s="122">
        <v>0</v>
      </c>
      <c r="L20" s="122">
        <v>0</v>
      </c>
      <c r="M20" s="122">
        <v>0</v>
      </c>
      <c r="N20" s="122">
        <v>0</v>
      </c>
      <c r="O20" s="122">
        <v>0</v>
      </c>
      <c r="P20" s="122">
        <v>0</v>
      </c>
      <c r="Q20" s="122">
        <v>0</v>
      </c>
    </row>
    <row r="21" spans="1:17" ht="11.45" customHeight="1" x14ac:dyDescent="0.25">
      <c r="A21" s="25" t="s">
        <v>18</v>
      </c>
      <c r="B21" s="79">
        <f t="shared" ref="B21" si="12">SUM(B22:B23)</f>
        <v>7.262500000000002</v>
      </c>
      <c r="C21" s="79">
        <f t="shared" ref="C21:Q21" si="13">SUM(C22:C23)</f>
        <v>6.3020000000000023</v>
      </c>
      <c r="D21" s="79">
        <f t="shared" si="13"/>
        <v>7.3210999999999986</v>
      </c>
      <c r="E21" s="79">
        <f t="shared" si="13"/>
        <v>8.2907999999999991</v>
      </c>
      <c r="F21" s="79">
        <f t="shared" si="13"/>
        <v>8.4885999999999999</v>
      </c>
      <c r="G21" s="79">
        <f t="shared" si="13"/>
        <v>8.9593999999999987</v>
      </c>
      <c r="H21" s="79">
        <f t="shared" si="13"/>
        <v>9.1210000000000004</v>
      </c>
      <c r="I21" s="79">
        <f t="shared" si="13"/>
        <v>10.048</v>
      </c>
      <c r="J21" s="79">
        <f t="shared" si="13"/>
        <v>10.179</v>
      </c>
      <c r="K21" s="79">
        <f t="shared" si="13"/>
        <v>8.0949999999999989</v>
      </c>
      <c r="L21" s="79">
        <f t="shared" si="13"/>
        <v>8.8810000000000002</v>
      </c>
      <c r="M21" s="79">
        <f t="shared" si="13"/>
        <v>9.8620000000000001</v>
      </c>
      <c r="N21" s="79">
        <f t="shared" si="13"/>
        <v>9.2880000000000003</v>
      </c>
      <c r="O21" s="79">
        <f t="shared" si="13"/>
        <v>8.625</v>
      </c>
      <c r="P21" s="79">
        <f t="shared" si="13"/>
        <v>8.8130000000000006</v>
      </c>
      <c r="Q21" s="79">
        <f t="shared" si="13"/>
        <v>8.536999999999999</v>
      </c>
    </row>
    <row r="22" spans="1:17" ht="11.45" customHeight="1" x14ac:dyDescent="0.25">
      <c r="A22" s="116" t="s">
        <v>17</v>
      </c>
      <c r="B22" s="77">
        <v>7.262500000000002</v>
      </c>
      <c r="C22" s="77">
        <v>6.3020000000000023</v>
      </c>
      <c r="D22" s="77">
        <v>7.3210999999999986</v>
      </c>
      <c r="E22" s="77">
        <v>8.2907999999999991</v>
      </c>
      <c r="F22" s="77">
        <v>8.4885999999999999</v>
      </c>
      <c r="G22" s="77">
        <v>8.9593999999999987</v>
      </c>
      <c r="H22" s="77">
        <v>9.1210000000000004</v>
      </c>
      <c r="I22" s="77">
        <v>10.048</v>
      </c>
      <c r="J22" s="77">
        <v>10.179</v>
      </c>
      <c r="K22" s="77">
        <v>8.0949999999999989</v>
      </c>
      <c r="L22" s="77">
        <v>8.8810000000000002</v>
      </c>
      <c r="M22" s="77">
        <v>9.8620000000000001</v>
      </c>
      <c r="N22" s="77">
        <v>9.2880000000000003</v>
      </c>
      <c r="O22" s="77">
        <v>8.625</v>
      </c>
      <c r="P22" s="77">
        <v>8.8130000000000006</v>
      </c>
      <c r="Q22" s="77">
        <v>8.536999999999999</v>
      </c>
    </row>
    <row r="23" spans="1:17" ht="11.45" customHeight="1" x14ac:dyDescent="0.25">
      <c r="A23" s="93" t="s">
        <v>16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s="74">
        <v>0</v>
      </c>
      <c r="J23" s="74">
        <v>0</v>
      </c>
      <c r="K23" s="74">
        <v>0</v>
      </c>
      <c r="L23" s="74">
        <v>0</v>
      </c>
      <c r="M23" s="74">
        <v>0</v>
      </c>
      <c r="N23" s="74">
        <v>0</v>
      </c>
      <c r="O23" s="74">
        <v>0</v>
      </c>
      <c r="P23" s="74">
        <v>0</v>
      </c>
      <c r="Q23" s="74">
        <v>0</v>
      </c>
    </row>
    <row r="25" spans="1:17" ht="11.45" customHeight="1" x14ac:dyDescent="0.25">
      <c r="A25" s="27" t="s">
        <v>114</v>
      </c>
      <c r="B25" s="68">
        <f t="shared" ref="B25:Q25" si="14">B26+B32</f>
        <v>98.5</v>
      </c>
      <c r="C25" s="68">
        <f t="shared" si="14"/>
        <v>99.5</v>
      </c>
      <c r="D25" s="68">
        <f t="shared" si="14"/>
        <v>99.5</v>
      </c>
      <c r="E25" s="68">
        <f t="shared" si="14"/>
        <v>109</v>
      </c>
      <c r="F25" s="68">
        <f t="shared" si="14"/>
        <v>111.5</v>
      </c>
      <c r="G25" s="68">
        <f t="shared" si="14"/>
        <v>116.5</v>
      </c>
      <c r="H25" s="68">
        <f t="shared" si="14"/>
        <v>118</v>
      </c>
      <c r="I25" s="68">
        <f t="shared" si="14"/>
        <v>127.5</v>
      </c>
      <c r="J25" s="68">
        <f t="shared" si="14"/>
        <v>129.5</v>
      </c>
      <c r="K25" s="68">
        <f t="shared" si="14"/>
        <v>129.5</v>
      </c>
      <c r="L25" s="68">
        <f t="shared" si="14"/>
        <v>129.5</v>
      </c>
      <c r="M25" s="68">
        <f t="shared" si="14"/>
        <v>130.5</v>
      </c>
      <c r="N25" s="68">
        <f t="shared" si="14"/>
        <v>128.5</v>
      </c>
      <c r="O25" s="68">
        <f t="shared" si="14"/>
        <v>124.5</v>
      </c>
      <c r="P25" s="68">
        <f t="shared" si="14"/>
        <v>124.5</v>
      </c>
      <c r="Q25" s="68">
        <f t="shared" si="14"/>
        <v>121</v>
      </c>
    </row>
    <row r="26" spans="1:17" ht="11.45" customHeight="1" x14ac:dyDescent="0.25">
      <c r="A26" s="25" t="s">
        <v>39</v>
      </c>
      <c r="B26" s="79">
        <f t="shared" ref="B26:Q26" si="15">SUM(B27,B28,B31)</f>
        <v>24</v>
      </c>
      <c r="C26" s="79">
        <f t="shared" si="15"/>
        <v>24.5</v>
      </c>
      <c r="D26" s="79">
        <f t="shared" si="15"/>
        <v>24</v>
      </c>
      <c r="E26" s="79">
        <f t="shared" si="15"/>
        <v>24</v>
      </c>
      <c r="F26" s="79">
        <f t="shared" si="15"/>
        <v>24.5</v>
      </c>
      <c r="G26" s="79">
        <f t="shared" si="15"/>
        <v>24.5</v>
      </c>
      <c r="H26" s="79">
        <f t="shared" si="15"/>
        <v>24.5</v>
      </c>
      <c r="I26" s="79">
        <f t="shared" si="15"/>
        <v>24.5</v>
      </c>
      <c r="J26" s="79">
        <f t="shared" si="15"/>
        <v>25</v>
      </c>
      <c r="K26" s="79">
        <f t="shared" si="15"/>
        <v>26</v>
      </c>
      <c r="L26" s="79">
        <f t="shared" si="15"/>
        <v>26</v>
      </c>
      <c r="M26" s="79">
        <f t="shared" si="15"/>
        <v>27</v>
      </c>
      <c r="N26" s="79">
        <f t="shared" si="15"/>
        <v>27.5</v>
      </c>
      <c r="O26" s="79">
        <f t="shared" si="15"/>
        <v>27.5</v>
      </c>
      <c r="P26" s="79">
        <f t="shared" si="15"/>
        <v>27.5</v>
      </c>
      <c r="Q26" s="79">
        <f t="shared" si="15"/>
        <v>25.5</v>
      </c>
    </row>
    <row r="27" spans="1:17" ht="11.45" customHeight="1" x14ac:dyDescent="0.25">
      <c r="A27" s="91" t="s">
        <v>21</v>
      </c>
      <c r="B27" s="123">
        <v>0</v>
      </c>
      <c r="C27" s="123">
        <v>0</v>
      </c>
      <c r="D27" s="123">
        <v>0</v>
      </c>
      <c r="E27" s="123">
        <v>0</v>
      </c>
      <c r="F27" s="123">
        <v>0</v>
      </c>
      <c r="G27" s="123">
        <v>0</v>
      </c>
      <c r="H27" s="123">
        <v>0</v>
      </c>
      <c r="I27" s="123">
        <v>0</v>
      </c>
      <c r="J27" s="123">
        <v>0</v>
      </c>
      <c r="K27" s="123">
        <v>0</v>
      </c>
      <c r="L27" s="123">
        <v>0</v>
      </c>
      <c r="M27" s="123">
        <v>0</v>
      </c>
      <c r="N27" s="123">
        <v>0</v>
      </c>
      <c r="O27" s="123">
        <v>0</v>
      </c>
      <c r="P27" s="123">
        <v>0</v>
      </c>
      <c r="Q27" s="123">
        <v>0</v>
      </c>
    </row>
    <row r="28" spans="1:17" ht="11.45" customHeight="1" x14ac:dyDescent="0.25">
      <c r="A28" s="19" t="s">
        <v>20</v>
      </c>
      <c r="B28" s="76">
        <f t="shared" ref="B28:Q28" si="16">SUM(B29:B30)</f>
        <v>24</v>
      </c>
      <c r="C28" s="76">
        <f t="shared" si="16"/>
        <v>24.5</v>
      </c>
      <c r="D28" s="76">
        <f t="shared" si="16"/>
        <v>24</v>
      </c>
      <c r="E28" s="76">
        <f t="shared" si="16"/>
        <v>24</v>
      </c>
      <c r="F28" s="76">
        <f t="shared" si="16"/>
        <v>24.5</v>
      </c>
      <c r="G28" s="76">
        <f t="shared" si="16"/>
        <v>24.5</v>
      </c>
      <c r="H28" s="76">
        <f t="shared" si="16"/>
        <v>24.5</v>
      </c>
      <c r="I28" s="76">
        <f t="shared" si="16"/>
        <v>24.5</v>
      </c>
      <c r="J28" s="76">
        <f t="shared" si="16"/>
        <v>25</v>
      </c>
      <c r="K28" s="76">
        <f t="shared" si="16"/>
        <v>26</v>
      </c>
      <c r="L28" s="76">
        <f t="shared" si="16"/>
        <v>26</v>
      </c>
      <c r="M28" s="76">
        <f t="shared" si="16"/>
        <v>27</v>
      </c>
      <c r="N28" s="76">
        <f t="shared" si="16"/>
        <v>27.5</v>
      </c>
      <c r="O28" s="76">
        <f t="shared" si="16"/>
        <v>27.5</v>
      </c>
      <c r="P28" s="76">
        <f t="shared" si="16"/>
        <v>27.5</v>
      </c>
      <c r="Q28" s="76">
        <f t="shared" si="16"/>
        <v>25.5</v>
      </c>
    </row>
    <row r="29" spans="1:17" ht="11.45" customHeight="1" x14ac:dyDescent="0.25">
      <c r="A29" s="62" t="s">
        <v>17</v>
      </c>
      <c r="B29" s="77">
        <v>23</v>
      </c>
      <c r="C29" s="77">
        <v>23.5</v>
      </c>
      <c r="D29" s="77">
        <v>23</v>
      </c>
      <c r="E29" s="77">
        <v>23</v>
      </c>
      <c r="F29" s="77">
        <v>23</v>
      </c>
      <c r="G29" s="77">
        <v>23</v>
      </c>
      <c r="H29" s="77">
        <v>23</v>
      </c>
      <c r="I29" s="77">
        <v>23</v>
      </c>
      <c r="J29" s="77">
        <v>23</v>
      </c>
      <c r="K29" s="77">
        <v>24</v>
      </c>
      <c r="L29" s="77">
        <v>24</v>
      </c>
      <c r="M29" s="77">
        <v>25</v>
      </c>
      <c r="N29" s="77">
        <v>25</v>
      </c>
      <c r="O29" s="77">
        <v>25</v>
      </c>
      <c r="P29" s="77">
        <v>25</v>
      </c>
      <c r="Q29" s="77">
        <v>23</v>
      </c>
    </row>
    <row r="30" spans="1:17" ht="11.45" customHeight="1" x14ac:dyDescent="0.25">
      <c r="A30" s="62" t="s">
        <v>16</v>
      </c>
      <c r="B30" s="77">
        <v>1</v>
      </c>
      <c r="C30" s="77">
        <v>1</v>
      </c>
      <c r="D30" s="77">
        <v>1</v>
      </c>
      <c r="E30" s="77">
        <v>1</v>
      </c>
      <c r="F30" s="77">
        <v>1.5</v>
      </c>
      <c r="G30" s="77">
        <v>1.5</v>
      </c>
      <c r="H30" s="77">
        <v>1.5</v>
      </c>
      <c r="I30" s="77">
        <v>1.5</v>
      </c>
      <c r="J30" s="77">
        <v>2</v>
      </c>
      <c r="K30" s="77">
        <v>2</v>
      </c>
      <c r="L30" s="77">
        <v>2</v>
      </c>
      <c r="M30" s="77">
        <v>2</v>
      </c>
      <c r="N30" s="77">
        <v>2.5</v>
      </c>
      <c r="O30" s="77">
        <v>2.5</v>
      </c>
      <c r="P30" s="77">
        <v>2.5</v>
      </c>
      <c r="Q30" s="77">
        <v>2.5</v>
      </c>
    </row>
    <row r="31" spans="1:17" ht="11.45" customHeight="1" x14ac:dyDescent="0.25">
      <c r="A31" s="118" t="s">
        <v>19</v>
      </c>
      <c r="B31" s="122">
        <v>0</v>
      </c>
      <c r="C31" s="122">
        <v>0</v>
      </c>
      <c r="D31" s="122">
        <v>0</v>
      </c>
      <c r="E31" s="122">
        <v>0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</row>
    <row r="32" spans="1:17" ht="11.45" customHeight="1" x14ac:dyDescent="0.25">
      <c r="A32" s="25" t="s">
        <v>18</v>
      </c>
      <c r="B32" s="79">
        <f t="shared" ref="B32:Q32" si="17">SUM(B33:B34)</f>
        <v>74.5</v>
      </c>
      <c r="C32" s="79">
        <f t="shared" si="17"/>
        <v>75</v>
      </c>
      <c r="D32" s="79">
        <f t="shared" si="17"/>
        <v>75.5</v>
      </c>
      <c r="E32" s="79">
        <f t="shared" si="17"/>
        <v>85</v>
      </c>
      <c r="F32" s="79">
        <f t="shared" si="17"/>
        <v>87</v>
      </c>
      <c r="G32" s="79">
        <f t="shared" si="17"/>
        <v>92</v>
      </c>
      <c r="H32" s="79">
        <f t="shared" si="17"/>
        <v>93.5</v>
      </c>
      <c r="I32" s="79">
        <f t="shared" si="17"/>
        <v>103</v>
      </c>
      <c r="J32" s="79">
        <f t="shared" si="17"/>
        <v>104.5</v>
      </c>
      <c r="K32" s="79">
        <f t="shared" si="17"/>
        <v>103.5</v>
      </c>
      <c r="L32" s="79">
        <f t="shared" si="17"/>
        <v>103.5</v>
      </c>
      <c r="M32" s="79">
        <f t="shared" si="17"/>
        <v>103.5</v>
      </c>
      <c r="N32" s="79">
        <f t="shared" si="17"/>
        <v>101</v>
      </c>
      <c r="O32" s="79">
        <f t="shared" si="17"/>
        <v>97</v>
      </c>
      <c r="P32" s="79">
        <f t="shared" si="17"/>
        <v>97</v>
      </c>
      <c r="Q32" s="79">
        <f t="shared" si="17"/>
        <v>95.5</v>
      </c>
    </row>
    <row r="33" spans="1:17" ht="11.45" customHeight="1" x14ac:dyDescent="0.25">
      <c r="A33" s="116" t="s">
        <v>17</v>
      </c>
      <c r="B33" s="77">
        <v>74.5</v>
      </c>
      <c r="C33" s="77">
        <v>75</v>
      </c>
      <c r="D33" s="77">
        <v>75.5</v>
      </c>
      <c r="E33" s="77">
        <v>85</v>
      </c>
      <c r="F33" s="77">
        <v>87</v>
      </c>
      <c r="G33" s="77">
        <v>92</v>
      </c>
      <c r="H33" s="77">
        <v>93.5</v>
      </c>
      <c r="I33" s="77">
        <v>103</v>
      </c>
      <c r="J33" s="77">
        <v>104.5</v>
      </c>
      <c r="K33" s="77">
        <v>103.5</v>
      </c>
      <c r="L33" s="77">
        <v>103.5</v>
      </c>
      <c r="M33" s="77">
        <v>103.5</v>
      </c>
      <c r="N33" s="77">
        <v>101</v>
      </c>
      <c r="O33" s="77">
        <v>97</v>
      </c>
      <c r="P33" s="77">
        <v>97</v>
      </c>
      <c r="Q33" s="77">
        <v>95.5</v>
      </c>
    </row>
    <row r="34" spans="1:17" ht="11.45" customHeight="1" x14ac:dyDescent="0.25">
      <c r="A34" s="93" t="s">
        <v>16</v>
      </c>
      <c r="B34" s="74">
        <v>0</v>
      </c>
      <c r="C34" s="74">
        <v>0</v>
      </c>
      <c r="D34" s="74">
        <v>0</v>
      </c>
      <c r="E34" s="74">
        <v>0</v>
      </c>
      <c r="F34" s="74">
        <v>0</v>
      </c>
      <c r="G34" s="74">
        <v>0</v>
      </c>
      <c r="H34" s="74">
        <v>0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0</v>
      </c>
      <c r="P34" s="74">
        <v>0</v>
      </c>
      <c r="Q34" s="74">
        <v>0</v>
      </c>
    </row>
    <row r="36" spans="1:17" ht="11.45" customHeight="1" x14ac:dyDescent="0.25">
      <c r="A36" s="27" t="s">
        <v>113</v>
      </c>
      <c r="B36" s="68">
        <f t="shared" ref="B36:Q36" si="18">B37+B43</f>
        <v>98.5</v>
      </c>
      <c r="C36" s="68">
        <f t="shared" si="18"/>
        <v>99.5</v>
      </c>
      <c r="D36" s="68">
        <f t="shared" si="18"/>
        <v>99.5</v>
      </c>
      <c r="E36" s="68">
        <f t="shared" si="18"/>
        <v>109</v>
      </c>
      <c r="F36" s="68">
        <f t="shared" si="18"/>
        <v>111.5</v>
      </c>
      <c r="G36" s="68">
        <f t="shared" si="18"/>
        <v>116.5</v>
      </c>
      <c r="H36" s="68">
        <f t="shared" si="18"/>
        <v>118</v>
      </c>
      <c r="I36" s="68">
        <f t="shared" si="18"/>
        <v>127.5</v>
      </c>
      <c r="J36" s="68">
        <f t="shared" si="18"/>
        <v>129.5</v>
      </c>
      <c r="K36" s="68">
        <f t="shared" si="18"/>
        <v>129.5</v>
      </c>
      <c r="L36" s="68">
        <f t="shared" si="18"/>
        <v>129.5</v>
      </c>
      <c r="M36" s="68">
        <f t="shared" si="18"/>
        <v>130.5</v>
      </c>
      <c r="N36" s="68">
        <f t="shared" si="18"/>
        <v>128.5</v>
      </c>
      <c r="O36" s="68">
        <f t="shared" si="18"/>
        <v>124.5</v>
      </c>
      <c r="P36" s="68">
        <f t="shared" si="18"/>
        <v>124.5</v>
      </c>
      <c r="Q36" s="68">
        <f t="shared" si="18"/>
        <v>121</v>
      </c>
    </row>
    <row r="37" spans="1:17" ht="11.45" customHeight="1" x14ac:dyDescent="0.25">
      <c r="A37" s="25" t="s">
        <v>39</v>
      </c>
      <c r="B37" s="79">
        <f t="shared" ref="B37:Q37" si="19">SUM(B38,B39,B42)</f>
        <v>24</v>
      </c>
      <c r="C37" s="79">
        <f t="shared" si="19"/>
        <v>24.5</v>
      </c>
      <c r="D37" s="79">
        <f t="shared" si="19"/>
        <v>24</v>
      </c>
      <c r="E37" s="79">
        <f t="shared" si="19"/>
        <v>24</v>
      </c>
      <c r="F37" s="79">
        <f t="shared" si="19"/>
        <v>24.5</v>
      </c>
      <c r="G37" s="79">
        <f t="shared" si="19"/>
        <v>24.5</v>
      </c>
      <c r="H37" s="79">
        <f t="shared" si="19"/>
        <v>24.5</v>
      </c>
      <c r="I37" s="79">
        <f t="shared" si="19"/>
        <v>24.5</v>
      </c>
      <c r="J37" s="79">
        <f t="shared" si="19"/>
        <v>25</v>
      </c>
      <c r="K37" s="79">
        <f t="shared" si="19"/>
        <v>26</v>
      </c>
      <c r="L37" s="79">
        <f t="shared" si="19"/>
        <v>26</v>
      </c>
      <c r="M37" s="79">
        <f t="shared" si="19"/>
        <v>27</v>
      </c>
      <c r="N37" s="79">
        <f t="shared" si="19"/>
        <v>27.5</v>
      </c>
      <c r="O37" s="79">
        <f t="shared" si="19"/>
        <v>27.5</v>
      </c>
      <c r="P37" s="79">
        <f t="shared" si="19"/>
        <v>27.5</v>
      </c>
      <c r="Q37" s="79">
        <f t="shared" si="19"/>
        <v>25.5</v>
      </c>
    </row>
    <row r="38" spans="1:17" ht="11.45" customHeight="1" x14ac:dyDescent="0.25">
      <c r="A38" s="91" t="s">
        <v>21</v>
      </c>
      <c r="B38" s="123">
        <v>0</v>
      </c>
      <c r="C38" s="123">
        <v>0</v>
      </c>
      <c r="D38" s="123">
        <v>0</v>
      </c>
      <c r="E38" s="123">
        <v>0</v>
      </c>
      <c r="F38" s="123">
        <v>0</v>
      </c>
      <c r="G38" s="123">
        <v>0</v>
      </c>
      <c r="H38" s="123">
        <v>0</v>
      </c>
      <c r="I38" s="123">
        <v>0</v>
      </c>
      <c r="J38" s="123">
        <v>0</v>
      </c>
      <c r="K38" s="123">
        <v>0</v>
      </c>
      <c r="L38" s="123">
        <v>0</v>
      </c>
      <c r="M38" s="123">
        <v>0</v>
      </c>
      <c r="N38" s="123">
        <v>0</v>
      </c>
      <c r="O38" s="123">
        <v>0</v>
      </c>
      <c r="P38" s="123">
        <v>0</v>
      </c>
      <c r="Q38" s="123">
        <v>0</v>
      </c>
    </row>
    <row r="39" spans="1:17" ht="11.45" customHeight="1" x14ac:dyDescent="0.25">
      <c r="A39" s="19" t="s">
        <v>20</v>
      </c>
      <c r="B39" s="76">
        <f t="shared" ref="B39:Q39" si="20">SUM(B40:B41)</f>
        <v>24</v>
      </c>
      <c r="C39" s="76">
        <f t="shared" si="20"/>
        <v>24.5</v>
      </c>
      <c r="D39" s="76">
        <f t="shared" si="20"/>
        <v>24</v>
      </c>
      <c r="E39" s="76">
        <f t="shared" si="20"/>
        <v>24</v>
      </c>
      <c r="F39" s="76">
        <f t="shared" si="20"/>
        <v>24.5</v>
      </c>
      <c r="G39" s="76">
        <f t="shared" si="20"/>
        <v>24.5</v>
      </c>
      <c r="H39" s="76">
        <f t="shared" si="20"/>
        <v>24.5</v>
      </c>
      <c r="I39" s="76">
        <f t="shared" si="20"/>
        <v>24.5</v>
      </c>
      <c r="J39" s="76">
        <f t="shared" si="20"/>
        <v>25</v>
      </c>
      <c r="K39" s="76">
        <f t="shared" si="20"/>
        <v>26</v>
      </c>
      <c r="L39" s="76">
        <f t="shared" si="20"/>
        <v>26</v>
      </c>
      <c r="M39" s="76">
        <f t="shared" si="20"/>
        <v>27</v>
      </c>
      <c r="N39" s="76">
        <f t="shared" si="20"/>
        <v>27.5</v>
      </c>
      <c r="O39" s="76">
        <f t="shared" si="20"/>
        <v>27.5</v>
      </c>
      <c r="P39" s="76">
        <f t="shared" si="20"/>
        <v>27.5</v>
      </c>
      <c r="Q39" s="76">
        <f t="shared" si="20"/>
        <v>25.5</v>
      </c>
    </row>
    <row r="40" spans="1:17" ht="11.45" customHeight="1" x14ac:dyDescent="0.25">
      <c r="A40" s="62" t="s">
        <v>17</v>
      </c>
      <c r="B40" s="77">
        <v>23</v>
      </c>
      <c r="C40" s="77">
        <v>23.5</v>
      </c>
      <c r="D40" s="77">
        <v>23</v>
      </c>
      <c r="E40" s="77">
        <v>23</v>
      </c>
      <c r="F40" s="77">
        <v>23</v>
      </c>
      <c r="G40" s="77">
        <v>23</v>
      </c>
      <c r="H40" s="77">
        <v>23</v>
      </c>
      <c r="I40" s="77">
        <v>23</v>
      </c>
      <c r="J40" s="77">
        <v>23</v>
      </c>
      <c r="K40" s="77">
        <v>24</v>
      </c>
      <c r="L40" s="77">
        <v>24</v>
      </c>
      <c r="M40" s="77">
        <v>25</v>
      </c>
      <c r="N40" s="77">
        <v>25</v>
      </c>
      <c r="O40" s="77">
        <v>25</v>
      </c>
      <c r="P40" s="77">
        <v>25</v>
      </c>
      <c r="Q40" s="77">
        <v>23</v>
      </c>
    </row>
    <row r="41" spans="1:17" ht="11.45" customHeight="1" x14ac:dyDescent="0.25">
      <c r="A41" s="62" t="s">
        <v>16</v>
      </c>
      <c r="B41" s="77">
        <v>1</v>
      </c>
      <c r="C41" s="77">
        <v>1</v>
      </c>
      <c r="D41" s="77">
        <v>1</v>
      </c>
      <c r="E41" s="77">
        <v>1</v>
      </c>
      <c r="F41" s="77">
        <v>1.5</v>
      </c>
      <c r="G41" s="77">
        <v>1.5</v>
      </c>
      <c r="H41" s="77">
        <v>1.5</v>
      </c>
      <c r="I41" s="77">
        <v>1.5</v>
      </c>
      <c r="J41" s="77">
        <v>2</v>
      </c>
      <c r="K41" s="77">
        <v>2</v>
      </c>
      <c r="L41" s="77">
        <v>2</v>
      </c>
      <c r="M41" s="77">
        <v>2</v>
      </c>
      <c r="N41" s="77">
        <v>2.5</v>
      </c>
      <c r="O41" s="77">
        <v>2.5</v>
      </c>
      <c r="P41" s="77">
        <v>2.5</v>
      </c>
      <c r="Q41" s="77">
        <v>2.5</v>
      </c>
    </row>
    <row r="42" spans="1:17" ht="11.45" customHeight="1" x14ac:dyDescent="0.25">
      <c r="A42" s="118" t="s">
        <v>19</v>
      </c>
      <c r="B42" s="122">
        <v>0</v>
      </c>
      <c r="C42" s="122">
        <v>0</v>
      </c>
      <c r="D42" s="122">
        <v>0</v>
      </c>
      <c r="E42" s="122">
        <v>0</v>
      </c>
      <c r="F42" s="122">
        <v>0</v>
      </c>
      <c r="G42" s="122">
        <v>0</v>
      </c>
      <c r="H42" s="122">
        <v>0</v>
      </c>
      <c r="I42" s="122">
        <v>0</v>
      </c>
      <c r="J42" s="122">
        <v>0</v>
      </c>
      <c r="K42" s="122">
        <v>0</v>
      </c>
      <c r="L42" s="122">
        <v>0</v>
      </c>
      <c r="M42" s="122">
        <v>0</v>
      </c>
      <c r="N42" s="122">
        <v>0</v>
      </c>
      <c r="O42" s="122">
        <v>0</v>
      </c>
      <c r="P42" s="122">
        <v>0</v>
      </c>
      <c r="Q42" s="122">
        <v>0</v>
      </c>
    </row>
    <row r="43" spans="1:17" ht="11.45" customHeight="1" x14ac:dyDescent="0.25">
      <c r="A43" s="25" t="s">
        <v>18</v>
      </c>
      <c r="B43" s="79">
        <f t="shared" ref="B43:Q43" si="21">SUM(B44:B45)</f>
        <v>74.5</v>
      </c>
      <c r="C43" s="79">
        <f t="shared" si="21"/>
        <v>75</v>
      </c>
      <c r="D43" s="79">
        <f t="shared" si="21"/>
        <v>75.5</v>
      </c>
      <c r="E43" s="79">
        <f t="shared" si="21"/>
        <v>85</v>
      </c>
      <c r="F43" s="79">
        <f t="shared" si="21"/>
        <v>87</v>
      </c>
      <c r="G43" s="79">
        <f t="shared" si="21"/>
        <v>92</v>
      </c>
      <c r="H43" s="79">
        <f t="shared" si="21"/>
        <v>93.5</v>
      </c>
      <c r="I43" s="79">
        <f t="shared" si="21"/>
        <v>103</v>
      </c>
      <c r="J43" s="79">
        <f t="shared" si="21"/>
        <v>104.5</v>
      </c>
      <c r="K43" s="79">
        <f t="shared" si="21"/>
        <v>103.5</v>
      </c>
      <c r="L43" s="79">
        <f t="shared" si="21"/>
        <v>103.5</v>
      </c>
      <c r="M43" s="79">
        <f t="shared" si="21"/>
        <v>103.5</v>
      </c>
      <c r="N43" s="79">
        <f t="shared" si="21"/>
        <v>101</v>
      </c>
      <c r="O43" s="79">
        <f t="shared" si="21"/>
        <v>97</v>
      </c>
      <c r="P43" s="79">
        <f t="shared" si="21"/>
        <v>97</v>
      </c>
      <c r="Q43" s="79">
        <f t="shared" si="21"/>
        <v>95.5</v>
      </c>
    </row>
    <row r="44" spans="1:17" ht="11.45" customHeight="1" x14ac:dyDescent="0.25">
      <c r="A44" s="116" t="s">
        <v>17</v>
      </c>
      <c r="B44" s="77">
        <v>74.5</v>
      </c>
      <c r="C44" s="77">
        <v>75</v>
      </c>
      <c r="D44" s="77">
        <v>75.5</v>
      </c>
      <c r="E44" s="77">
        <v>85</v>
      </c>
      <c r="F44" s="77">
        <v>87</v>
      </c>
      <c r="G44" s="77">
        <v>92</v>
      </c>
      <c r="H44" s="77">
        <v>93.5</v>
      </c>
      <c r="I44" s="77">
        <v>103</v>
      </c>
      <c r="J44" s="77">
        <v>104.5</v>
      </c>
      <c r="K44" s="77">
        <v>103.5</v>
      </c>
      <c r="L44" s="77">
        <v>103.5</v>
      </c>
      <c r="M44" s="77">
        <v>103.5</v>
      </c>
      <c r="N44" s="77">
        <v>101</v>
      </c>
      <c r="O44" s="77">
        <v>97</v>
      </c>
      <c r="P44" s="77">
        <v>97</v>
      </c>
      <c r="Q44" s="77">
        <v>95.5</v>
      </c>
    </row>
    <row r="45" spans="1:17" ht="11.45" customHeight="1" x14ac:dyDescent="0.25">
      <c r="A45" s="93" t="s">
        <v>16</v>
      </c>
      <c r="B45" s="74">
        <v>0</v>
      </c>
      <c r="C45" s="74">
        <v>0</v>
      </c>
      <c r="D45" s="74">
        <v>0</v>
      </c>
      <c r="E45" s="74">
        <v>0</v>
      </c>
      <c r="F45" s="74">
        <v>0</v>
      </c>
      <c r="G45" s="74">
        <v>0</v>
      </c>
      <c r="H45" s="74">
        <v>0</v>
      </c>
      <c r="I45" s="74">
        <v>0</v>
      </c>
      <c r="J45" s="74">
        <v>0</v>
      </c>
      <c r="K45" s="74">
        <v>0</v>
      </c>
      <c r="L45" s="74">
        <v>0</v>
      </c>
      <c r="M45" s="74">
        <v>0</v>
      </c>
      <c r="N45" s="74">
        <v>0</v>
      </c>
      <c r="O45" s="74">
        <v>0</v>
      </c>
      <c r="P45" s="74">
        <v>0</v>
      </c>
      <c r="Q45" s="74">
        <v>0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1</v>
      </c>
      <c r="D47" s="68">
        <f t="shared" si="22"/>
        <v>0.5</v>
      </c>
      <c r="E47" s="68">
        <f t="shared" si="22"/>
        <v>9.5</v>
      </c>
      <c r="F47" s="68">
        <f t="shared" si="22"/>
        <v>2.5</v>
      </c>
      <c r="G47" s="68">
        <f t="shared" si="22"/>
        <v>5</v>
      </c>
      <c r="H47" s="68">
        <f t="shared" si="22"/>
        <v>1.5</v>
      </c>
      <c r="I47" s="68">
        <f t="shared" si="22"/>
        <v>9.5</v>
      </c>
      <c r="J47" s="68">
        <f t="shared" si="22"/>
        <v>2</v>
      </c>
      <c r="K47" s="68">
        <f t="shared" si="22"/>
        <v>1</v>
      </c>
      <c r="L47" s="68">
        <f t="shared" si="22"/>
        <v>0</v>
      </c>
      <c r="M47" s="68">
        <f t="shared" si="22"/>
        <v>1</v>
      </c>
      <c r="N47" s="68">
        <f t="shared" si="22"/>
        <v>0.5</v>
      </c>
      <c r="O47" s="68">
        <f t="shared" si="22"/>
        <v>0</v>
      </c>
      <c r="P47" s="68">
        <f t="shared" si="22"/>
        <v>0</v>
      </c>
      <c r="Q47" s="68">
        <f t="shared" si="22"/>
        <v>0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0.5</v>
      </c>
      <c r="D48" s="79">
        <f t="shared" si="23"/>
        <v>0</v>
      </c>
      <c r="E48" s="79">
        <f t="shared" si="23"/>
        <v>0</v>
      </c>
      <c r="F48" s="79">
        <f t="shared" si="23"/>
        <v>0.5</v>
      </c>
      <c r="G48" s="79">
        <f t="shared" si="23"/>
        <v>0</v>
      </c>
      <c r="H48" s="79">
        <f t="shared" si="23"/>
        <v>0</v>
      </c>
      <c r="I48" s="79">
        <f t="shared" si="23"/>
        <v>0</v>
      </c>
      <c r="J48" s="79">
        <f t="shared" si="23"/>
        <v>0.5</v>
      </c>
      <c r="K48" s="79">
        <f t="shared" si="23"/>
        <v>1</v>
      </c>
      <c r="L48" s="79">
        <f t="shared" si="23"/>
        <v>0</v>
      </c>
      <c r="M48" s="79">
        <f t="shared" si="23"/>
        <v>1</v>
      </c>
      <c r="N48" s="79">
        <f t="shared" si="23"/>
        <v>0.5</v>
      </c>
      <c r="O48" s="79">
        <f t="shared" si="23"/>
        <v>0</v>
      </c>
      <c r="P48" s="79">
        <f t="shared" si="23"/>
        <v>0</v>
      </c>
      <c r="Q48" s="79">
        <f t="shared" si="23"/>
        <v>0</v>
      </c>
    </row>
    <row r="49" spans="1:17" ht="11.45" customHeight="1" x14ac:dyDescent="0.25">
      <c r="A49" s="91" t="s">
        <v>21</v>
      </c>
      <c r="B49" s="121"/>
      <c r="C49" s="123">
        <v>0</v>
      </c>
      <c r="D49" s="123">
        <v>0</v>
      </c>
      <c r="E49" s="123">
        <v>0</v>
      </c>
      <c r="F49" s="123">
        <v>0</v>
      </c>
      <c r="G49" s="123">
        <v>0</v>
      </c>
      <c r="H49" s="123">
        <v>0</v>
      </c>
      <c r="I49" s="123">
        <v>0</v>
      </c>
      <c r="J49" s="123">
        <v>0</v>
      </c>
      <c r="K49" s="123">
        <v>0</v>
      </c>
      <c r="L49" s="123">
        <v>0</v>
      </c>
      <c r="M49" s="123">
        <v>0</v>
      </c>
      <c r="N49" s="123">
        <v>0</v>
      </c>
      <c r="O49" s="123">
        <v>0</v>
      </c>
      <c r="P49" s="123">
        <v>0</v>
      </c>
      <c r="Q49" s="123">
        <v>0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0.5</v>
      </c>
      <c r="D50" s="76">
        <f t="shared" si="24"/>
        <v>0</v>
      </c>
      <c r="E50" s="76">
        <f t="shared" si="24"/>
        <v>0</v>
      </c>
      <c r="F50" s="76">
        <f t="shared" si="24"/>
        <v>0.5</v>
      </c>
      <c r="G50" s="76">
        <f t="shared" si="24"/>
        <v>0</v>
      </c>
      <c r="H50" s="76">
        <f t="shared" si="24"/>
        <v>0</v>
      </c>
      <c r="I50" s="76">
        <f t="shared" si="24"/>
        <v>0</v>
      </c>
      <c r="J50" s="76">
        <f t="shared" si="24"/>
        <v>0.5</v>
      </c>
      <c r="K50" s="76">
        <f t="shared" si="24"/>
        <v>1</v>
      </c>
      <c r="L50" s="76">
        <f t="shared" si="24"/>
        <v>0</v>
      </c>
      <c r="M50" s="76">
        <f t="shared" si="24"/>
        <v>1</v>
      </c>
      <c r="N50" s="76">
        <f t="shared" si="24"/>
        <v>0.5</v>
      </c>
      <c r="O50" s="76">
        <f t="shared" si="24"/>
        <v>0</v>
      </c>
      <c r="P50" s="76">
        <f t="shared" si="24"/>
        <v>0</v>
      </c>
      <c r="Q50" s="76">
        <f t="shared" si="24"/>
        <v>0</v>
      </c>
    </row>
    <row r="51" spans="1:17" ht="11.45" customHeight="1" x14ac:dyDescent="0.25">
      <c r="A51" s="62" t="s">
        <v>17</v>
      </c>
      <c r="B51" s="42"/>
      <c r="C51" s="77">
        <v>0.5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1</v>
      </c>
      <c r="L51" s="77">
        <v>0</v>
      </c>
      <c r="M51" s="77">
        <v>1</v>
      </c>
      <c r="N51" s="77">
        <v>0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16</v>
      </c>
      <c r="B52" s="42"/>
      <c r="C52" s="77">
        <v>0</v>
      </c>
      <c r="D52" s="77">
        <v>0</v>
      </c>
      <c r="E52" s="77">
        <v>0</v>
      </c>
      <c r="F52" s="77">
        <v>0.5</v>
      </c>
      <c r="G52" s="77">
        <v>0</v>
      </c>
      <c r="H52" s="77">
        <v>0</v>
      </c>
      <c r="I52" s="77">
        <v>0</v>
      </c>
      <c r="J52" s="77">
        <v>0.5</v>
      </c>
      <c r="K52" s="77">
        <v>0</v>
      </c>
      <c r="L52" s="77">
        <v>0</v>
      </c>
      <c r="M52" s="77">
        <v>0</v>
      </c>
      <c r="N52" s="77">
        <v>0.5</v>
      </c>
      <c r="O52" s="77">
        <v>0</v>
      </c>
      <c r="P52" s="77">
        <v>0</v>
      </c>
      <c r="Q52" s="77">
        <v>0</v>
      </c>
    </row>
    <row r="53" spans="1:17" ht="11.45" customHeight="1" x14ac:dyDescent="0.25">
      <c r="A53" s="118" t="s">
        <v>19</v>
      </c>
      <c r="B53" s="120"/>
      <c r="C53" s="122">
        <v>0</v>
      </c>
      <c r="D53" s="122">
        <v>0</v>
      </c>
      <c r="E53" s="122">
        <v>0</v>
      </c>
      <c r="F53" s="122">
        <v>0</v>
      </c>
      <c r="G53" s="122">
        <v>0</v>
      </c>
      <c r="H53" s="122">
        <v>0</v>
      </c>
      <c r="I53" s="122">
        <v>0</v>
      </c>
      <c r="J53" s="122">
        <v>0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0.5</v>
      </c>
      <c r="D54" s="79">
        <f t="shared" si="25"/>
        <v>0.5</v>
      </c>
      <c r="E54" s="79">
        <f t="shared" si="25"/>
        <v>9.5</v>
      </c>
      <c r="F54" s="79">
        <f t="shared" si="25"/>
        <v>2</v>
      </c>
      <c r="G54" s="79">
        <f t="shared" si="25"/>
        <v>5</v>
      </c>
      <c r="H54" s="79">
        <f t="shared" si="25"/>
        <v>1.5</v>
      </c>
      <c r="I54" s="79">
        <f t="shared" si="25"/>
        <v>9.5</v>
      </c>
      <c r="J54" s="79">
        <f t="shared" si="25"/>
        <v>1.5</v>
      </c>
      <c r="K54" s="79">
        <f t="shared" si="25"/>
        <v>0</v>
      </c>
      <c r="L54" s="79">
        <f t="shared" si="25"/>
        <v>0</v>
      </c>
      <c r="M54" s="79">
        <f t="shared" si="25"/>
        <v>0</v>
      </c>
      <c r="N54" s="79">
        <f t="shared" si="25"/>
        <v>0</v>
      </c>
      <c r="O54" s="79">
        <f t="shared" si="25"/>
        <v>0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0.5</v>
      </c>
      <c r="D55" s="77">
        <v>0.5</v>
      </c>
      <c r="E55" s="77">
        <v>9.5</v>
      </c>
      <c r="F55" s="77">
        <v>2</v>
      </c>
      <c r="G55" s="77">
        <v>5</v>
      </c>
      <c r="H55" s="77">
        <v>1.5</v>
      </c>
      <c r="I55" s="77">
        <v>9.5</v>
      </c>
      <c r="J55" s="77">
        <v>1.5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95.66638714918372</v>
      </c>
      <c r="C61" s="79">
        <f t="shared" si="26"/>
        <v>85.722522303817442</v>
      </c>
      <c r="D61" s="79">
        <f t="shared" si="26"/>
        <v>87.276407378762201</v>
      </c>
      <c r="E61" s="79">
        <f t="shared" si="26"/>
        <v>70.568961137922273</v>
      </c>
      <c r="F61" s="79">
        <f t="shared" si="26"/>
        <v>77.827171202428701</v>
      </c>
      <c r="G61" s="79">
        <f t="shared" si="26"/>
        <v>51.662442224541515</v>
      </c>
      <c r="H61" s="79">
        <f t="shared" si="26"/>
        <v>54.204811581860753</v>
      </c>
      <c r="I61" s="79">
        <f t="shared" si="26"/>
        <v>48.034898213543826</v>
      </c>
      <c r="J61" s="79">
        <f t="shared" si="26"/>
        <v>43.696612665684825</v>
      </c>
      <c r="K61" s="79">
        <f t="shared" si="26"/>
        <v>44.90107601527248</v>
      </c>
      <c r="L61" s="79">
        <f t="shared" si="26"/>
        <v>44.69108802624384</v>
      </c>
      <c r="M61" s="79">
        <f t="shared" si="26"/>
        <v>52.321978021978026</v>
      </c>
      <c r="N61" s="79">
        <f t="shared" si="26"/>
        <v>52.218709317463272</v>
      </c>
      <c r="O61" s="79">
        <f t="shared" si="26"/>
        <v>61.358234295415947</v>
      </c>
      <c r="P61" s="79">
        <f t="shared" si="26"/>
        <v>45.66704675028506</v>
      </c>
      <c r="Q61" s="79">
        <f t="shared" si="26"/>
        <v>48.002931476731405</v>
      </c>
    </row>
    <row r="62" spans="1:17" ht="11.45" customHeight="1" x14ac:dyDescent="0.25">
      <c r="A62" s="91" t="s">
        <v>21</v>
      </c>
      <c r="B62" s="123">
        <f t="shared" ref="B62:Q62" si="27">IF(B5=0,0,B5/B16)</f>
        <v>0</v>
      </c>
      <c r="C62" s="123">
        <f t="shared" si="27"/>
        <v>0</v>
      </c>
      <c r="D62" s="123">
        <f t="shared" si="27"/>
        <v>0</v>
      </c>
      <c r="E62" s="123">
        <f t="shared" si="27"/>
        <v>0</v>
      </c>
      <c r="F62" s="123">
        <f t="shared" si="27"/>
        <v>0</v>
      </c>
      <c r="G62" s="123">
        <f t="shared" si="27"/>
        <v>0</v>
      </c>
      <c r="H62" s="123">
        <f t="shared" si="27"/>
        <v>0</v>
      </c>
      <c r="I62" s="123">
        <f t="shared" si="27"/>
        <v>0</v>
      </c>
      <c r="J62" s="123">
        <f t="shared" si="27"/>
        <v>0</v>
      </c>
      <c r="K62" s="123">
        <f t="shared" si="27"/>
        <v>0</v>
      </c>
      <c r="L62" s="123">
        <f t="shared" si="27"/>
        <v>0</v>
      </c>
      <c r="M62" s="123">
        <f t="shared" si="27"/>
        <v>0</v>
      </c>
      <c r="N62" s="123">
        <f t="shared" si="27"/>
        <v>0</v>
      </c>
      <c r="O62" s="123">
        <f t="shared" si="27"/>
        <v>0</v>
      </c>
      <c r="P62" s="123">
        <f t="shared" si="27"/>
        <v>0</v>
      </c>
      <c r="Q62" s="123">
        <f t="shared" si="27"/>
        <v>0</v>
      </c>
    </row>
    <row r="63" spans="1:17" ht="11.45" customHeight="1" x14ac:dyDescent="0.25">
      <c r="A63" s="19" t="s">
        <v>20</v>
      </c>
      <c r="B63" s="76">
        <f t="shared" ref="B63:Q63" si="28">IF(B6=0,0,B6/B17)</f>
        <v>95.66638714918372</v>
      </c>
      <c r="C63" s="76">
        <f t="shared" si="28"/>
        <v>85.722522303817442</v>
      </c>
      <c r="D63" s="76">
        <f t="shared" si="28"/>
        <v>87.276407378762201</v>
      </c>
      <c r="E63" s="76">
        <f t="shared" si="28"/>
        <v>70.568961137922273</v>
      </c>
      <c r="F63" s="76">
        <f t="shared" si="28"/>
        <v>77.827171202428701</v>
      </c>
      <c r="G63" s="76">
        <f t="shared" si="28"/>
        <v>51.662442224541515</v>
      </c>
      <c r="H63" s="76">
        <f t="shared" si="28"/>
        <v>54.204811581860753</v>
      </c>
      <c r="I63" s="76">
        <f t="shared" si="28"/>
        <v>48.034898213543826</v>
      </c>
      <c r="J63" s="76">
        <f t="shared" si="28"/>
        <v>43.696612665684825</v>
      </c>
      <c r="K63" s="76">
        <f t="shared" si="28"/>
        <v>44.90107601527248</v>
      </c>
      <c r="L63" s="76">
        <f t="shared" si="28"/>
        <v>44.69108802624384</v>
      </c>
      <c r="M63" s="76">
        <f t="shared" si="28"/>
        <v>52.321978021978026</v>
      </c>
      <c r="N63" s="76">
        <f t="shared" si="28"/>
        <v>52.218709317463272</v>
      </c>
      <c r="O63" s="76">
        <f t="shared" si="28"/>
        <v>61.358234295415947</v>
      </c>
      <c r="P63" s="76">
        <f t="shared" si="28"/>
        <v>45.66704675028506</v>
      </c>
      <c r="Q63" s="76">
        <f t="shared" si="28"/>
        <v>48.002931476731405</v>
      </c>
    </row>
    <row r="64" spans="1:17" ht="11.45" customHeight="1" x14ac:dyDescent="0.25">
      <c r="A64" s="62" t="s">
        <v>17</v>
      </c>
      <c r="B64" s="77">
        <f t="shared" ref="B64:Q64" si="29">IF(B7=0,0,B7/B18)</f>
        <v>94.724194805586293</v>
      </c>
      <c r="C64" s="77">
        <f t="shared" si="29"/>
        <v>83.588071293438205</v>
      </c>
      <c r="D64" s="77">
        <f t="shared" si="29"/>
        <v>85.377234375713869</v>
      </c>
      <c r="E64" s="77">
        <f t="shared" si="29"/>
        <v>68.640978686430557</v>
      </c>
      <c r="F64" s="77">
        <f t="shared" si="29"/>
        <v>76.601843823545011</v>
      </c>
      <c r="G64" s="77">
        <f t="shared" si="29"/>
        <v>48.5179135270537</v>
      </c>
      <c r="H64" s="77">
        <f t="shared" si="29"/>
        <v>51.304910755571989</v>
      </c>
      <c r="I64" s="77">
        <f t="shared" si="29"/>
        <v>44.84302914369303</v>
      </c>
      <c r="J64" s="77">
        <f t="shared" si="29"/>
        <v>41.708412334098391</v>
      </c>
      <c r="K64" s="77">
        <f t="shared" si="29"/>
        <v>42.980378890392423</v>
      </c>
      <c r="L64" s="77">
        <f t="shared" si="29"/>
        <v>43.216436415161169</v>
      </c>
      <c r="M64" s="77">
        <f t="shared" si="29"/>
        <v>50.767769886644658</v>
      </c>
      <c r="N64" s="77">
        <f t="shared" si="29"/>
        <v>50.731149120693814</v>
      </c>
      <c r="O64" s="77">
        <f t="shared" si="29"/>
        <v>61.093928048184914</v>
      </c>
      <c r="P64" s="77">
        <f t="shared" si="29"/>
        <v>44.109728737507645</v>
      </c>
      <c r="Q64" s="77">
        <f t="shared" si="29"/>
        <v>46.515297970133943</v>
      </c>
    </row>
    <row r="65" spans="1:17" ht="11.45" customHeight="1" x14ac:dyDescent="0.25">
      <c r="A65" s="62" t="s">
        <v>16</v>
      </c>
      <c r="B65" s="77">
        <f t="shared" ref="B65:Q65" si="30">IF(B8=0,0,B8/B19)</f>
        <v>121.17730679066676</v>
      </c>
      <c r="C65" s="77">
        <f t="shared" si="30"/>
        <v>153.04695733297481</v>
      </c>
      <c r="D65" s="77">
        <f t="shared" si="30"/>
        <v>140.49781775332499</v>
      </c>
      <c r="E65" s="77">
        <f t="shared" si="30"/>
        <v>117.77481510325251</v>
      </c>
      <c r="F65" s="77">
        <f t="shared" si="30"/>
        <v>100.91826876784606</v>
      </c>
      <c r="G65" s="77">
        <f t="shared" si="30"/>
        <v>107.4643066176193</v>
      </c>
      <c r="H65" s="77">
        <f t="shared" si="30"/>
        <v>99.627160621925157</v>
      </c>
      <c r="I65" s="77">
        <f t="shared" si="30"/>
        <v>98.477214288939692</v>
      </c>
      <c r="J65" s="77">
        <f t="shared" si="30"/>
        <v>69.339544200182061</v>
      </c>
      <c r="K65" s="77">
        <f t="shared" si="30"/>
        <v>64.847506852615794</v>
      </c>
      <c r="L65" s="77">
        <f t="shared" si="30"/>
        <v>58.96037263399711</v>
      </c>
      <c r="M65" s="77">
        <f t="shared" si="30"/>
        <v>67.457497540455947</v>
      </c>
      <c r="N65" s="77">
        <f t="shared" si="30"/>
        <v>65.320765307089118</v>
      </c>
      <c r="O65" s="77">
        <f t="shared" si="30"/>
        <v>63.471422868966265</v>
      </c>
      <c r="P65" s="77">
        <f t="shared" si="30"/>
        <v>59.772204622895131</v>
      </c>
      <c r="Q65" s="77">
        <f t="shared" si="30"/>
        <v>60.064740905484669</v>
      </c>
    </row>
    <row r="66" spans="1:17" ht="11.45" customHeight="1" x14ac:dyDescent="0.25">
      <c r="A66" s="118" t="s">
        <v>19</v>
      </c>
      <c r="B66" s="122">
        <f t="shared" ref="B66:Q66" si="31">IF(B9=0,0,B9/B20)</f>
        <v>0</v>
      </c>
      <c r="C66" s="122">
        <f t="shared" si="31"/>
        <v>0</v>
      </c>
      <c r="D66" s="122">
        <f t="shared" si="31"/>
        <v>0</v>
      </c>
      <c r="E66" s="122">
        <f t="shared" si="31"/>
        <v>0</v>
      </c>
      <c r="F66" s="122">
        <f t="shared" si="31"/>
        <v>0</v>
      </c>
      <c r="G66" s="122">
        <f t="shared" si="31"/>
        <v>0</v>
      </c>
      <c r="H66" s="122">
        <f t="shared" si="31"/>
        <v>0</v>
      </c>
      <c r="I66" s="122">
        <f t="shared" si="31"/>
        <v>0</v>
      </c>
      <c r="J66" s="122">
        <f t="shared" si="31"/>
        <v>0</v>
      </c>
      <c r="K66" s="122">
        <f t="shared" si="31"/>
        <v>0</v>
      </c>
      <c r="L66" s="122">
        <f t="shared" si="31"/>
        <v>0</v>
      </c>
      <c r="M66" s="122">
        <f t="shared" si="31"/>
        <v>0</v>
      </c>
      <c r="N66" s="122">
        <f t="shared" si="31"/>
        <v>0</v>
      </c>
      <c r="O66" s="122">
        <f t="shared" si="31"/>
        <v>0</v>
      </c>
      <c r="P66" s="122">
        <f t="shared" si="31"/>
        <v>0</v>
      </c>
      <c r="Q66" s="122">
        <f t="shared" si="31"/>
        <v>0</v>
      </c>
    </row>
    <row r="67" spans="1:17" ht="11.45" customHeight="1" x14ac:dyDescent="0.25">
      <c r="A67" s="25" t="s">
        <v>66</v>
      </c>
      <c r="B67" s="79">
        <f t="shared" ref="B67:Q67" si="32">IF(B10=0,0,B10/B21)</f>
        <v>1227.9518072289156</v>
      </c>
      <c r="C67" s="79">
        <f t="shared" si="32"/>
        <v>1228.340209457315</v>
      </c>
      <c r="D67" s="79">
        <f t="shared" si="32"/>
        <v>1334.0891396101679</v>
      </c>
      <c r="E67" s="79">
        <f t="shared" si="32"/>
        <v>1381.893182805037</v>
      </c>
      <c r="F67" s="79">
        <f t="shared" si="32"/>
        <v>1370.8974389180785</v>
      </c>
      <c r="G67" s="79">
        <f t="shared" si="32"/>
        <v>1390.3832845949505</v>
      </c>
      <c r="H67" s="79">
        <f t="shared" si="32"/>
        <v>1413.8800570112926</v>
      </c>
      <c r="I67" s="79">
        <f t="shared" si="32"/>
        <v>1430.4339171974523</v>
      </c>
      <c r="J67" s="79">
        <f t="shared" si="32"/>
        <v>1448.8653109342765</v>
      </c>
      <c r="K67" s="79">
        <f t="shared" si="32"/>
        <v>1468.5608400247065</v>
      </c>
      <c r="L67" s="79">
        <f t="shared" si="32"/>
        <v>1512.3296926021844</v>
      </c>
      <c r="M67" s="79">
        <f t="shared" si="32"/>
        <v>1529.9127965929831</v>
      </c>
      <c r="N67" s="79">
        <f t="shared" si="32"/>
        <v>1525.8397932816538</v>
      </c>
      <c r="O67" s="79">
        <f t="shared" si="32"/>
        <v>1547.1304347826087</v>
      </c>
      <c r="P67" s="79">
        <f t="shared" si="32"/>
        <v>1623.3972540565073</v>
      </c>
      <c r="Q67" s="79">
        <f t="shared" si="32"/>
        <v>1644.1372847604546</v>
      </c>
    </row>
    <row r="68" spans="1:17" ht="11.45" customHeight="1" x14ac:dyDescent="0.25">
      <c r="A68" s="116" t="s">
        <v>17</v>
      </c>
      <c r="B68" s="77">
        <f t="shared" ref="B68:Q68" si="33">IF(B11=0,0,B11/B22)</f>
        <v>1227.9518072289156</v>
      </c>
      <c r="C68" s="77">
        <f t="shared" si="33"/>
        <v>1228.340209457315</v>
      </c>
      <c r="D68" s="77">
        <f t="shared" si="33"/>
        <v>1334.0891396101679</v>
      </c>
      <c r="E68" s="77">
        <f t="shared" si="33"/>
        <v>1381.893182805037</v>
      </c>
      <c r="F68" s="77">
        <f t="shared" si="33"/>
        <v>1370.8974389180785</v>
      </c>
      <c r="G68" s="77">
        <f t="shared" si="33"/>
        <v>1390.3832845949505</v>
      </c>
      <c r="H68" s="77">
        <f t="shared" si="33"/>
        <v>1413.8800570112926</v>
      </c>
      <c r="I68" s="77">
        <f t="shared" si="33"/>
        <v>1430.4339171974523</v>
      </c>
      <c r="J68" s="77">
        <f t="shared" si="33"/>
        <v>1448.8653109342765</v>
      </c>
      <c r="K68" s="77">
        <f t="shared" si="33"/>
        <v>1468.5608400247065</v>
      </c>
      <c r="L68" s="77">
        <f t="shared" si="33"/>
        <v>1512.3296926021844</v>
      </c>
      <c r="M68" s="77">
        <f t="shared" si="33"/>
        <v>1529.9127965929831</v>
      </c>
      <c r="N68" s="77">
        <f t="shared" si="33"/>
        <v>1525.8397932816538</v>
      </c>
      <c r="O68" s="77">
        <f t="shared" si="33"/>
        <v>1547.1304347826087</v>
      </c>
      <c r="P68" s="77">
        <f t="shared" si="33"/>
        <v>1623.3972540565073</v>
      </c>
      <c r="Q68" s="77">
        <f t="shared" si="33"/>
        <v>1644.1372847604546</v>
      </c>
    </row>
    <row r="69" spans="1:17" ht="11.45" customHeight="1" x14ac:dyDescent="0.25">
      <c r="A69" s="93" t="s">
        <v>16</v>
      </c>
      <c r="B69" s="74">
        <f t="shared" ref="B69:Q69" si="34">IF(B12=0,0,B12/B23)</f>
        <v>0</v>
      </c>
      <c r="C69" s="74">
        <f t="shared" si="34"/>
        <v>0</v>
      </c>
      <c r="D69" s="74">
        <f t="shared" si="34"/>
        <v>0</v>
      </c>
      <c r="E69" s="74">
        <f t="shared" si="34"/>
        <v>0</v>
      </c>
      <c r="F69" s="74">
        <f t="shared" si="34"/>
        <v>0</v>
      </c>
      <c r="G69" s="74">
        <f t="shared" si="34"/>
        <v>0</v>
      </c>
      <c r="H69" s="74">
        <f t="shared" si="34"/>
        <v>0</v>
      </c>
      <c r="I69" s="74">
        <f t="shared" si="34"/>
        <v>0</v>
      </c>
      <c r="J69" s="74">
        <f t="shared" si="34"/>
        <v>0</v>
      </c>
      <c r="K69" s="74">
        <f t="shared" si="34"/>
        <v>0</v>
      </c>
      <c r="L69" s="74">
        <f t="shared" si="34"/>
        <v>0</v>
      </c>
      <c r="M69" s="74">
        <f t="shared" si="34"/>
        <v>0</v>
      </c>
      <c r="N69" s="74">
        <f t="shared" si="34"/>
        <v>0</v>
      </c>
      <c r="O69" s="74">
        <f t="shared" si="34"/>
        <v>0</v>
      </c>
      <c r="P69" s="74">
        <f t="shared" si="34"/>
        <v>0</v>
      </c>
      <c r="Q69" s="74">
        <f t="shared" si="34"/>
        <v>0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320</v>
      </c>
      <c r="C72" s="79">
        <f t="shared" ref="C72:Q72" si="35">IF(C37=0,0,(C38*C73+C39*C74+C42*C77)/C37)</f>
        <v>320</v>
      </c>
      <c r="D72" s="79">
        <f t="shared" si="35"/>
        <v>320</v>
      </c>
      <c r="E72" s="79">
        <f t="shared" si="35"/>
        <v>320</v>
      </c>
      <c r="F72" s="79">
        <f t="shared" si="35"/>
        <v>320</v>
      </c>
      <c r="G72" s="79">
        <f t="shared" si="35"/>
        <v>320</v>
      </c>
      <c r="H72" s="79">
        <f t="shared" si="35"/>
        <v>320</v>
      </c>
      <c r="I72" s="79">
        <f t="shared" si="35"/>
        <v>320</v>
      </c>
      <c r="J72" s="79">
        <f t="shared" si="35"/>
        <v>320</v>
      </c>
      <c r="K72" s="79">
        <f t="shared" si="35"/>
        <v>320</v>
      </c>
      <c r="L72" s="79">
        <f t="shared" si="35"/>
        <v>320</v>
      </c>
      <c r="M72" s="79">
        <f t="shared" si="35"/>
        <v>320</v>
      </c>
      <c r="N72" s="79">
        <f t="shared" si="35"/>
        <v>320</v>
      </c>
      <c r="O72" s="79">
        <f t="shared" si="35"/>
        <v>320</v>
      </c>
      <c r="P72" s="79">
        <f t="shared" si="35"/>
        <v>320</v>
      </c>
      <c r="Q72" s="79">
        <f t="shared" si="35"/>
        <v>320</v>
      </c>
    </row>
    <row r="73" spans="1:17" ht="11.45" customHeight="1" x14ac:dyDescent="0.25">
      <c r="A73" s="91" t="s">
        <v>21</v>
      </c>
      <c r="B73" s="123">
        <v>0</v>
      </c>
      <c r="C73" s="123">
        <v>0</v>
      </c>
      <c r="D73" s="123">
        <v>0</v>
      </c>
      <c r="E73" s="123">
        <v>0</v>
      </c>
      <c r="F73" s="123">
        <v>0</v>
      </c>
      <c r="G73" s="123">
        <v>0</v>
      </c>
      <c r="H73" s="123">
        <v>0</v>
      </c>
      <c r="I73" s="123">
        <v>0</v>
      </c>
      <c r="J73" s="123">
        <v>0</v>
      </c>
      <c r="K73" s="123">
        <v>0</v>
      </c>
      <c r="L73" s="123">
        <v>0</v>
      </c>
      <c r="M73" s="123">
        <v>0</v>
      </c>
      <c r="N73" s="123">
        <v>0</v>
      </c>
      <c r="O73" s="123">
        <v>0</v>
      </c>
      <c r="P73" s="123">
        <v>0</v>
      </c>
      <c r="Q73" s="123">
        <v>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0</v>
      </c>
      <c r="C77" s="122">
        <v>0</v>
      </c>
      <c r="D77" s="122">
        <v>0</v>
      </c>
      <c r="E77" s="122">
        <v>0</v>
      </c>
      <c r="F77" s="122">
        <v>0</v>
      </c>
      <c r="G77" s="122">
        <v>0</v>
      </c>
      <c r="H77" s="122">
        <v>0</v>
      </c>
      <c r="I77" s="122">
        <v>0</v>
      </c>
      <c r="J77" s="122">
        <v>0</v>
      </c>
      <c r="K77" s="122">
        <v>0</v>
      </c>
      <c r="L77" s="122">
        <v>0</v>
      </c>
      <c r="M77" s="122">
        <v>0</v>
      </c>
      <c r="N77" s="122">
        <v>0</v>
      </c>
      <c r="O77" s="122">
        <v>0</v>
      </c>
      <c r="P77" s="122">
        <v>0</v>
      </c>
      <c r="Q77" s="122">
        <v>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0</v>
      </c>
      <c r="C80" s="74">
        <v>0</v>
      </c>
      <c r="D80" s="74">
        <v>0</v>
      </c>
      <c r="E80" s="74">
        <v>0</v>
      </c>
      <c r="F80" s="74">
        <v>0</v>
      </c>
      <c r="G80" s="74">
        <v>0</v>
      </c>
      <c r="H80" s="74">
        <v>0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O80" s="74">
        <v>0</v>
      </c>
      <c r="P80" s="74">
        <v>0</v>
      </c>
      <c r="Q80" s="74">
        <v>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0.29895745984119915</v>
      </c>
      <c r="C83" s="168">
        <f t="shared" ref="C83:Q83" si="38">IF(C61=0,0,C61/C72)</f>
        <v>0.26788288219942952</v>
      </c>
      <c r="D83" s="168">
        <f t="shared" si="38"/>
        <v>0.27273877305863187</v>
      </c>
      <c r="E83" s="168">
        <f t="shared" si="38"/>
        <v>0.2205280035560071</v>
      </c>
      <c r="F83" s="168">
        <f t="shared" si="38"/>
        <v>0.24320991000758968</v>
      </c>
      <c r="G83" s="168">
        <f t="shared" si="38"/>
        <v>0.16144513195169224</v>
      </c>
      <c r="H83" s="168">
        <f t="shared" si="38"/>
        <v>0.16939003619331486</v>
      </c>
      <c r="I83" s="168">
        <f t="shared" si="38"/>
        <v>0.15010905691732446</v>
      </c>
      <c r="J83" s="168">
        <f t="shared" si="38"/>
        <v>0.13655191458026508</v>
      </c>
      <c r="K83" s="168">
        <f t="shared" si="38"/>
        <v>0.14031586254772649</v>
      </c>
      <c r="L83" s="168">
        <f t="shared" si="38"/>
        <v>0.139659650082012</v>
      </c>
      <c r="M83" s="168">
        <f t="shared" si="38"/>
        <v>0.16350618131868133</v>
      </c>
      <c r="N83" s="168">
        <f t="shared" si="38"/>
        <v>0.16318346661707273</v>
      </c>
      <c r="O83" s="168">
        <f t="shared" si="38"/>
        <v>0.19174448217317483</v>
      </c>
      <c r="P83" s="168">
        <f t="shared" si="38"/>
        <v>0.1427095210946408</v>
      </c>
      <c r="Q83" s="168">
        <f t="shared" si="38"/>
        <v>0.15000916086478563</v>
      </c>
    </row>
    <row r="84" spans="1:17" ht="11.45" customHeight="1" x14ac:dyDescent="0.25">
      <c r="A84" s="91" t="s">
        <v>21</v>
      </c>
      <c r="B84" s="169">
        <f t="shared" ref="B84:Q84" si="39">IF(B62=0,0,B62/B73)</f>
        <v>0</v>
      </c>
      <c r="C84" s="169">
        <f t="shared" si="39"/>
        <v>0</v>
      </c>
      <c r="D84" s="169">
        <f t="shared" si="39"/>
        <v>0</v>
      </c>
      <c r="E84" s="169">
        <f t="shared" si="39"/>
        <v>0</v>
      </c>
      <c r="F84" s="169">
        <f t="shared" si="39"/>
        <v>0</v>
      </c>
      <c r="G84" s="169">
        <f t="shared" si="39"/>
        <v>0</v>
      </c>
      <c r="H84" s="169">
        <f t="shared" si="39"/>
        <v>0</v>
      </c>
      <c r="I84" s="169">
        <f t="shared" si="39"/>
        <v>0</v>
      </c>
      <c r="J84" s="169">
        <f t="shared" si="39"/>
        <v>0</v>
      </c>
      <c r="K84" s="169">
        <f t="shared" si="39"/>
        <v>0</v>
      </c>
      <c r="L84" s="169">
        <f t="shared" si="39"/>
        <v>0</v>
      </c>
      <c r="M84" s="169">
        <f t="shared" si="39"/>
        <v>0</v>
      </c>
      <c r="N84" s="169">
        <f t="shared" si="39"/>
        <v>0</v>
      </c>
      <c r="O84" s="169">
        <f t="shared" si="39"/>
        <v>0</v>
      </c>
      <c r="P84" s="169">
        <f t="shared" si="39"/>
        <v>0</v>
      </c>
      <c r="Q84" s="169">
        <f t="shared" si="39"/>
        <v>0</v>
      </c>
    </row>
    <row r="85" spans="1:17" ht="11.45" customHeight="1" x14ac:dyDescent="0.25">
      <c r="A85" s="19" t="s">
        <v>20</v>
      </c>
      <c r="B85" s="170">
        <f t="shared" ref="B85:Q85" si="40">IF(B63=0,0,B63/B74)</f>
        <v>0.29895745984119915</v>
      </c>
      <c r="C85" s="170">
        <f t="shared" si="40"/>
        <v>0.26788288219942952</v>
      </c>
      <c r="D85" s="170">
        <f t="shared" si="40"/>
        <v>0.27273877305863187</v>
      </c>
      <c r="E85" s="170">
        <f t="shared" si="40"/>
        <v>0.2205280035560071</v>
      </c>
      <c r="F85" s="170">
        <f t="shared" si="40"/>
        <v>0.24320991000758968</v>
      </c>
      <c r="G85" s="170">
        <f t="shared" si="40"/>
        <v>0.16144513195169224</v>
      </c>
      <c r="H85" s="170">
        <f t="shared" si="40"/>
        <v>0.16939003619331486</v>
      </c>
      <c r="I85" s="170">
        <f t="shared" si="40"/>
        <v>0.15010905691732446</v>
      </c>
      <c r="J85" s="170">
        <f t="shared" si="40"/>
        <v>0.13655191458026508</v>
      </c>
      <c r="K85" s="170">
        <f t="shared" si="40"/>
        <v>0.14031586254772649</v>
      </c>
      <c r="L85" s="170">
        <f t="shared" si="40"/>
        <v>0.139659650082012</v>
      </c>
      <c r="M85" s="170">
        <f t="shared" si="40"/>
        <v>0.16350618131868133</v>
      </c>
      <c r="N85" s="170">
        <f t="shared" si="40"/>
        <v>0.16318346661707273</v>
      </c>
      <c r="O85" s="170">
        <f t="shared" si="40"/>
        <v>0.19174448217317483</v>
      </c>
      <c r="P85" s="170">
        <f t="shared" si="40"/>
        <v>0.1427095210946408</v>
      </c>
      <c r="Q85" s="170">
        <f t="shared" si="40"/>
        <v>0.15000916086478563</v>
      </c>
    </row>
    <row r="86" spans="1:17" ht="11.45" customHeight="1" x14ac:dyDescent="0.25">
      <c r="A86" s="62" t="s">
        <v>17</v>
      </c>
      <c r="B86" s="171">
        <f t="shared" ref="B86:Q86" si="41">IF(B64=0,0,B64/B75)</f>
        <v>0.29601310876745718</v>
      </c>
      <c r="C86" s="171">
        <f t="shared" si="41"/>
        <v>0.26121272279199437</v>
      </c>
      <c r="D86" s="171">
        <f t="shared" si="41"/>
        <v>0.26680385742410584</v>
      </c>
      <c r="E86" s="171">
        <f t="shared" si="41"/>
        <v>0.21450305839509548</v>
      </c>
      <c r="F86" s="171">
        <f t="shared" si="41"/>
        <v>0.23938076194857816</v>
      </c>
      <c r="G86" s="171">
        <f t="shared" si="41"/>
        <v>0.15161847977204282</v>
      </c>
      <c r="H86" s="171">
        <f t="shared" si="41"/>
        <v>0.16032784611116246</v>
      </c>
      <c r="I86" s="171">
        <f t="shared" si="41"/>
        <v>0.14013446607404073</v>
      </c>
      <c r="J86" s="171">
        <f t="shared" si="41"/>
        <v>0.13033878854405748</v>
      </c>
      <c r="K86" s="171">
        <f t="shared" si="41"/>
        <v>0.13431368403247632</v>
      </c>
      <c r="L86" s="171">
        <f t="shared" si="41"/>
        <v>0.13505136379737864</v>
      </c>
      <c r="M86" s="171">
        <f t="shared" si="41"/>
        <v>0.15864928089576455</v>
      </c>
      <c r="N86" s="171">
        <f t="shared" si="41"/>
        <v>0.15853484100216816</v>
      </c>
      <c r="O86" s="171">
        <f t="shared" si="41"/>
        <v>0.19091852515057786</v>
      </c>
      <c r="P86" s="171">
        <f t="shared" si="41"/>
        <v>0.13784290230471138</v>
      </c>
      <c r="Q86" s="171">
        <f t="shared" si="41"/>
        <v>0.14536030615666856</v>
      </c>
    </row>
    <row r="87" spans="1:17" ht="11.45" customHeight="1" x14ac:dyDescent="0.25">
      <c r="A87" s="62" t="s">
        <v>16</v>
      </c>
      <c r="B87" s="171">
        <f t="shared" ref="B87:Q87" si="42">IF(B65=0,0,B65/B76)</f>
        <v>0.37867908372083364</v>
      </c>
      <c r="C87" s="171">
        <f t="shared" si="42"/>
        <v>0.47827174166554631</v>
      </c>
      <c r="D87" s="171">
        <f t="shared" si="42"/>
        <v>0.43905568047914062</v>
      </c>
      <c r="E87" s="171">
        <f t="shared" si="42"/>
        <v>0.36804629719766407</v>
      </c>
      <c r="F87" s="171">
        <f t="shared" si="42"/>
        <v>0.31536958989951891</v>
      </c>
      <c r="G87" s="171">
        <f t="shared" si="42"/>
        <v>0.33582595818006034</v>
      </c>
      <c r="H87" s="171">
        <f t="shared" si="42"/>
        <v>0.31133487694351614</v>
      </c>
      <c r="I87" s="171">
        <f t="shared" si="42"/>
        <v>0.30774129465293654</v>
      </c>
      <c r="J87" s="171">
        <f t="shared" si="42"/>
        <v>0.21668607562556894</v>
      </c>
      <c r="K87" s="171">
        <f t="shared" si="42"/>
        <v>0.20264845891442435</v>
      </c>
      <c r="L87" s="171">
        <f t="shared" si="42"/>
        <v>0.18425116448124096</v>
      </c>
      <c r="M87" s="171">
        <f t="shared" si="42"/>
        <v>0.21080467981392484</v>
      </c>
      <c r="N87" s="171">
        <f t="shared" si="42"/>
        <v>0.20412739158465348</v>
      </c>
      <c r="O87" s="171">
        <f t="shared" si="42"/>
        <v>0.19834819646551957</v>
      </c>
      <c r="P87" s="171">
        <f t="shared" si="42"/>
        <v>0.18678813944654729</v>
      </c>
      <c r="Q87" s="171">
        <f t="shared" si="42"/>
        <v>0.1877023153296396</v>
      </c>
    </row>
    <row r="88" spans="1:17" ht="11.45" customHeight="1" x14ac:dyDescent="0.25">
      <c r="A88" s="118" t="s">
        <v>19</v>
      </c>
      <c r="B88" s="172">
        <f t="shared" ref="B88:Q88" si="43">IF(B66=0,0,B66/B77)</f>
        <v>0</v>
      </c>
      <c r="C88" s="172">
        <f t="shared" si="43"/>
        <v>0</v>
      </c>
      <c r="D88" s="172">
        <f t="shared" si="43"/>
        <v>0</v>
      </c>
      <c r="E88" s="172">
        <f t="shared" si="43"/>
        <v>0</v>
      </c>
      <c r="F88" s="172">
        <f t="shared" si="43"/>
        <v>0</v>
      </c>
      <c r="G88" s="172">
        <f t="shared" si="43"/>
        <v>0</v>
      </c>
      <c r="H88" s="172">
        <f t="shared" si="43"/>
        <v>0</v>
      </c>
      <c r="I88" s="172">
        <f t="shared" si="43"/>
        <v>0</v>
      </c>
      <c r="J88" s="172">
        <f t="shared" si="43"/>
        <v>0</v>
      </c>
      <c r="K88" s="172">
        <f t="shared" si="43"/>
        <v>0</v>
      </c>
      <c r="L88" s="172">
        <f t="shared" si="43"/>
        <v>0</v>
      </c>
      <c r="M88" s="172">
        <f t="shared" si="43"/>
        <v>0</v>
      </c>
      <c r="N88" s="172">
        <f t="shared" si="43"/>
        <v>0</v>
      </c>
      <c r="O88" s="172">
        <f t="shared" si="43"/>
        <v>0</v>
      </c>
      <c r="P88" s="172">
        <f t="shared" si="43"/>
        <v>0</v>
      </c>
      <c r="Q88" s="172">
        <f t="shared" si="43"/>
        <v>0</v>
      </c>
    </row>
    <row r="89" spans="1:17" ht="11.45" customHeight="1" x14ac:dyDescent="0.25">
      <c r="A89" s="25" t="s">
        <v>18</v>
      </c>
      <c r="B89" s="168">
        <f t="shared" ref="B89:Q89" si="44">IF(B67=0,0,B67/B78)</f>
        <v>0.58473895582329316</v>
      </c>
      <c r="C89" s="168">
        <f t="shared" si="44"/>
        <v>0.58492390926538806</v>
      </c>
      <c r="D89" s="168">
        <f t="shared" si="44"/>
        <v>0.63528054267150846</v>
      </c>
      <c r="E89" s="168">
        <f t="shared" si="44"/>
        <v>0.65804437276430328</v>
      </c>
      <c r="F89" s="168">
        <f t="shared" si="44"/>
        <v>0.652808304246704</v>
      </c>
      <c r="G89" s="168">
        <f t="shared" si="44"/>
        <v>0.66208727837854786</v>
      </c>
      <c r="H89" s="168">
        <f t="shared" si="44"/>
        <v>0.67327621762442502</v>
      </c>
      <c r="I89" s="168">
        <f t="shared" si="44"/>
        <v>0.681159008189263</v>
      </c>
      <c r="J89" s="168">
        <f t="shared" si="44"/>
        <v>0.68993586234965554</v>
      </c>
      <c r="K89" s="168">
        <f t="shared" si="44"/>
        <v>0.69931468572605071</v>
      </c>
      <c r="L89" s="168">
        <f t="shared" si="44"/>
        <v>0.72015699647723064</v>
      </c>
      <c r="M89" s="168">
        <f t="shared" si="44"/>
        <v>0.72852990313951582</v>
      </c>
      <c r="N89" s="168">
        <f t="shared" si="44"/>
        <v>0.72659037775316848</v>
      </c>
      <c r="O89" s="168">
        <f t="shared" si="44"/>
        <v>0.73672877846790896</v>
      </c>
      <c r="P89" s="168">
        <f t="shared" si="44"/>
        <v>0.77304631145547964</v>
      </c>
      <c r="Q89" s="168">
        <f t="shared" si="44"/>
        <v>0.78292251655259737</v>
      </c>
    </row>
    <row r="90" spans="1:17" ht="11.45" customHeight="1" x14ac:dyDescent="0.25">
      <c r="A90" s="116" t="s">
        <v>17</v>
      </c>
      <c r="B90" s="171">
        <f t="shared" ref="B90:Q90" si="45">IF(B68=0,0,B68/B79)</f>
        <v>0.58473895582329316</v>
      </c>
      <c r="C90" s="171">
        <f t="shared" si="45"/>
        <v>0.58492390926538806</v>
      </c>
      <c r="D90" s="171">
        <f t="shared" si="45"/>
        <v>0.63528054267150846</v>
      </c>
      <c r="E90" s="171">
        <f t="shared" si="45"/>
        <v>0.65804437276430328</v>
      </c>
      <c r="F90" s="171">
        <f t="shared" si="45"/>
        <v>0.652808304246704</v>
      </c>
      <c r="G90" s="171">
        <f t="shared" si="45"/>
        <v>0.66208727837854786</v>
      </c>
      <c r="H90" s="171">
        <f t="shared" si="45"/>
        <v>0.67327621762442502</v>
      </c>
      <c r="I90" s="171">
        <f t="shared" si="45"/>
        <v>0.681159008189263</v>
      </c>
      <c r="J90" s="171">
        <f t="shared" si="45"/>
        <v>0.68993586234965554</v>
      </c>
      <c r="K90" s="171">
        <f t="shared" si="45"/>
        <v>0.69931468572605071</v>
      </c>
      <c r="L90" s="171">
        <f t="shared" si="45"/>
        <v>0.72015699647723064</v>
      </c>
      <c r="M90" s="171">
        <f t="shared" si="45"/>
        <v>0.72852990313951582</v>
      </c>
      <c r="N90" s="171">
        <f t="shared" si="45"/>
        <v>0.72659037775316848</v>
      </c>
      <c r="O90" s="171">
        <f t="shared" si="45"/>
        <v>0.73672877846790896</v>
      </c>
      <c r="P90" s="171">
        <f t="shared" si="45"/>
        <v>0.77304631145547964</v>
      </c>
      <c r="Q90" s="171">
        <f t="shared" si="45"/>
        <v>0.78292251655259737</v>
      </c>
    </row>
    <row r="91" spans="1:17" ht="11.45" customHeight="1" x14ac:dyDescent="0.25">
      <c r="A91" s="93" t="s">
        <v>16</v>
      </c>
      <c r="B91" s="173">
        <f t="shared" ref="B91:Q91" si="46">IF(B69=0,0,B69/B80)</f>
        <v>0</v>
      </c>
      <c r="C91" s="173">
        <f t="shared" si="46"/>
        <v>0</v>
      </c>
      <c r="D91" s="173">
        <f t="shared" si="46"/>
        <v>0</v>
      </c>
      <c r="E91" s="173">
        <f t="shared" si="46"/>
        <v>0</v>
      </c>
      <c r="F91" s="173">
        <f t="shared" si="46"/>
        <v>0</v>
      </c>
      <c r="G91" s="173">
        <f t="shared" si="46"/>
        <v>0</v>
      </c>
      <c r="H91" s="173">
        <f t="shared" si="46"/>
        <v>0</v>
      </c>
      <c r="I91" s="173">
        <f t="shared" si="46"/>
        <v>0</v>
      </c>
      <c r="J91" s="173">
        <f t="shared" si="46"/>
        <v>0</v>
      </c>
      <c r="K91" s="173">
        <f t="shared" si="46"/>
        <v>0</v>
      </c>
      <c r="L91" s="173">
        <f t="shared" si="46"/>
        <v>0</v>
      </c>
      <c r="M91" s="173">
        <f t="shared" si="46"/>
        <v>0</v>
      </c>
      <c r="N91" s="173">
        <f t="shared" si="46"/>
        <v>0</v>
      </c>
      <c r="O91" s="173">
        <f t="shared" si="46"/>
        <v>0</v>
      </c>
      <c r="P91" s="173">
        <f t="shared" si="46"/>
        <v>0</v>
      </c>
      <c r="Q91" s="173">
        <f t="shared" si="46"/>
        <v>0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266115.760111576</v>
      </c>
      <c r="C94" s="40">
        <f t="shared" si="47"/>
        <v>253785.1366961879</v>
      </c>
      <c r="D94" s="40">
        <f t="shared" si="47"/>
        <v>237750.39123630672</v>
      </c>
      <c r="E94" s="40">
        <f t="shared" si="47"/>
        <v>255069.64690638162</v>
      </c>
      <c r="F94" s="40">
        <f t="shared" si="47"/>
        <v>232855.03892278561</v>
      </c>
      <c r="G94" s="40">
        <f t="shared" si="47"/>
        <v>221216.24407338697</v>
      </c>
      <c r="H94" s="40">
        <f t="shared" si="47"/>
        <v>201804.51127819551</v>
      </c>
      <c r="I94" s="40">
        <f t="shared" si="47"/>
        <v>209031.69778549718</v>
      </c>
      <c r="J94" s="40">
        <f t="shared" si="47"/>
        <v>236173.9130434783</v>
      </c>
      <c r="K94" s="40">
        <f t="shared" si="47"/>
        <v>197870.87912087908</v>
      </c>
      <c r="L94" s="40">
        <f t="shared" si="47"/>
        <v>209988.51894374288</v>
      </c>
      <c r="M94" s="40">
        <f t="shared" si="47"/>
        <v>190416.40510567065</v>
      </c>
      <c r="N94" s="40">
        <f t="shared" si="47"/>
        <v>193591.35913591358</v>
      </c>
      <c r="O94" s="40">
        <f t="shared" si="47"/>
        <v>164755.24475524478</v>
      </c>
      <c r="P94" s="40">
        <f t="shared" si="47"/>
        <v>214994.89274770176</v>
      </c>
      <c r="Q94" s="40">
        <f t="shared" si="47"/>
        <v>214039.21568627452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0</v>
      </c>
      <c r="C95" s="121">
        <f t="shared" si="48"/>
        <v>0</v>
      </c>
      <c r="D95" s="121">
        <f t="shared" si="48"/>
        <v>0</v>
      </c>
      <c r="E95" s="121">
        <f t="shared" si="48"/>
        <v>0</v>
      </c>
      <c r="F95" s="121">
        <f t="shared" si="48"/>
        <v>0</v>
      </c>
      <c r="G95" s="121">
        <f t="shared" si="48"/>
        <v>0</v>
      </c>
      <c r="H95" s="121">
        <f t="shared" si="48"/>
        <v>0</v>
      </c>
      <c r="I95" s="121">
        <f t="shared" si="48"/>
        <v>0</v>
      </c>
      <c r="J95" s="121">
        <f t="shared" si="48"/>
        <v>0</v>
      </c>
      <c r="K95" s="121">
        <f t="shared" si="48"/>
        <v>0</v>
      </c>
      <c r="L95" s="121">
        <f t="shared" si="48"/>
        <v>0</v>
      </c>
      <c r="M95" s="121">
        <f t="shared" si="48"/>
        <v>0</v>
      </c>
      <c r="N95" s="121">
        <f t="shared" si="48"/>
        <v>0</v>
      </c>
      <c r="O95" s="121">
        <f t="shared" si="48"/>
        <v>0</v>
      </c>
      <c r="P95" s="121">
        <f t="shared" si="48"/>
        <v>0</v>
      </c>
      <c r="Q95" s="121">
        <f t="shared" si="48"/>
        <v>0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266115.760111576</v>
      </c>
      <c r="C96" s="38">
        <f t="shared" si="49"/>
        <v>253785.1366961879</v>
      </c>
      <c r="D96" s="38">
        <f t="shared" si="49"/>
        <v>237750.39123630672</v>
      </c>
      <c r="E96" s="38">
        <f t="shared" si="49"/>
        <v>255069.64690638162</v>
      </c>
      <c r="F96" s="38">
        <f t="shared" si="49"/>
        <v>232855.03892278561</v>
      </c>
      <c r="G96" s="38">
        <f t="shared" si="49"/>
        <v>221216.24407338697</v>
      </c>
      <c r="H96" s="38">
        <f t="shared" si="49"/>
        <v>201804.51127819551</v>
      </c>
      <c r="I96" s="38">
        <f t="shared" si="49"/>
        <v>209031.69778549718</v>
      </c>
      <c r="J96" s="38">
        <f t="shared" si="49"/>
        <v>236173.9130434783</v>
      </c>
      <c r="K96" s="38">
        <f t="shared" si="49"/>
        <v>197870.87912087908</v>
      </c>
      <c r="L96" s="38">
        <f t="shared" si="49"/>
        <v>209988.51894374288</v>
      </c>
      <c r="M96" s="38">
        <f t="shared" si="49"/>
        <v>190416.40510567065</v>
      </c>
      <c r="N96" s="38">
        <f t="shared" si="49"/>
        <v>193591.35913591358</v>
      </c>
      <c r="O96" s="38">
        <f t="shared" si="49"/>
        <v>164755.24475524478</v>
      </c>
      <c r="P96" s="38">
        <f t="shared" si="49"/>
        <v>214994.89274770176</v>
      </c>
      <c r="Q96" s="38">
        <f t="shared" si="49"/>
        <v>214039.21568627452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267795.54347826092</v>
      </c>
      <c r="C97" s="42">
        <f t="shared" si="50"/>
        <v>256453.90070921986</v>
      </c>
      <c r="D97" s="42">
        <f t="shared" si="50"/>
        <v>239539.54475818624</v>
      </c>
      <c r="E97" s="42">
        <f t="shared" si="50"/>
        <v>255715.68627450973</v>
      </c>
      <c r="F97" s="42">
        <f t="shared" si="50"/>
        <v>235542.20735785956</v>
      </c>
      <c r="G97" s="42">
        <f t="shared" si="50"/>
        <v>223072.86041189934</v>
      </c>
      <c r="H97" s="42">
        <f t="shared" si="50"/>
        <v>202065.21739130435</v>
      </c>
      <c r="I97" s="42">
        <f t="shared" si="50"/>
        <v>209413.04347826084</v>
      </c>
      <c r="J97" s="42">
        <f t="shared" si="50"/>
        <v>238239.13043478256</v>
      </c>
      <c r="K97" s="42">
        <f t="shared" si="50"/>
        <v>195531.81818181818</v>
      </c>
      <c r="L97" s="42">
        <f t="shared" si="50"/>
        <v>206180</v>
      </c>
      <c r="M97" s="42">
        <f t="shared" si="50"/>
        <v>186498.86792452831</v>
      </c>
      <c r="N97" s="42">
        <f t="shared" si="50"/>
        <v>191238.01980198018</v>
      </c>
      <c r="O97" s="42">
        <f t="shared" si="50"/>
        <v>161083.33333333334</v>
      </c>
      <c r="P97" s="42">
        <f t="shared" si="50"/>
        <v>212979.77528089887</v>
      </c>
      <c r="Q97" s="42">
        <f t="shared" si="50"/>
        <v>211250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227480.74267782315</v>
      </c>
      <c r="C98" s="42">
        <f t="shared" si="51"/>
        <v>191069.18238993664</v>
      </c>
      <c r="D98" s="42">
        <f t="shared" si="51"/>
        <v>196599.86023307851</v>
      </c>
      <c r="E98" s="42">
        <f t="shared" si="51"/>
        <v>240210.74143943365</v>
      </c>
      <c r="F98" s="42">
        <f t="shared" si="51"/>
        <v>191651.7895849855</v>
      </c>
      <c r="G98" s="42">
        <f t="shared" si="51"/>
        <v>192748.12688286384</v>
      </c>
      <c r="H98" s="42">
        <f t="shared" si="51"/>
        <v>197807.01754386007</v>
      </c>
      <c r="I98" s="42">
        <f t="shared" si="51"/>
        <v>203184.397163121</v>
      </c>
      <c r="J98" s="42">
        <f t="shared" si="51"/>
        <v>212423.91304347926</v>
      </c>
      <c r="K98" s="42">
        <f t="shared" si="51"/>
        <v>225939.61038961032</v>
      </c>
      <c r="L98" s="42">
        <f t="shared" si="51"/>
        <v>255690.7462686575</v>
      </c>
      <c r="M98" s="42">
        <f t="shared" si="51"/>
        <v>239385.61986994999</v>
      </c>
      <c r="N98" s="42">
        <f t="shared" si="51"/>
        <v>217124.75247524772</v>
      </c>
      <c r="O98" s="42">
        <f t="shared" si="51"/>
        <v>201474.3589743592</v>
      </c>
      <c r="P98" s="42">
        <f t="shared" si="51"/>
        <v>235146.06741573053</v>
      </c>
      <c r="Q98" s="42">
        <f t="shared" si="51"/>
        <v>239700.0000000002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0</v>
      </c>
      <c r="C99" s="120">
        <f t="shared" si="52"/>
        <v>0</v>
      </c>
      <c r="D99" s="120">
        <f t="shared" si="52"/>
        <v>0</v>
      </c>
      <c r="E99" s="120">
        <f t="shared" si="52"/>
        <v>0</v>
      </c>
      <c r="F99" s="120">
        <f t="shared" si="52"/>
        <v>0</v>
      </c>
      <c r="G99" s="120">
        <f t="shared" si="52"/>
        <v>0</v>
      </c>
      <c r="H99" s="120">
        <f t="shared" si="52"/>
        <v>0</v>
      </c>
      <c r="I99" s="120">
        <f t="shared" si="52"/>
        <v>0</v>
      </c>
      <c r="J99" s="120">
        <f t="shared" si="52"/>
        <v>0</v>
      </c>
      <c r="K99" s="120">
        <f t="shared" si="52"/>
        <v>0</v>
      </c>
      <c r="L99" s="120">
        <f t="shared" si="52"/>
        <v>0</v>
      </c>
      <c r="M99" s="120">
        <f t="shared" si="52"/>
        <v>0</v>
      </c>
      <c r="N99" s="120">
        <f t="shared" si="52"/>
        <v>0</v>
      </c>
      <c r="O99" s="120">
        <f t="shared" si="52"/>
        <v>0</v>
      </c>
      <c r="P99" s="120">
        <f t="shared" si="52"/>
        <v>0</v>
      </c>
      <c r="Q99" s="120">
        <f t="shared" si="52"/>
        <v>0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97483.221476510094</v>
      </c>
      <c r="C100" s="40">
        <f t="shared" si="53"/>
        <v>84026.666666666701</v>
      </c>
      <c r="D100" s="40">
        <f t="shared" si="53"/>
        <v>96968.211920529779</v>
      </c>
      <c r="E100" s="40">
        <f t="shared" si="53"/>
        <v>97538.823529411748</v>
      </c>
      <c r="F100" s="40">
        <f t="shared" si="53"/>
        <v>97570.114942528729</v>
      </c>
      <c r="G100" s="40">
        <f t="shared" si="53"/>
        <v>97384.782608695634</v>
      </c>
      <c r="H100" s="40">
        <f t="shared" si="53"/>
        <v>97550.802139037434</v>
      </c>
      <c r="I100" s="40">
        <f t="shared" si="53"/>
        <v>97553.398058252424</v>
      </c>
      <c r="J100" s="40">
        <f t="shared" si="53"/>
        <v>97406.698564593302</v>
      </c>
      <c r="K100" s="40">
        <f t="shared" si="53"/>
        <v>78212.560386473429</v>
      </c>
      <c r="L100" s="40">
        <f t="shared" si="53"/>
        <v>85806.76328502415</v>
      </c>
      <c r="M100" s="40">
        <f t="shared" si="53"/>
        <v>95285.02415458938</v>
      </c>
      <c r="N100" s="40">
        <f t="shared" si="53"/>
        <v>91960.396039603962</v>
      </c>
      <c r="O100" s="40">
        <f t="shared" si="53"/>
        <v>88917.525773195885</v>
      </c>
      <c r="P100" s="40">
        <f t="shared" si="53"/>
        <v>90855.67010309278</v>
      </c>
      <c r="Q100" s="40">
        <f t="shared" si="53"/>
        <v>89392.670157068045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97483.221476510094</v>
      </c>
      <c r="C101" s="42">
        <f t="shared" si="54"/>
        <v>84026.666666666701</v>
      </c>
      <c r="D101" s="42">
        <f t="shared" si="54"/>
        <v>96968.211920529779</v>
      </c>
      <c r="E101" s="42">
        <f t="shared" si="54"/>
        <v>97538.823529411748</v>
      </c>
      <c r="F101" s="42">
        <f t="shared" si="54"/>
        <v>97570.114942528729</v>
      </c>
      <c r="G101" s="42">
        <f t="shared" si="54"/>
        <v>97384.782608695634</v>
      </c>
      <c r="H101" s="42">
        <f t="shared" si="54"/>
        <v>97550.802139037434</v>
      </c>
      <c r="I101" s="42">
        <f t="shared" si="54"/>
        <v>97553.398058252424</v>
      </c>
      <c r="J101" s="42">
        <f t="shared" si="54"/>
        <v>97406.698564593302</v>
      </c>
      <c r="K101" s="42">
        <f t="shared" si="54"/>
        <v>78212.560386473429</v>
      </c>
      <c r="L101" s="42">
        <f t="shared" si="54"/>
        <v>85806.76328502415</v>
      </c>
      <c r="M101" s="42">
        <f t="shared" si="54"/>
        <v>95285.02415458938</v>
      </c>
      <c r="N101" s="42">
        <f t="shared" si="54"/>
        <v>91960.396039603962</v>
      </c>
      <c r="O101" s="42">
        <f t="shared" si="54"/>
        <v>88917.525773195885</v>
      </c>
      <c r="P101" s="42">
        <f t="shared" si="54"/>
        <v>90855.67010309278</v>
      </c>
      <c r="Q101" s="42">
        <f t="shared" si="54"/>
        <v>89392.670157068045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0</v>
      </c>
      <c r="C102" s="36">
        <f t="shared" si="55"/>
        <v>0</v>
      </c>
      <c r="D102" s="36">
        <f t="shared" si="55"/>
        <v>0</v>
      </c>
      <c r="E102" s="36">
        <f t="shared" si="55"/>
        <v>0</v>
      </c>
      <c r="F102" s="36">
        <f t="shared" si="55"/>
        <v>0</v>
      </c>
      <c r="G102" s="36">
        <f t="shared" si="55"/>
        <v>0</v>
      </c>
      <c r="H102" s="36">
        <f t="shared" si="55"/>
        <v>0</v>
      </c>
      <c r="I102" s="36">
        <f t="shared" si="55"/>
        <v>0</v>
      </c>
      <c r="J102" s="36">
        <f t="shared" si="55"/>
        <v>0</v>
      </c>
      <c r="K102" s="36">
        <f t="shared" si="55"/>
        <v>0</v>
      </c>
      <c r="L102" s="36">
        <f t="shared" si="55"/>
        <v>0</v>
      </c>
      <c r="M102" s="36">
        <f t="shared" si="55"/>
        <v>0</v>
      </c>
      <c r="N102" s="36">
        <f t="shared" si="55"/>
        <v>0</v>
      </c>
      <c r="O102" s="36">
        <f t="shared" si="55"/>
        <v>0</v>
      </c>
      <c r="P102" s="36">
        <f t="shared" si="55"/>
        <v>0</v>
      </c>
      <c r="Q102" s="36">
        <f t="shared" si="55"/>
        <v>0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25458333.333333332</v>
      </c>
      <c r="C105" s="40">
        <f t="shared" si="56"/>
        <v>21755102.040816326</v>
      </c>
      <c r="D105" s="40">
        <f t="shared" si="56"/>
        <v>20750000</v>
      </c>
      <c r="E105" s="40">
        <f t="shared" si="56"/>
        <v>18000000</v>
      </c>
      <c r="F105" s="40">
        <f t="shared" si="56"/>
        <v>18122448.979591839</v>
      </c>
      <c r="G105" s="40">
        <f t="shared" si="56"/>
        <v>11428571.428571429</v>
      </c>
      <c r="H105" s="40">
        <f t="shared" si="56"/>
        <v>10938775.51020408</v>
      </c>
      <c r="I105" s="40">
        <f t="shared" si="56"/>
        <v>10040816.326530611</v>
      </c>
      <c r="J105" s="40">
        <f t="shared" si="56"/>
        <v>10320000</v>
      </c>
      <c r="K105" s="40">
        <f t="shared" si="56"/>
        <v>8884615.3846153859</v>
      </c>
      <c r="L105" s="40">
        <f t="shared" si="56"/>
        <v>9384615.3846153859</v>
      </c>
      <c r="M105" s="40">
        <f t="shared" si="56"/>
        <v>9962962.9629629645</v>
      </c>
      <c r="N105" s="40">
        <f t="shared" si="56"/>
        <v>10109090.90909091</v>
      </c>
      <c r="O105" s="40">
        <f t="shared" si="56"/>
        <v>10109090.90909091</v>
      </c>
      <c r="P105" s="40">
        <f t="shared" si="56"/>
        <v>9818181.8181818184</v>
      </c>
      <c r="Q105" s="40">
        <f t="shared" si="56"/>
        <v>10274509.803921569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0</v>
      </c>
      <c r="C106" s="121">
        <f t="shared" si="57"/>
        <v>0</v>
      </c>
      <c r="D106" s="121">
        <f t="shared" si="57"/>
        <v>0</v>
      </c>
      <c r="E106" s="121">
        <f t="shared" si="57"/>
        <v>0</v>
      </c>
      <c r="F106" s="121">
        <f t="shared" si="57"/>
        <v>0</v>
      </c>
      <c r="G106" s="121">
        <f t="shared" si="57"/>
        <v>0</v>
      </c>
      <c r="H106" s="121">
        <f t="shared" si="57"/>
        <v>0</v>
      </c>
      <c r="I106" s="121">
        <f t="shared" si="57"/>
        <v>0</v>
      </c>
      <c r="J106" s="121">
        <f t="shared" si="57"/>
        <v>0</v>
      </c>
      <c r="K106" s="121">
        <f t="shared" si="57"/>
        <v>0</v>
      </c>
      <c r="L106" s="121">
        <f t="shared" si="57"/>
        <v>0</v>
      </c>
      <c r="M106" s="121">
        <f t="shared" si="57"/>
        <v>0</v>
      </c>
      <c r="N106" s="121">
        <f t="shared" si="57"/>
        <v>0</v>
      </c>
      <c r="O106" s="121">
        <f t="shared" si="57"/>
        <v>0</v>
      </c>
      <c r="P106" s="121">
        <f t="shared" si="57"/>
        <v>0</v>
      </c>
      <c r="Q106" s="121">
        <f t="shared" si="57"/>
        <v>0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25458333.333333332</v>
      </c>
      <c r="C107" s="38">
        <f t="shared" si="58"/>
        <v>21755102.040816326</v>
      </c>
      <c r="D107" s="38">
        <f t="shared" si="58"/>
        <v>20750000</v>
      </c>
      <c r="E107" s="38">
        <f t="shared" si="58"/>
        <v>18000000</v>
      </c>
      <c r="F107" s="38">
        <f t="shared" si="58"/>
        <v>18122448.979591839</v>
      </c>
      <c r="G107" s="38">
        <f t="shared" si="58"/>
        <v>11428571.428571429</v>
      </c>
      <c r="H107" s="38">
        <f t="shared" si="58"/>
        <v>10938775.51020408</v>
      </c>
      <c r="I107" s="38">
        <f t="shared" si="58"/>
        <v>10040816.326530611</v>
      </c>
      <c r="J107" s="38">
        <f t="shared" si="58"/>
        <v>10320000</v>
      </c>
      <c r="K107" s="38">
        <f t="shared" si="58"/>
        <v>8884615.3846153859</v>
      </c>
      <c r="L107" s="38">
        <f t="shared" si="58"/>
        <v>9384615.3846153859</v>
      </c>
      <c r="M107" s="38">
        <f t="shared" si="58"/>
        <v>9962962.9629629645</v>
      </c>
      <c r="N107" s="38">
        <f t="shared" si="58"/>
        <v>10109090.90909091</v>
      </c>
      <c r="O107" s="38">
        <f t="shared" si="58"/>
        <v>10109090.90909091</v>
      </c>
      <c r="P107" s="38">
        <f t="shared" si="58"/>
        <v>9818181.8181818184</v>
      </c>
      <c r="Q107" s="38">
        <f t="shared" si="58"/>
        <v>10274509.803921569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25366717.228502639</v>
      </c>
      <c r="C108" s="42">
        <f t="shared" si="59"/>
        <v>21436486.935962595</v>
      </c>
      <c r="D108" s="42">
        <f t="shared" si="59"/>
        <v>20451223.85507147</v>
      </c>
      <c r="E108" s="42">
        <f t="shared" si="59"/>
        <v>17552574.971354589</v>
      </c>
      <c r="F108" s="42">
        <f t="shared" si="59"/>
        <v>18042967.38187981</v>
      </c>
      <c r="G108" s="42">
        <f t="shared" si="59"/>
        <v>10823029.75169705</v>
      </c>
      <c r="H108" s="42">
        <f t="shared" si="59"/>
        <v>10366937.945066122</v>
      </c>
      <c r="I108" s="42">
        <f t="shared" si="59"/>
        <v>9390715.2117651068</v>
      </c>
      <c r="J108" s="42">
        <f t="shared" si="59"/>
        <v>9936575.88629096</v>
      </c>
      <c r="K108" s="42">
        <f t="shared" si="59"/>
        <v>8404031.6305818669</v>
      </c>
      <c r="L108" s="42">
        <f t="shared" si="59"/>
        <v>8910364.8600779288</v>
      </c>
      <c r="M108" s="42">
        <f t="shared" si="59"/>
        <v>9468131.610912187</v>
      </c>
      <c r="N108" s="42">
        <f t="shared" si="59"/>
        <v>9701724.5001204517</v>
      </c>
      <c r="O108" s="42">
        <f t="shared" si="59"/>
        <v>9841213.5764284525</v>
      </c>
      <c r="P108" s="42">
        <f t="shared" si="59"/>
        <v>9394480.1142157875</v>
      </c>
      <c r="Q108" s="42">
        <f t="shared" si="59"/>
        <v>9826356.6961907949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27565503.744439296</v>
      </c>
      <c r="C109" s="42">
        <f t="shared" si="60"/>
        <v>29242557.004879016</v>
      </c>
      <c r="D109" s="42">
        <f t="shared" si="60"/>
        <v>27621851.333356231</v>
      </c>
      <c r="E109" s="42">
        <f t="shared" si="60"/>
        <v>28290775.658844497</v>
      </c>
      <c r="F109" s="42">
        <f t="shared" si="60"/>
        <v>19341166.811176248</v>
      </c>
      <c r="G109" s="42">
        <f t="shared" si="60"/>
        <v>20713543.80731187</v>
      </c>
      <c r="H109" s="42">
        <f t="shared" si="60"/>
        <v>19706951.508986112</v>
      </c>
      <c r="I109" s="42">
        <f t="shared" si="60"/>
        <v>20009033.419601697</v>
      </c>
      <c r="J109" s="42">
        <f t="shared" si="60"/>
        <v>14729377.307653962</v>
      </c>
      <c r="K109" s="42">
        <f t="shared" si="60"/>
        <v>14651620.433017598</v>
      </c>
      <c r="L109" s="42">
        <f t="shared" si="60"/>
        <v>15075621.679064853</v>
      </c>
      <c r="M109" s="42">
        <f t="shared" si="60"/>
        <v>16148354.863597674</v>
      </c>
      <c r="N109" s="42">
        <f t="shared" si="60"/>
        <v>14182754.998795474</v>
      </c>
      <c r="O109" s="42">
        <f t="shared" si="60"/>
        <v>12787864.23571546</v>
      </c>
      <c r="P109" s="42">
        <f t="shared" si="60"/>
        <v>14055198.85784214</v>
      </c>
      <c r="Q109" s="42">
        <f t="shared" si="60"/>
        <v>14397518.395044688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0</v>
      </c>
      <c r="C110" s="120">
        <f t="shared" si="61"/>
        <v>0</v>
      </c>
      <c r="D110" s="120">
        <f t="shared" si="61"/>
        <v>0</v>
      </c>
      <c r="E110" s="120">
        <f t="shared" si="61"/>
        <v>0</v>
      </c>
      <c r="F110" s="120">
        <f t="shared" si="61"/>
        <v>0</v>
      </c>
      <c r="G110" s="120">
        <f t="shared" si="61"/>
        <v>0</v>
      </c>
      <c r="H110" s="120">
        <f t="shared" si="61"/>
        <v>0</v>
      </c>
      <c r="I110" s="120">
        <f t="shared" si="61"/>
        <v>0</v>
      </c>
      <c r="J110" s="120">
        <f t="shared" si="61"/>
        <v>0</v>
      </c>
      <c r="K110" s="120">
        <f t="shared" si="61"/>
        <v>0</v>
      </c>
      <c r="L110" s="120">
        <f t="shared" si="61"/>
        <v>0</v>
      </c>
      <c r="M110" s="120">
        <f t="shared" si="61"/>
        <v>0</v>
      </c>
      <c r="N110" s="120">
        <f t="shared" si="61"/>
        <v>0</v>
      </c>
      <c r="O110" s="120">
        <f t="shared" si="61"/>
        <v>0</v>
      </c>
      <c r="P110" s="120">
        <f t="shared" si="61"/>
        <v>0</v>
      </c>
      <c r="Q110" s="120">
        <f t="shared" si="61"/>
        <v>0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119704697.9865772</v>
      </c>
      <c r="C111" s="40">
        <f t="shared" si="62"/>
        <v>103213333.33333336</v>
      </c>
      <c r="D111" s="40">
        <f t="shared" si="62"/>
        <v>129364238.41059601</v>
      </c>
      <c r="E111" s="40">
        <f t="shared" si="62"/>
        <v>134788235.29411763</v>
      </c>
      <c r="F111" s="40">
        <f t="shared" si="62"/>
        <v>133758620.68965517</v>
      </c>
      <c r="G111" s="40">
        <f t="shared" si="62"/>
        <v>135402173.91304347</v>
      </c>
      <c r="H111" s="40">
        <f t="shared" si="62"/>
        <v>137925133.68983957</v>
      </c>
      <c r="I111" s="40">
        <f t="shared" si="62"/>
        <v>139543689.32038835</v>
      </c>
      <c r="J111" s="40">
        <f t="shared" si="62"/>
        <v>141129186.60287082</v>
      </c>
      <c r="K111" s="40">
        <f t="shared" si="62"/>
        <v>114859903.38164249</v>
      </c>
      <c r="L111" s="40">
        <f t="shared" si="62"/>
        <v>129768115.942029</v>
      </c>
      <c r="M111" s="40">
        <f t="shared" si="62"/>
        <v>145777777.77777776</v>
      </c>
      <c r="N111" s="40">
        <f t="shared" si="62"/>
        <v>140316831.68316832</v>
      </c>
      <c r="O111" s="40">
        <f t="shared" si="62"/>
        <v>137567010.30927834</v>
      </c>
      <c r="P111" s="40">
        <f t="shared" si="62"/>
        <v>147494845.36082473</v>
      </c>
      <c r="Q111" s="40">
        <f t="shared" si="62"/>
        <v>146973821.98952878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119704697.9865772</v>
      </c>
      <c r="C112" s="42">
        <f t="shared" si="63"/>
        <v>103213333.33333336</v>
      </c>
      <c r="D112" s="42">
        <f t="shared" si="63"/>
        <v>129364238.41059601</v>
      </c>
      <c r="E112" s="42">
        <f t="shared" si="63"/>
        <v>134788235.29411763</v>
      </c>
      <c r="F112" s="42">
        <f t="shared" si="63"/>
        <v>133758620.68965517</v>
      </c>
      <c r="G112" s="42">
        <f t="shared" si="63"/>
        <v>135402173.91304347</v>
      </c>
      <c r="H112" s="42">
        <f t="shared" si="63"/>
        <v>137925133.68983957</v>
      </c>
      <c r="I112" s="42">
        <f t="shared" si="63"/>
        <v>139543689.32038835</v>
      </c>
      <c r="J112" s="42">
        <f t="shared" si="63"/>
        <v>141129186.60287082</v>
      </c>
      <c r="K112" s="42">
        <f t="shared" si="63"/>
        <v>114859903.38164249</v>
      </c>
      <c r="L112" s="42">
        <f t="shared" si="63"/>
        <v>129768115.942029</v>
      </c>
      <c r="M112" s="42">
        <f t="shared" si="63"/>
        <v>145777777.77777776</v>
      </c>
      <c r="N112" s="42">
        <f t="shared" si="63"/>
        <v>140316831.68316832</v>
      </c>
      <c r="O112" s="42">
        <f t="shared" si="63"/>
        <v>137567010.30927834</v>
      </c>
      <c r="P112" s="42">
        <f t="shared" si="63"/>
        <v>147494845.36082473</v>
      </c>
      <c r="Q112" s="42">
        <f t="shared" si="63"/>
        <v>146973821.98952878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0</v>
      </c>
      <c r="C113" s="36">
        <f t="shared" si="64"/>
        <v>0</v>
      </c>
      <c r="D113" s="36">
        <f t="shared" si="64"/>
        <v>0</v>
      </c>
      <c r="E113" s="36">
        <f t="shared" si="64"/>
        <v>0</v>
      </c>
      <c r="F113" s="36">
        <f t="shared" si="64"/>
        <v>0</v>
      </c>
      <c r="G113" s="36">
        <f t="shared" si="64"/>
        <v>0</v>
      </c>
      <c r="H113" s="36">
        <f t="shared" si="64"/>
        <v>0</v>
      </c>
      <c r="I113" s="36">
        <f t="shared" si="64"/>
        <v>0</v>
      </c>
      <c r="J113" s="36">
        <f t="shared" si="64"/>
        <v>0</v>
      </c>
      <c r="K113" s="36">
        <f t="shared" si="64"/>
        <v>0</v>
      </c>
      <c r="L113" s="36">
        <f t="shared" si="64"/>
        <v>0</v>
      </c>
      <c r="M113" s="36">
        <f t="shared" si="64"/>
        <v>0</v>
      </c>
      <c r="N113" s="36">
        <f t="shared" si="64"/>
        <v>0</v>
      </c>
      <c r="O113" s="36">
        <f t="shared" si="64"/>
        <v>0</v>
      </c>
      <c r="P113" s="36">
        <f t="shared" si="64"/>
        <v>0</v>
      </c>
      <c r="Q113" s="36">
        <f t="shared" si="64"/>
        <v>0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</v>
      </c>
      <c r="C117" s="119">
        <f t="shared" si="66"/>
        <v>0</v>
      </c>
      <c r="D117" s="119">
        <f t="shared" si="66"/>
        <v>0</v>
      </c>
      <c r="E117" s="119">
        <f t="shared" si="66"/>
        <v>0</v>
      </c>
      <c r="F117" s="119">
        <f t="shared" si="66"/>
        <v>0</v>
      </c>
      <c r="G117" s="119">
        <f t="shared" si="66"/>
        <v>0</v>
      </c>
      <c r="H117" s="119">
        <f t="shared" si="66"/>
        <v>0</v>
      </c>
      <c r="I117" s="119">
        <f t="shared" si="66"/>
        <v>0</v>
      </c>
      <c r="J117" s="119">
        <f t="shared" si="66"/>
        <v>0</v>
      </c>
      <c r="K117" s="119">
        <f t="shared" si="66"/>
        <v>0</v>
      </c>
      <c r="L117" s="119">
        <f t="shared" si="66"/>
        <v>0</v>
      </c>
      <c r="M117" s="119">
        <f t="shared" si="66"/>
        <v>0</v>
      </c>
      <c r="N117" s="119">
        <f t="shared" si="66"/>
        <v>0</v>
      </c>
      <c r="O117" s="119">
        <f t="shared" si="66"/>
        <v>0</v>
      </c>
      <c r="P117" s="119">
        <f t="shared" si="66"/>
        <v>0</v>
      </c>
      <c r="Q117" s="119">
        <f t="shared" si="66"/>
        <v>0</v>
      </c>
    </row>
    <row r="118" spans="1:17" ht="11.45" customHeight="1" x14ac:dyDescent="0.25">
      <c r="A118" s="19" t="s">
        <v>20</v>
      </c>
      <c r="B118" s="30">
        <f t="shared" ref="B118:Q118" si="67">IF(B6=0,0,B6/B$4)</f>
        <v>1</v>
      </c>
      <c r="C118" s="30">
        <f t="shared" si="67"/>
        <v>1</v>
      </c>
      <c r="D118" s="30">
        <f t="shared" si="67"/>
        <v>1</v>
      </c>
      <c r="E118" s="30">
        <f t="shared" si="67"/>
        <v>1</v>
      </c>
      <c r="F118" s="30">
        <f t="shared" si="67"/>
        <v>1</v>
      </c>
      <c r="G118" s="30">
        <f t="shared" si="67"/>
        <v>1</v>
      </c>
      <c r="H118" s="30">
        <f t="shared" si="67"/>
        <v>1</v>
      </c>
      <c r="I118" s="30">
        <f t="shared" si="67"/>
        <v>1</v>
      </c>
      <c r="J118" s="30">
        <f t="shared" si="67"/>
        <v>1</v>
      </c>
      <c r="K118" s="30">
        <f t="shared" si="67"/>
        <v>1</v>
      </c>
      <c r="L118" s="30">
        <f t="shared" si="67"/>
        <v>1</v>
      </c>
      <c r="M118" s="30">
        <f t="shared" si="67"/>
        <v>1</v>
      </c>
      <c r="N118" s="30">
        <f t="shared" si="67"/>
        <v>1</v>
      </c>
      <c r="O118" s="30">
        <f t="shared" si="67"/>
        <v>1</v>
      </c>
      <c r="P118" s="30">
        <f t="shared" si="67"/>
        <v>1</v>
      </c>
      <c r="Q118" s="30">
        <f t="shared" si="67"/>
        <v>1</v>
      </c>
    </row>
    <row r="119" spans="1:17" ht="11.45" customHeight="1" x14ac:dyDescent="0.25">
      <c r="A119" s="62" t="s">
        <v>17</v>
      </c>
      <c r="B119" s="115">
        <f t="shared" ref="B119:Q119" si="68">IF(B7=0,0,B7/B$4)</f>
        <v>0.95488460925623686</v>
      </c>
      <c r="C119" s="115">
        <f t="shared" si="68"/>
        <v>0.94513591556307874</v>
      </c>
      <c r="D119" s="115">
        <f t="shared" si="68"/>
        <v>0.94453443507358181</v>
      </c>
      <c r="E119" s="115">
        <f t="shared" si="68"/>
        <v>0.93451209338230445</v>
      </c>
      <c r="F119" s="115">
        <f t="shared" si="68"/>
        <v>0.93465822023251266</v>
      </c>
      <c r="G119" s="115">
        <f t="shared" si="68"/>
        <v>0.88903458674654356</v>
      </c>
      <c r="H119" s="115">
        <f t="shared" si="68"/>
        <v>0.88969989827060014</v>
      </c>
      <c r="I119" s="115">
        <f t="shared" si="68"/>
        <v>0.87799369866096522</v>
      </c>
      <c r="J119" s="115">
        <f t="shared" si="68"/>
        <v>0.88581878056082197</v>
      </c>
      <c r="K119" s="115">
        <f t="shared" si="68"/>
        <v>0.87314614343707708</v>
      </c>
      <c r="L119" s="115">
        <f t="shared" si="68"/>
        <v>0.87642933049946847</v>
      </c>
      <c r="M119" s="115">
        <f t="shared" si="68"/>
        <v>0.87993788205503587</v>
      </c>
      <c r="N119" s="115">
        <f t="shared" si="68"/>
        <v>0.87245723921946516</v>
      </c>
      <c r="O119" s="115">
        <f t="shared" si="68"/>
        <v>0.88500122090183941</v>
      </c>
      <c r="P119" s="115">
        <f t="shared" si="68"/>
        <v>0.869859269834795</v>
      </c>
      <c r="Q119" s="115">
        <f t="shared" si="68"/>
        <v>0.86261909928392477</v>
      </c>
    </row>
    <row r="120" spans="1:17" ht="11.45" customHeight="1" x14ac:dyDescent="0.25">
      <c r="A120" s="62" t="s">
        <v>16</v>
      </c>
      <c r="B120" s="115">
        <f t="shared" ref="B120:Q120" si="69">IF(B8=0,0,B8/B$4)</f>
        <v>4.5115390743763174E-2</v>
      </c>
      <c r="C120" s="115">
        <f t="shared" si="69"/>
        <v>5.4864084436921236E-2</v>
      </c>
      <c r="D120" s="115">
        <f t="shared" si="69"/>
        <v>5.5465564926418139E-2</v>
      </c>
      <c r="E120" s="115">
        <f t="shared" si="69"/>
        <v>6.5487906617695588E-2</v>
      </c>
      <c r="F120" s="115">
        <f t="shared" si="69"/>
        <v>6.5341779767487312E-2</v>
      </c>
      <c r="G120" s="115">
        <f t="shared" si="69"/>
        <v>0.11096541325345645</v>
      </c>
      <c r="H120" s="115">
        <f t="shared" si="69"/>
        <v>0.11030010172939989</v>
      </c>
      <c r="I120" s="115">
        <f t="shared" si="69"/>
        <v>0.12200630133903474</v>
      </c>
      <c r="J120" s="115">
        <f t="shared" si="69"/>
        <v>0.114181219439178</v>
      </c>
      <c r="K120" s="115">
        <f t="shared" si="69"/>
        <v>0.12685385656292292</v>
      </c>
      <c r="L120" s="115">
        <f t="shared" si="69"/>
        <v>0.12357066950053158</v>
      </c>
      <c r="M120" s="115">
        <f t="shared" si="69"/>
        <v>0.12006211794496412</v>
      </c>
      <c r="N120" s="115">
        <f t="shared" si="69"/>
        <v>0.12754276078053484</v>
      </c>
      <c r="O120" s="115">
        <f t="shared" si="69"/>
        <v>0.11499877909816061</v>
      </c>
      <c r="P120" s="115">
        <f t="shared" si="69"/>
        <v>0.130140730165205</v>
      </c>
      <c r="Q120" s="115">
        <f t="shared" si="69"/>
        <v>0.13738090071607525</v>
      </c>
    </row>
    <row r="121" spans="1:17" ht="11.45" customHeight="1" x14ac:dyDescent="0.25">
      <c r="A121" s="118" t="s">
        <v>19</v>
      </c>
      <c r="B121" s="117">
        <f t="shared" ref="B121:Q121" si="70">IF(B9=0,0,B9/B$4)</f>
        <v>0</v>
      </c>
      <c r="C121" s="117">
        <f t="shared" si="70"/>
        <v>0</v>
      </c>
      <c r="D121" s="117">
        <f t="shared" si="70"/>
        <v>0</v>
      </c>
      <c r="E121" s="117">
        <f t="shared" si="70"/>
        <v>0</v>
      </c>
      <c r="F121" s="117">
        <f t="shared" si="70"/>
        <v>0</v>
      </c>
      <c r="G121" s="117">
        <f t="shared" si="70"/>
        <v>0</v>
      </c>
      <c r="H121" s="117">
        <f t="shared" si="70"/>
        <v>0</v>
      </c>
      <c r="I121" s="117">
        <f t="shared" si="70"/>
        <v>0</v>
      </c>
      <c r="J121" s="117">
        <f t="shared" si="70"/>
        <v>0</v>
      </c>
      <c r="K121" s="117">
        <f t="shared" si="70"/>
        <v>0</v>
      </c>
      <c r="L121" s="117">
        <f t="shared" si="70"/>
        <v>0</v>
      </c>
      <c r="M121" s="117">
        <f t="shared" si="70"/>
        <v>0</v>
      </c>
      <c r="N121" s="117">
        <f t="shared" si="70"/>
        <v>0</v>
      </c>
      <c r="O121" s="117">
        <f t="shared" si="70"/>
        <v>0</v>
      </c>
      <c r="P121" s="117">
        <f t="shared" si="70"/>
        <v>0</v>
      </c>
      <c r="Q121" s="117">
        <f t="shared" si="70"/>
        <v>0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1</v>
      </c>
      <c r="C123" s="115">
        <f t="shared" si="72"/>
        <v>1</v>
      </c>
      <c r="D123" s="115">
        <f t="shared" si="72"/>
        <v>1</v>
      </c>
      <c r="E123" s="115">
        <f t="shared" si="72"/>
        <v>1</v>
      </c>
      <c r="F123" s="115">
        <f t="shared" si="72"/>
        <v>1</v>
      </c>
      <c r="G123" s="115">
        <f t="shared" si="72"/>
        <v>1</v>
      </c>
      <c r="H123" s="115">
        <f t="shared" si="72"/>
        <v>1</v>
      </c>
      <c r="I123" s="115">
        <f t="shared" si="72"/>
        <v>1</v>
      </c>
      <c r="J123" s="115">
        <f t="shared" si="72"/>
        <v>1</v>
      </c>
      <c r="K123" s="115">
        <f t="shared" si="72"/>
        <v>1</v>
      </c>
      <c r="L123" s="115">
        <f t="shared" si="72"/>
        <v>1</v>
      </c>
      <c r="M123" s="115">
        <f t="shared" si="72"/>
        <v>1</v>
      </c>
      <c r="N123" s="115">
        <f t="shared" si="72"/>
        <v>1</v>
      </c>
      <c r="O123" s="115">
        <f t="shared" si="72"/>
        <v>1</v>
      </c>
      <c r="P123" s="115">
        <f t="shared" si="72"/>
        <v>1</v>
      </c>
      <c r="Q123" s="115">
        <f t="shared" si="72"/>
        <v>1</v>
      </c>
    </row>
    <row r="124" spans="1:17" ht="11.45" customHeight="1" x14ac:dyDescent="0.25">
      <c r="A124" s="93" t="s">
        <v>16</v>
      </c>
      <c r="B124" s="28">
        <f t="shared" ref="B124:Q124" si="73">IF(B12=0,0,B12/B$10)</f>
        <v>0</v>
      </c>
      <c r="C124" s="28">
        <f t="shared" si="73"/>
        <v>0</v>
      </c>
      <c r="D124" s="28">
        <f t="shared" si="73"/>
        <v>0</v>
      </c>
      <c r="E124" s="28">
        <f t="shared" si="73"/>
        <v>0</v>
      </c>
      <c r="F124" s="28">
        <f t="shared" si="73"/>
        <v>0</v>
      </c>
      <c r="G124" s="28">
        <f t="shared" si="73"/>
        <v>0</v>
      </c>
      <c r="H124" s="28">
        <f t="shared" si="73"/>
        <v>0</v>
      </c>
      <c r="I124" s="28">
        <f t="shared" si="73"/>
        <v>0</v>
      </c>
      <c r="J124" s="28">
        <f t="shared" si="73"/>
        <v>0</v>
      </c>
      <c r="K124" s="28">
        <f t="shared" si="73"/>
        <v>0</v>
      </c>
      <c r="L124" s="28">
        <f t="shared" si="73"/>
        <v>0</v>
      </c>
      <c r="M124" s="28">
        <f t="shared" si="73"/>
        <v>0</v>
      </c>
      <c r="N124" s="28">
        <f t="shared" si="73"/>
        <v>0</v>
      </c>
      <c r="O124" s="28">
        <f t="shared" si="73"/>
        <v>0</v>
      </c>
      <c r="P124" s="28">
        <f t="shared" si="73"/>
        <v>0</v>
      </c>
      <c r="Q124" s="28">
        <f t="shared" si="73"/>
        <v>0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</v>
      </c>
      <c r="C128" s="119">
        <f t="shared" si="75"/>
        <v>0</v>
      </c>
      <c r="D128" s="119">
        <f t="shared" si="75"/>
        <v>0</v>
      </c>
      <c r="E128" s="119">
        <f t="shared" si="75"/>
        <v>0</v>
      </c>
      <c r="F128" s="119">
        <f t="shared" si="75"/>
        <v>0</v>
      </c>
      <c r="G128" s="119">
        <f t="shared" si="75"/>
        <v>0</v>
      </c>
      <c r="H128" s="119">
        <f t="shared" si="75"/>
        <v>0</v>
      </c>
      <c r="I128" s="119">
        <f t="shared" si="75"/>
        <v>0</v>
      </c>
      <c r="J128" s="119">
        <f t="shared" si="75"/>
        <v>0</v>
      </c>
      <c r="K128" s="119">
        <f t="shared" si="75"/>
        <v>0</v>
      </c>
      <c r="L128" s="119">
        <f t="shared" si="75"/>
        <v>0</v>
      </c>
      <c r="M128" s="119">
        <f t="shared" si="75"/>
        <v>0</v>
      </c>
      <c r="N128" s="119">
        <f t="shared" si="75"/>
        <v>0</v>
      </c>
      <c r="O128" s="119">
        <f t="shared" si="75"/>
        <v>0</v>
      </c>
      <c r="P128" s="119">
        <f t="shared" si="75"/>
        <v>0</v>
      </c>
      <c r="Q128" s="119">
        <f t="shared" si="75"/>
        <v>0</v>
      </c>
    </row>
    <row r="129" spans="1:17" ht="11.45" customHeight="1" x14ac:dyDescent="0.25">
      <c r="A129" s="19" t="s">
        <v>20</v>
      </c>
      <c r="B129" s="30">
        <f t="shared" ref="B129:Q129" si="76">IF(B17=0,0,B17/B$15)</f>
        <v>1</v>
      </c>
      <c r="C129" s="30">
        <f t="shared" si="76"/>
        <v>1</v>
      </c>
      <c r="D129" s="30">
        <f t="shared" si="76"/>
        <v>1</v>
      </c>
      <c r="E129" s="30">
        <f t="shared" si="76"/>
        <v>1</v>
      </c>
      <c r="F129" s="30">
        <f t="shared" si="76"/>
        <v>1</v>
      </c>
      <c r="G129" s="30">
        <f t="shared" si="76"/>
        <v>1</v>
      </c>
      <c r="H129" s="30">
        <f t="shared" si="76"/>
        <v>1</v>
      </c>
      <c r="I129" s="30">
        <f t="shared" si="76"/>
        <v>1</v>
      </c>
      <c r="J129" s="30">
        <f t="shared" si="76"/>
        <v>1</v>
      </c>
      <c r="K129" s="30">
        <f t="shared" si="76"/>
        <v>1</v>
      </c>
      <c r="L129" s="30">
        <f t="shared" si="76"/>
        <v>1</v>
      </c>
      <c r="M129" s="30">
        <f t="shared" si="76"/>
        <v>1</v>
      </c>
      <c r="N129" s="30">
        <f t="shared" si="76"/>
        <v>1</v>
      </c>
      <c r="O129" s="30">
        <f t="shared" si="76"/>
        <v>1</v>
      </c>
      <c r="P129" s="30">
        <f t="shared" si="76"/>
        <v>1</v>
      </c>
      <c r="Q129" s="30">
        <f t="shared" si="76"/>
        <v>1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0.96438255188543298</v>
      </c>
      <c r="C130" s="115">
        <f t="shared" si="77"/>
        <v>0.9692702959681172</v>
      </c>
      <c r="D130" s="115">
        <f t="shared" si="77"/>
        <v>0.96554512150138583</v>
      </c>
      <c r="E130" s="115">
        <f t="shared" si="77"/>
        <v>0.96076059611678033</v>
      </c>
      <c r="F130" s="115">
        <f t="shared" si="77"/>
        <v>0.94960906540782941</v>
      </c>
      <c r="G130" s="115">
        <f t="shared" si="77"/>
        <v>0.94665443409477923</v>
      </c>
      <c r="H130" s="115">
        <f t="shared" si="77"/>
        <v>0.93998829039812637</v>
      </c>
      <c r="I130" s="115">
        <f t="shared" si="77"/>
        <v>0.94048815953469034</v>
      </c>
      <c r="J130" s="115">
        <f t="shared" si="77"/>
        <v>0.92804491899852692</v>
      </c>
      <c r="K130" s="115">
        <f t="shared" si="77"/>
        <v>0.91216509419077973</v>
      </c>
      <c r="L130" s="115">
        <f t="shared" si="77"/>
        <v>0.90633526517222496</v>
      </c>
      <c r="M130" s="115">
        <f t="shared" si="77"/>
        <v>0.90687636325938203</v>
      </c>
      <c r="N130" s="115">
        <f t="shared" si="77"/>
        <v>0.89803979914450427</v>
      </c>
      <c r="O130" s="115">
        <f t="shared" si="77"/>
        <v>0.88882993774759467</v>
      </c>
      <c r="P130" s="115">
        <f t="shared" si="77"/>
        <v>0.90057012542759396</v>
      </c>
      <c r="Q130" s="115">
        <f t="shared" si="77"/>
        <v>0.89020703554415526</v>
      </c>
    </row>
    <row r="131" spans="1:17" ht="11.45" customHeight="1" x14ac:dyDescent="0.25">
      <c r="A131" s="62" t="s">
        <v>16</v>
      </c>
      <c r="B131" s="115">
        <f t="shared" ref="B131:Q131" si="78">IF(B19=0,0,B19/B$15)</f>
        <v>3.5617448114567053E-2</v>
      </c>
      <c r="C131" s="115">
        <f t="shared" si="78"/>
        <v>3.072970403188275E-2</v>
      </c>
      <c r="D131" s="115">
        <f t="shared" si="78"/>
        <v>3.44548784986142E-2</v>
      </c>
      <c r="E131" s="115">
        <f t="shared" si="78"/>
        <v>3.9239403883219656E-2</v>
      </c>
      <c r="F131" s="115">
        <f t="shared" si="78"/>
        <v>5.0390934592170637E-2</v>
      </c>
      <c r="G131" s="115">
        <f t="shared" si="78"/>
        <v>5.3345565905220806E-2</v>
      </c>
      <c r="H131" s="115">
        <f t="shared" si="78"/>
        <v>6.0011709601873651E-2</v>
      </c>
      <c r="I131" s="115">
        <f t="shared" si="78"/>
        <v>5.9511840465309641E-2</v>
      </c>
      <c r="J131" s="115">
        <f t="shared" si="78"/>
        <v>7.195508100147309E-2</v>
      </c>
      <c r="K131" s="115">
        <f t="shared" si="78"/>
        <v>8.7834905809220279E-2</v>
      </c>
      <c r="L131" s="115">
        <f t="shared" si="78"/>
        <v>9.3664734827775001E-2</v>
      </c>
      <c r="M131" s="115">
        <f t="shared" si="78"/>
        <v>9.312363674061791E-2</v>
      </c>
      <c r="N131" s="115">
        <f t="shared" si="78"/>
        <v>0.10196020085549572</v>
      </c>
      <c r="O131" s="115">
        <f t="shared" si="78"/>
        <v>0.11117006225240531</v>
      </c>
      <c r="P131" s="115">
        <f t="shared" si="78"/>
        <v>9.9429874572406013E-2</v>
      </c>
      <c r="Q131" s="115">
        <f t="shared" si="78"/>
        <v>0.10979296445584472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0</v>
      </c>
      <c r="C132" s="117">
        <f t="shared" si="79"/>
        <v>0</v>
      </c>
      <c r="D132" s="117">
        <f t="shared" si="79"/>
        <v>0</v>
      </c>
      <c r="E132" s="117">
        <f t="shared" si="79"/>
        <v>0</v>
      </c>
      <c r="F132" s="117">
        <f t="shared" si="79"/>
        <v>0</v>
      </c>
      <c r="G132" s="117">
        <f t="shared" si="79"/>
        <v>0</v>
      </c>
      <c r="H132" s="117">
        <f t="shared" si="79"/>
        <v>0</v>
      </c>
      <c r="I132" s="117">
        <f t="shared" si="79"/>
        <v>0</v>
      </c>
      <c r="J132" s="117">
        <f t="shared" si="79"/>
        <v>0</v>
      </c>
      <c r="K132" s="117">
        <f t="shared" si="79"/>
        <v>0</v>
      </c>
      <c r="L132" s="117">
        <f t="shared" si="79"/>
        <v>0</v>
      </c>
      <c r="M132" s="117">
        <f t="shared" si="79"/>
        <v>0</v>
      </c>
      <c r="N132" s="117">
        <f t="shared" si="79"/>
        <v>0</v>
      </c>
      <c r="O132" s="117">
        <f t="shared" si="79"/>
        <v>0</v>
      </c>
      <c r="P132" s="117">
        <f t="shared" si="79"/>
        <v>0</v>
      </c>
      <c r="Q132" s="117">
        <f t="shared" si="79"/>
        <v>0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1</v>
      </c>
      <c r="C134" s="115">
        <f t="shared" si="81"/>
        <v>1</v>
      </c>
      <c r="D134" s="115">
        <f t="shared" si="81"/>
        <v>1</v>
      </c>
      <c r="E134" s="115">
        <f t="shared" si="81"/>
        <v>1</v>
      </c>
      <c r="F134" s="115">
        <f t="shared" si="81"/>
        <v>1</v>
      </c>
      <c r="G134" s="115">
        <f t="shared" si="81"/>
        <v>1</v>
      </c>
      <c r="H134" s="115">
        <f t="shared" si="81"/>
        <v>1</v>
      </c>
      <c r="I134" s="115">
        <f t="shared" si="81"/>
        <v>1</v>
      </c>
      <c r="J134" s="115">
        <f t="shared" si="81"/>
        <v>1</v>
      </c>
      <c r="K134" s="115">
        <f t="shared" si="81"/>
        <v>1</v>
      </c>
      <c r="L134" s="115">
        <f t="shared" si="81"/>
        <v>1</v>
      </c>
      <c r="M134" s="115">
        <f t="shared" si="81"/>
        <v>1</v>
      </c>
      <c r="N134" s="115">
        <f t="shared" si="81"/>
        <v>1</v>
      </c>
      <c r="O134" s="115">
        <f t="shared" si="81"/>
        <v>1</v>
      </c>
      <c r="P134" s="115">
        <f t="shared" si="81"/>
        <v>1</v>
      </c>
      <c r="Q134" s="115">
        <f t="shared" si="81"/>
        <v>1</v>
      </c>
    </row>
    <row r="135" spans="1:17" ht="11.45" customHeight="1" x14ac:dyDescent="0.25">
      <c r="A135" s="93" t="s">
        <v>16</v>
      </c>
      <c r="B135" s="28">
        <f t="shared" ref="B135:Q135" si="82">IF(B23=0,0,B23/B$21)</f>
        <v>0</v>
      </c>
      <c r="C135" s="28">
        <f t="shared" si="82"/>
        <v>0</v>
      </c>
      <c r="D135" s="28">
        <f t="shared" si="82"/>
        <v>0</v>
      </c>
      <c r="E135" s="28">
        <f t="shared" si="82"/>
        <v>0</v>
      </c>
      <c r="F135" s="28">
        <f t="shared" si="82"/>
        <v>0</v>
      </c>
      <c r="G135" s="28">
        <f t="shared" si="82"/>
        <v>0</v>
      </c>
      <c r="H135" s="28">
        <f t="shared" si="82"/>
        <v>0</v>
      </c>
      <c r="I135" s="28">
        <f t="shared" si="82"/>
        <v>0</v>
      </c>
      <c r="J135" s="28">
        <f t="shared" si="82"/>
        <v>0</v>
      </c>
      <c r="K135" s="28">
        <f t="shared" si="82"/>
        <v>0</v>
      </c>
      <c r="L135" s="28">
        <f t="shared" si="82"/>
        <v>0</v>
      </c>
      <c r="M135" s="28">
        <f t="shared" si="82"/>
        <v>0</v>
      </c>
      <c r="N135" s="28">
        <f t="shared" si="82"/>
        <v>0</v>
      </c>
      <c r="O135" s="28">
        <f t="shared" si="82"/>
        <v>0</v>
      </c>
      <c r="P135" s="28">
        <f t="shared" si="82"/>
        <v>0</v>
      </c>
      <c r="Q135" s="28">
        <f t="shared" si="82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72.134189322488837</v>
      </c>
      <c r="C4" s="166">
        <v>63.89978</v>
      </c>
      <c r="D4" s="166">
        <v>67.995540000000005</v>
      </c>
      <c r="E4" s="166">
        <v>75.187430000000006</v>
      </c>
      <c r="F4" s="166">
        <v>74.303209999999993</v>
      </c>
      <c r="G4" s="166">
        <v>75.28301853328594</v>
      </c>
      <c r="H4" s="166">
        <v>72.207909999999998</v>
      </c>
      <c r="I4" s="166">
        <v>74.803799999999995</v>
      </c>
      <c r="J4" s="166">
        <v>75.99494</v>
      </c>
      <c r="K4" s="166">
        <v>58.58822</v>
      </c>
      <c r="L4" s="166">
        <v>61.648513513919958</v>
      </c>
      <c r="M4" s="166">
        <v>63.604019609225432</v>
      </c>
      <c r="N4" s="166">
        <v>60.16468513006744</v>
      </c>
      <c r="O4" s="166">
        <v>55.10255260887844</v>
      </c>
      <c r="P4" s="166">
        <v>58.113131298507334</v>
      </c>
      <c r="Q4" s="166">
        <v>53.904640169292122</v>
      </c>
    </row>
    <row r="5" spans="1:17" ht="11.45" customHeight="1" x14ac:dyDescent="0.25">
      <c r="A5" s="91" t="s">
        <v>121</v>
      </c>
      <c r="B5" s="123">
        <v>0</v>
      </c>
      <c r="C5" s="123">
        <v>0</v>
      </c>
      <c r="D5" s="123">
        <v>0</v>
      </c>
      <c r="E5" s="123">
        <v>0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71.537074879329708</v>
      </c>
      <c r="C6" s="75">
        <v>63.399679999999996</v>
      </c>
      <c r="D6" s="75">
        <v>67.494860000000003</v>
      </c>
      <c r="E6" s="75">
        <v>74.594980000000007</v>
      </c>
      <c r="F6" s="75">
        <v>73.60924</v>
      </c>
      <c r="G6" s="75">
        <v>74.590378758251404</v>
      </c>
      <c r="H6" s="75">
        <v>71.507909999999995</v>
      </c>
      <c r="I6" s="75">
        <v>74.103819999999999</v>
      </c>
      <c r="J6" s="75">
        <v>75.094980000000007</v>
      </c>
      <c r="K6" s="75">
        <v>57.686770000000003</v>
      </c>
      <c r="L6" s="75">
        <v>60.69283451588592</v>
      </c>
      <c r="M6" s="75">
        <v>62.747364946868906</v>
      </c>
      <c r="N6" s="75">
        <v>56.562899881021529</v>
      </c>
      <c r="O6" s="75">
        <v>52.475247811005012</v>
      </c>
      <c r="P6" s="75">
        <v>54.507974690677386</v>
      </c>
      <c r="Q6" s="75">
        <v>51.185426885849303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2.6502335659342977</v>
      </c>
      <c r="O8" s="75">
        <v>1.7674509749718099</v>
      </c>
      <c r="P8" s="75">
        <v>2.650111926828921</v>
      </c>
      <c r="Q8" s="75">
        <v>1.7674596350434699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2.6502335659342977</v>
      </c>
      <c r="O12" s="75">
        <v>1.7674509749718099</v>
      </c>
      <c r="P12" s="75">
        <v>2.650111926828921</v>
      </c>
      <c r="Q12" s="75">
        <v>1.7674596350434699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0.5971144431591251</v>
      </c>
      <c r="C14" s="74">
        <v>0.50009999999999999</v>
      </c>
      <c r="D14" s="74">
        <v>0.50068000000000001</v>
      </c>
      <c r="E14" s="74">
        <v>0.59245000000000003</v>
      </c>
      <c r="F14" s="74">
        <v>0.69396999999999998</v>
      </c>
      <c r="G14" s="74">
        <v>0.69263977503453733</v>
      </c>
      <c r="H14" s="74">
        <v>0.7</v>
      </c>
      <c r="I14" s="74">
        <v>0.69998000000000005</v>
      </c>
      <c r="J14" s="74">
        <v>0.89995999999999998</v>
      </c>
      <c r="K14" s="74">
        <v>0.90144999999999997</v>
      </c>
      <c r="L14" s="74">
        <v>0.95567899803403489</v>
      </c>
      <c r="M14" s="74">
        <v>0.85665466235652254</v>
      </c>
      <c r="N14" s="74">
        <v>0.95155168311160754</v>
      </c>
      <c r="O14" s="74">
        <v>0.85985382290162105</v>
      </c>
      <c r="P14" s="74">
        <v>0.95504468100102669</v>
      </c>
      <c r="Q14" s="74">
        <v>0.95175364839934817</v>
      </c>
    </row>
    <row r="16" spans="1:17" ht="11.45" customHeight="1" x14ac:dyDescent="0.25">
      <c r="A16" s="27" t="s">
        <v>81</v>
      </c>
      <c r="B16" s="68">
        <f t="shared" ref="B16" si="0">SUM(B17,B23)</f>
        <v>72.134189322488837</v>
      </c>
      <c r="C16" s="68">
        <f t="shared" ref="C16:Q16" si="1">SUM(C17,C23)</f>
        <v>63.899779999999993</v>
      </c>
      <c r="D16" s="68">
        <f t="shared" si="1"/>
        <v>67.995540000000005</v>
      </c>
      <c r="E16" s="68">
        <f t="shared" si="1"/>
        <v>75.187430000000006</v>
      </c>
      <c r="F16" s="68">
        <f t="shared" si="1"/>
        <v>74.303210000000007</v>
      </c>
      <c r="G16" s="68">
        <f t="shared" si="1"/>
        <v>75.28301853328594</v>
      </c>
      <c r="H16" s="68">
        <f t="shared" si="1"/>
        <v>72.207909999999998</v>
      </c>
      <c r="I16" s="68">
        <f t="shared" si="1"/>
        <v>74.803799999999995</v>
      </c>
      <c r="J16" s="68">
        <f t="shared" si="1"/>
        <v>75.994940000000014</v>
      </c>
      <c r="K16" s="68">
        <f t="shared" si="1"/>
        <v>58.588220000000007</v>
      </c>
      <c r="L16" s="68">
        <f t="shared" si="1"/>
        <v>61.648513513919951</v>
      </c>
      <c r="M16" s="68">
        <f t="shared" si="1"/>
        <v>63.604019609225432</v>
      </c>
      <c r="N16" s="68">
        <f t="shared" si="1"/>
        <v>60.16468513006744</v>
      </c>
      <c r="O16" s="68">
        <f t="shared" si="1"/>
        <v>55.10255260887844</v>
      </c>
      <c r="P16" s="68">
        <f t="shared" si="1"/>
        <v>58.113131298507334</v>
      </c>
      <c r="Q16" s="68">
        <f t="shared" si="1"/>
        <v>53.904640169292122</v>
      </c>
    </row>
    <row r="17" spans="1:17" ht="11.45" customHeight="1" x14ac:dyDescent="0.25">
      <c r="A17" s="25" t="s">
        <v>39</v>
      </c>
      <c r="B17" s="79">
        <f t="shared" ref="B17" si="2">SUM(B18,B19,B22)</f>
        <v>23.674326261093288</v>
      </c>
      <c r="C17" s="79">
        <f t="shared" ref="C17:Q17" si="3">SUM(C18,C19,C22)</f>
        <v>22.373273950373925</v>
      </c>
      <c r="D17" s="79">
        <f t="shared" si="3"/>
        <v>19.977130060169468</v>
      </c>
      <c r="E17" s="79">
        <f t="shared" si="3"/>
        <v>21.214788661780439</v>
      </c>
      <c r="F17" s="79">
        <f t="shared" si="3"/>
        <v>19.409449813749376</v>
      </c>
      <c r="G17" s="79">
        <f t="shared" si="3"/>
        <v>18.000210282408936</v>
      </c>
      <c r="H17" s="79">
        <f t="shared" si="3"/>
        <v>16.145094018255445</v>
      </c>
      <c r="I17" s="79">
        <f t="shared" si="3"/>
        <v>15.720587349960223</v>
      </c>
      <c r="J17" s="79">
        <f t="shared" si="3"/>
        <v>17.282333905690997</v>
      </c>
      <c r="K17" s="79">
        <f t="shared" si="3"/>
        <v>13.62878204314347</v>
      </c>
      <c r="L17" s="79">
        <f t="shared" si="3"/>
        <v>13.818727726795737</v>
      </c>
      <c r="M17" s="79">
        <f t="shared" si="3"/>
        <v>11.889920009500681</v>
      </c>
      <c r="N17" s="79">
        <f t="shared" si="3"/>
        <v>12.167232042571595</v>
      </c>
      <c r="O17" s="79">
        <f t="shared" si="3"/>
        <v>10.223311161760018</v>
      </c>
      <c r="P17" s="79">
        <f t="shared" si="3"/>
        <v>12.351828163385598</v>
      </c>
      <c r="Q17" s="79">
        <f t="shared" si="3"/>
        <v>11.079369619374193</v>
      </c>
    </row>
    <row r="18" spans="1:17" ht="11.45" customHeight="1" x14ac:dyDescent="0.25">
      <c r="A18" s="91" t="s">
        <v>21</v>
      </c>
      <c r="B18" s="123">
        <v>0</v>
      </c>
      <c r="C18" s="123">
        <v>0</v>
      </c>
      <c r="D18" s="123">
        <v>0</v>
      </c>
      <c r="E18" s="123">
        <v>0</v>
      </c>
      <c r="F18" s="123">
        <v>0</v>
      </c>
      <c r="G18" s="123">
        <v>0</v>
      </c>
      <c r="H18" s="123">
        <v>0</v>
      </c>
      <c r="I18" s="123">
        <v>0</v>
      </c>
      <c r="J18" s="123">
        <v>0</v>
      </c>
      <c r="K18" s="123">
        <v>0</v>
      </c>
      <c r="L18" s="123">
        <v>0</v>
      </c>
      <c r="M18" s="123">
        <v>0</v>
      </c>
      <c r="N18" s="123">
        <v>0</v>
      </c>
      <c r="O18" s="123">
        <v>0</v>
      </c>
      <c r="P18" s="123">
        <v>0</v>
      </c>
      <c r="Q18" s="123">
        <v>0</v>
      </c>
    </row>
    <row r="19" spans="1:17" ht="11.45" customHeight="1" x14ac:dyDescent="0.25">
      <c r="A19" s="19" t="s">
        <v>20</v>
      </c>
      <c r="B19" s="76">
        <f t="shared" ref="B19" si="4">SUM(B20:B21)</f>
        <v>23.674326261093288</v>
      </c>
      <c r="C19" s="76">
        <f t="shared" ref="C19:Q19" si="5">SUM(C20:C21)</f>
        <v>22.373273950373925</v>
      </c>
      <c r="D19" s="76">
        <f t="shared" si="5"/>
        <v>19.977130060169468</v>
      </c>
      <c r="E19" s="76">
        <f t="shared" si="5"/>
        <v>21.214788661780439</v>
      </c>
      <c r="F19" s="76">
        <f t="shared" si="5"/>
        <v>19.409449813749376</v>
      </c>
      <c r="G19" s="76">
        <f t="shared" si="5"/>
        <v>18.000210282408936</v>
      </c>
      <c r="H19" s="76">
        <f t="shared" si="5"/>
        <v>16.145094018255445</v>
      </c>
      <c r="I19" s="76">
        <f t="shared" si="5"/>
        <v>15.720587349960223</v>
      </c>
      <c r="J19" s="76">
        <f t="shared" si="5"/>
        <v>17.282333905690997</v>
      </c>
      <c r="K19" s="76">
        <f t="shared" si="5"/>
        <v>13.62878204314347</v>
      </c>
      <c r="L19" s="76">
        <f t="shared" si="5"/>
        <v>13.818727726795737</v>
      </c>
      <c r="M19" s="76">
        <f t="shared" si="5"/>
        <v>11.889920009500681</v>
      </c>
      <c r="N19" s="76">
        <f t="shared" si="5"/>
        <v>12.167232042571595</v>
      </c>
      <c r="O19" s="76">
        <f t="shared" si="5"/>
        <v>10.223311161760018</v>
      </c>
      <c r="P19" s="76">
        <f t="shared" si="5"/>
        <v>12.351828163385598</v>
      </c>
      <c r="Q19" s="76">
        <f t="shared" si="5"/>
        <v>11.079369619374193</v>
      </c>
    </row>
    <row r="20" spans="1:17" ht="11.45" customHeight="1" x14ac:dyDescent="0.25">
      <c r="A20" s="62" t="s">
        <v>118</v>
      </c>
      <c r="B20" s="77">
        <v>23.077211817934163</v>
      </c>
      <c r="C20" s="77">
        <v>21.873173950373925</v>
      </c>
      <c r="D20" s="77">
        <v>19.476450060169469</v>
      </c>
      <c r="E20" s="77">
        <v>20.622338661780439</v>
      </c>
      <c r="F20" s="77">
        <v>18.715479813749376</v>
      </c>
      <c r="G20" s="77">
        <v>17.3075705073744</v>
      </c>
      <c r="H20" s="77">
        <v>15.445094018255446</v>
      </c>
      <c r="I20" s="77">
        <v>15.020607349960223</v>
      </c>
      <c r="J20" s="77">
        <v>16.382373905690997</v>
      </c>
      <c r="K20" s="77">
        <v>12.72733204314347</v>
      </c>
      <c r="L20" s="77">
        <v>12.863048728761703</v>
      </c>
      <c r="M20" s="77">
        <v>11.033265347144159</v>
      </c>
      <c r="N20" s="77">
        <v>11.215680359459988</v>
      </c>
      <c r="O20" s="77">
        <v>9.3634573388583959</v>
      </c>
      <c r="P20" s="77">
        <v>11.396783482384571</v>
      </c>
      <c r="Q20" s="77">
        <v>10.127615970974844</v>
      </c>
    </row>
    <row r="21" spans="1:17" ht="11.45" customHeight="1" x14ac:dyDescent="0.25">
      <c r="A21" s="62" t="s">
        <v>16</v>
      </c>
      <c r="B21" s="77">
        <v>0.5971144431591251</v>
      </c>
      <c r="C21" s="77">
        <v>0.50009999999999999</v>
      </c>
      <c r="D21" s="77">
        <v>0.50068000000000001</v>
      </c>
      <c r="E21" s="77">
        <v>0.59245000000000003</v>
      </c>
      <c r="F21" s="77">
        <v>0.69396999999999998</v>
      </c>
      <c r="G21" s="77">
        <v>0.69263977503453733</v>
      </c>
      <c r="H21" s="77">
        <v>0.7</v>
      </c>
      <c r="I21" s="77">
        <v>0.69997999999999994</v>
      </c>
      <c r="J21" s="77">
        <v>0.89996000000000009</v>
      </c>
      <c r="K21" s="77">
        <v>0.90144999999999997</v>
      </c>
      <c r="L21" s="77">
        <v>0.95567899803403489</v>
      </c>
      <c r="M21" s="77">
        <v>0.85665466235652254</v>
      </c>
      <c r="N21" s="77">
        <v>0.95155168311160754</v>
      </c>
      <c r="O21" s="77">
        <v>0.85985382290162105</v>
      </c>
      <c r="P21" s="77">
        <v>0.95504468100102657</v>
      </c>
      <c r="Q21" s="77">
        <v>0.95175364839934806</v>
      </c>
    </row>
    <row r="22" spans="1:17" ht="11.45" customHeight="1" x14ac:dyDescent="0.25">
      <c r="A22" s="118" t="s">
        <v>19</v>
      </c>
      <c r="B22" s="122">
        <v>0</v>
      </c>
      <c r="C22" s="122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0</v>
      </c>
      <c r="K22" s="122">
        <v>0</v>
      </c>
      <c r="L22" s="122">
        <v>0</v>
      </c>
      <c r="M22" s="122">
        <v>0</v>
      </c>
      <c r="N22" s="122">
        <v>0</v>
      </c>
      <c r="O22" s="122">
        <v>0</v>
      </c>
      <c r="P22" s="122">
        <v>0</v>
      </c>
      <c r="Q22" s="122">
        <v>0</v>
      </c>
    </row>
    <row r="23" spans="1:17" ht="11.45" customHeight="1" x14ac:dyDescent="0.25">
      <c r="A23" s="25" t="s">
        <v>18</v>
      </c>
      <c r="B23" s="79">
        <f t="shared" ref="B23" si="6">SUM(B24:B25)</f>
        <v>48.459863061395545</v>
      </c>
      <c r="C23" s="79">
        <f t="shared" ref="C23:Q23" si="7">SUM(C24:C25)</f>
        <v>41.526506049626072</v>
      </c>
      <c r="D23" s="79">
        <f t="shared" si="7"/>
        <v>48.018409939830534</v>
      </c>
      <c r="E23" s="79">
        <f t="shared" si="7"/>
        <v>53.972641338219567</v>
      </c>
      <c r="F23" s="79">
        <f t="shared" si="7"/>
        <v>54.893760186250624</v>
      </c>
      <c r="G23" s="79">
        <f t="shared" si="7"/>
        <v>57.282808250877004</v>
      </c>
      <c r="H23" s="79">
        <f t="shared" si="7"/>
        <v>56.062815981744549</v>
      </c>
      <c r="I23" s="79">
        <f t="shared" si="7"/>
        <v>59.083212650039776</v>
      </c>
      <c r="J23" s="79">
        <f t="shared" si="7"/>
        <v>58.71260609430901</v>
      </c>
      <c r="K23" s="79">
        <f t="shared" si="7"/>
        <v>44.959437956856533</v>
      </c>
      <c r="L23" s="79">
        <f t="shared" si="7"/>
        <v>47.829785787124216</v>
      </c>
      <c r="M23" s="79">
        <f t="shared" si="7"/>
        <v>51.714099599724747</v>
      </c>
      <c r="N23" s="79">
        <f t="shared" si="7"/>
        <v>47.997453087495842</v>
      </c>
      <c r="O23" s="79">
        <f t="shared" si="7"/>
        <v>44.879241447118424</v>
      </c>
      <c r="P23" s="79">
        <f t="shared" si="7"/>
        <v>45.761303135121736</v>
      </c>
      <c r="Q23" s="79">
        <f t="shared" si="7"/>
        <v>42.825270549917931</v>
      </c>
    </row>
    <row r="24" spans="1:17" ht="11.45" customHeight="1" x14ac:dyDescent="0.25">
      <c r="A24" s="116" t="s">
        <v>118</v>
      </c>
      <c r="B24" s="77">
        <v>48.459863061395545</v>
      </c>
      <c r="C24" s="77">
        <v>41.526506049626072</v>
      </c>
      <c r="D24" s="77">
        <v>48.018409939830534</v>
      </c>
      <c r="E24" s="77">
        <v>53.972641338219567</v>
      </c>
      <c r="F24" s="77">
        <v>54.893760186250624</v>
      </c>
      <c r="G24" s="77">
        <v>57.282808250877004</v>
      </c>
      <c r="H24" s="77">
        <v>56.062815981744549</v>
      </c>
      <c r="I24" s="77">
        <v>59.083212650039776</v>
      </c>
      <c r="J24" s="77">
        <v>58.71260609430901</v>
      </c>
      <c r="K24" s="77">
        <v>44.959437956856533</v>
      </c>
      <c r="L24" s="77">
        <v>47.829785787124216</v>
      </c>
      <c r="M24" s="77">
        <v>51.714099599724747</v>
      </c>
      <c r="N24" s="77">
        <v>47.997453087495842</v>
      </c>
      <c r="O24" s="77">
        <v>44.879241447118424</v>
      </c>
      <c r="P24" s="77">
        <v>45.761303135121736</v>
      </c>
      <c r="Q24" s="77">
        <v>42.825270549917931</v>
      </c>
    </row>
    <row r="25" spans="1:17" ht="11.45" customHeight="1" x14ac:dyDescent="0.25">
      <c r="A25" s="93" t="s">
        <v>16</v>
      </c>
      <c r="B25" s="74">
        <v>0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370.67712955643827</v>
      </c>
      <c r="C30" s="79">
        <f>IF(C17=0,"",C17/TrRail_act!C15*100)</f>
        <v>359.82992030400499</v>
      </c>
      <c r="D30" s="79">
        <f>IF(D17=0,"",D17/TrRail_act!D15*100)</f>
        <v>350.10685570077646</v>
      </c>
      <c r="E30" s="79">
        <f>IF(E17=0,"",E17/TrRail_act!E15*100)</f>
        <v>346.55222144037452</v>
      </c>
      <c r="F30" s="79">
        <f>IF(F17=0,"",F17/TrRail_act!F15*100)</f>
        <v>340.22130036027494</v>
      </c>
      <c r="G30" s="79">
        <f>IF(G17=0,"",G17/TrRail_act!G15*100)</f>
        <v>332.11957990876778</v>
      </c>
      <c r="H30" s="79">
        <f>IF(H17=0,"",H17/TrRail_act!H15*100)</f>
        <v>326.54544001155358</v>
      </c>
      <c r="I30" s="79">
        <f>IF(I17=0,"",I17/TrRail_act!I15*100)</f>
        <v>306.96618423270894</v>
      </c>
      <c r="J30" s="79">
        <f>IF(J17=0,"",J17/TrRail_act!J15*100)</f>
        <v>292.70521342481067</v>
      </c>
      <c r="K30" s="79">
        <f>IF(K17=0,"",K17/TrRail_act!K15*100)</f>
        <v>264.91211191115394</v>
      </c>
      <c r="L30" s="79">
        <f>IF(L17=0,"",L17/TrRail_act!L15*100)</f>
        <v>253.10408903644458</v>
      </c>
      <c r="M30" s="79">
        <f>IF(M17=0,"",M17/TrRail_act!M15*100)</f>
        <v>231.26547710787037</v>
      </c>
      <c r="N30" s="79">
        <f>IF(N17=0,"",N17/TrRail_act!N15*100)</f>
        <v>228.54573857164425</v>
      </c>
      <c r="O30" s="79">
        <f>IF(O17=0,"",O17/TrRail_act!O15*100)</f>
        <v>225.64184227993246</v>
      </c>
      <c r="P30" s="79">
        <f>IF(P17=0,"",P17/TrRail_act!P15*100)</f>
        <v>208.91537562548805</v>
      </c>
      <c r="Q30" s="79">
        <f>IF(Q17=0,"",Q17/TrRail_act!Q15*100)</f>
        <v>202.99321398633552</v>
      </c>
    </row>
    <row r="31" spans="1:17" ht="11.45" customHeight="1" x14ac:dyDescent="0.25">
      <c r="A31" s="91" t="s">
        <v>21</v>
      </c>
      <c r="B31" s="123" t="str">
        <f>IF(B18=0,"",B18/TrRail_act!B16*100)</f>
        <v/>
      </c>
      <c r="C31" s="123" t="str">
        <f>IF(C18=0,"",C18/TrRail_act!C16*100)</f>
        <v/>
      </c>
      <c r="D31" s="123" t="str">
        <f>IF(D18=0,"",D18/TrRail_act!D16*100)</f>
        <v/>
      </c>
      <c r="E31" s="123" t="str">
        <f>IF(E18=0,"",E18/TrRail_act!E16*100)</f>
        <v/>
      </c>
      <c r="F31" s="123" t="str">
        <f>IF(F18=0,"",F18/TrRail_act!F16*100)</f>
        <v/>
      </c>
      <c r="G31" s="123" t="str">
        <f>IF(G18=0,"",G18/TrRail_act!G16*100)</f>
        <v/>
      </c>
      <c r="H31" s="123" t="str">
        <f>IF(H18=0,"",H18/TrRail_act!H16*100)</f>
        <v/>
      </c>
      <c r="I31" s="123" t="str">
        <f>IF(I18=0,"",I18/TrRail_act!I16*100)</f>
        <v/>
      </c>
      <c r="J31" s="123" t="str">
        <f>IF(J18=0,"",J18/TrRail_act!J16*100)</f>
        <v/>
      </c>
      <c r="K31" s="123" t="str">
        <f>IF(K18=0,"",K18/TrRail_act!K16*100)</f>
        <v/>
      </c>
      <c r="L31" s="123" t="str">
        <f>IF(L18=0,"",L18/TrRail_act!L16*100)</f>
        <v/>
      </c>
      <c r="M31" s="123" t="str">
        <f>IF(M18=0,"",M18/TrRail_act!M16*100)</f>
        <v/>
      </c>
      <c r="N31" s="123" t="str">
        <f>IF(N18=0,"",N18/TrRail_act!N16*100)</f>
        <v/>
      </c>
      <c r="O31" s="123" t="str">
        <f>IF(O18=0,"",O18/TrRail_act!O16*100)</f>
        <v/>
      </c>
      <c r="P31" s="123" t="str">
        <f>IF(P18=0,"",P18/TrRail_act!P16*100)</f>
        <v/>
      </c>
      <c r="Q31" s="123" t="str">
        <f>IF(Q18=0,"",Q18/TrRail_act!Q16*100)</f>
        <v/>
      </c>
    </row>
    <row r="32" spans="1:17" ht="11.45" customHeight="1" x14ac:dyDescent="0.25">
      <c r="A32" s="19" t="s">
        <v>20</v>
      </c>
      <c r="B32" s="76">
        <f>IF(B19=0,"",B19/TrRail_act!B17*100)</f>
        <v>370.67712955643827</v>
      </c>
      <c r="C32" s="76">
        <f>IF(C19=0,"",C19/TrRail_act!C17*100)</f>
        <v>359.82992030400499</v>
      </c>
      <c r="D32" s="76">
        <f>IF(D19=0,"",D19/TrRail_act!D17*100)</f>
        <v>350.10685570077646</v>
      </c>
      <c r="E32" s="76">
        <f>IF(E19=0,"",E19/TrRail_act!E17*100)</f>
        <v>346.55222144037452</v>
      </c>
      <c r="F32" s="76">
        <f>IF(F19=0,"",F19/TrRail_act!F17*100)</f>
        <v>340.22130036027494</v>
      </c>
      <c r="G32" s="76">
        <f>IF(G19=0,"",G19/TrRail_act!G17*100)</f>
        <v>332.11957990876778</v>
      </c>
      <c r="H32" s="76">
        <f>IF(H19=0,"",H19/TrRail_act!H17*100)</f>
        <v>326.54544001155358</v>
      </c>
      <c r="I32" s="76">
        <f>IF(I19=0,"",I19/TrRail_act!I17*100)</f>
        <v>306.96618423270894</v>
      </c>
      <c r="J32" s="76">
        <f>IF(J19=0,"",J19/TrRail_act!J17*100)</f>
        <v>292.70521342481067</v>
      </c>
      <c r="K32" s="76">
        <f>IF(K19=0,"",K19/TrRail_act!K17*100)</f>
        <v>264.91211191115394</v>
      </c>
      <c r="L32" s="76">
        <f>IF(L19=0,"",L19/TrRail_act!L17*100)</f>
        <v>253.10408903644458</v>
      </c>
      <c r="M32" s="76">
        <f>IF(M19=0,"",M19/TrRail_act!M17*100)</f>
        <v>231.26547710787037</v>
      </c>
      <c r="N32" s="76">
        <f>IF(N19=0,"",N19/TrRail_act!N17*100)</f>
        <v>228.54573857164425</v>
      </c>
      <c r="O32" s="76">
        <f>IF(O19=0,"",O19/TrRail_act!O17*100)</f>
        <v>225.64184227993246</v>
      </c>
      <c r="P32" s="76">
        <f>IF(P19=0,"",P19/TrRail_act!P17*100)</f>
        <v>208.91537562548805</v>
      </c>
      <c r="Q32" s="76">
        <f>IF(Q19=0,"",Q19/TrRail_act!Q17*100)</f>
        <v>202.99321398633552</v>
      </c>
    </row>
    <row r="33" spans="1:17" ht="11.45" customHeight="1" x14ac:dyDescent="0.25">
      <c r="A33" s="62" t="s">
        <v>17</v>
      </c>
      <c r="B33" s="77">
        <f>IF(B20=0,"",B20/TrRail_act!B18*100)</f>
        <v>374.67279049167797</v>
      </c>
      <c r="C33" s="77">
        <f>IF(C20=0,"",C20/TrRail_act!C18*100)</f>
        <v>362.93983324735495</v>
      </c>
      <c r="D33" s="77">
        <f>IF(D20=0,"",D20/TrRail_act!D18*100)</f>
        <v>353.5124763570663</v>
      </c>
      <c r="E33" s="77">
        <f>IF(E20=0,"",E20/TrRail_act!E18*100)</f>
        <v>350.63293657898197</v>
      </c>
      <c r="F33" s="77">
        <f>IF(F20=0,"",F20/TrRail_act!F18*100)</f>
        <v>345.46526619112336</v>
      </c>
      <c r="G33" s="77">
        <f>IF(G20=0,"",G20/TrRail_act!G18*100)</f>
        <v>337.33510394251294</v>
      </c>
      <c r="H33" s="77">
        <f>IF(H20=0,"",H20/TrRail_act!H18*100)</f>
        <v>332.33123223787942</v>
      </c>
      <c r="I33" s="77">
        <f>IF(I20=0,"",I20/TrRail_act!I18*100)</f>
        <v>311.8573102867274</v>
      </c>
      <c r="J33" s="77">
        <f>IF(J20=0,"",J20/TrRail_act!J18*100)</f>
        <v>298.97570774141803</v>
      </c>
      <c r="K33" s="77">
        <f>IF(K20=0,"",K20/TrRail_act!K18*100)</f>
        <v>271.21187064528402</v>
      </c>
      <c r="L33" s="77">
        <f>IF(L20=0,"",L20/TrRail_act!L18*100)</f>
        <v>259.94779498419069</v>
      </c>
      <c r="M33" s="77">
        <f>IF(M20=0,"",M20/TrRail_act!M18*100)</f>
        <v>236.63983529613836</v>
      </c>
      <c r="N33" s="77">
        <f>IF(N20=0,"",N20/TrRail_act!N18*100)</f>
        <v>234.59101639043126</v>
      </c>
      <c r="O33" s="77">
        <f>IF(O20=0,"",O20/TrRail_act!O18*100)</f>
        <v>232.5121325738246</v>
      </c>
      <c r="P33" s="77">
        <f>IF(P20=0,"",P20/TrRail_act!P18*100)</f>
        <v>214.04442684481867</v>
      </c>
      <c r="Q33" s="77">
        <f>IF(Q20=0,"",Q20/TrRail_act!Q18*100)</f>
        <v>208.44077120606835</v>
      </c>
    </row>
    <row r="34" spans="1:17" ht="11.45" customHeight="1" x14ac:dyDescent="0.25">
      <c r="A34" s="62" t="s">
        <v>16</v>
      </c>
      <c r="B34" s="77">
        <f>IF(B21=0,"",B21/TrRail_act!B19*100)</f>
        <v>262.49010625255755</v>
      </c>
      <c r="C34" s="77">
        <f>IF(C21=0,"",C21/TrRail_act!C19*100)</f>
        <v>261.73765635286435</v>
      </c>
      <c r="D34" s="77">
        <f>IF(D21=0,"",D21/TrRail_act!D19*100)</f>
        <v>254.66956050040932</v>
      </c>
      <c r="E34" s="77">
        <f>IF(E21=0,"",E21/TrRail_act!E19*100)</f>
        <v>246.63759682427832</v>
      </c>
      <c r="F34" s="77">
        <f>IF(F21=0,"",F21/TrRail_act!F19*100)</f>
        <v>241.39960689566743</v>
      </c>
      <c r="G34" s="77">
        <f>IF(G21=0,"",G21/TrRail_act!G19*100)</f>
        <v>239.56645259834036</v>
      </c>
      <c r="H34" s="77">
        <f>IF(H21=0,"",H21/TrRail_act!H19*100)</f>
        <v>235.92017738359149</v>
      </c>
      <c r="I34" s="77">
        <f>IF(I21=0,"",I21/TrRail_act!I19*100)</f>
        <v>229.66986631295981</v>
      </c>
      <c r="J34" s="77">
        <f>IF(J21=0,"",J21/TrRail_act!J19*100)</f>
        <v>211.83114158522133</v>
      </c>
      <c r="K34" s="77">
        <f>IF(K21=0,"",K21/TrRail_act!K19*100)</f>
        <v>199.48914633550515</v>
      </c>
      <c r="L34" s="77">
        <f>IF(L21=0,"",L21/TrRail_act!L19*100)</f>
        <v>186.88181171599595</v>
      </c>
      <c r="M34" s="77">
        <f>IF(M21=0,"",M21/TrRail_act!M19*100)</f>
        <v>178.92776158023059</v>
      </c>
      <c r="N34" s="77">
        <f>IF(N21=0,"",N21/TrRail_act!N19*100)</f>
        <v>175.30045234618464</v>
      </c>
      <c r="O34" s="77">
        <f>IF(O21=0,"",O21/TrRail_act!O19*100)</f>
        <v>170.71230846026438</v>
      </c>
      <c r="P34" s="77">
        <f>IF(P21=0,"",P21/TrRail_act!P19*100)</f>
        <v>162.45981767792679</v>
      </c>
      <c r="Q34" s="77">
        <f>IF(Q21=0,"",Q21/TrRail_act!Q19*100)</f>
        <v>158.82413823935707</v>
      </c>
    </row>
    <row r="35" spans="1:17" ht="11.45" customHeight="1" x14ac:dyDescent="0.25">
      <c r="A35" s="118" t="s">
        <v>19</v>
      </c>
      <c r="B35" s="122" t="str">
        <f>IF(B22=0,"",B22/TrRail_act!B20*100)</f>
        <v/>
      </c>
      <c r="C35" s="122" t="str">
        <f>IF(C22=0,"",C22/TrRail_act!C20*100)</f>
        <v/>
      </c>
      <c r="D35" s="122" t="str">
        <f>IF(D22=0,"",D22/TrRail_act!D20*100)</f>
        <v/>
      </c>
      <c r="E35" s="122" t="str">
        <f>IF(E22=0,"",E22/TrRail_act!E20*100)</f>
        <v/>
      </c>
      <c r="F35" s="122" t="str">
        <f>IF(F22=0,"",F22/TrRail_act!F20*100)</f>
        <v/>
      </c>
      <c r="G35" s="122" t="str">
        <f>IF(G22=0,"",G22/TrRail_act!G20*100)</f>
        <v/>
      </c>
      <c r="H35" s="122" t="str">
        <f>IF(H22=0,"",H22/TrRail_act!H20*100)</f>
        <v/>
      </c>
      <c r="I35" s="122" t="str">
        <f>IF(I22=0,"",I22/TrRail_act!I20*100)</f>
        <v/>
      </c>
      <c r="J35" s="122" t="str">
        <f>IF(J22=0,"",J22/TrRail_act!J20*100)</f>
        <v/>
      </c>
      <c r="K35" s="122" t="str">
        <f>IF(K22=0,"",K22/TrRail_act!K20*100)</f>
        <v/>
      </c>
      <c r="L35" s="122" t="str">
        <f>IF(L22=0,"",L22/TrRail_act!L20*100)</f>
        <v/>
      </c>
      <c r="M35" s="122" t="str">
        <f>IF(M22=0,"",M22/TrRail_act!M20*100)</f>
        <v/>
      </c>
      <c r="N35" s="122" t="str">
        <f>IF(N22=0,"",N22/TrRail_act!N20*100)</f>
        <v/>
      </c>
      <c r="O35" s="122" t="str">
        <f>IF(O22=0,"",O22/TrRail_act!O20*100)</f>
        <v/>
      </c>
      <c r="P35" s="122" t="str">
        <f>IF(P22=0,"",P22/TrRail_act!P20*100)</f>
        <v/>
      </c>
      <c r="Q35" s="122" t="str">
        <f>IF(Q22=0,"",Q22/TrRail_act!Q20*100)</f>
        <v/>
      </c>
    </row>
    <row r="36" spans="1:17" ht="11.45" customHeight="1" x14ac:dyDescent="0.25">
      <c r="A36" s="25" t="s">
        <v>18</v>
      </c>
      <c r="B36" s="79">
        <f>IF(B23=0,"",B23/TrRail_act!B21*100)</f>
        <v>667.26145351319155</v>
      </c>
      <c r="C36" s="79">
        <f>IF(C23=0,"",C23/TrRail_act!C21*100)</f>
        <v>658.94170183475171</v>
      </c>
      <c r="D36" s="79">
        <f>IF(D23=0,"",D23/TrRail_act!D21*100)</f>
        <v>655.89064402658812</v>
      </c>
      <c r="E36" s="79">
        <f>IF(E23=0,"",E23/TrRail_act!E21*100)</f>
        <v>650.99437132990272</v>
      </c>
      <c r="F36" s="79">
        <f>IF(F23=0,"",F23/TrRail_act!F21*100)</f>
        <v>646.67625033869683</v>
      </c>
      <c r="G36" s="79">
        <f>IF(G23=0,"",G23/TrRail_act!G21*100)</f>
        <v>639.35987064844767</v>
      </c>
      <c r="H36" s="79">
        <f>IF(H23=0,"",H23/TrRail_act!H21*100)</f>
        <v>614.65646290696793</v>
      </c>
      <c r="I36" s="79">
        <f>IF(I23=0,"",I23/TrRail_act!I21*100)</f>
        <v>588.00968003622393</v>
      </c>
      <c r="J36" s="79">
        <f>IF(J23=0,"",J23/TrRail_act!J21*100)</f>
        <v>576.80131736230487</v>
      </c>
      <c r="K36" s="79">
        <f>IF(K23=0,"",K23/TrRail_act!K21*100)</f>
        <v>555.39762763256999</v>
      </c>
      <c r="L36" s="79">
        <f>IF(L23=0,"",L23/TrRail_act!L21*100)</f>
        <v>538.56306482517982</v>
      </c>
      <c r="M36" s="79">
        <f>IF(M23=0,"",M23/TrRail_act!M21*100)</f>
        <v>524.37740417486054</v>
      </c>
      <c r="N36" s="79">
        <f>IF(N23=0,"",N23/TrRail_act!N21*100)</f>
        <v>516.76844409448574</v>
      </c>
      <c r="O36" s="79">
        <f>IF(O23=0,"",O23/TrRail_act!O21*100)</f>
        <v>520.33903127093822</v>
      </c>
      <c r="P36" s="79">
        <f>IF(P23=0,"",P23/TrRail_act!P21*100)</f>
        <v>519.24773783185901</v>
      </c>
      <c r="Q36" s="79">
        <f>IF(Q23=0,"",Q23/TrRail_act!Q21*100)</f>
        <v>501.64308949183481</v>
      </c>
    </row>
    <row r="37" spans="1:17" ht="11.45" customHeight="1" x14ac:dyDescent="0.25">
      <c r="A37" s="116" t="s">
        <v>17</v>
      </c>
      <c r="B37" s="77">
        <f>IF(B24=0,"",B24/TrRail_act!B22*100)</f>
        <v>667.26145351319155</v>
      </c>
      <c r="C37" s="77">
        <f>IF(C24=0,"",C24/TrRail_act!C22*100)</f>
        <v>658.94170183475171</v>
      </c>
      <c r="D37" s="77">
        <f>IF(D24=0,"",D24/TrRail_act!D22*100)</f>
        <v>655.89064402658812</v>
      </c>
      <c r="E37" s="77">
        <f>IF(E24=0,"",E24/TrRail_act!E22*100)</f>
        <v>650.99437132990272</v>
      </c>
      <c r="F37" s="77">
        <f>IF(F24=0,"",F24/TrRail_act!F22*100)</f>
        <v>646.67625033869683</v>
      </c>
      <c r="G37" s="77">
        <f>IF(G24=0,"",G24/TrRail_act!G22*100)</f>
        <v>639.35987064844767</v>
      </c>
      <c r="H37" s="77">
        <f>IF(H24=0,"",H24/TrRail_act!H22*100)</f>
        <v>614.65646290696793</v>
      </c>
      <c r="I37" s="77">
        <f>IF(I24=0,"",I24/TrRail_act!I22*100)</f>
        <v>588.00968003622393</v>
      </c>
      <c r="J37" s="77">
        <f>IF(J24=0,"",J24/TrRail_act!J22*100)</f>
        <v>576.80131736230487</v>
      </c>
      <c r="K37" s="77">
        <f>IF(K24=0,"",K24/TrRail_act!K22*100)</f>
        <v>555.39762763256999</v>
      </c>
      <c r="L37" s="77">
        <f>IF(L24=0,"",L24/TrRail_act!L22*100)</f>
        <v>538.56306482517982</v>
      </c>
      <c r="M37" s="77">
        <f>IF(M24=0,"",M24/TrRail_act!M22*100)</f>
        <v>524.37740417486054</v>
      </c>
      <c r="N37" s="77">
        <f>IF(N24=0,"",N24/TrRail_act!N22*100)</f>
        <v>516.76844409448574</v>
      </c>
      <c r="O37" s="77">
        <f>IF(O24=0,"",O24/TrRail_act!O22*100)</f>
        <v>520.33903127093822</v>
      </c>
      <c r="P37" s="77">
        <f>IF(P24=0,"",P24/TrRail_act!P22*100)</f>
        <v>519.24773783185901</v>
      </c>
      <c r="Q37" s="77">
        <f>IF(Q24=0,"",Q24/TrRail_act!Q22*100)</f>
        <v>501.64308949183481</v>
      </c>
    </row>
    <row r="38" spans="1:17" ht="11.45" customHeight="1" x14ac:dyDescent="0.25">
      <c r="A38" s="93" t="s">
        <v>16</v>
      </c>
      <c r="B38" s="74" t="str">
        <f>IF(B25=0,"",B25/TrRail_act!B23*100)</f>
        <v/>
      </c>
      <c r="C38" s="74" t="str">
        <f>IF(C25=0,"",C25/TrRail_act!C23*100)</f>
        <v/>
      </c>
      <c r="D38" s="74" t="str">
        <f>IF(D25=0,"",D25/TrRail_act!D23*100)</f>
        <v/>
      </c>
      <c r="E38" s="74" t="str">
        <f>IF(E25=0,"",E25/TrRail_act!E23*100)</f>
        <v/>
      </c>
      <c r="F38" s="74" t="str">
        <f>IF(F25=0,"",F25/TrRail_act!F23*100)</f>
        <v/>
      </c>
      <c r="G38" s="74" t="str">
        <f>IF(G25=0,"",G25/TrRail_act!G23*100)</f>
        <v/>
      </c>
      <c r="H38" s="74" t="str">
        <f>IF(H25=0,"",H25/TrRail_act!H23*100)</f>
        <v/>
      </c>
      <c r="I38" s="74" t="str">
        <f>IF(I25=0,"",I25/TrRail_act!I23*100)</f>
        <v/>
      </c>
      <c r="J38" s="74" t="str">
        <f>IF(J25=0,"",J25/TrRail_act!J23*100)</f>
        <v/>
      </c>
      <c r="K38" s="74" t="str">
        <f>IF(K25=0,"",K25/TrRail_act!K23*100)</f>
        <v/>
      </c>
      <c r="L38" s="74" t="str">
        <f>IF(L25=0,"",L25/TrRail_act!L23*100)</f>
        <v/>
      </c>
      <c r="M38" s="74" t="str">
        <f>IF(M25=0,"",M25/TrRail_act!M23*100)</f>
        <v/>
      </c>
      <c r="N38" s="74" t="str">
        <f>IF(N25=0,"",N25/TrRail_act!N23*100)</f>
        <v/>
      </c>
      <c r="O38" s="74" t="str">
        <f>IF(O25=0,"",O25/TrRail_act!O23*100)</f>
        <v/>
      </c>
      <c r="P38" s="74" t="str">
        <f>IF(P25=0,"",P25/TrRail_act!P23*100)</f>
        <v/>
      </c>
      <c r="Q38" s="74" t="str">
        <f>IF(Q25=0,"",Q25/TrRail_act!Q23*100)</f>
        <v/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38.746851491151041</v>
      </c>
      <c r="C41" s="79">
        <f>IF(C17=0,"",C17/TrRail_act!C4*1000)</f>
        <v>41.976123734285039</v>
      </c>
      <c r="D41" s="79">
        <f>IF(D17=0,"",D17/TrRail_act!D4*1000)</f>
        <v>40.114718996324235</v>
      </c>
      <c r="E41" s="79">
        <f>IF(E17=0,"",E17/TrRail_act!E4*1000)</f>
        <v>49.108307087454719</v>
      </c>
      <c r="F41" s="79">
        <f>IF(F17=0,"",F17/TrRail_act!F4*1000)</f>
        <v>43.714977057994091</v>
      </c>
      <c r="G41" s="79">
        <f>IF(G17=0,"",G17/TrRail_act!G4*1000)</f>
        <v>64.286465294317622</v>
      </c>
      <c r="H41" s="79">
        <f>IF(H17=0,"",H17/TrRail_act!H4*1000)</f>
        <v>60.242888127818823</v>
      </c>
      <c r="I41" s="79">
        <f>IF(I17=0,"",I17/TrRail_act!I4*1000)</f>
        <v>63.904826625854561</v>
      </c>
      <c r="J41" s="79">
        <f>IF(J17=0,"",J17/TrRail_act!J4*1000)</f>
        <v>66.985790332135636</v>
      </c>
      <c r="K41" s="79">
        <f>IF(K17=0,"",K17/TrRail_act!K4*1000)</f>
        <v>58.999056463824552</v>
      </c>
      <c r="L41" s="79">
        <f>IF(L17=0,"",L17/TrRail_act!L4*1000)</f>
        <v>56.634130027851384</v>
      </c>
      <c r="M41" s="79">
        <f>IF(M17=0,"",M17/TrRail_act!M4*1000)</f>
        <v>44.200446131972789</v>
      </c>
      <c r="N41" s="79">
        <f>IF(N17=0,"",N17/TrRail_act!N4*1000)</f>
        <v>43.767021735869044</v>
      </c>
      <c r="O41" s="79">
        <f>IF(O17=0,"",O17/TrRail_act!O4*1000)</f>
        <v>36.774500581870569</v>
      </c>
      <c r="P41" s="79">
        <f>IF(P17=0,"",P17/TrRail_act!P4*1000)</f>
        <v>45.747511716242954</v>
      </c>
      <c r="Q41" s="79">
        <f>IF(Q17=0,"",Q17/TrRail_act!Q4*1000)</f>
        <v>42.287670302954929</v>
      </c>
    </row>
    <row r="42" spans="1:17" ht="11.45" customHeight="1" x14ac:dyDescent="0.25">
      <c r="A42" s="91" t="s">
        <v>21</v>
      </c>
      <c r="B42" s="123" t="str">
        <f>IF(B18=0,"",B18/TrRail_act!B5*1000)</f>
        <v/>
      </c>
      <c r="C42" s="123" t="str">
        <f>IF(C18=0,"",C18/TrRail_act!C5*1000)</f>
        <v/>
      </c>
      <c r="D42" s="123" t="str">
        <f>IF(D18=0,"",D18/TrRail_act!D5*1000)</f>
        <v/>
      </c>
      <c r="E42" s="123" t="str">
        <f>IF(E18=0,"",E18/TrRail_act!E5*1000)</f>
        <v/>
      </c>
      <c r="F42" s="123" t="str">
        <f>IF(F18=0,"",F18/TrRail_act!F5*1000)</f>
        <v/>
      </c>
      <c r="G42" s="123" t="str">
        <f>IF(G18=0,"",G18/TrRail_act!G5*1000)</f>
        <v/>
      </c>
      <c r="H42" s="123" t="str">
        <f>IF(H18=0,"",H18/TrRail_act!H5*1000)</f>
        <v/>
      </c>
      <c r="I42" s="123" t="str">
        <f>IF(I18=0,"",I18/TrRail_act!I5*1000)</f>
        <v/>
      </c>
      <c r="J42" s="123" t="str">
        <f>IF(J18=0,"",J18/TrRail_act!J5*1000)</f>
        <v/>
      </c>
      <c r="K42" s="123" t="str">
        <f>IF(K18=0,"",K18/TrRail_act!K5*1000)</f>
        <v/>
      </c>
      <c r="L42" s="123" t="str">
        <f>IF(L18=0,"",L18/TrRail_act!L5*1000)</f>
        <v/>
      </c>
      <c r="M42" s="123" t="str">
        <f>IF(M18=0,"",M18/TrRail_act!M5*1000)</f>
        <v/>
      </c>
      <c r="N42" s="123" t="str">
        <f>IF(N18=0,"",N18/TrRail_act!N5*1000)</f>
        <v/>
      </c>
      <c r="O42" s="123" t="str">
        <f>IF(O18=0,"",O18/TrRail_act!O5*1000)</f>
        <v/>
      </c>
      <c r="P42" s="123" t="str">
        <f>IF(P18=0,"",P18/TrRail_act!P5*1000)</f>
        <v/>
      </c>
      <c r="Q42" s="123" t="str">
        <f>IF(Q18=0,"",Q18/TrRail_act!Q5*1000)</f>
        <v/>
      </c>
    </row>
    <row r="43" spans="1:17" ht="11.45" customHeight="1" x14ac:dyDescent="0.25">
      <c r="A43" s="19" t="s">
        <v>20</v>
      </c>
      <c r="B43" s="76">
        <f>IF(B19=0,"",B19/TrRail_act!B6*1000)</f>
        <v>38.746851491151041</v>
      </c>
      <c r="C43" s="76">
        <f>IF(C19=0,"",C19/TrRail_act!C6*1000)</f>
        <v>41.976123734285039</v>
      </c>
      <c r="D43" s="76">
        <f>IF(D19=0,"",D19/TrRail_act!D6*1000)</f>
        <v>40.114718996324235</v>
      </c>
      <c r="E43" s="76">
        <f>IF(E19=0,"",E19/TrRail_act!E6*1000)</f>
        <v>49.108307087454719</v>
      </c>
      <c r="F43" s="76">
        <f>IF(F19=0,"",F19/TrRail_act!F6*1000)</f>
        <v>43.714977057994091</v>
      </c>
      <c r="G43" s="76">
        <f>IF(G19=0,"",G19/TrRail_act!G6*1000)</f>
        <v>64.286465294317622</v>
      </c>
      <c r="H43" s="76">
        <f>IF(H19=0,"",H19/TrRail_act!H6*1000)</f>
        <v>60.242888127818823</v>
      </c>
      <c r="I43" s="76">
        <f>IF(I19=0,"",I19/TrRail_act!I6*1000)</f>
        <v>63.904826625854561</v>
      </c>
      <c r="J43" s="76">
        <f>IF(J19=0,"",J19/TrRail_act!J6*1000)</f>
        <v>66.985790332135636</v>
      </c>
      <c r="K43" s="76">
        <f>IF(K19=0,"",K19/TrRail_act!K6*1000)</f>
        <v>58.999056463824552</v>
      </c>
      <c r="L43" s="76">
        <f>IF(L19=0,"",L19/TrRail_act!L6*1000)</f>
        <v>56.634130027851384</v>
      </c>
      <c r="M43" s="76">
        <f>IF(M19=0,"",M19/TrRail_act!M6*1000)</f>
        <v>44.200446131972789</v>
      </c>
      <c r="N43" s="76">
        <f>IF(N19=0,"",N19/TrRail_act!N6*1000)</f>
        <v>43.767021735869044</v>
      </c>
      <c r="O43" s="76">
        <f>IF(O19=0,"",O19/TrRail_act!O6*1000)</f>
        <v>36.774500581870569</v>
      </c>
      <c r="P43" s="76">
        <f>IF(P19=0,"",P19/TrRail_act!P6*1000)</f>
        <v>45.747511716242954</v>
      </c>
      <c r="Q43" s="76">
        <f>IF(Q19=0,"",Q19/TrRail_act!Q6*1000)</f>
        <v>42.287670302954929</v>
      </c>
    </row>
    <row r="44" spans="1:17" ht="11.45" customHeight="1" x14ac:dyDescent="0.25">
      <c r="A44" s="62" t="s">
        <v>17</v>
      </c>
      <c r="B44" s="77">
        <f>IF(B20=0,"",B20/TrRail_act!B7*1000)</f>
        <v>39.55407499220906</v>
      </c>
      <c r="C44" s="77">
        <f>IF(C20=0,"",C20/TrRail_act!C7*1000)</f>
        <v>43.420051166540823</v>
      </c>
      <c r="D44" s="77">
        <f>IF(D20=0,"",D20/TrRail_act!D7*1000)</f>
        <v>41.405941401356209</v>
      </c>
      <c r="E44" s="77">
        <f>IF(E20=0,"",E20/TrRail_act!E7*1000)</f>
        <v>51.082158688436309</v>
      </c>
      <c r="F44" s="77">
        <f>IF(F20=0,"",F20/TrRail_act!F7*1000)</f>
        <v>45.09881863769683</v>
      </c>
      <c r="G44" s="77">
        <f>IF(G20=0,"",G20/TrRail_act!G7*1000)</f>
        <v>69.527949456114627</v>
      </c>
      <c r="H44" s="77">
        <f>IF(H20=0,"",H20/TrRail_act!H7*1000)</f>
        <v>64.775715880528338</v>
      </c>
      <c r="I44" s="77">
        <f>IF(I20=0,"",I20/TrRail_act!I7*1000)</f>
        <v>69.544211495486962</v>
      </c>
      <c r="J44" s="77">
        <f>IF(J20=0,"",J20/TrRail_act!J7*1000)</f>
        <v>71.682351595290228</v>
      </c>
      <c r="K44" s="77">
        <f>IF(K20=0,"",K20/TrRail_act!K7*1000)</f>
        <v>63.101321497635531</v>
      </c>
      <c r="L44" s="77">
        <f>IF(L20=0,"",L20/TrRail_act!L7*1000)</f>
        <v>60.150215183636917</v>
      </c>
      <c r="M44" s="77">
        <f>IF(M20=0,"",M20/TrRail_act!M7*1000)</f>
        <v>46.612217913946736</v>
      </c>
      <c r="N44" s="77">
        <f>IF(N20=0,"",N20/TrRail_act!N7*1000)</f>
        <v>46.242007219729807</v>
      </c>
      <c r="O44" s="77">
        <f>IF(O20=0,"",O20/TrRail_act!O7*1000)</f>
        <v>38.058140964588461</v>
      </c>
      <c r="P44" s="77">
        <f>IF(P20=0,"",P20/TrRail_act!P7*1000)</f>
        <v>48.5254461931912</v>
      </c>
      <c r="Q44" s="77">
        <f>IF(Q20=0,"",Q20/TrRail_act!Q7*1000)</f>
        <v>44.811229918359714</v>
      </c>
    </row>
    <row r="45" spans="1:17" ht="11.45" customHeight="1" x14ac:dyDescent="0.25">
      <c r="A45" s="62" t="s">
        <v>16</v>
      </c>
      <c r="B45" s="77">
        <f>IF(B21=0,"",B21/TrRail_act!B8*1000)</f>
        <v>21.661655404341346</v>
      </c>
      <c r="C45" s="77">
        <f>IF(C21=0,"",C21/TrRail_act!C8*1000)</f>
        <v>17.101787641777019</v>
      </c>
      <c r="D45" s="77">
        <f>IF(D21=0,"",D21/TrRail_act!D8*1000)</f>
        <v>18.126228903251583</v>
      </c>
      <c r="E45" s="77">
        <f>IF(E21=0,"",E21/TrRail_act!E8*1000)</f>
        <v>20.941454810016261</v>
      </c>
      <c r="F45" s="77">
        <f>IF(F21=0,"",F21/TrRail_act!F8*1000)</f>
        <v>23.920307972284661</v>
      </c>
      <c r="G45" s="77">
        <f>IF(G21=0,"",G21/TrRail_act!G8*1000)</f>
        <v>22.292653266797537</v>
      </c>
      <c r="H45" s="77">
        <f>IF(H21=0,"",H21/TrRail_act!H8*1000)</f>
        <v>23.680307248631159</v>
      </c>
      <c r="I45" s="77">
        <f>IF(I21=0,"",I21/TrRail_act!I8*1000)</f>
        <v>23.322132736116075</v>
      </c>
      <c r="J45" s="77">
        <f>IF(J21=0,"",J21/TrRail_act!J8*1000)</f>
        <v>30.549831849726111</v>
      </c>
      <c r="K45" s="77">
        <f>IF(K21=0,"",K21/TrRail_act!K8*1000)</f>
        <v>30.762808937111551</v>
      </c>
      <c r="L45" s="77">
        <f>IF(L21=0,"",L21/TrRail_act!L8*1000)</f>
        <v>31.696172084271751</v>
      </c>
      <c r="M45" s="77">
        <f>IF(M21=0,"",M21/TrRail_act!M8*1000)</f>
        <v>26.524518119416324</v>
      </c>
      <c r="N45" s="77">
        <f>IF(N21=0,"",N21/TrRail_act!N8*1000)</f>
        <v>26.836864436914315</v>
      </c>
      <c r="O45" s="77">
        <f>IF(O21=0,"",O21/TrRail_act!O8*1000)</f>
        <v>26.895932176074236</v>
      </c>
      <c r="P45" s="77">
        <f>IF(P21=0,"",P21/TrRail_act!P8*1000)</f>
        <v>27.17982692840113</v>
      </c>
      <c r="Q45" s="77">
        <f>IF(Q21=0,"",Q21/TrRail_act!Q8*1000)</f>
        <v>26.442158218791953</v>
      </c>
    </row>
    <row r="46" spans="1:17" ht="11.45" customHeight="1" x14ac:dyDescent="0.25">
      <c r="A46" s="118" t="s">
        <v>19</v>
      </c>
      <c r="B46" s="122" t="str">
        <f>IF(B22=0,"",B22/TrRail_act!B9*1000)</f>
        <v/>
      </c>
      <c r="C46" s="122" t="str">
        <f>IF(C22=0,"",C22/TrRail_act!C9*1000)</f>
        <v/>
      </c>
      <c r="D46" s="122" t="str">
        <f>IF(D22=0,"",D22/TrRail_act!D9*1000)</f>
        <v/>
      </c>
      <c r="E46" s="122" t="str">
        <f>IF(E22=0,"",E22/TrRail_act!E9*1000)</f>
        <v/>
      </c>
      <c r="F46" s="122" t="str">
        <f>IF(F22=0,"",F22/TrRail_act!F9*1000)</f>
        <v/>
      </c>
      <c r="G46" s="122" t="str">
        <f>IF(G22=0,"",G22/TrRail_act!G9*1000)</f>
        <v/>
      </c>
      <c r="H46" s="122" t="str">
        <f>IF(H22=0,"",H22/TrRail_act!H9*1000)</f>
        <v/>
      </c>
      <c r="I46" s="122" t="str">
        <f>IF(I22=0,"",I22/TrRail_act!I9*1000)</f>
        <v/>
      </c>
      <c r="J46" s="122" t="str">
        <f>IF(J22=0,"",J22/TrRail_act!J9*1000)</f>
        <v/>
      </c>
      <c r="K46" s="122" t="str">
        <f>IF(K22=0,"",K22/TrRail_act!K9*1000)</f>
        <v/>
      </c>
      <c r="L46" s="122" t="str">
        <f>IF(L22=0,"",L22/TrRail_act!L9*1000)</f>
        <v/>
      </c>
      <c r="M46" s="122" t="str">
        <f>IF(M22=0,"",M22/TrRail_act!M9*1000)</f>
        <v/>
      </c>
      <c r="N46" s="122" t="str">
        <f>IF(N22=0,"",N22/TrRail_act!N9*1000)</f>
        <v/>
      </c>
      <c r="O46" s="122" t="str">
        <f>IF(O22=0,"",O22/TrRail_act!O9*1000)</f>
        <v/>
      </c>
      <c r="P46" s="122" t="str">
        <f>IF(P22=0,"",P22/TrRail_act!P9*1000)</f>
        <v/>
      </c>
      <c r="Q46" s="122" t="str">
        <f>IF(Q22=0,"",Q22/TrRail_act!Q9*1000)</f>
        <v/>
      </c>
    </row>
    <row r="47" spans="1:17" ht="11.45" customHeight="1" x14ac:dyDescent="0.25">
      <c r="A47" s="25" t="s">
        <v>36</v>
      </c>
      <c r="B47" s="79">
        <f>IF(B23=0,"",B23/TrRail_act!B10*1000)</f>
        <v>5.4339384459963593</v>
      </c>
      <c r="C47" s="79">
        <f>IF(C23=0,"",C23/TrRail_act!C10*1000)</f>
        <v>5.3644885737793651</v>
      </c>
      <c r="D47" s="79">
        <f>IF(D23=0,"",D23/TrRail_act!D10*1000)</f>
        <v>4.9163929497113283</v>
      </c>
      <c r="E47" s="79">
        <f>IF(E23=0,"",E23/TrRail_act!E10*1000)</f>
        <v>4.7108877837321783</v>
      </c>
      <c r="F47" s="79">
        <f>IF(F23=0,"",F23/TrRail_act!F10*1000)</f>
        <v>4.7171745455229548</v>
      </c>
      <c r="G47" s="79">
        <f>IF(G23=0,"",G23/TrRail_act!G10*1000)</f>
        <v>4.5984433050394973</v>
      </c>
      <c r="H47" s="79">
        <f>IF(H23=0,"",H23/TrRail_act!H10*1000)</f>
        <v>4.3473027281129459</v>
      </c>
      <c r="I47" s="79">
        <f>IF(I23=0,"",I23/TrRail_act!I10*1000)</f>
        <v>4.1107084568315431</v>
      </c>
      <c r="J47" s="79">
        <f>IF(J23=0,"",J23/TrRail_act!J10*1000)</f>
        <v>3.9810554715425139</v>
      </c>
      <c r="K47" s="79">
        <f>IF(K23=0,"",K23/TrRail_act!K10*1000)</f>
        <v>3.7819177285377306</v>
      </c>
      <c r="L47" s="79">
        <f>IF(L23=0,"",L23/TrRail_act!L10*1000)</f>
        <v>3.5611485211171332</v>
      </c>
      <c r="M47" s="79">
        <f>IF(M23=0,"",M23/TrRail_act!M10*1000)</f>
        <v>3.4274986479138887</v>
      </c>
      <c r="N47" s="79">
        <f>IF(N23=0,"",N23/TrRail_act!N10*1000)</f>
        <v>3.3867804888156816</v>
      </c>
      <c r="O47" s="79">
        <f>IF(O23=0,"",O23/TrRail_act!O10*1000)</f>
        <v>3.3632525065286591</v>
      </c>
      <c r="P47" s="79">
        <f>IF(P23=0,"",P23/TrRail_act!P10*1000)</f>
        <v>3.1985254165878056</v>
      </c>
      <c r="Q47" s="79">
        <f>IF(Q23=0,"",Q23/TrRail_act!Q10*1000)</f>
        <v>3.0511022050383256</v>
      </c>
    </row>
    <row r="48" spans="1:17" ht="11.45" customHeight="1" x14ac:dyDescent="0.25">
      <c r="A48" s="116" t="s">
        <v>17</v>
      </c>
      <c r="B48" s="77">
        <f>IF(B24=0,"",B24/TrRail_act!B11*1000)</f>
        <v>5.4339384459963593</v>
      </c>
      <c r="C48" s="77">
        <f>IF(C24=0,"",C24/TrRail_act!C11*1000)</f>
        <v>5.3644885737793651</v>
      </c>
      <c r="D48" s="77">
        <f>IF(D24=0,"",D24/TrRail_act!D11*1000)</f>
        <v>4.9163929497113283</v>
      </c>
      <c r="E48" s="77">
        <f>IF(E24=0,"",E24/TrRail_act!E11*1000)</f>
        <v>4.7108877837321783</v>
      </c>
      <c r="F48" s="77">
        <f>IF(F24=0,"",F24/TrRail_act!F11*1000)</f>
        <v>4.7171745455229548</v>
      </c>
      <c r="G48" s="77">
        <f>IF(G24=0,"",G24/TrRail_act!G11*1000)</f>
        <v>4.5984433050394973</v>
      </c>
      <c r="H48" s="77">
        <f>IF(H24=0,"",H24/TrRail_act!H11*1000)</f>
        <v>4.3473027281129459</v>
      </c>
      <c r="I48" s="77">
        <f>IF(I24=0,"",I24/TrRail_act!I11*1000)</f>
        <v>4.1107084568315431</v>
      </c>
      <c r="J48" s="77">
        <f>IF(J24=0,"",J24/TrRail_act!J11*1000)</f>
        <v>3.9810554715425139</v>
      </c>
      <c r="K48" s="77">
        <f>IF(K24=0,"",K24/TrRail_act!K11*1000)</f>
        <v>3.7819177285377306</v>
      </c>
      <c r="L48" s="77">
        <f>IF(L24=0,"",L24/TrRail_act!L11*1000)</f>
        <v>3.5611485211171332</v>
      </c>
      <c r="M48" s="77">
        <f>IF(M24=0,"",M24/TrRail_act!M11*1000)</f>
        <v>3.4274986479138887</v>
      </c>
      <c r="N48" s="77">
        <f>IF(N24=0,"",N24/TrRail_act!N11*1000)</f>
        <v>3.3867804888156816</v>
      </c>
      <c r="O48" s="77">
        <f>IF(O24=0,"",O24/TrRail_act!O11*1000)</f>
        <v>3.3632525065286591</v>
      </c>
      <c r="P48" s="77">
        <f>IF(P24=0,"",P24/TrRail_act!P11*1000)</f>
        <v>3.1985254165878056</v>
      </c>
      <c r="Q48" s="77">
        <f>IF(Q24=0,"",Q24/TrRail_act!Q11*1000)</f>
        <v>3.0511022050383256</v>
      </c>
    </row>
    <row r="49" spans="1:17" ht="11.45" customHeight="1" x14ac:dyDescent="0.25">
      <c r="A49" s="93" t="s">
        <v>16</v>
      </c>
      <c r="B49" s="74" t="str">
        <f>IF(B25=0,"",B25/TrRail_act!B12*1000)</f>
        <v/>
      </c>
      <c r="C49" s="74" t="str">
        <f>IF(C25=0,"",C25/TrRail_act!C12*1000)</f>
        <v/>
      </c>
      <c r="D49" s="74" t="str">
        <f>IF(D25=0,"",D25/TrRail_act!D12*1000)</f>
        <v/>
      </c>
      <c r="E49" s="74" t="str">
        <f>IF(E25=0,"",E25/TrRail_act!E12*1000)</f>
        <v/>
      </c>
      <c r="F49" s="74" t="str">
        <f>IF(F25=0,"",F25/TrRail_act!F12*1000)</f>
        <v/>
      </c>
      <c r="G49" s="74" t="str">
        <f>IF(G25=0,"",G25/TrRail_act!G12*1000)</f>
        <v/>
      </c>
      <c r="H49" s="74" t="str">
        <f>IF(H25=0,"",H25/TrRail_act!H12*1000)</f>
        <v/>
      </c>
      <c r="I49" s="74" t="str">
        <f>IF(I25=0,"",I25/TrRail_act!I12*1000)</f>
        <v/>
      </c>
      <c r="J49" s="74" t="str">
        <f>IF(J25=0,"",J25/TrRail_act!J12*1000)</f>
        <v/>
      </c>
      <c r="K49" s="74" t="str">
        <f>IF(K25=0,"",K25/TrRail_act!K12*1000)</f>
        <v/>
      </c>
      <c r="L49" s="74" t="str">
        <f>IF(L25=0,"",L25/TrRail_act!L12*1000)</f>
        <v/>
      </c>
      <c r="M49" s="74" t="str">
        <f>IF(M25=0,"",M25/TrRail_act!M12*1000)</f>
        <v/>
      </c>
      <c r="N49" s="74" t="str">
        <f>IF(N25=0,"",N25/TrRail_act!N12*1000)</f>
        <v/>
      </c>
      <c r="O49" s="74" t="str">
        <f>IF(O25=0,"",O25/TrRail_act!O12*1000)</f>
        <v/>
      </c>
      <c r="P49" s="74" t="str">
        <f>IF(P25=0,"",P25/TrRail_act!P12*1000)</f>
        <v/>
      </c>
      <c r="Q49" s="74" t="str">
        <f>IF(Q25=0,"",Q25/TrRail_act!Q12*1000)</f>
        <v/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986430.26087888703</v>
      </c>
      <c r="C52" s="40">
        <f>IF(C17=0,"",1000000*C17/TrRail_act!C37)</f>
        <v>913194.85511730309</v>
      </c>
      <c r="D52" s="40">
        <f>IF(D17=0,"",1000000*D17/TrRail_act!D37)</f>
        <v>832380.41917372786</v>
      </c>
      <c r="E52" s="40">
        <f>IF(E17=0,"",1000000*E17/TrRail_act!E37)</f>
        <v>883949.52757418493</v>
      </c>
      <c r="F52" s="40">
        <f>IF(F17=0,"",1000000*F17/TrRail_act!F37)</f>
        <v>792222.44137752557</v>
      </c>
      <c r="G52" s="40">
        <f>IF(G17=0,"",1000000*G17/TrRail_act!G37)</f>
        <v>734702.46050648729</v>
      </c>
      <c r="H52" s="40">
        <f>IF(H17=0,"",1000000*H17/TrRail_act!H37)</f>
        <v>658983.42931654886</v>
      </c>
      <c r="I52" s="40">
        <f>IF(I17=0,"",1000000*I17/TrRail_act!I37)</f>
        <v>641656.62652898871</v>
      </c>
      <c r="J52" s="40">
        <f>IF(J17=0,"",1000000*J17/TrRail_act!J37)</f>
        <v>691293.35622763995</v>
      </c>
      <c r="K52" s="40">
        <f>IF(K17=0,"",1000000*K17/TrRail_act!K37)</f>
        <v>524183.92473628733</v>
      </c>
      <c r="L52" s="40">
        <f>IF(L17=0,"",1000000*L17/TrRail_act!L37)</f>
        <v>531489.52795368223</v>
      </c>
      <c r="M52" s="40">
        <f>IF(M17=0,"",1000000*M17/TrRail_act!M37)</f>
        <v>440367.40775928448</v>
      </c>
      <c r="N52" s="40">
        <f>IF(N17=0,"",1000000*N17/TrRail_act!N37)</f>
        <v>442444.80154805799</v>
      </c>
      <c r="O52" s="40">
        <f>IF(O17=0,"",1000000*O17/TrRail_act!O37)</f>
        <v>371756.76951854606</v>
      </c>
      <c r="P52" s="40">
        <f>IF(P17=0,"",1000000*P17/TrRail_act!P37)</f>
        <v>449157.38775947632</v>
      </c>
      <c r="Q52" s="40">
        <f>IF(Q17=0,"",1000000*Q17/TrRail_act!Q37)</f>
        <v>434485.08311271347</v>
      </c>
    </row>
    <row r="53" spans="1:17" ht="11.45" customHeight="1" x14ac:dyDescent="0.25">
      <c r="A53" s="91" t="s">
        <v>21</v>
      </c>
      <c r="B53" s="121" t="str">
        <f>IF(B18=0,"",1000000*B18/TrRail_act!B38)</f>
        <v/>
      </c>
      <c r="C53" s="121" t="str">
        <f>IF(C18=0,"",1000000*C18/TrRail_act!C38)</f>
        <v/>
      </c>
      <c r="D53" s="121" t="str">
        <f>IF(D18=0,"",1000000*D18/TrRail_act!D38)</f>
        <v/>
      </c>
      <c r="E53" s="121" t="str">
        <f>IF(E18=0,"",1000000*E18/TrRail_act!E38)</f>
        <v/>
      </c>
      <c r="F53" s="121" t="str">
        <f>IF(F18=0,"",1000000*F18/TrRail_act!F38)</f>
        <v/>
      </c>
      <c r="G53" s="121" t="str">
        <f>IF(G18=0,"",1000000*G18/TrRail_act!G38)</f>
        <v/>
      </c>
      <c r="H53" s="121" t="str">
        <f>IF(H18=0,"",1000000*H18/TrRail_act!H38)</f>
        <v/>
      </c>
      <c r="I53" s="121" t="str">
        <f>IF(I18=0,"",1000000*I18/TrRail_act!I38)</f>
        <v/>
      </c>
      <c r="J53" s="121" t="str">
        <f>IF(J18=0,"",1000000*J18/TrRail_act!J38)</f>
        <v/>
      </c>
      <c r="K53" s="121" t="str">
        <f>IF(K18=0,"",1000000*K18/TrRail_act!K38)</f>
        <v/>
      </c>
      <c r="L53" s="121" t="str">
        <f>IF(L18=0,"",1000000*L18/TrRail_act!L38)</f>
        <v/>
      </c>
      <c r="M53" s="121" t="str">
        <f>IF(M18=0,"",1000000*M18/TrRail_act!M38)</f>
        <v/>
      </c>
      <c r="N53" s="121" t="str">
        <f>IF(N18=0,"",1000000*N18/TrRail_act!N38)</f>
        <v/>
      </c>
      <c r="O53" s="121" t="str">
        <f>IF(O18=0,"",1000000*O18/TrRail_act!O38)</f>
        <v/>
      </c>
      <c r="P53" s="121" t="str">
        <f>IF(P18=0,"",1000000*P18/TrRail_act!P38)</f>
        <v/>
      </c>
      <c r="Q53" s="121" t="str">
        <f>IF(Q18=0,"",1000000*Q18/TrRail_act!Q38)</f>
        <v/>
      </c>
    </row>
    <row r="54" spans="1:17" ht="11.45" customHeight="1" x14ac:dyDescent="0.25">
      <c r="A54" s="19" t="s">
        <v>20</v>
      </c>
      <c r="B54" s="38">
        <f>IF(B19=0,"",1000000*B19/TrRail_act!B39)</f>
        <v>986430.26087888703</v>
      </c>
      <c r="C54" s="38">
        <f>IF(C19=0,"",1000000*C19/TrRail_act!C39)</f>
        <v>913194.85511730309</v>
      </c>
      <c r="D54" s="38">
        <f>IF(D19=0,"",1000000*D19/TrRail_act!D39)</f>
        <v>832380.41917372786</v>
      </c>
      <c r="E54" s="38">
        <f>IF(E19=0,"",1000000*E19/TrRail_act!E39)</f>
        <v>883949.52757418493</v>
      </c>
      <c r="F54" s="38">
        <f>IF(F19=0,"",1000000*F19/TrRail_act!F39)</f>
        <v>792222.44137752557</v>
      </c>
      <c r="G54" s="38">
        <f>IF(G19=0,"",1000000*G19/TrRail_act!G39)</f>
        <v>734702.46050648729</v>
      </c>
      <c r="H54" s="38">
        <f>IF(H19=0,"",1000000*H19/TrRail_act!H39)</f>
        <v>658983.42931654886</v>
      </c>
      <c r="I54" s="38">
        <f>IF(I19=0,"",1000000*I19/TrRail_act!I39)</f>
        <v>641656.62652898871</v>
      </c>
      <c r="J54" s="38">
        <f>IF(J19=0,"",1000000*J19/TrRail_act!J39)</f>
        <v>691293.35622763995</v>
      </c>
      <c r="K54" s="38">
        <f>IF(K19=0,"",1000000*K19/TrRail_act!K39)</f>
        <v>524183.92473628733</v>
      </c>
      <c r="L54" s="38">
        <f>IF(L19=0,"",1000000*L19/TrRail_act!L39)</f>
        <v>531489.52795368223</v>
      </c>
      <c r="M54" s="38">
        <f>IF(M19=0,"",1000000*M19/TrRail_act!M39)</f>
        <v>440367.40775928448</v>
      </c>
      <c r="N54" s="38">
        <f>IF(N19=0,"",1000000*N19/TrRail_act!N39)</f>
        <v>442444.80154805799</v>
      </c>
      <c r="O54" s="38">
        <f>IF(O19=0,"",1000000*O19/TrRail_act!O39)</f>
        <v>371756.76951854606</v>
      </c>
      <c r="P54" s="38">
        <f>IF(P19=0,"",1000000*P19/TrRail_act!P39)</f>
        <v>449157.38775947632</v>
      </c>
      <c r="Q54" s="38">
        <f>IF(Q19=0,"",1000000*Q19/TrRail_act!Q39)</f>
        <v>434485.08311271347</v>
      </c>
    </row>
    <row r="55" spans="1:17" ht="11.45" customHeight="1" x14ac:dyDescent="0.25">
      <c r="A55" s="62" t="s">
        <v>17</v>
      </c>
      <c r="B55" s="42">
        <f>IF(B20=0,"",1000000*B20/TrRail_act!B40)</f>
        <v>1003357.035562355</v>
      </c>
      <c r="C55" s="42">
        <f>IF(C20=0,"",1000000*C20/TrRail_act!C40)</f>
        <v>930773.35959037975</v>
      </c>
      <c r="D55" s="42">
        <f>IF(D20=0,"",1000000*D20/TrRail_act!D40)</f>
        <v>846802.17652910738</v>
      </c>
      <c r="E55" s="42">
        <f>IF(E20=0,"",1000000*E20/TrRail_act!E40)</f>
        <v>896623.42007741041</v>
      </c>
      <c r="F55" s="42">
        <f>IF(F20=0,"",1000000*F20/TrRail_act!F40)</f>
        <v>813716.51364127721</v>
      </c>
      <c r="G55" s="42">
        <f>IF(G20=0,"",1000000*G20/TrRail_act!G40)</f>
        <v>752503.06553801743</v>
      </c>
      <c r="H55" s="42">
        <f>IF(H20=0,"",1000000*H20/TrRail_act!H40)</f>
        <v>671525.82688067155</v>
      </c>
      <c r="I55" s="42">
        <f>IF(I20=0,"",1000000*I20/TrRail_act!I40)</f>
        <v>653069.88478087925</v>
      </c>
      <c r="J55" s="42">
        <f>IF(J20=0,"",1000000*J20/TrRail_act!J40)</f>
        <v>712277.12633439119</v>
      </c>
      <c r="K55" s="42">
        <f>IF(K20=0,"",1000000*K20/TrRail_act!K40)</f>
        <v>530305.50179764454</v>
      </c>
      <c r="L55" s="42">
        <f>IF(L20=0,"",1000000*L20/TrRail_act!L40)</f>
        <v>535960.36369840428</v>
      </c>
      <c r="M55" s="42">
        <f>IF(M20=0,"",1000000*M20/TrRail_act!M40)</f>
        <v>441330.61388576636</v>
      </c>
      <c r="N55" s="42">
        <f>IF(N20=0,"",1000000*N20/TrRail_act!N40)</f>
        <v>448627.21437839954</v>
      </c>
      <c r="O55" s="42">
        <f>IF(O20=0,"",1000000*O20/TrRail_act!O40)</f>
        <v>374538.29355433583</v>
      </c>
      <c r="P55" s="42">
        <f>IF(P20=0,"",1000000*P20/TrRail_act!P40)</f>
        <v>455871.33929538279</v>
      </c>
      <c r="Q55" s="42">
        <f>IF(Q20=0,"",1000000*Q20/TrRail_act!Q40)</f>
        <v>440331.12917281932</v>
      </c>
    </row>
    <row r="56" spans="1:17" ht="11.45" customHeight="1" x14ac:dyDescent="0.25">
      <c r="A56" s="62" t="s">
        <v>16</v>
      </c>
      <c r="B56" s="42">
        <f>IF(B21=0,"",1000000*B21/TrRail_act!B41)</f>
        <v>597114.44315912505</v>
      </c>
      <c r="C56" s="42">
        <f>IF(C21=0,"",1000000*C21/TrRail_act!C41)</f>
        <v>500100</v>
      </c>
      <c r="D56" s="42">
        <f>IF(D21=0,"",1000000*D21/TrRail_act!D41)</f>
        <v>500680</v>
      </c>
      <c r="E56" s="42">
        <f>IF(E21=0,"",1000000*E21/TrRail_act!E41)</f>
        <v>592450</v>
      </c>
      <c r="F56" s="42">
        <f>IF(F21=0,"",1000000*F21/TrRail_act!F41)</f>
        <v>462646.66666666669</v>
      </c>
      <c r="G56" s="42">
        <f>IF(G21=0,"",1000000*G21/TrRail_act!G41)</f>
        <v>461759.85002302489</v>
      </c>
      <c r="H56" s="42">
        <f>IF(H21=0,"",1000000*H21/TrRail_act!H41)</f>
        <v>466666.66666666669</v>
      </c>
      <c r="I56" s="42">
        <f>IF(I21=0,"",1000000*I21/TrRail_act!I41)</f>
        <v>466653.33333333326</v>
      </c>
      <c r="J56" s="42">
        <f>IF(J21=0,"",1000000*J21/TrRail_act!J41)</f>
        <v>449980.00000000006</v>
      </c>
      <c r="K56" s="42">
        <f>IF(K21=0,"",1000000*K21/TrRail_act!K41)</f>
        <v>450725</v>
      </c>
      <c r="L56" s="42">
        <f>IF(L21=0,"",1000000*L21/TrRail_act!L41)</f>
        <v>477839.49901701743</v>
      </c>
      <c r="M56" s="42">
        <f>IF(M21=0,"",1000000*M21/TrRail_act!M41)</f>
        <v>428327.33117826126</v>
      </c>
      <c r="N56" s="42">
        <f>IF(N21=0,"",1000000*N21/TrRail_act!N41)</f>
        <v>380620.67324464303</v>
      </c>
      <c r="O56" s="42">
        <f>IF(O21=0,"",1000000*O21/TrRail_act!O41)</f>
        <v>343941.52916064841</v>
      </c>
      <c r="P56" s="42">
        <f>IF(P21=0,"",1000000*P21/TrRail_act!P41)</f>
        <v>382017.87240041059</v>
      </c>
      <c r="Q56" s="42">
        <f>IF(Q21=0,"",1000000*Q21/TrRail_act!Q41)</f>
        <v>380701.45935973921</v>
      </c>
    </row>
    <row r="57" spans="1:17" ht="11.45" customHeight="1" x14ac:dyDescent="0.25">
      <c r="A57" s="118" t="s">
        <v>19</v>
      </c>
      <c r="B57" s="120" t="str">
        <f>IF(B22=0,"",1000000*B22/TrRail_act!B42)</f>
        <v/>
      </c>
      <c r="C57" s="120" t="str">
        <f>IF(C22=0,"",1000000*C22/TrRail_act!C42)</f>
        <v/>
      </c>
      <c r="D57" s="120" t="str">
        <f>IF(D22=0,"",1000000*D22/TrRail_act!D42)</f>
        <v/>
      </c>
      <c r="E57" s="120" t="str">
        <f>IF(E22=0,"",1000000*E22/TrRail_act!E42)</f>
        <v/>
      </c>
      <c r="F57" s="120" t="str">
        <f>IF(F22=0,"",1000000*F22/TrRail_act!F42)</f>
        <v/>
      </c>
      <c r="G57" s="120" t="str">
        <f>IF(G22=0,"",1000000*G22/TrRail_act!G42)</f>
        <v/>
      </c>
      <c r="H57" s="120" t="str">
        <f>IF(H22=0,"",1000000*H22/TrRail_act!H42)</f>
        <v/>
      </c>
      <c r="I57" s="120" t="str">
        <f>IF(I22=0,"",1000000*I22/TrRail_act!I42)</f>
        <v/>
      </c>
      <c r="J57" s="120" t="str">
        <f>IF(J22=0,"",1000000*J22/TrRail_act!J42)</f>
        <v/>
      </c>
      <c r="K57" s="120" t="str">
        <f>IF(K22=0,"",1000000*K22/TrRail_act!K42)</f>
        <v/>
      </c>
      <c r="L57" s="120" t="str">
        <f>IF(L22=0,"",1000000*L22/TrRail_act!L42)</f>
        <v/>
      </c>
      <c r="M57" s="120" t="str">
        <f>IF(M22=0,"",1000000*M22/TrRail_act!M42)</f>
        <v/>
      </c>
      <c r="N57" s="120" t="str">
        <f>IF(N22=0,"",1000000*N22/TrRail_act!N42)</f>
        <v/>
      </c>
      <c r="O57" s="120" t="str">
        <f>IF(O22=0,"",1000000*O22/TrRail_act!O42)</f>
        <v/>
      </c>
      <c r="P57" s="120" t="str">
        <f>IF(P22=0,"",1000000*P22/TrRail_act!P42)</f>
        <v/>
      </c>
      <c r="Q57" s="120" t="str">
        <f>IF(Q22=0,"",1000000*Q22/TrRail_act!Q42)</f>
        <v/>
      </c>
    </row>
    <row r="58" spans="1:17" ht="11.45" customHeight="1" x14ac:dyDescent="0.25">
      <c r="A58" s="25" t="s">
        <v>18</v>
      </c>
      <c r="B58" s="40">
        <f>IF(B23=0,"",1000000*B23/TrRail_act!B43)</f>
        <v>650467.96055564494</v>
      </c>
      <c r="C58" s="40">
        <f>IF(C23=0,"",1000000*C23/TrRail_act!C43)</f>
        <v>553686.74732834764</v>
      </c>
      <c r="D58" s="40">
        <f>IF(D23=0,"",1000000*D23/TrRail_act!D43)</f>
        <v>636005.42966662964</v>
      </c>
      <c r="E58" s="40">
        <f>IF(E23=0,"",1000000*E23/TrRail_act!E43)</f>
        <v>634972.25103787729</v>
      </c>
      <c r="F58" s="40">
        <f>IF(F23=0,"",1000000*F23/TrRail_act!F43)</f>
        <v>630962.7607615015</v>
      </c>
      <c r="G58" s="40">
        <f>IF(G23=0,"",1000000*G23/TrRail_act!G43)</f>
        <v>622639.22011822823</v>
      </c>
      <c r="H58" s="40">
        <f>IF(H23=0,"",1000000*H23/TrRail_act!H43)</f>
        <v>599602.30996518233</v>
      </c>
      <c r="I58" s="40">
        <f>IF(I23=0,"",1000000*I23/TrRail_act!I43)</f>
        <v>573623.42378679395</v>
      </c>
      <c r="J58" s="40">
        <f>IF(J23=0,"",1000000*J23/TrRail_act!J43)</f>
        <v>561843.12051970349</v>
      </c>
      <c r="K58" s="40">
        <f>IF(K23=0,"",1000000*K23/TrRail_act!K43)</f>
        <v>434390.7048971646</v>
      </c>
      <c r="L58" s="40">
        <f>IF(L23=0,"",1000000*L23/TrRail_act!L43)</f>
        <v>462123.53417511319</v>
      </c>
      <c r="M58" s="40">
        <f>IF(M23=0,"",1000000*M23/TrRail_act!M43)</f>
        <v>499653.13622922462</v>
      </c>
      <c r="N58" s="40">
        <f>IF(N23=0,"",1000000*N23/TrRail_act!N43)</f>
        <v>475222.30779698852</v>
      </c>
      <c r="O58" s="40">
        <f>IF(O23=0,"",1000000*O23/TrRail_act!O43)</f>
        <v>462672.59223833424</v>
      </c>
      <c r="P58" s="40">
        <f>IF(P23=0,"",1000000*P23/TrRail_act!P43)</f>
        <v>471766.0117022859</v>
      </c>
      <c r="Q58" s="40">
        <f>IF(Q23=0,"",1000000*Q23/TrRail_act!Q43)</f>
        <v>448432.15235516155</v>
      </c>
    </row>
    <row r="59" spans="1:17" ht="11.45" customHeight="1" x14ac:dyDescent="0.25">
      <c r="A59" s="116" t="s">
        <v>17</v>
      </c>
      <c r="B59" s="42">
        <f>IF(B24=0,"",1000000*B24/TrRail_act!B44)</f>
        <v>650467.96055564494</v>
      </c>
      <c r="C59" s="42">
        <f>IF(C24=0,"",1000000*C24/TrRail_act!C44)</f>
        <v>553686.74732834764</v>
      </c>
      <c r="D59" s="42">
        <f>IF(D24=0,"",1000000*D24/TrRail_act!D44)</f>
        <v>636005.42966662964</v>
      </c>
      <c r="E59" s="42">
        <f>IF(E24=0,"",1000000*E24/TrRail_act!E44)</f>
        <v>634972.25103787729</v>
      </c>
      <c r="F59" s="42">
        <f>IF(F24=0,"",1000000*F24/TrRail_act!F44)</f>
        <v>630962.7607615015</v>
      </c>
      <c r="G59" s="42">
        <f>IF(G24=0,"",1000000*G24/TrRail_act!G44)</f>
        <v>622639.22011822823</v>
      </c>
      <c r="H59" s="42">
        <f>IF(H24=0,"",1000000*H24/TrRail_act!H44)</f>
        <v>599602.30996518233</v>
      </c>
      <c r="I59" s="42">
        <f>IF(I24=0,"",1000000*I24/TrRail_act!I44)</f>
        <v>573623.42378679395</v>
      </c>
      <c r="J59" s="42">
        <f>IF(J24=0,"",1000000*J24/TrRail_act!J44)</f>
        <v>561843.12051970349</v>
      </c>
      <c r="K59" s="42">
        <f>IF(K24=0,"",1000000*K24/TrRail_act!K44)</f>
        <v>434390.7048971646</v>
      </c>
      <c r="L59" s="42">
        <f>IF(L24=0,"",1000000*L24/TrRail_act!L44)</f>
        <v>462123.53417511319</v>
      </c>
      <c r="M59" s="42">
        <f>IF(M24=0,"",1000000*M24/TrRail_act!M44)</f>
        <v>499653.13622922462</v>
      </c>
      <c r="N59" s="42">
        <f>IF(N24=0,"",1000000*N24/TrRail_act!N44)</f>
        <v>475222.30779698852</v>
      </c>
      <c r="O59" s="42">
        <f>IF(O24=0,"",1000000*O24/TrRail_act!O44)</f>
        <v>462672.59223833424</v>
      </c>
      <c r="P59" s="42">
        <f>IF(P24=0,"",1000000*P24/TrRail_act!P44)</f>
        <v>471766.0117022859</v>
      </c>
      <c r="Q59" s="42">
        <f>IF(Q24=0,"",1000000*Q24/TrRail_act!Q44)</f>
        <v>448432.15235516155</v>
      </c>
    </row>
    <row r="60" spans="1:17" ht="11.45" customHeight="1" x14ac:dyDescent="0.25">
      <c r="A60" s="93" t="s">
        <v>16</v>
      </c>
      <c r="B60" s="36" t="str">
        <f>IF(B25=0,"",1000000*B25/TrRail_act!B45)</f>
        <v/>
      </c>
      <c r="C60" s="36" t="str">
        <f>IF(C25=0,"",1000000*C25/TrRail_act!C45)</f>
        <v/>
      </c>
      <c r="D60" s="36" t="str">
        <f>IF(D25=0,"",1000000*D25/TrRail_act!D45)</f>
        <v/>
      </c>
      <c r="E60" s="36" t="str">
        <f>IF(E25=0,"",1000000*E25/TrRail_act!E45)</f>
        <v/>
      </c>
      <c r="F60" s="36" t="str">
        <f>IF(F25=0,"",1000000*F25/TrRail_act!F45)</f>
        <v/>
      </c>
      <c r="G60" s="36" t="str">
        <f>IF(G25=0,"",1000000*G25/TrRail_act!G45)</f>
        <v/>
      </c>
      <c r="H60" s="36" t="str">
        <f>IF(H25=0,"",1000000*H25/TrRail_act!H45)</f>
        <v/>
      </c>
      <c r="I60" s="36" t="str">
        <f>IF(I25=0,"",1000000*I25/TrRail_act!I45)</f>
        <v/>
      </c>
      <c r="J60" s="36" t="str">
        <f>IF(J25=0,"",1000000*J25/TrRail_act!J45)</f>
        <v/>
      </c>
      <c r="K60" s="36" t="str">
        <f>IF(K25=0,"",1000000*K25/TrRail_act!K45)</f>
        <v/>
      </c>
      <c r="L60" s="36" t="str">
        <f>IF(L25=0,"",1000000*L25/TrRail_act!L45)</f>
        <v/>
      </c>
      <c r="M60" s="36" t="str">
        <f>IF(M25=0,"",1000000*M25/TrRail_act!M45)</f>
        <v/>
      </c>
      <c r="N60" s="36" t="str">
        <f>IF(N25=0,"",1000000*N25/TrRail_act!N45)</f>
        <v/>
      </c>
      <c r="O60" s="36" t="str">
        <f>IF(O25=0,"",1000000*O25/TrRail_act!O45)</f>
        <v/>
      </c>
      <c r="P60" s="36" t="str">
        <f>IF(P25=0,"",1000000*P25/TrRail_act!P45)</f>
        <v/>
      </c>
      <c r="Q60" s="36" t="str">
        <f>IF(Q25=0,"",1000000*Q25/TrRail_act!Q45)</f>
        <v/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0.32819841026081215</v>
      </c>
      <c r="C63" s="32">
        <f t="shared" si="9"/>
        <v>0.35013068824922289</v>
      </c>
      <c r="D63" s="32">
        <f t="shared" si="9"/>
        <v>0.29380059427676386</v>
      </c>
      <c r="E63" s="32">
        <f t="shared" si="9"/>
        <v>0.28215871538341497</v>
      </c>
      <c r="F63" s="32">
        <f t="shared" si="9"/>
        <v>0.2612195329616227</v>
      </c>
      <c r="G63" s="32">
        <f t="shared" si="9"/>
        <v>0.2391005386487027</v>
      </c>
      <c r="H63" s="32">
        <f t="shared" si="9"/>
        <v>0.22359176464538921</v>
      </c>
      <c r="I63" s="32">
        <f t="shared" si="9"/>
        <v>0.21015760362388305</v>
      </c>
      <c r="J63" s="32">
        <f t="shared" si="9"/>
        <v>0.22741427134084183</v>
      </c>
      <c r="K63" s="32">
        <f t="shared" si="9"/>
        <v>0.23261983455280719</v>
      </c>
      <c r="L63" s="32">
        <f t="shared" si="9"/>
        <v>0.22415346192695354</v>
      </c>
      <c r="M63" s="32">
        <f t="shared" si="9"/>
        <v>0.18693661316612936</v>
      </c>
      <c r="N63" s="32">
        <f t="shared" si="9"/>
        <v>0.20223212364974202</v>
      </c>
      <c r="O63" s="32">
        <f t="shared" si="9"/>
        <v>0.18553244228676222</v>
      </c>
      <c r="P63" s="32">
        <f t="shared" si="9"/>
        <v>0.21254797129995404</v>
      </c>
      <c r="Q63" s="32">
        <f t="shared" si="9"/>
        <v>0.20553647301194269</v>
      </c>
    </row>
    <row r="64" spans="1:17" ht="11.45" customHeight="1" x14ac:dyDescent="0.25">
      <c r="A64" s="91" t="s">
        <v>21</v>
      </c>
      <c r="B64" s="119">
        <f t="shared" ref="B64:Q64" si="10">IF(B18=0,0,B18/B$16)</f>
        <v>0</v>
      </c>
      <c r="C64" s="119">
        <f t="shared" si="10"/>
        <v>0</v>
      </c>
      <c r="D64" s="119">
        <f t="shared" si="10"/>
        <v>0</v>
      </c>
      <c r="E64" s="119">
        <f t="shared" si="10"/>
        <v>0</v>
      </c>
      <c r="F64" s="119">
        <f t="shared" si="10"/>
        <v>0</v>
      </c>
      <c r="G64" s="119">
        <f t="shared" si="10"/>
        <v>0</v>
      </c>
      <c r="H64" s="119">
        <f t="shared" si="10"/>
        <v>0</v>
      </c>
      <c r="I64" s="119">
        <f t="shared" si="10"/>
        <v>0</v>
      </c>
      <c r="J64" s="119">
        <f t="shared" si="10"/>
        <v>0</v>
      </c>
      <c r="K64" s="119">
        <f t="shared" si="10"/>
        <v>0</v>
      </c>
      <c r="L64" s="119">
        <f t="shared" si="10"/>
        <v>0</v>
      </c>
      <c r="M64" s="119">
        <f t="shared" si="10"/>
        <v>0</v>
      </c>
      <c r="N64" s="119">
        <f t="shared" si="10"/>
        <v>0</v>
      </c>
      <c r="O64" s="119">
        <f t="shared" si="10"/>
        <v>0</v>
      </c>
      <c r="P64" s="119">
        <f t="shared" si="10"/>
        <v>0</v>
      </c>
      <c r="Q64" s="119">
        <f t="shared" si="10"/>
        <v>0</v>
      </c>
    </row>
    <row r="65" spans="1:17" ht="11.45" customHeight="1" x14ac:dyDescent="0.25">
      <c r="A65" s="19" t="s">
        <v>20</v>
      </c>
      <c r="B65" s="30">
        <f t="shared" ref="B65:Q65" si="11">IF(B19=0,0,B19/B$16)</f>
        <v>0.32819841026081215</v>
      </c>
      <c r="C65" s="30">
        <f t="shared" si="11"/>
        <v>0.35013068824922289</v>
      </c>
      <c r="D65" s="30">
        <f t="shared" si="11"/>
        <v>0.29380059427676386</v>
      </c>
      <c r="E65" s="30">
        <f t="shared" si="11"/>
        <v>0.28215871538341497</v>
      </c>
      <c r="F65" s="30">
        <f t="shared" si="11"/>
        <v>0.2612195329616227</v>
      </c>
      <c r="G65" s="30">
        <f t="shared" si="11"/>
        <v>0.2391005386487027</v>
      </c>
      <c r="H65" s="30">
        <f t="shared" si="11"/>
        <v>0.22359176464538921</v>
      </c>
      <c r="I65" s="30">
        <f t="shared" si="11"/>
        <v>0.21015760362388305</v>
      </c>
      <c r="J65" s="30">
        <f t="shared" si="11"/>
        <v>0.22741427134084183</v>
      </c>
      <c r="K65" s="30">
        <f t="shared" si="11"/>
        <v>0.23261983455280719</v>
      </c>
      <c r="L65" s="30">
        <f t="shared" si="11"/>
        <v>0.22415346192695354</v>
      </c>
      <c r="M65" s="30">
        <f t="shared" si="11"/>
        <v>0.18693661316612936</v>
      </c>
      <c r="N65" s="30">
        <f t="shared" si="11"/>
        <v>0.20223212364974202</v>
      </c>
      <c r="O65" s="30">
        <f t="shared" si="11"/>
        <v>0.18553244228676222</v>
      </c>
      <c r="P65" s="30">
        <f t="shared" si="11"/>
        <v>0.21254797129995404</v>
      </c>
      <c r="Q65" s="30">
        <f t="shared" si="11"/>
        <v>0.20553647301194269</v>
      </c>
    </row>
    <row r="66" spans="1:17" ht="11.45" customHeight="1" x14ac:dyDescent="0.25">
      <c r="A66" s="62" t="s">
        <v>17</v>
      </c>
      <c r="B66" s="115">
        <f t="shared" ref="B66:Q66" si="12">IF(B20=0,0,B20/B$16)</f>
        <v>0.31992058183066768</v>
      </c>
      <c r="C66" s="115">
        <f t="shared" si="12"/>
        <v>0.34230437022434079</v>
      </c>
      <c r="D66" s="115">
        <f t="shared" si="12"/>
        <v>0.28643717014629883</v>
      </c>
      <c r="E66" s="115">
        <f t="shared" si="12"/>
        <v>0.27427907379970878</v>
      </c>
      <c r="F66" s="115">
        <f t="shared" si="12"/>
        <v>0.25187982879540971</v>
      </c>
      <c r="G66" s="115">
        <f t="shared" si="12"/>
        <v>0.22990006039306143</v>
      </c>
      <c r="H66" s="115">
        <f t="shared" si="12"/>
        <v>0.21389753585521928</v>
      </c>
      <c r="I66" s="115">
        <f t="shared" si="12"/>
        <v>0.20080005761686204</v>
      </c>
      <c r="J66" s="115">
        <f t="shared" si="12"/>
        <v>0.21557190394111758</v>
      </c>
      <c r="K66" s="115">
        <f t="shared" si="12"/>
        <v>0.21723363575721311</v>
      </c>
      <c r="L66" s="115">
        <f t="shared" si="12"/>
        <v>0.20865140123544559</v>
      </c>
      <c r="M66" s="115">
        <f t="shared" si="12"/>
        <v>0.17346805146798994</v>
      </c>
      <c r="N66" s="115">
        <f t="shared" si="12"/>
        <v>0.18641633933948615</v>
      </c>
      <c r="O66" s="115">
        <f t="shared" si="12"/>
        <v>0.16992783265996469</v>
      </c>
      <c r="P66" s="115">
        <f t="shared" si="12"/>
        <v>0.19611373931724968</v>
      </c>
      <c r="Q66" s="115">
        <f t="shared" si="12"/>
        <v>0.18788022587977959</v>
      </c>
    </row>
    <row r="67" spans="1:17" ht="11.45" customHeight="1" x14ac:dyDescent="0.25">
      <c r="A67" s="62" t="s">
        <v>16</v>
      </c>
      <c r="B67" s="115">
        <f t="shared" ref="B67:Q67" si="13">IF(B21=0,0,B21/B$16)</f>
        <v>8.2778284301445165E-3</v>
      </c>
      <c r="C67" s="115">
        <f t="shared" si="13"/>
        <v>7.82631802488209E-3</v>
      </c>
      <c r="D67" s="115">
        <f t="shared" si="13"/>
        <v>7.3634241304650272E-3</v>
      </c>
      <c r="E67" s="115">
        <f t="shared" si="13"/>
        <v>7.8796415837062116E-3</v>
      </c>
      <c r="F67" s="115">
        <f t="shared" si="13"/>
        <v>9.3397041662130059E-3</v>
      </c>
      <c r="G67" s="115">
        <f t="shared" si="13"/>
        <v>9.2004782556412874E-3</v>
      </c>
      <c r="H67" s="115">
        <f t="shared" si="13"/>
        <v>9.6942287901699408E-3</v>
      </c>
      <c r="I67" s="115">
        <f t="shared" si="13"/>
        <v>9.3575460070210326E-3</v>
      </c>
      <c r="J67" s="115">
        <f t="shared" si="13"/>
        <v>1.1842367399724245E-2</v>
      </c>
      <c r="K67" s="115">
        <f t="shared" si="13"/>
        <v>1.5386198795594061E-2</v>
      </c>
      <c r="L67" s="115">
        <f t="shared" si="13"/>
        <v>1.5502060691507946E-2</v>
      </c>
      <c r="M67" s="115">
        <f t="shared" si="13"/>
        <v>1.3468561698139425E-2</v>
      </c>
      <c r="N67" s="115">
        <f t="shared" si="13"/>
        <v>1.5815784310255907E-2</v>
      </c>
      <c r="O67" s="115">
        <f t="shared" si="13"/>
        <v>1.5604609626797515E-2</v>
      </c>
      <c r="P67" s="115">
        <f t="shared" si="13"/>
        <v>1.6434231982704352E-2</v>
      </c>
      <c r="Q67" s="115">
        <f t="shared" si="13"/>
        <v>1.7656247132163103E-2</v>
      </c>
    </row>
    <row r="68" spans="1:17" ht="11.45" customHeight="1" x14ac:dyDescent="0.25">
      <c r="A68" s="118" t="s">
        <v>19</v>
      </c>
      <c r="B68" s="117">
        <f t="shared" ref="B68:Q68" si="14">IF(B22=0,0,B22/B$16)</f>
        <v>0</v>
      </c>
      <c r="C68" s="117">
        <f t="shared" si="14"/>
        <v>0</v>
      </c>
      <c r="D68" s="117">
        <f t="shared" si="14"/>
        <v>0</v>
      </c>
      <c r="E68" s="117">
        <f t="shared" si="14"/>
        <v>0</v>
      </c>
      <c r="F68" s="117">
        <f t="shared" si="14"/>
        <v>0</v>
      </c>
      <c r="G68" s="117">
        <f t="shared" si="14"/>
        <v>0</v>
      </c>
      <c r="H68" s="117">
        <f t="shared" si="14"/>
        <v>0</v>
      </c>
      <c r="I68" s="117">
        <f t="shared" si="14"/>
        <v>0</v>
      </c>
      <c r="J68" s="117">
        <f t="shared" si="14"/>
        <v>0</v>
      </c>
      <c r="K68" s="117">
        <f t="shared" si="14"/>
        <v>0</v>
      </c>
      <c r="L68" s="117">
        <f t="shared" si="14"/>
        <v>0</v>
      </c>
      <c r="M68" s="117">
        <f t="shared" si="14"/>
        <v>0</v>
      </c>
      <c r="N68" s="117">
        <f t="shared" si="14"/>
        <v>0</v>
      </c>
      <c r="O68" s="117">
        <f t="shared" si="14"/>
        <v>0</v>
      </c>
      <c r="P68" s="117">
        <f t="shared" si="14"/>
        <v>0</v>
      </c>
      <c r="Q68" s="117">
        <f t="shared" si="14"/>
        <v>0</v>
      </c>
    </row>
    <row r="69" spans="1:17" ht="11.45" customHeight="1" x14ac:dyDescent="0.25">
      <c r="A69" s="25" t="s">
        <v>18</v>
      </c>
      <c r="B69" s="32">
        <f t="shared" ref="B69:Q69" si="15">IF(B23=0,0,B23/B$16)</f>
        <v>0.6718015897391878</v>
      </c>
      <c r="C69" s="32">
        <f t="shared" si="15"/>
        <v>0.64986931175077722</v>
      </c>
      <c r="D69" s="32">
        <f t="shared" si="15"/>
        <v>0.70619940572323614</v>
      </c>
      <c r="E69" s="32">
        <f t="shared" si="15"/>
        <v>0.71784128461658503</v>
      </c>
      <c r="F69" s="32">
        <f t="shared" si="15"/>
        <v>0.73878046703837719</v>
      </c>
      <c r="G69" s="32">
        <f t="shared" si="15"/>
        <v>0.76089946135129727</v>
      </c>
      <c r="H69" s="32">
        <f t="shared" si="15"/>
        <v>0.77640823535461079</v>
      </c>
      <c r="I69" s="32">
        <f t="shared" si="15"/>
        <v>0.78984239637611697</v>
      </c>
      <c r="J69" s="32">
        <f t="shared" si="15"/>
        <v>0.77258572865915809</v>
      </c>
      <c r="K69" s="32">
        <f t="shared" si="15"/>
        <v>0.76738016544719279</v>
      </c>
      <c r="L69" s="32">
        <f t="shared" si="15"/>
        <v>0.77584653807304649</v>
      </c>
      <c r="M69" s="32">
        <f t="shared" si="15"/>
        <v>0.81306338683387058</v>
      </c>
      <c r="N69" s="32">
        <f t="shared" si="15"/>
        <v>0.79776787635025792</v>
      </c>
      <c r="O69" s="32">
        <f t="shared" si="15"/>
        <v>0.81446755771323787</v>
      </c>
      <c r="P69" s="32">
        <f t="shared" si="15"/>
        <v>0.78745202870004594</v>
      </c>
      <c r="Q69" s="32">
        <f t="shared" si="15"/>
        <v>0.79446352698805733</v>
      </c>
    </row>
    <row r="70" spans="1:17" ht="11.45" customHeight="1" x14ac:dyDescent="0.25">
      <c r="A70" s="116" t="s">
        <v>17</v>
      </c>
      <c r="B70" s="115">
        <f t="shared" ref="B70:Q70" si="16">IF(B24=0,0,B24/B$16)</f>
        <v>0.6718015897391878</v>
      </c>
      <c r="C70" s="115">
        <f t="shared" si="16"/>
        <v>0.64986931175077722</v>
      </c>
      <c r="D70" s="115">
        <f t="shared" si="16"/>
        <v>0.70619940572323614</v>
      </c>
      <c r="E70" s="115">
        <f t="shared" si="16"/>
        <v>0.71784128461658503</v>
      </c>
      <c r="F70" s="115">
        <f t="shared" si="16"/>
        <v>0.73878046703837719</v>
      </c>
      <c r="G70" s="115">
        <f t="shared" si="16"/>
        <v>0.76089946135129727</v>
      </c>
      <c r="H70" s="115">
        <f t="shared" si="16"/>
        <v>0.77640823535461079</v>
      </c>
      <c r="I70" s="115">
        <f t="shared" si="16"/>
        <v>0.78984239637611697</v>
      </c>
      <c r="J70" s="115">
        <f t="shared" si="16"/>
        <v>0.77258572865915809</v>
      </c>
      <c r="K70" s="115">
        <f t="shared" si="16"/>
        <v>0.76738016544719279</v>
      </c>
      <c r="L70" s="115">
        <f t="shared" si="16"/>
        <v>0.77584653807304649</v>
      </c>
      <c r="M70" s="115">
        <f t="shared" si="16"/>
        <v>0.81306338683387058</v>
      </c>
      <c r="N70" s="115">
        <f t="shared" si="16"/>
        <v>0.79776787635025792</v>
      </c>
      <c r="O70" s="115">
        <f t="shared" si="16"/>
        <v>0.81446755771323787</v>
      </c>
      <c r="P70" s="115">
        <f t="shared" si="16"/>
        <v>0.78745202870004594</v>
      </c>
      <c r="Q70" s="115">
        <f t="shared" si="16"/>
        <v>0.79446352698805733</v>
      </c>
    </row>
    <row r="71" spans="1:17" ht="11.45" customHeight="1" x14ac:dyDescent="0.25">
      <c r="A71" s="93" t="s">
        <v>16</v>
      </c>
      <c r="B71" s="28">
        <f t="shared" ref="B71:Q71" si="17">IF(B25=0,0,B25/B$16)</f>
        <v>0</v>
      </c>
      <c r="C71" s="28">
        <f t="shared" si="17"/>
        <v>0</v>
      </c>
      <c r="D71" s="28">
        <f t="shared" si="17"/>
        <v>0</v>
      </c>
      <c r="E71" s="28">
        <f t="shared" si="17"/>
        <v>0</v>
      </c>
      <c r="F71" s="28">
        <f t="shared" si="17"/>
        <v>0</v>
      </c>
      <c r="G71" s="28">
        <f t="shared" si="17"/>
        <v>0</v>
      </c>
      <c r="H71" s="28">
        <f t="shared" si="17"/>
        <v>0</v>
      </c>
      <c r="I71" s="28">
        <f t="shared" si="17"/>
        <v>0</v>
      </c>
      <c r="J71" s="28">
        <f t="shared" si="17"/>
        <v>0</v>
      </c>
      <c r="K71" s="28">
        <f t="shared" si="17"/>
        <v>0</v>
      </c>
      <c r="L71" s="28">
        <f t="shared" si="17"/>
        <v>0</v>
      </c>
      <c r="M71" s="28">
        <f t="shared" si="17"/>
        <v>0</v>
      </c>
      <c r="N71" s="28">
        <f t="shared" si="17"/>
        <v>0</v>
      </c>
      <c r="O71" s="28">
        <f t="shared" si="17"/>
        <v>0</v>
      </c>
      <c r="P71" s="28">
        <f t="shared" si="17"/>
        <v>0</v>
      </c>
      <c r="Q71" s="28">
        <f t="shared" si="17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2018-07-16T15:42:35Z</dcterms:created>
  <dcterms:modified xsi:type="dcterms:W3CDTF">2018-07-16T15:42:35Z</dcterms:modified>
</cp:coreProperties>
</file>