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I107" i="8"/>
  <c r="G107" i="8"/>
  <c r="F107" i="8"/>
  <c r="H107" i="8"/>
  <c r="E107" i="8"/>
  <c r="D107" i="8"/>
  <c r="C107" i="8"/>
  <c r="B107" i="8"/>
  <c r="Q101" i="8"/>
  <c r="P101" i="8"/>
  <c r="O101" i="8"/>
  <c r="N101" i="8"/>
  <c r="M101" i="8"/>
  <c r="L101" i="8"/>
  <c r="K101" i="8"/>
  <c r="J101" i="8"/>
  <c r="I101" i="8"/>
  <c r="G101" i="8"/>
  <c r="F101" i="8"/>
  <c r="H101" i="8"/>
  <c r="H100" i="8" s="1"/>
  <c r="E101" i="8"/>
  <c r="E100" i="8" s="1"/>
  <c r="D101" i="8"/>
  <c r="D100" i="8" s="1"/>
  <c r="C101" i="8"/>
  <c r="C100" i="8" s="1"/>
  <c r="B101" i="8"/>
  <c r="B100" i="8" s="1"/>
  <c r="M94" i="8"/>
  <c r="L94" i="8"/>
  <c r="K94" i="8"/>
  <c r="J94" i="8"/>
  <c r="I94" i="8"/>
  <c r="H94" i="8"/>
  <c r="G94" i="8"/>
  <c r="F94" i="8"/>
  <c r="E94" i="8"/>
  <c r="D94" i="8"/>
  <c r="C94" i="8"/>
  <c r="B94" i="8"/>
  <c r="Q94" i="8"/>
  <c r="P94" i="8"/>
  <c r="O94" i="8"/>
  <c r="O204" i="8" s="1"/>
  <c r="N94" i="8"/>
  <c r="N204" i="8" s="1"/>
  <c r="L87" i="8"/>
  <c r="I87" i="8"/>
  <c r="I85" i="8" s="1"/>
  <c r="Q87" i="8"/>
  <c r="P87" i="8"/>
  <c r="O87" i="8"/>
  <c r="O85" i="8" s="1"/>
  <c r="N87" i="8"/>
  <c r="N85" i="8" s="1"/>
  <c r="E87" i="8"/>
  <c r="D87" i="8"/>
  <c r="C87" i="8"/>
  <c r="B87" i="8"/>
  <c r="M87" i="8"/>
  <c r="K87" i="8"/>
  <c r="J87" i="8"/>
  <c r="J85" i="8" s="1"/>
  <c r="H87" i="8"/>
  <c r="H85" i="8" s="1"/>
  <c r="G87" i="8"/>
  <c r="F87" i="8"/>
  <c r="M85" i="8"/>
  <c r="K85" i="8"/>
  <c r="G85" i="8"/>
  <c r="L80" i="8"/>
  <c r="H80" i="8"/>
  <c r="D80" i="8"/>
  <c r="Q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M191" i="8"/>
  <c r="H84" i="9"/>
  <c r="E191" i="8"/>
  <c r="I189" i="8"/>
  <c r="E189" i="8"/>
  <c r="P24" i="8"/>
  <c r="E81" i="9"/>
  <c r="C188" i="8"/>
  <c r="Q187" i="8"/>
  <c r="O23" i="8"/>
  <c r="L80" i="9"/>
  <c r="K23" i="8"/>
  <c r="K214" i="8" s="1"/>
  <c r="D80" i="9"/>
  <c r="N22" i="8"/>
  <c r="K79" i="9"/>
  <c r="J22" i="8"/>
  <c r="J213" i="8" s="1"/>
  <c r="E185" i="8"/>
  <c r="C185" i="8"/>
  <c r="M18" i="8"/>
  <c r="M209" i="8" s="1"/>
  <c r="J18" i="8"/>
  <c r="P17" i="8"/>
  <c r="I17" i="8"/>
  <c r="K180" i="8"/>
  <c r="J180" i="8"/>
  <c r="I180" i="8"/>
  <c r="H16" i="8"/>
  <c r="E180" i="8"/>
  <c r="P15" i="8"/>
  <c r="H179" i="8"/>
  <c r="E179" i="8"/>
  <c r="Q178" i="8"/>
  <c r="C14" i="8"/>
  <c r="C205" i="8" s="1"/>
  <c r="Q12" i="8"/>
  <c r="K12" i="8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O67" i="9"/>
  <c r="J10" i="8"/>
  <c r="G174" i="8"/>
  <c r="E174" i="8"/>
  <c r="H9" i="8"/>
  <c r="Q172" i="8"/>
  <c r="K172" i="8"/>
  <c r="P64" i="9"/>
  <c r="O7" i="8"/>
  <c r="M171" i="8"/>
  <c r="J171" i="8"/>
  <c r="H64" i="9"/>
  <c r="G7" i="8"/>
  <c r="G198" i="8" s="1"/>
  <c r="F171" i="8"/>
  <c r="D171" i="8"/>
  <c r="N62" i="9"/>
  <c r="J62" i="9"/>
  <c r="J219" i="8"/>
  <c r="H165" i="8"/>
  <c r="G165" i="8"/>
  <c r="F219" i="8"/>
  <c r="D165" i="8"/>
  <c r="Q218" i="8"/>
  <c r="M218" i="8"/>
  <c r="E218" i="8"/>
  <c r="C164" i="8"/>
  <c r="P163" i="8"/>
  <c r="D163" i="8"/>
  <c r="M19" i="8"/>
  <c r="I19" i="8"/>
  <c r="G11" i="8"/>
  <c r="G202" i="8" s="1"/>
  <c r="M197" i="8"/>
  <c r="F197" i="8"/>
  <c r="Q196" i="8"/>
  <c r="O196" i="8"/>
  <c r="M196" i="8"/>
  <c r="K196" i="8"/>
  <c r="G196" i="8"/>
  <c r="E196" i="8"/>
  <c r="C196" i="8"/>
  <c r="L85" i="8" l="1"/>
  <c r="J197" i="8"/>
  <c r="P85" i="8"/>
  <c r="Q85" i="8"/>
  <c r="Q100" i="8"/>
  <c r="P100" i="8"/>
  <c r="H84" i="8"/>
  <c r="Q84" i="8"/>
  <c r="G100" i="8"/>
  <c r="G84" i="8" s="1"/>
  <c r="I100" i="8"/>
  <c r="I210" i="8" s="1"/>
  <c r="I84" i="8"/>
  <c r="J100" i="8"/>
  <c r="J84" i="8" s="1"/>
  <c r="K100" i="8"/>
  <c r="K84" i="8" s="1"/>
  <c r="C85" i="8"/>
  <c r="C84" i="8" s="1"/>
  <c r="L100" i="8"/>
  <c r="L84" i="8" s="1"/>
  <c r="D85" i="8"/>
  <c r="D84" i="8" s="1"/>
  <c r="M100" i="8"/>
  <c r="M84" i="8" s="1"/>
  <c r="F100" i="8"/>
  <c r="B85" i="8"/>
  <c r="B84" i="8" s="1"/>
  <c r="E85" i="8"/>
  <c r="E84" i="8" s="1"/>
  <c r="N100" i="8"/>
  <c r="N84" i="8" s="1"/>
  <c r="F85" i="8"/>
  <c r="F84" i="8" s="1"/>
  <c r="O100" i="8"/>
  <c r="K177" i="8"/>
  <c r="M204" i="8"/>
  <c r="I197" i="8"/>
  <c r="Q204" i="8"/>
  <c r="F179" i="8"/>
  <c r="O180" i="8"/>
  <c r="I191" i="8"/>
  <c r="I217" i="8"/>
  <c r="G188" i="8"/>
  <c r="B82" i="11"/>
  <c r="M179" i="8"/>
  <c r="Q191" i="8"/>
  <c r="D12" i="8"/>
  <c r="D203" i="8" s="1"/>
  <c r="J173" i="8"/>
  <c r="G71" i="9"/>
  <c r="P206" i="8"/>
  <c r="P215" i="8"/>
  <c r="M210" i="8"/>
  <c r="E184" i="8"/>
  <c r="O176" i="8"/>
  <c r="I178" i="8"/>
  <c r="C180" i="8"/>
  <c r="E80" i="8"/>
  <c r="I179" i="8"/>
  <c r="C204" i="8"/>
  <c r="N219" i="8"/>
  <c r="I170" i="8"/>
  <c r="F204" i="8"/>
  <c r="O198" i="8"/>
  <c r="G80" i="8"/>
  <c r="E178" i="8"/>
  <c r="E187" i="8"/>
  <c r="I184" i="8"/>
  <c r="C79" i="9"/>
  <c r="E170" i="8"/>
  <c r="Q217" i="8"/>
  <c r="J211" i="8"/>
  <c r="G204" i="8"/>
  <c r="Q203" i="8"/>
  <c r="C169" i="8"/>
  <c r="I218" i="8"/>
  <c r="M170" i="8"/>
  <c r="G172" i="8"/>
  <c r="I80" i="8"/>
  <c r="I73" i="8" s="1"/>
  <c r="Q197" i="8"/>
  <c r="I196" i="8"/>
  <c r="N179" i="8"/>
  <c r="G164" i="8"/>
  <c r="B165" i="8"/>
  <c r="Q19" i="8"/>
  <c r="Q210" i="8" s="1"/>
  <c r="O177" i="8"/>
  <c r="N197" i="8"/>
  <c r="K203" i="8"/>
  <c r="I172" i="8"/>
  <c r="C174" i="8"/>
  <c r="O71" i="9"/>
  <c r="G176" i="8"/>
  <c r="C170" i="8"/>
  <c r="Q174" i="8"/>
  <c r="E204" i="8"/>
  <c r="N211" i="8"/>
  <c r="E172" i="8"/>
  <c r="O157" i="8"/>
  <c r="I204" i="8"/>
  <c r="J204" i="8"/>
  <c r="K204" i="8"/>
  <c r="L24" i="8"/>
  <c r="L215" i="8" s="1"/>
  <c r="O170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K70" i="9" s="1"/>
  <c r="F43" i="9"/>
  <c r="F77" i="9" s="1"/>
  <c r="J43" i="9"/>
  <c r="J77" i="9" s="1"/>
  <c r="N43" i="9"/>
  <c r="N42" i="9" s="1"/>
  <c r="N76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J208" i="8" s="1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G60" i="8"/>
  <c r="K60" i="8"/>
  <c r="O60" i="8"/>
  <c r="L60" i="8"/>
  <c r="P60" i="8"/>
  <c r="F74" i="8"/>
  <c r="J169" i="8"/>
  <c r="E10" i="9"/>
  <c r="I10" i="9"/>
  <c r="M10" i="9"/>
  <c r="Q10" i="9"/>
  <c r="N4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F75" i="11" s="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G183" i="8" s="1"/>
  <c r="K46" i="8"/>
  <c r="K183" i="8" s="1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80" i="8"/>
  <c r="N180" i="8"/>
  <c r="O181" i="8"/>
  <c r="O17" i="8"/>
  <c r="O208" i="8" s="1"/>
  <c r="L182" i="8"/>
  <c r="P182" i="8"/>
  <c r="P18" i="8"/>
  <c r="P209" i="8" s="1"/>
  <c r="Q184" i="8"/>
  <c r="Q46" i="8"/>
  <c r="Q183" i="8" s="1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H183" i="8" s="1"/>
  <c r="P46" i="8"/>
  <c r="P183" i="8" s="1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H58" i="8" s="1"/>
  <c r="H57" i="8" s="1"/>
  <c r="G67" i="8"/>
  <c r="K67" i="8"/>
  <c r="O67" i="8"/>
  <c r="O58" i="8" s="1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Q58" i="8" s="1"/>
  <c r="C74" i="8"/>
  <c r="G74" i="8"/>
  <c r="G73" i="8" s="1"/>
  <c r="K74" i="8"/>
  <c r="K73" i="8" s="1"/>
  <c r="O74" i="8"/>
  <c r="O73" i="8" s="1"/>
  <c r="D74" i="8"/>
  <c r="D73" i="8" s="1"/>
  <c r="H74" i="8"/>
  <c r="H73" i="8" s="1"/>
  <c r="L74" i="8"/>
  <c r="L73" i="8" s="1"/>
  <c r="P74" i="8"/>
  <c r="E74" i="8"/>
  <c r="I74" i="8"/>
  <c r="M74" i="8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L18" i="8"/>
  <c r="L209" i="8" s="1"/>
  <c r="M46" i="8"/>
  <c r="M183" i="8" s="1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N73" i="8" s="1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K48" i="10"/>
  <c r="O48" i="10"/>
  <c r="L49" i="10"/>
  <c r="P5" i="10"/>
  <c r="P49" i="10"/>
  <c r="I51" i="10"/>
  <c r="M51" i="10"/>
  <c r="Q51" i="10"/>
  <c r="J50" i="10"/>
  <c r="F51" i="10"/>
  <c r="B76" i="11"/>
  <c r="B75" i="11" s="1"/>
  <c r="B5" i="9"/>
  <c r="B10" i="9"/>
  <c r="F4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Q76" i="9" s="1"/>
  <c r="N77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K4" i="9" s="1"/>
  <c r="O5" i="9"/>
  <c r="O4" i="9" s="1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H33" i="10" s="1"/>
  <c r="L34" i="10"/>
  <c r="P34" i="10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4" i="10" s="1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K33" i="10" s="1"/>
  <c r="O40" i="10"/>
  <c r="O33" i="10" s="1"/>
  <c r="E48" i="10"/>
  <c r="I48" i="10"/>
  <c r="M48" i="10"/>
  <c r="Q48" i="10"/>
  <c r="F49" i="10"/>
  <c r="J49" i="10"/>
  <c r="N49" i="10"/>
  <c r="D76" i="11"/>
  <c r="H76" i="11"/>
  <c r="L76" i="11"/>
  <c r="P76" i="11"/>
  <c r="E76" i="11"/>
  <c r="I76" i="11"/>
  <c r="M76" i="11"/>
  <c r="Q76" i="11"/>
  <c r="F62" i="11"/>
  <c r="J62" i="11"/>
  <c r="N62" i="11"/>
  <c r="C62" i="11"/>
  <c r="G62" i="11"/>
  <c r="K62" i="11"/>
  <c r="O62" i="11"/>
  <c r="O60" i="11" s="1"/>
  <c r="D69" i="11"/>
  <c r="H69" i="11"/>
  <c r="H60" i="11" s="1"/>
  <c r="L69" i="11"/>
  <c r="L60" i="11" s="1"/>
  <c r="P69" i="11"/>
  <c r="B62" i="11"/>
  <c r="E69" i="11"/>
  <c r="I69" i="11"/>
  <c r="M69" i="11"/>
  <c r="Q69" i="11"/>
  <c r="F69" i="11"/>
  <c r="J69" i="11"/>
  <c r="N69" i="11"/>
  <c r="C76" i="11"/>
  <c r="G76" i="11"/>
  <c r="K76" i="11"/>
  <c r="O76" i="11"/>
  <c r="C127" i="8"/>
  <c r="C46" i="11" s="1"/>
  <c r="M73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F16" i="8"/>
  <c r="F207" i="8" s="1"/>
  <c r="O21" i="8"/>
  <c r="O212" i="8" s="1"/>
  <c r="P22" i="8"/>
  <c r="P213" i="8" s="1"/>
  <c r="D21" i="8"/>
  <c r="D212" i="8" s="1"/>
  <c r="H21" i="8"/>
  <c r="H212" i="8" s="1"/>
  <c r="M22" i="8"/>
  <c r="M213" i="8" s="1"/>
  <c r="Q22" i="8"/>
  <c r="Q213" i="8" s="1"/>
  <c r="J23" i="8"/>
  <c r="J214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J4" i="10" l="1"/>
  <c r="J183" i="8"/>
  <c r="P33" i="10"/>
  <c r="M58" i="8"/>
  <c r="M57" i="8" s="1"/>
  <c r="K58" i="8"/>
  <c r="P84" i="8"/>
  <c r="H4" i="10"/>
  <c r="C4" i="9"/>
  <c r="G4" i="10"/>
  <c r="I58" i="8"/>
  <c r="O75" i="11"/>
  <c r="J4" i="9"/>
  <c r="O59" i="11"/>
  <c r="P75" i="11"/>
  <c r="L75" i="11"/>
  <c r="Q75" i="11"/>
  <c r="M60" i="11"/>
  <c r="H75" i="11"/>
  <c r="I60" i="11"/>
  <c r="N75" i="11"/>
  <c r="Q60" i="11"/>
  <c r="E60" i="11"/>
  <c r="M75" i="11"/>
  <c r="C4" i="10"/>
  <c r="F33" i="10"/>
  <c r="Q4" i="10"/>
  <c r="O4" i="10"/>
  <c r="O183" i="8"/>
  <c r="C73" i="8"/>
  <c r="G58" i="8"/>
  <c r="N183" i="8"/>
  <c r="C58" i="8"/>
  <c r="C57" i="8" s="1"/>
  <c r="F183" i="8"/>
  <c r="E73" i="8"/>
  <c r="P73" i="8"/>
  <c r="K57" i="8"/>
  <c r="O84" i="8"/>
  <c r="Q112" i="8"/>
  <c r="G60" i="11"/>
  <c r="I42" i="9"/>
  <c r="Q4" i="9"/>
  <c r="Q47" i="10" s="1"/>
  <c r="N4" i="10"/>
  <c r="N47" i="10" s="1"/>
  <c r="P58" i="8"/>
  <c r="D58" i="8"/>
  <c r="M4" i="9"/>
  <c r="L183" i="8"/>
  <c r="I4" i="9"/>
  <c r="Q156" i="8"/>
  <c r="J73" i="8"/>
  <c r="K75" i="11"/>
  <c r="C47" i="10"/>
  <c r="F73" i="8"/>
  <c r="G156" i="8"/>
  <c r="G75" i="11"/>
  <c r="K60" i="11"/>
  <c r="K59" i="11" s="1"/>
  <c r="C75" i="11"/>
  <c r="J60" i="11"/>
  <c r="J59" i="11" s="1"/>
  <c r="C112" i="8"/>
  <c r="C33" i="10"/>
  <c r="J127" i="8"/>
  <c r="J46" i="11" s="1"/>
  <c r="E75" i="11"/>
  <c r="D75" i="11"/>
  <c r="G57" i="8"/>
  <c r="E58" i="8"/>
  <c r="C60" i="11"/>
  <c r="F42" i="9"/>
  <c r="F76" i="9" s="1"/>
  <c r="J47" i="10"/>
  <c r="I156" i="8"/>
  <c r="L58" i="8"/>
  <c r="I112" i="8"/>
  <c r="E4" i="9"/>
  <c r="J112" i="8"/>
  <c r="J111" i="8" s="1"/>
  <c r="E42" i="9"/>
  <c r="E76" i="9" s="1"/>
  <c r="N60" i="11"/>
  <c r="D33" i="10"/>
  <c r="B4" i="9"/>
  <c r="G33" i="10"/>
  <c r="O112" i="8"/>
  <c r="L59" i="11"/>
  <c r="M42" i="9"/>
  <c r="M76" i="9" s="1"/>
  <c r="H59" i="11"/>
  <c r="F60" i="11"/>
  <c r="F59" i="11" s="1"/>
  <c r="K47" i="10"/>
  <c r="B4" i="10"/>
  <c r="L33" i="10"/>
  <c r="J58" i="8"/>
  <c r="F127" i="8"/>
  <c r="F46" i="11" s="1"/>
  <c r="O42" i="9"/>
  <c r="O76" i="9" s="1"/>
  <c r="O47" i="10"/>
  <c r="M156" i="8"/>
  <c r="M4" i="10"/>
  <c r="I75" i="11"/>
  <c r="I59" i="11" s="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D4" i="9"/>
  <c r="D4" i="10"/>
  <c r="I33" i="10"/>
  <c r="L112" i="8"/>
  <c r="L33" i="11"/>
  <c r="O57" i="8"/>
  <c r="C210" i="8"/>
  <c r="C156" i="8"/>
  <c r="N58" i="8"/>
  <c r="N57" i="8" s="1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I4" i="10"/>
  <c r="E33" i="10"/>
  <c r="P42" i="9"/>
  <c r="P76" i="9" s="1"/>
  <c r="P77" i="9"/>
  <c r="H42" i="9"/>
  <c r="H76" i="9" s="1"/>
  <c r="H77" i="9"/>
  <c r="P4" i="10"/>
  <c r="E210" i="8"/>
  <c r="E156" i="8"/>
  <c r="F58" i="8"/>
  <c r="L127" i="8"/>
  <c r="L46" i="11" s="1"/>
  <c r="L47" i="11"/>
  <c r="K112" i="8"/>
  <c r="K33" i="11"/>
  <c r="C111" i="8"/>
  <c r="I57" i="8"/>
  <c r="E57" i="8"/>
  <c r="L57" i="8"/>
  <c r="D57" i="8"/>
  <c r="P57" i="8"/>
  <c r="E47" i="10" l="1"/>
  <c r="N59" i="11"/>
  <c r="G59" i="11"/>
  <c r="P59" i="11"/>
  <c r="Q59" i="11"/>
  <c r="J57" i="8"/>
  <c r="M59" i="11"/>
  <c r="E59" i="11"/>
  <c r="B47" i="10"/>
  <c r="I47" i="10"/>
  <c r="M47" i="10"/>
  <c r="O111" i="8"/>
  <c r="F57" i="8"/>
  <c r="K111" i="8"/>
  <c r="C59" i="11"/>
  <c r="P47" i="10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1" i="4"/>
  <c r="B18" i="4"/>
  <c r="B8" i="4"/>
  <c r="B21" i="4"/>
  <c r="B22" i="4"/>
  <c r="B16" i="4"/>
  <c r="B4" i="4"/>
  <c r="B7" i="4"/>
  <c r="B12" i="4"/>
  <c r="B9" i="4"/>
  <c r="B13" i="4"/>
  <c r="B20" i="4"/>
  <c r="B6" i="4"/>
  <c r="B15" i="4"/>
  <c r="B17" i="4"/>
  <c r="J140" i="11" l="1"/>
  <c r="I138" i="11"/>
  <c r="P137" i="11"/>
  <c r="P134" i="11"/>
  <c r="P133" i="11"/>
  <c r="H133" i="11"/>
  <c r="H132" i="11"/>
  <c r="H130" i="11"/>
  <c r="P127" i="11"/>
  <c r="H127" i="11"/>
  <c r="P125" i="11"/>
  <c r="P124" i="11"/>
  <c r="P123" i="11"/>
  <c r="P121" i="11"/>
  <c r="H121" i="11"/>
  <c r="H120" i="11"/>
  <c r="H119" i="11"/>
  <c r="P118" i="11"/>
  <c r="H118" i="11"/>
  <c r="H117" i="11"/>
  <c r="I140" i="11"/>
  <c r="I139" i="11"/>
  <c r="G138" i="11"/>
  <c r="O137" i="11"/>
  <c r="O134" i="11"/>
  <c r="G134" i="11"/>
  <c r="O133" i="11"/>
  <c r="O132" i="11"/>
  <c r="G132" i="11"/>
  <c r="O130" i="11"/>
  <c r="G127" i="11"/>
  <c r="G125" i="11"/>
  <c r="O124" i="11"/>
  <c r="O123" i="11"/>
  <c r="O121" i="11"/>
  <c r="G121" i="11"/>
  <c r="O120" i="11"/>
  <c r="G120" i="11"/>
  <c r="O119" i="11"/>
  <c r="G119" i="11"/>
  <c r="O118" i="11"/>
  <c r="G118" i="11"/>
  <c r="P140" i="11"/>
  <c r="H140" i="11"/>
  <c r="P139" i="11"/>
  <c r="H139" i="11"/>
  <c r="J134" i="11"/>
  <c r="J132" i="11"/>
  <c r="J130" i="11"/>
  <c r="J127" i="11"/>
  <c r="J125" i="11"/>
  <c r="J124" i="11"/>
  <c r="J121" i="11"/>
  <c r="J120" i="11"/>
  <c r="J119" i="11"/>
  <c r="J117" i="11"/>
  <c r="J138" i="11"/>
  <c r="I133" i="11"/>
  <c r="I132" i="11"/>
  <c r="I130" i="11"/>
  <c r="Q127" i="11"/>
  <c r="I127" i="11"/>
  <c r="Q125" i="11"/>
  <c r="I125" i="11"/>
  <c r="Q123" i="11"/>
  <c r="I121" i="11"/>
  <c r="I120" i="11"/>
  <c r="Q119" i="11"/>
  <c r="I119" i="11"/>
  <c r="I118" i="11"/>
  <c r="Q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N135" i="11"/>
  <c r="J135" i="11"/>
  <c r="J133" i="11"/>
  <c r="J129" i="11"/>
  <c r="J128" i="11"/>
  <c r="N127" i="11"/>
  <c r="N126" i="11"/>
  <c r="J126" i="11"/>
  <c r="F124" i="11"/>
  <c r="N123" i="11"/>
  <c r="N122" i="11"/>
  <c r="N121" i="11"/>
  <c r="N120" i="11"/>
  <c r="N118" i="11"/>
  <c r="N117" i="11"/>
  <c r="E166" i="7"/>
  <c r="G140" i="11"/>
  <c r="C140" i="11"/>
  <c r="C139" i="11"/>
  <c r="I137" i="11"/>
  <c r="I136" i="11"/>
  <c r="E135" i="11"/>
  <c r="M134" i="11"/>
  <c r="I134" i="11"/>
  <c r="E133" i="11"/>
  <c r="M132" i="11"/>
  <c r="Q130" i="11"/>
  <c r="I129" i="11"/>
  <c r="M128" i="11"/>
  <c r="E128" i="11"/>
  <c r="M127" i="11"/>
  <c r="E126" i="11"/>
  <c r="M125" i="11"/>
  <c r="E125" i="11"/>
  <c r="M124" i="11"/>
  <c r="E122" i="11"/>
  <c r="E121" i="11"/>
  <c r="E120" i="11"/>
  <c r="E119" i="11"/>
  <c r="M118" i="11"/>
  <c r="E118" i="11"/>
  <c r="M117" i="11"/>
  <c r="N140" i="11"/>
  <c r="F140" i="11"/>
  <c r="N139" i="11"/>
  <c r="J139" i="11"/>
  <c r="F139" i="11"/>
  <c r="L137" i="11"/>
  <c r="D137" i="11"/>
  <c r="P136" i="11"/>
  <c r="D136" i="11"/>
  <c r="P135" i="11"/>
  <c r="L135" i="11"/>
  <c r="H216" i="11"/>
  <c r="D216" i="11"/>
  <c r="D135" i="11"/>
  <c r="P215" i="11"/>
  <c r="L134" i="11"/>
  <c r="D134" i="11"/>
  <c r="L133" i="11"/>
  <c r="D133" i="11"/>
  <c r="P132" i="11"/>
  <c r="L132" i="11"/>
  <c r="D132" i="11"/>
  <c r="P130" i="11"/>
  <c r="L130" i="11"/>
  <c r="D130" i="11"/>
  <c r="L210" i="11"/>
  <c r="L129" i="11"/>
  <c r="H129" i="11"/>
  <c r="H210" i="11"/>
  <c r="D210" i="11"/>
  <c r="P128" i="11"/>
  <c r="L128" i="11"/>
  <c r="H128" i="11"/>
  <c r="D128" i="11"/>
  <c r="P208" i="11"/>
  <c r="H208" i="11"/>
  <c r="D208" i="11"/>
  <c r="D127" i="11"/>
  <c r="P207" i="11"/>
  <c r="P126" i="11"/>
  <c r="L126" i="11"/>
  <c r="D207" i="11"/>
  <c r="D126" i="11"/>
  <c r="L125" i="11"/>
  <c r="D125" i="11"/>
  <c r="H124" i="11"/>
  <c r="P203" i="11"/>
  <c r="H122" i="11"/>
  <c r="D203" i="11"/>
  <c r="D122" i="11"/>
  <c r="L121" i="11"/>
  <c r="D202" i="11"/>
  <c r="D121" i="11"/>
  <c r="L120" i="11"/>
  <c r="D201" i="11"/>
  <c r="D120" i="11"/>
  <c r="P200" i="11"/>
  <c r="H200" i="11"/>
  <c r="D119" i="11"/>
  <c r="L118" i="11"/>
  <c r="P198" i="11"/>
  <c r="D198" i="11"/>
  <c r="D117" i="11"/>
  <c r="L220" i="11"/>
  <c r="L139" i="11"/>
  <c r="H220" i="11"/>
  <c r="D220" i="11"/>
  <c r="D139" i="11"/>
  <c r="J137" i="11"/>
  <c r="J136" i="11"/>
  <c r="F135" i="11"/>
  <c r="N133" i="11"/>
  <c r="F133" i="11"/>
  <c r="N132" i="11"/>
  <c r="N130" i="11"/>
  <c r="N129" i="11"/>
  <c r="N128" i="11"/>
  <c r="F128" i="11"/>
  <c r="F126" i="11"/>
  <c r="N124" i="11"/>
  <c r="J123" i="11"/>
  <c r="J122" i="11"/>
  <c r="J118" i="11"/>
  <c r="K166" i="7"/>
  <c r="O139" i="11"/>
  <c r="G139" i="11"/>
  <c r="O138" i="11"/>
  <c r="E138" i="11"/>
  <c r="M137" i="11"/>
  <c r="E137" i="11"/>
  <c r="M136" i="11"/>
  <c r="E136" i="11"/>
  <c r="I135" i="11"/>
  <c r="Q134" i="11"/>
  <c r="M133" i="11"/>
  <c r="Q132" i="11"/>
  <c r="E132" i="11"/>
  <c r="M130" i="11"/>
  <c r="E130" i="11"/>
  <c r="M129" i="11"/>
  <c r="E129" i="11"/>
  <c r="Q128" i="11"/>
  <c r="I128" i="11"/>
  <c r="E127" i="11"/>
  <c r="I126" i="11"/>
  <c r="Q124" i="11"/>
  <c r="I124" i="11"/>
  <c r="M123" i="11"/>
  <c r="M122" i="11"/>
  <c r="Q120" i="11"/>
  <c r="Q118" i="11"/>
  <c r="E117" i="11"/>
  <c r="K164" i="7"/>
  <c r="M140" i="11"/>
  <c r="E140" i="11"/>
  <c r="Q139" i="11"/>
  <c r="M139" i="11"/>
  <c r="E139" i="11"/>
  <c r="C138" i="11"/>
  <c r="K137" i="11"/>
  <c r="G137" i="11"/>
  <c r="O136" i="11"/>
  <c r="K136" i="11"/>
  <c r="G136" i="11"/>
  <c r="C136" i="11"/>
  <c r="O135" i="11"/>
  <c r="K135" i="11"/>
  <c r="K134" i="11"/>
  <c r="C134" i="11"/>
  <c r="K133" i="11"/>
  <c r="K132" i="11"/>
  <c r="C132" i="11"/>
  <c r="K130" i="11"/>
  <c r="G130" i="11"/>
  <c r="C130" i="11"/>
  <c r="O129" i="11"/>
  <c r="K129" i="11"/>
  <c r="G129" i="11"/>
  <c r="C129" i="11"/>
  <c r="O128" i="11"/>
  <c r="K128" i="11"/>
  <c r="G128" i="11"/>
  <c r="K127" i="11"/>
  <c r="C127" i="11"/>
  <c r="O126" i="11"/>
  <c r="K126" i="11"/>
  <c r="G126" i="11"/>
  <c r="C126" i="11"/>
  <c r="O125" i="11"/>
  <c r="K125" i="11"/>
  <c r="C125" i="11"/>
  <c r="K124" i="11"/>
  <c r="G124" i="11"/>
  <c r="K123" i="11"/>
  <c r="O122" i="11"/>
  <c r="K122" i="11"/>
  <c r="C122" i="11"/>
  <c r="K121" i="11"/>
  <c r="C121" i="11"/>
  <c r="K120" i="11"/>
  <c r="C120" i="11"/>
  <c r="K119" i="11"/>
  <c r="C119" i="11"/>
  <c r="K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M78" i="10"/>
  <c r="I78" i="10"/>
  <c r="E78" i="10"/>
  <c r="Q77" i="10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Q201" i="11" s="1"/>
  <c r="M59" i="10"/>
  <c r="I59" i="10"/>
  <c r="I201" i="11" s="1"/>
  <c r="E59" i="10"/>
  <c r="E201" i="11" s="1"/>
  <c r="Q58" i="10"/>
  <c r="Q200" i="11" s="1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D9" i="14" s="1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40" i="11"/>
  <c r="K139" i="11"/>
  <c r="K138" i="11"/>
  <c r="C137" i="11"/>
  <c r="G135" i="11"/>
  <c r="C135" i="11"/>
  <c r="G133" i="11"/>
  <c r="C133" i="11"/>
  <c r="C128" i="11"/>
  <c r="O127" i="11"/>
  <c r="G123" i="11"/>
  <c r="C123" i="11"/>
  <c r="G122" i="11"/>
  <c r="C118" i="11"/>
  <c r="G117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135" i="11" s="1"/>
  <c r="N134" i="11"/>
  <c r="F134" i="11"/>
  <c r="B79" i="9"/>
  <c r="B134" i="11" s="1"/>
  <c r="B78" i="9"/>
  <c r="F132" i="11"/>
  <c r="B77" i="9"/>
  <c r="B132" i="11" s="1"/>
  <c r="F130" i="11"/>
  <c r="B75" i="9"/>
  <c r="B130" i="11" s="1"/>
  <c r="F129" i="11"/>
  <c r="B74" i="9"/>
  <c r="B129" i="11" s="1"/>
  <c r="B73" i="9"/>
  <c r="F127" i="11"/>
  <c r="B72" i="9"/>
  <c r="B71" i="9"/>
  <c r="B126" i="11" s="1"/>
  <c r="N125" i="11"/>
  <c r="F125" i="11"/>
  <c r="B70" i="9"/>
  <c r="B125" i="11" s="1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208" i="11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Q140" i="11"/>
  <c r="Q138" i="11"/>
  <c r="M138" i="11"/>
  <c r="Q137" i="11"/>
  <c r="Q136" i="11"/>
  <c r="Q135" i="11"/>
  <c r="M135" i="11"/>
  <c r="E134" i="11"/>
  <c r="Q133" i="11"/>
  <c r="Q129" i="11"/>
  <c r="Q126" i="11"/>
  <c r="M126" i="11"/>
  <c r="I123" i="11"/>
  <c r="E123" i="11"/>
  <c r="Q122" i="11"/>
  <c r="I122" i="11"/>
  <c r="Q121" i="11"/>
  <c r="M121" i="11"/>
  <c r="M120" i="11"/>
  <c r="M119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D138" i="11"/>
  <c r="H137" i="11"/>
  <c r="L136" i="11"/>
  <c r="H136" i="11"/>
  <c r="H135" i="11"/>
  <c r="H134" i="11"/>
  <c r="P129" i="11"/>
  <c r="D129" i="11"/>
  <c r="L127" i="11"/>
  <c r="H126" i="11"/>
  <c r="H125" i="11"/>
  <c r="L123" i="11"/>
  <c r="H123" i="11"/>
  <c r="D123" i="11"/>
  <c r="P122" i="11"/>
  <c r="L122" i="11"/>
  <c r="P120" i="11"/>
  <c r="P119" i="11"/>
  <c r="L119" i="11"/>
  <c r="D118" i="11"/>
  <c r="P117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L34" i="20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Q215" i="11" l="1"/>
  <c r="B133" i="11"/>
  <c r="Q219" i="11"/>
  <c r="Q220" i="11"/>
  <c r="O207" i="11"/>
  <c r="I202" i="11"/>
  <c r="L207" i="11"/>
  <c r="N199" i="11"/>
  <c r="P202" i="11"/>
  <c r="B203" i="11"/>
  <c r="J208" i="11"/>
  <c r="B139" i="11"/>
  <c r="K221" i="11"/>
  <c r="P13" i="19"/>
  <c r="K204" i="11"/>
  <c r="B131" i="10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138" i="11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L138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D143" i="9"/>
  <c r="L148" i="9"/>
  <c r="L158" i="9"/>
  <c r="L166" i="9"/>
  <c r="I141" i="9"/>
  <c r="I146" i="9"/>
  <c r="I148" i="9"/>
  <c r="I149" i="9"/>
  <c r="I151" i="9"/>
  <c r="I152" i="9"/>
  <c r="I154" i="9"/>
  <c r="I155" i="9"/>
  <c r="I160" i="9"/>
  <c r="I161" i="9"/>
  <c r="I162" i="9"/>
  <c r="I164" i="9"/>
  <c r="Q143" i="9"/>
  <c r="F149" i="9"/>
  <c r="F155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E14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53" i="9"/>
  <c r="B162" i="9"/>
  <c r="C145" i="9"/>
  <c r="C149" i="9"/>
  <c r="C163" i="9"/>
  <c r="H159" i="9" l="1"/>
  <c r="I163" i="9"/>
  <c r="E159" i="9"/>
  <c r="I166" i="9"/>
  <c r="I158" i="9"/>
  <c r="I153" i="9"/>
  <c r="I144" i="9"/>
  <c r="D55" i="10"/>
  <c r="D82" i="10"/>
  <c r="H219" i="11"/>
  <c r="I159" i="9"/>
  <c r="I145" i="9"/>
  <c r="I165" i="9"/>
  <c r="I156" i="9"/>
  <c r="I147" i="9"/>
  <c r="I143" i="9"/>
  <c r="F164" i="9"/>
  <c r="F160" i="9"/>
  <c r="F151" i="9"/>
  <c r="F146" i="9"/>
  <c r="F141" i="9"/>
  <c r="I163" i="7"/>
  <c r="Q157" i="9"/>
  <c r="Q164" i="9"/>
  <c r="Q160" i="9"/>
  <c r="Q155" i="9"/>
  <c r="Q151" i="9"/>
  <c r="Q147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I54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46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B66" i="14"/>
  <c r="D136" i="10"/>
  <c r="O60" i="14"/>
  <c r="L59" i="14"/>
  <c r="L62" i="14"/>
  <c r="L63" i="14"/>
  <c r="L66" i="14"/>
  <c r="L67" i="14"/>
  <c r="P54" i="10" l="1"/>
  <c r="I151" i="10"/>
  <c r="K62" i="14"/>
  <c r="C151" i="10"/>
  <c r="G158" i="10"/>
  <c r="G147" i="10"/>
  <c r="G141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E66" i="12" l="1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O66" i="12"/>
  <c r="O88" i="12" s="1"/>
  <c r="N66" i="12" l="1"/>
  <c r="N88" i="12" s="1"/>
  <c r="M66" i="12"/>
  <c r="M88" i="12" s="1"/>
  <c r="D66" i="12"/>
  <c r="D88" i="12" s="1"/>
  <c r="I66" i="12"/>
  <c r="I88" i="12" s="1"/>
  <c r="C117" i="12"/>
  <c r="G66" i="12"/>
  <c r="G88" i="12" s="1"/>
  <c r="K66" i="12"/>
  <c r="K88" i="12" s="1"/>
  <c r="C66" i="12"/>
  <c r="C88" i="12" s="1"/>
  <c r="F66" i="12"/>
  <c r="F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G62" i="12" l="1"/>
  <c r="G84" i="12" s="1"/>
  <c r="H62" i="12"/>
  <c r="H84" i="12" s="1"/>
  <c r="J62" i="12"/>
  <c r="J84" i="12" s="1"/>
  <c r="P28" i="14"/>
  <c r="N62" i="12"/>
  <c r="N84" i="12" s="1"/>
  <c r="I62" i="12"/>
  <c r="I84" i="12" s="1"/>
  <c r="L62" i="12"/>
  <c r="L84" i="12" s="1"/>
  <c r="C62" i="12"/>
  <c r="C84" i="12" s="1"/>
  <c r="M62" i="12"/>
  <c r="M84" i="12" s="1"/>
  <c r="K62" i="12"/>
  <c r="K84" i="12" s="1"/>
  <c r="F62" i="12"/>
  <c r="F84" i="12" s="1"/>
  <c r="B62" i="12"/>
  <c r="B84" i="12" s="1"/>
  <c r="D62" i="12"/>
  <c r="D84" i="12" s="1"/>
  <c r="E62" i="12"/>
  <c r="E84" i="12" s="1"/>
  <c r="P62" i="12"/>
  <c r="P84" i="12" s="1"/>
  <c r="Q62" i="12"/>
  <c r="Q84" i="12" s="1"/>
  <c r="O62" i="12"/>
  <c r="O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O65" i="12" l="1"/>
  <c r="O87" i="12" s="1"/>
  <c r="Q65" i="12"/>
  <c r="Q87" i="12" s="1"/>
  <c r="N65" i="12"/>
  <c r="N87" i="12" s="1"/>
  <c r="G65" i="12"/>
  <c r="G87" i="12" s="1"/>
  <c r="K65" i="12"/>
  <c r="K87" i="12" s="1"/>
  <c r="D65" i="12"/>
  <c r="D87" i="12" s="1"/>
  <c r="I118" i="12"/>
  <c r="L65" i="12"/>
  <c r="L87" i="12" s="1"/>
  <c r="O118" i="12"/>
  <c r="J65" i="12"/>
  <c r="J87" i="12" s="1"/>
  <c r="M118" i="12"/>
  <c r="M65" i="12"/>
  <c r="M87" i="12" s="1"/>
  <c r="K118" i="12"/>
  <c r="N118" i="12"/>
  <c r="P65" i="12"/>
  <c r="P87" i="12" s="1"/>
  <c r="C61" i="12"/>
  <c r="E118" i="12"/>
  <c r="H65" i="12"/>
  <c r="H87" i="12" s="1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Q63" i="12" l="1"/>
  <c r="G63" i="12"/>
  <c r="D63" i="12"/>
  <c r="P63" i="12"/>
  <c r="H63" i="12"/>
  <c r="O63" i="12"/>
  <c r="L63" i="12"/>
  <c r="J63" i="12"/>
  <c r="E63" i="12"/>
  <c r="K63" i="12"/>
  <c r="F63" i="12"/>
  <c r="I65" i="12"/>
  <c r="I87" i="12" s="1"/>
  <c r="N63" i="12"/>
  <c r="M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L61" i="12" l="1"/>
  <c r="H61" i="12"/>
  <c r="D61" i="12"/>
  <c r="Q61" i="12"/>
  <c r="M61" i="12"/>
  <c r="K61" i="12"/>
  <c r="O61" i="12"/>
  <c r="F61" i="12"/>
  <c r="G61" i="12"/>
  <c r="N61" i="12"/>
  <c r="E61" i="12"/>
  <c r="J61" i="12"/>
  <c r="I63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G124" i="12" l="1"/>
  <c r="J124" i="12"/>
  <c r="K46" i="14"/>
  <c r="K10" i="12"/>
  <c r="H205" i="7"/>
  <c r="J21" i="7"/>
  <c r="J122" i="12"/>
  <c r="J44" i="14"/>
  <c r="J123" i="12"/>
  <c r="G44" i="14"/>
  <c r="G21" i="7"/>
  <c r="G122" i="12"/>
  <c r="G123" i="12"/>
  <c r="K124" i="12" l="1"/>
  <c r="H68" i="12"/>
  <c r="H90" i="12" s="1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G68" i="12" l="1"/>
  <c r="G90" i="12" s="1"/>
  <c r="H69" i="12"/>
  <c r="H91" i="12" s="1"/>
  <c r="L124" i="12"/>
  <c r="J68" i="12"/>
  <c r="J90" i="12" s="1"/>
  <c r="F124" i="12"/>
  <c r="H21" i="12"/>
  <c r="H133" i="12" s="1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H14" i="12" l="1"/>
  <c r="H67" i="12"/>
  <c r="H33" i="14"/>
  <c r="K68" i="12"/>
  <c r="K90" i="12" s="1"/>
  <c r="J69" i="12"/>
  <c r="J91" i="12" s="1"/>
  <c r="H36" i="13"/>
  <c r="G69" i="12"/>
  <c r="G91" i="12" s="1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J67" i="12" l="1"/>
  <c r="N124" i="12"/>
  <c r="K69" i="12"/>
  <c r="K91" i="12" s="1"/>
  <c r="O124" i="12"/>
  <c r="J14" i="12"/>
  <c r="J26" i="14" s="1"/>
  <c r="L68" i="12"/>
  <c r="L90" i="12" s="1"/>
  <c r="F68" i="12"/>
  <c r="F90" i="12" s="1"/>
  <c r="G67" i="12"/>
  <c r="J133" i="12"/>
  <c r="J33" i="14"/>
  <c r="J134" i="12"/>
  <c r="J135" i="12"/>
  <c r="K21" i="12"/>
  <c r="K135" i="12" s="1"/>
  <c r="G135" i="12"/>
  <c r="K33" i="14"/>
  <c r="K133" i="12"/>
  <c r="K14" i="12"/>
  <c r="K13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G19" i="13"/>
  <c r="N21" i="7"/>
  <c r="N122" i="12"/>
  <c r="N44" i="14"/>
  <c r="N123" i="12"/>
  <c r="F37" i="13"/>
  <c r="F69" i="12" l="1"/>
  <c r="F91" i="12" s="1"/>
  <c r="M69" i="12"/>
  <c r="M91" i="12" s="1"/>
  <c r="K67" i="12"/>
  <c r="M68" i="12"/>
  <c r="M90" i="12" s="1"/>
  <c r="L69" i="12"/>
  <c r="L91" i="12" s="1"/>
  <c r="L21" i="12"/>
  <c r="L134" i="12" s="1"/>
  <c r="L14" i="12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33" i="14" l="1"/>
  <c r="O68" i="12"/>
  <c r="O90" i="12" s="1"/>
  <c r="B65" i="12"/>
  <c r="B87" i="12" s="1"/>
  <c r="L67" i="12"/>
  <c r="F67" i="12"/>
  <c r="L135" i="12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41" i="13"/>
  <c r="H63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N69" i="12"/>
  <c r="N91" i="12" s="1"/>
  <c r="B63" i="12"/>
  <c r="E124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N14" i="12"/>
  <c r="N67" i="12"/>
  <c r="D124" i="12"/>
  <c r="Q69" i="12"/>
  <c r="Q91" i="12" s="1"/>
  <c r="O33" i="14"/>
  <c r="O67" i="12"/>
  <c r="B61" i="12"/>
  <c r="O14" i="12"/>
  <c r="O26" i="14" s="1"/>
  <c r="P69" i="12"/>
  <c r="P91" i="12" s="1"/>
  <c r="Q68" i="12"/>
  <c r="Q90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Q67" i="12" l="1"/>
  <c r="C124" i="12"/>
  <c r="E68" i="12"/>
  <c r="E90" i="12" s="1"/>
  <c r="P133" i="12"/>
  <c r="P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D68" i="12" l="1"/>
  <c r="D90" i="12" s="1"/>
  <c r="E67" i="12"/>
  <c r="E69" i="12"/>
  <c r="E91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B69" i="12" l="1"/>
  <c r="B91" i="12" s="1"/>
  <c r="D67" i="12"/>
  <c r="C69" i="12"/>
  <c r="C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B67" i="12" l="1"/>
  <c r="C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L90" i="15"/>
  <c r="L7" i="18"/>
  <c r="L99" i="15"/>
  <c r="C102" i="15"/>
  <c r="C93" i="15"/>
  <c r="K16" i="7"/>
  <c r="K13" i="7" s="1"/>
  <c r="E62" i="15"/>
  <c r="F44" i="15"/>
  <c r="K4" i="15"/>
  <c r="K105" i="15" s="1"/>
  <c r="B17" i="15" l="1"/>
  <c r="B119" i="15" s="1"/>
  <c r="B102" i="15"/>
  <c r="B26" i="15"/>
  <c r="B93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/>
  <c r="J108" i="15" l="1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 s="1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6" i="15"/>
  <c r="I107" i="15"/>
  <c r="I105" i="15" l="1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108" i="15" s="1"/>
  <c r="H31" i="15"/>
  <c r="Q102" i="15"/>
  <c r="Q93" i="15"/>
  <c r="H105" i="15"/>
  <c r="H106" i="15"/>
  <c r="H107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 s="1"/>
  <c r="H48" i="15"/>
  <c r="G97" i="15" l="1"/>
  <c r="G5" i="18"/>
  <c r="G88" i="15"/>
  <c r="H72" i="15"/>
  <c r="H25" i="15" l="1"/>
  <c r="H16" i="15" s="1"/>
  <c r="H99" i="15" l="1"/>
  <c r="H7" i="18"/>
  <c r="H90" i="15"/>
  <c r="G16" i="7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 s="1"/>
  <c r="F88" i="15" l="1"/>
  <c r="F97" i="15"/>
  <c r="F5" i="18"/>
  <c r="G49" i="15"/>
  <c r="G48" i="15" l="1"/>
  <c r="G72" i="15" l="1"/>
  <c r="G25" i="15" l="1"/>
  <c r="G16" i="15" s="1"/>
  <c r="G90" i="15" l="1"/>
  <c r="G7" i="18"/>
  <c r="G99" i="15"/>
  <c r="F16" i="7" l="1"/>
  <c r="F4" i="15"/>
  <c r="F108" i="15" s="1"/>
  <c r="F106" i="15"/>
  <c r="F13" i="7"/>
  <c r="F31" i="15" l="1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 s="1"/>
  <c r="F48" i="15"/>
  <c r="E5" i="18" l="1"/>
  <c r="E97" i="15"/>
  <c r="E88" i="15"/>
  <c r="F72" i="15" l="1"/>
  <c r="F25" i="15" l="1"/>
  <c r="F16" i="15" s="1"/>
  <c r="D70" i="15"/>
  <c r="D23" i="15" l="1"/>
  <c r="D14" i="15" s="1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 s="1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 s="1"/>
  <c r="D72" i="15"/>
  <c r="D25" i="15" l="1"/>
  <c r="D16" i="15" s="1"/>
  <c r="B14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6" i="15"/>
  <c r="C107" i="15"/>
  <c r="C105" i="15" l="1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N106" i="15"/>
  <c r="B86" i="7"/>
  <c r="B88" i="7"/>
  <c r="B92" i="7"/>
  <c r="B85" i="7"/>
  <c r="B84" i="7"/>
  <c r="B87" i="7"/>
  <c r="B91" i="7"/>
  <c r="B89" i="7"/>
  <c r="B90" i="7"/>
  <c r="B94" i="7"/>
  <c r="B95" i="7"/>
  <c r="B96" i="7"/>
  <c r="N105" i="15" l="1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6" i="15" s="1"/>
  <c r="K25" i="18"/>
  <c r="N72" i="15"/>
  <c r="I172" i="7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N25" i="15" l="1"/>
  <c r="I65" i="16"/>
  <c r="Q107" i="15"/>
  <c r="Q105" i="15"/>
  <c r="J20" i="16"/>
  <c r="J25" i="18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B25" i="15" l="1"/>
  <c r="B16" i="15" s="1"/>
  <c r="M25" i="15"/>
  <c r="O25" i="15"/>
  <c r="L38" i="16"/>
  <c r="L25" i="18"/>
  <c r="M16" i="15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L65" i="16" l="1"/>
  <c r="M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 s="1"/>
  <c r="Q27" i="18" l="1"/>
  <c r="Q99" i="15"/>
  <c r="Q7" i="18"/>
  <c r="Q90" i="15"/>
  <c r="Q41" i="7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I24" i="15" l="1"/>
  <c r="G24" i="15"/>
  <c r="D12" i="18"/>
  <c r="D24" i="18" s="1"/>
  <c r="D18" i="18"/>
  <c r="E12" i="18"/>
  <c r="E24" i="18" s="1"/>
  <c r="E18" i="18"/>
  <c r="I15" i="15"/>
  <c r="I22" i="15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M24" i="15" l="1"/>
  <c r="H24" i="15"/>
  <c r="H15" i="15" s="1"/>
  <c r="K24" i="15"/>
  <c r="K15" i="15" s="1"/>
  <c r="P24" i="15"/>
  <c r="P15" i="15" s="1"/>
  <c r="O24" i="15"/>
  <c r="O22" i="15" s="1"/>
  <c r="G13" i="15"/>
  <c r="G26" i="18"/>
  <c r="I13" i="15"/>
  <c r="I116" i="15" s="1"/>
  <c r="I26" i="18"/>
  <c r="F12" i="18"/>
  <c r="F24" i="18" s="1"/>
  <c r="F18" i="18"/>
  <c r="M15" i="15"/>
  <c r="M22" i="15"/>
  <c r="P22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H22" i="15" l="1"/>
  <c r="L24" i="15"/>
  <c r="L15" i="15" s="1"/>
  <c r="I55" i="16"/>
  <c r="C24" i="15"/>
  <c r="K22" i="15"/>
  <c r="N24" i="15"/>
  <c r="N22" i="15" s="1"/>
  <c r="O15" i="15"/>
  <c r="O26" i="18" s="1"/>
  <c r="Q24" i="15"/>
  <c r="Q22" i="15" s="1"/>
  <c r="J24" i="15"/>
  <c r="J15" i="15" s="1"/>
  <c r="H13" i="15"/>
  <c r="H26" i="18"/>
  <c r="K13" i="15"/>
  <c r="K55" i="16" s="1"/>
  <c r="K26" i="18"/>
  <c r="P13" i="15"/>
  <c r="P26" i="18"/>
  <c r="M13" i="15"/>
  <c r="M116" i="15" s="1"/>
  <c r="M26" i="18"/>
  <c r="C15" i="15"/>
  <c r="C22" i="15"/>
  <c r="G115" i="15"/>
  <c r="G23" i="17"/>
  <c r="G19" i="16"/>
  <c r="G114" i="15"/>
  <c r="G117" i="15"/>
  <c r="G55" i="16"/>
  <c r="G116" i="15"/>
  <c r="P25" i="17"/>
  <c r="P21" i="16"/>
  <c r="H25" i="17"/>
  <c r="H21" i="16"/>
  <c r="H116" i="15"/>
  <c r="G66" i="16"/>
  <c r="I115" i="15"/>
  <c r="I117" i="15"/>
  <c r="I19" i="16"/>
  <c r="I114" i="15"/>
  <c r="I23" i="17"/>
  <c r="K25" i="17"/>
  <c r="K21" i="16"/>
  <c r="G89" i="15"/>
  <c r="G39" i="16"/>
  <c r="G43" i="17"/>
  <c r="G98" i="15"/>
  <c r="G6" i="18"/>
  <c r="G4" i="18" s="1"/>
  <c r="M25" i="17"/>
  <c r="M21" i="16"/>
  <c r="I66" i="16"/>
  <c r="I43" i="17"/>
  <c r="I39" i="16"/>
  <c r="I98" i="15"/>
  <c r="I89" i="15"/>
  <c r="I6" i="18"/>
  <c r="I4" i="18" s="1"/>
  <c r="L22" i="15" l="1"/>
  <c r="O21" i="16"/>
  <c r="O25" i="17"/>
  <c r="N15" i="15"/>
  <c r="J22" i="15"/>
  <c r="I64" i="16"/>
  <c r="Q15" i="15"/>
  <c r="Q13" i="15" s="1"/>
  <c r="O13" i="15"/>
  <c r="O116" i="15" s="1"/>
  <c r="N13" i="15"/>
  <c r="N26" i="18"/>
  <c r="L13" i="15"/>
  <c r="L26" i="18"/>
  <c r="C13" i="15"/>
  <c r="C55" i="16" s="1"/>
  <c r="C26" i="18"/>
  <c r="J13" i="15"/>
  <c r="J55" i="16" s="1"/>
  <c r="J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55" i="16"/>
  <c r="N21" i="16"/>
  <c r="G41" i="17"/>
  <c r="G96" i="15"/>
  <c r="G87" i="15"/>
  <c r="G37" i="16"/>
  <c r="O89" i="15"/>
  <c r="O39" i="16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M66" i="16"/>
  <c r="O66" i="16"/>
  <c r="Q25" i="17"/>
  <c r="M23" i="17"/>
  <c r="M115" i="15"/>
  <c r="M19" i="16"/>
  <c r="M114" i="15"/>
  <c r="M117" i="15"/>
  <c r="L25" i="17"/>
  <c r="L21" i="16"/>
  <c r="O115" i="15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21" i="16" l="1"/>
  <c r="Q116" i="15"/>
  <c r="Q55" i="16"/>
  <c r="O19" i="16"/>
  <c r="O55" i="16"/>
  <c r="O114" i="15"/>
  <c r="O117" i="15"/>
  <c r="O23" i="17"/>
  <c r="O78" i="15"/>
  <c r="Q26" i="18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78" i="15"/>
  <c r="Q6" i="18"/>
  <c r="Q4" i="18" s="1"/>
  <c r="Q98" i="15"/>
  <c r="J66" i="16"/>
  <c r="P69" i="15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4" i="16" s="1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O64" i="16" l="1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O17" i="15" l="1"/>
  <c r="O12" i="15" s="1"/>
  <c r="H17" i="15"/>
  <c r="H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23" i="16"/>
  <c r="L32" i="16"/>
  <c r="L7" i="16"/>
  <c r="L50" i="16" s="1"/>
  <c r="M32" i="16"/>
  <c r="M7" i="16"/>
  <c r="M50" i="16" s="1"/>
  <c r="I32" i="16"/>
  <c r="I7" i="16"/>
  <c r="I50" i="16" s="1"/>
  <c r="L59" i="16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O28" i="17"/>
  <c r="O119" i="15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41" i="16"/>
  <c r="H32" i="16"/>
  <c r="I181" i="7"/>
  <c r="I48" i="7"/>
  <c r="E181" i="7"/>
  <c r="E48" i="7"/>
  <c r="H118" i="15" l="1"/>
  <c r="H23" i="16"/>
  <c r="H119" i="15"/>
  <c r="H120" i="15"/>
  <c r="J17" i="15"/>
  <c r="J12" i="15" s="1"/>
  <c r="I17" i="15"/>
  <c r="I12" i="15" s="1"/>
  <c r="C17" i="15"/>
  <c r="C12" i="15" s="1"/>
  <c r="N17" i="15"/>
  <c r="N12" i="15" s="1"/>
  <c r="P17" i="15"/>
  <c r="P12" i="15" s="1"/>
  <c r="Q17" i="15"/>
  <c r="Q12" i="15" s="1"/>
  <c r="K17" i="15"/>
  <c r="K12" i="15" s="1"/>
  <c r="D17" i="15"/>
  <c r="D12" i="15" s="1"/>
  <c r="E17" i="15"/>
  <c r="E12" i="15" s="1"/>
  <c r="G17" i="15"/>
  <c r="G12" i="15" s="1"/>
  <c r="G18" i="16" s="1"/>
  <c r="H59" i="16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119" i="15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59" i="16"/>
  <c r="C119" i="15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G59" i="16"/>
  <c r="E180" i="7"/>
  <c r="E43" i="7"/>
  <c r="G37" i="17"/>
  <c r="G12" i="17"/>
  <c r="G27" i="17" s="1"/>
  <c r="G75" i="7"/>
  <c r="J7" i="16"/>
  <c r="J32" i="16"/>
  <c r="I28" i="17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59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119" i="15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N59" i="16" l="1"/>
  <c r="F82" i="15"/>
  <c r="I119" i="15"/>
  <c r="P69" i="16"/>
  <c r="K59" i="16"/>
  <c r="G69" i="16"/>
  <c r="K119" i="15"/>
  <c r="G120" i="15"/>
  <c r="P59" i="16"/>
  <c r="G118" i="15"/>
  <c r="G82" i="15"/>
  <c r="E59" i="16"/>
  <c r="M68" i="16"/>
  <c r="J69" i="16"/>
  <c r="G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63" i="16" s="1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E68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D113" i="12" l="1"/>
  <c r="D102" i="12"/>
  <c r="B78" i="12"/>
  <c r="B89" i="12" s="1"/>
  <c r="B111" i="12"/>
  <c r="B100" i="12"/>
  <c r="C112" i="12"/>
  <c r="C101" i="12"/>
  <c r="C32" i="12"/>
  <c r="B55" i="14"/>
  <c r="B58" i="13"/>
  <c r="D60" i="13"/>
  <c r="D57" i="14"/>
  <c r="C43" i="12"/>
  <c r="C59" i="13"/>
  <c r="C56" i="14"/>
  <c r="D54" i="12"/>
  <c r="C111" i="12" l="1"/>
  <c r="C100" i="12"/>
  <c r="E113" i="12"/>
  <c r="E102" i="12"/>
  <c r="D112" i="12"/>
  <c r="D101" i="12"/>
  <c r="B108" i="12"/>
  <c r="B97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E78" i="12" l="1"/>
  <c r="E89" i="12" s="1"/>
  <c r="E111" i="12"/>
  <c r="E100" i="12"/>
  <c r="B109" i="12"/>
  <c r="B98" i="12"/>
  <c r="D108" i="12"/>
  <c r="D97" i="12"/>
  <c r="F112" i="12"/>
  <c r="F101" i="12"/>
  <c r="G113" i="12"/>
  <c r="G102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E108" i="12"/>
  <c r="E97" i="12"/>
  <c r="F78" i="12"/>
  <c r="F89" i="12" s="1"/>
  <c r="F111" i="12"/>
  <c r="F100" i="12"/>
  <c r="G112" i="12"/>
  <c r="G101" i="12"/>
  <c r="C109" i="12"/>
  <c r="C98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H112" i="12" l="1"/>
  <c r="H101" i="12"/>
  <c r="G78" i="12"/>
  <c r="G89" i="12" s="1"/>
  <c r="G111" i="12"/>
  <c r="G100" i="12"/>
  <c r="F108" i="12"/>
  <c r="F97" i="12"/>
  <c r="B105" i="12"/>
  <c r="B94" i="12"/>
  <c r="D109" i="12"/>
  <c r="D98" i="12"/>
  <c r="I113" i="12"/>
  <c r="I102" i="12"/>
  <c r="H78" i="12"/>
  <c r="H89" i="12" s="1"/>
  <c r="H111" i="12"/>
  <c r="H100" i="12"/>
  <c r="C74" i="12"/>
  <c r="C85" i="12" s="1"/>
  <c r="C107" i="12"/>
  <c r="C96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D74" i="12" l="1"/>
  <c r="D85" i="12" s="1"/>
  <c r="D107" i="12"/>
  <c r="D96" i="12"/>
  <c r="J113" i="12"/>
  <c r="J102" i="12"/>
  <c r="I112" i="12"/>
  <c r="I101" i="12"/>
  <c r="G108" i="12"/>
  <c r="G97" i="12"/>
  <c r="C72" i="12"/>
  <c r="C83" i="12" s="1"/>
  <c r="C105" i="12"/>
  <c r="C94" i="12"/>
  <c r="E109" i="12"/>
  <c r="E98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J112" i="12"/>
  <c r="J101" i="12"/>
  <c r="E74" i="12"/>
  <c r="E85" i="12" s="1"/>
  <c r="E107" i="12"/>
  <c r="E96" i="12"/>
  <c r="F109" i="12"/>
  <c r="F98" i="12"/>
  <c r="K113" i="12"/>
  <c r="K102" i="12"/>
  <c r="I78" i="12"/>
  <c r="I89" i="12" s="1"/>
  <c r="I111" i="12"/>
  <c r="I100" i="12"/>
  <c r="D72" i="12"/>
  <c r="D83" i="12" s="1"/>
  <c r="D105" i="12"/>
  <c r="D94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L113" i="12"/>
  <c r="L102" i="12"/>
  <c r="F74" i="12"/>
  <c r="F85" i="12" s="1"/>
  <c r="F107" i="12"/>
  <c r="F96" i="12"/>
  <c r="E72" i="12"/>
  <c r="E83" i="12" s="1"/>
  <c r="E105" i="12"/>
  <c r="E94" i="12"/>
  <c r="K112" i="12"/>
  <c r="K101" i="12"/>
  <c r="J78" i="12"/>
  <c r="J89" i="12" s="1"/>
  <c r="J111" i="12"/>
  <c r="J100" i="12"/>
  <c r="G109" i="12"/>
  <c r="G98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K78" i="12"/>
  <c r="K89" i="12" s="1"/>
  <c r="K111" i="12"/>
  <c r="K100" i="12"/>
  <c r="F72" i="12"/>
  <c r="F83" i="12" s="1"/>
  <c r="F105" i="12"/>
  <c r="F94" i="12"/>
  <c r="M113" i="12"/>
  <c r="M102" i="12"/>
  <c r="L112" i="12"/>
  <c r="L101" i="12"/>
  <c r="G74" i="12"/>
  <c r="G85" i="12" s="1"/>
  <c r="G107" i="12"/>
  <c r="G96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K108" i="12"/>
  <c r="K97" i="12"/>
  <c r="I109" i="12"/>
  <c r="I98" i="12"/>
  <c r="N113" i="12"/>
  <c r="N102" i="12"/>
  <c r="M112" i="12"/>
  <c r="M101" i="12"/>
  <c r="H74" i="12"/>
  <c r="H85" i="12" s="1"/>
  <c r="H107" i="12"/>
  <c r="H96" i="12"/>
  <c r="L78" i="12"/>
  <c r="L89" i="12" s="1"/>
  <c r="L111" i="12"/>
  <c r="L100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J109" i="12" l="1"/>
  <c r="J98" i="12"/>
  <c r="I74" i="12"/>
  <c r="I85" i="12" s="1"/>
  <c r="I107" i="12"/>
  <c r="I96" i="12"/>
  <c r="H72" i="12"/>
  <c r="H83" i="12" s="1"/>
  <c r="H105" i="12"/>
  <c r="H94" i="12"/>
  <c r="M78" i="12"/>
  <c r="M89" i="12" s="1"/>
  <c r="M111" i="12"/>
  <c r="M100" i="12"/>
  <c r="O113" i="12"/>
  <c r="O102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J74" i="12" l="1"/>
  <c r="J85" i="12" s="1"/>
  <c r="J107" i="12"/>
  <c r="J96" i="12"/>
  <c r="N78" i="12"/>
  <c r="N89" i="12" s="1"/>
  <c r="N111" i="12"/>
  <c r="N100" i="12"/>
  <c r="M108" i="12"/>
  <c r="M97" i="12"/>
  <c r="K109" i="12"/>
  <c r="K98" i="12"/>
  <c r="P113" i="12"/>
  <c r="P102" i="12"/>
  <c r="O112" i="12"/>
  <c r="O101" i="12"/>
  <c r="I72" i="12"/>
  <c r="I83" i="12" s="1"/>
  <c r="I105" i="12"/>
  <c r="I94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J105" i="12" l="1"/>
  <c r="J94" i="12"/>
  <c r="O78" i="12"/>
  <c r="O89" i="12" s="1"/>
  <c r="O111" i="12"/>
  <c r="O100" i="12"/>
  <c r="J72" i="12"/>
  <c r="J83" i="12" s="1"/>
  <c r="P112" i="12"/>
  <c r="P101" i="12"/>
  <c r="L109" i="12"/>
  <c r="L98" i="12"/>
  <c r="N108" i="12"/>
  <c r="N97" i="12"/>
  <c r="K74" i="12"/>
  <c r="K85" i="12" s="1"/>
  <c r="K107" i="12"/>
  <c r="K96" i="12"/>
  <c r="Q113" i="12"/>
  <c r="Q102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72" i="12" s="1"/>
  <c r="K83" i="12" s="1"/>
  <c r="K54" i="13"/>
  <c r="K51" i="14"/>
  <c r="Q54" i="12"/>
  <c r="M50" i="12"/>
  <c r="Q112" i="12" l="1"/>
  <c r="Q101" i="12"/>
  <c r="K105" i="12"/>
  <c r="K94" i="12"/>
  <c r="M109" i="12"/>
  <c r="M98" i="12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L72" i="12" l="1"/>
  <c r="L83" i="12" s="1"/>
  <c r="L105" i="12"/>
  <c r="L94" i="12"/>
  <c r="M74" i="12"/>
  <c r="M85" i="12" s="1"/>
  <c r="M107" i="12"/>
  <c r="M96" i="12"/>
  <c r="N109" i="12"/>
  <c r="N98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P109" i="12"/>
  <c r="P98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Q109" i="12" l="1"/>
  <c r="Q98" i="12"/>
  <c r="P74" i="12"/>
  <c r="P85" i="12" s="1"/>
  <c r="P107" i="12"/>
  <c r="P96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<sst xmlns="http://schemas.openxmlformats.org/spreadsheetml/2006/main" count="1839" uniqueCount="194">
  <si>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</si>
  <si>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</si>
  <si>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</si>
  <si>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</si>
  <si>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</si>
  <si>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</si>
  <si>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</si>
  <si>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</si>
  <si>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</si>
  <si>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</si>
  <si>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</si>
  <si>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</si>
  <si>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</si>
  <si>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</si>
  <si>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</si>
  <si>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</si>
  <si>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</si>
  <si>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</si>
  <si>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</si>
  <si>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</si>
  <si>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</si>
  <si>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</si>
  <si>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</si>
  <si>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</si>
  <si>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</si>
  <si>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</si>
  <si>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</si>
  <si>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</si>
  <si>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</si>
  <si>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</si>
  <si>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</si>
  <si>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</si>
  <si>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</si>
  <si>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</si>
  <si>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</si>
  <si>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</si>
  <si>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</si>
  <si>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</si>
  <si>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</si>
  <si>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</si>
  <si>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</si>
  <si>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</si>
  <si>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</si>
  <si>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</si>
  <si>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</si>
  <si>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</si>
  <si>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</si>
  <si>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</si>
  <si>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</si>
  <si>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</si>
  <si>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</si>
  <si>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</si>
  <si>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</si>
  <si>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</si>
  <si>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</si>
  <si>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</si>
  <si>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</si>
  <si>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</si>
  <si>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</si>
  <si>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</si>
  <si>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</si>
  <si>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</si>
  <si>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</si>
  <si>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</si>
  <si>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</si>
  <si>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</si>
  <si>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</si>
  <si>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</si>
  <si>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</si>
  <si>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</si>
  <si>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</si>
  <si>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</si>
  <si>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</si>
  <si>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</si>
  <si>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</si>
  <si>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</si>
  <si>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</si>
  <si>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</si>
  <si>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</si>
  <si>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</si>
  <si>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</si>
  <si>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</si>
  <si>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</si>
  <si>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</si>
  <si>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</si>
  <si>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</si>
  <si>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</si>
  <si>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</si>
  <si>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</si>
  <si>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</si>
  <si>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</si>
  <si>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</si>
  <si>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</si>
  <si>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</si>
  <si>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</si>
  <si>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</si>
  <si>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</si>
  <si>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</si>
  <si>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</si>
  <si>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</si>
  <si>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</si>
  <si>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</si>
  <si>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</si>
  <si>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</si>
  <si>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</si>
  <si>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</si>
  <si>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</si>
  <si>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</si>
  <si>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</si>
  <si>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</si>
  <si>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</si>
  <si>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</si>
  <si>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</si>
  <si>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</si>
  <si>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</si>
  <si>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</si>
  <si>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</si>
  <si>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</si>
  <si>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</si>
  <si>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</si>
  <si>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</si>
  <si>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</si>
  <si>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</si>
  <si>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</si>
  <si>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</si>
  <si>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</si>
  <si>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</si>
  <si>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</si>
  <si>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</si>
  <si>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</si>
  <si>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</si>
  <si>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</si>
  <si>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</si>
  <si>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</si>
  <si>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</si>
  <si>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</si>
  <si>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</si>
  <si>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</si>
  <si>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</si>
  <si>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</si>
  <si>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</si>
  <si>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</si>
  <si>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</si>
  <si>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</si>
  <si>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</si>
  <si>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</si>
  <si>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</si>
  <si>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</si>
  <si>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</si>
  <si>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</si>
  <si>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</si>
  <si>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</si>
  <si>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</si>
  <si>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</si>
  <si>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</si>
  <si>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</si>
  <si>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</si>
  <si>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</si>
  <si>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</si>
  <si>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</si>
  <si>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</si>
  <si>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</si>
  <si>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</si>
  <si>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</si>
  <si>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</si>
  <si>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</si>
  <si>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</si>
  <si>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</si>
  <si>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</si>
  <si>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</si>
  <si>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</si>
  <si>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</si>
  <si>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</si>
  <si>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</si>
  <si>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</si>
  <si>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</si>
  <si>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</si>
  <si>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LU</t>
  </si>
  <si>
    <t>Luxembourg</t>
  </si>
  <si>
    <t>LU - Aviation</t>
  </si>
  <si>
    <t>LU - Aviation / energy consumption</t>
  </si>
  <si>
    <t/>
  </si>
  <si>
    <t>LU - Aviation / passenger transport specific data</t>
  </si>
  <si>
    <t>LU - Road transport</t>
  </si>
  <si>
    <t>LU - Road transport / energy consumption</t>
  </si>
  <si>
    <t>LU - Road transport / CO2 emissions</t>
  </si>
  <si>
    <t>LU - Road transport / technologies</t>
  </si>
  <si>
    <t>LU - Rail, metro and tram</t>
  </si>
  <si>
    <t>LU - Rail, metro and tram / energy consumption</t>
  </si>
  <si>
    <t>LU - Rail, metro and tram / CO2 emissions</t>
  </si>
  <si>
    <t>LU - Aviation / CO2 emissions</t>
  </si>
  <si>
    <t>LU - Coastal shipping and inland waterways</t>
  </si>
  <si>
    <t>LU - Coastal shipping and inland waterways / energy consumption</t>
  </si>
  <si>
    <t>LU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</si>
</sst>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43297.738240740742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22.007972357945292</v>
      </c>
      <c r="C4" s="124">
        <v>25.310122029972</v>
      </c>
      <c r="D4" s="124">
        <v>22.027359625128</v>
      </c>
      <c r="E4" s="124">
        <v>18.922676059404001</v>
      </c>
      <c r="F4" s="124">
        <v>12.720196297692</v>
      </c>
      <c r="G4" s="124">
        <v>9.4310241729257562</v>
      </c>
      <c r="H4" s="124">
        <v>6.2588196871199999</v>
      </c>
      <c r="I4" s="124">
        <v>9.3784879356479998</v>
      </c>
      <c r="J4" s="124">
        <v>12.71976195906</v>
      </c>
      <c r="K4" s="124">
        <v>9.3814042093199994</v>
      </c>
      <c r="L4" s="124">
        <v>9.410783735990675</v>
      </c>
      <c r="M4" s="124">
        <v>9.4265301399082553</v>
      </c>
      <c r="N4" s="124">
        <v>12.597064297940024</v>
      </c>
      <c r="O4" s="124">
        <v>15.732449059871161</v>
      </c>
      <c r="P4" s="124">
        <v>12.597146668932789</v>
      </c>
      <c r="Q4" s="124">
        <v>15.709502884407323</v>
      </c>
    </row>
    <row r="5" spans="1:17" ht="11.45" customHeight="1" x14ac:dyDescent="0.25">
      <c r="A5" s="91" t="s">
        <v>116</v>
      </c>
      <c r="B5" s="90">
        <f t="shared" ref="B5:Q5" si="0">B4-B6</f>
        <v>22.007972357945292</v>
      </c>
      <c r="C5" s="90">
        <f t="shared" si="0"/>
        <v>25.310122029972</v>
      </c>
      <c r="D5" s="90">
        <f t="shared" si="0"/>
        <v>22.027359625128</v>
      </c>
      <c r="E5" s="90">
        <f t="shared" si="0"/>
        <v>18.922676059404001</v>
      </c>
      <c r="F5" s="90">
        <f t="shared" si="0"/>
        <v>12.720196297692</v>
      </c>
      <c r="G5" s="90">
        <f t="shared" si="0"/>
        <v>9.4310241729257562</v>
      </c>
      <c r="H5" s="90">
        <f t="shared" si="0"/>
        <v>6.2588196871199999</v>
      </c>
      <c r="I5" s="90">
        <f t="shared" si="0"/>
        <v>9.3784879356479998</v>
      </c>
      <c r="J5" s="90">
        <f t="shared" si="0"/>
        <v>12.71976195906</v>
      </c>
      <c r="K5" s="90">
        <f t="shared" si="0"/>
        <v>9.3814042093199994</v>
      </c>
      <c r="L5" s="90">
        <f t="shared" si="0"/>
        <v>9.410783735990675</v>
      </c>
      <c r="M5" s="90">
        <f t="shared" si="0"/>
        <v>9.4265301399082553</v>
      </c>
      <c r="N5" s="90">
        <f t="shared" si="0"/>
        <v>12.597064297940024</v>
      </c>
      <c r="O5" s="90">
        <f t="shared" si="0"/>
        <v>15.732449059871161</v>
      </c>
      <c r="P5" s="90">
        <f t="shared" si="0"/>
        <v>12.597146668932789</v>
      </c>
      <c r="Q5" s="90">
        <f t="shared" si="0"/>
        <v>15.709502884407323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22.007972357945295</v>
      </c>
      <c r="C8" s="71">
        <f t="shared" si="1"/>
        <v>25.310122029972</v>
      </c>
      <c r="D8" s="71">
        <f t="shared" si="1"/>
        <v>22.027359625128</v>
      </c>
      <c r="E8" s="71">
        <f t="shared" si="1"/>
        <v>18.922676059404004</v>
      </c>
      <c r="F8" s="71">
        <f t="shared" si="1"/>
        <v>12.720196297691999</v>
      </c>
      <c r="G8" s="71">
        <f t="shared" si="1"/>
        <v>9.431024172925758</v>
      </c>
      <c r="H8" s="71">
        <f t="shared" si="1"/>
        <v>6.2588196871200008</v>
      </c>
      <c r="I8" s="71">
        <f t="shared" si="1"/>
        <v>9.378487935647998</v>
      </c>
      <c r="J8" s="71">
        <f t="shared" si="1"/>
        <v>12.719761959059998</v>
      </c>
      <c r="K8" s="71">
        <f t="shared" si="1"/>
        <v>9.3814042093199994</v>
      </c>
      <c r="L8" s="71">
        <f t="shared" si="1"/>
        <v>9.4107837359906767</v>
      </c>
      <c r="M8" s="71">
        <f t="shared" si="1"/>
        <v>9.4265301399082571</v>
      </c>
      <c r="N8" s="71">
        <f t="shared" si="1"/>
        <v>12.597064297940024</v>
      </c>
      <c r="O8" s="71">
        <f t="shared" si="1"/>
        <v>15.732449059871165</v>
      </c>
      <c r="P8" s="71">
        <f t="shared" si="1"/>
        <v>12.597146668932785</v>
      </c>
      <c r="Q8" s="71">
        <f t="shared" si="1"/>
        <v>15.709502884407323</v>
      </c>
    </row>
    <row r="9" spans="1:17" ht="11.45" customHeight="1" x14ac:dyDescent="0.25">
      <c r="A9" s="25" t="s">
        <v>39</v>
      </c>
      <c r="B9" s="24">
        <f t="shared" ref="B9:Q9" si="2">SUM(B10,B11,B14)</f>
        <v>7.9388386645861564</v>
      </c>
      <c r="C9" s="24">
        <f t="shared" si="2"/>
        <v>12.348467505312446</v>
      </c>
      <c r="D9" s="24">
        <f t="shared" si="2"/>
        <v>10.806123388727441</v>
      </c>
      <c r="E9" s="24">
        <f t="shared" si="2"/>
        <v>8.9726950976235127</v>
      </c>
      <c r="F9" s="24">
        <f t="shared" si="2"/>
        <v>4.5919835288567432</v>
      </c>
      <c r="G9" s="24">
        <f t="shared" si="2"/>
        <v>4.2118638859532913</v>
      </c>
      <c r="H9" s="24">
        <f t="shared" si="2"/>
        <v>4.1474909086935119</v>
      </c>
      <c r="I9" s="24">
        <f t="shared" si="2"/>
        <v>7.0078028591967527</v>
      </c>
      <c r="J9" s="24">
        <f t="shared" si="2"/>
        <v>9.6796524160392163</v>
      </c>
      <c r="K9" s="24">
        <f t="shared" si="2"/>
        <v>6.6049958585808781</v>
      </c>
      <c r="L9" s="24">
        <f t="shared" si="2"/>
        <v>8.0335999603958559</v>
      </c>
      <c r="M9" s="24">
        <f t="shared" si="2"/>
        <v>8.1745557052282152</v>
      </c>
      <c r="N9" s="24">
        <f t="shared" si="2"/>
        <v>11.114411250583824</v>
      </c>
      <c r="O9" s="24">
        <f t="shared" si="2"/>
        <v>13.966679085090068</v>
      </c>
      <c r="P9" s="24">
        <f t="shared" si="2"/>
        <v>11.220890459725982</v>
      </c>
      <c r="Q9" s="24">
        <f t="shared" si="2"/>
        <v>14.068668282379468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7.9388386645861564</v>
      </c>
      <c r="C11" s="21">
        <f t="shared" si="3"/>
        <v>12.348467505312446</v>
      </c>
      <c r="D11" s="21">
        <f t="shared" si="3"/>
        <v>10.806123388727441</v>
      </c>
      <c r="E11" s="21">
        <f t="shared" si="3"/>
        <v>8.9726950976235127</v>
      </c>
      <c r="F11" s="21">
        <f t="shared" si="3"/>
        <v>4.5919835288567432</v>
      </c>
      <c r="G11" s="21">
        <f t="shared" si="3"/>
        <v>4.2118638859532913</v>
      </c>
      <c r="H11" s="21">
        <f t="shared" si="3"/>
        <v>4.1474909086935119</v>
      </c>
      <c r="I11" s="21">
        <f t="shared" si="3"/>
        <v>7.0078028591967527</v>
      </c>
      <c r="J11" s="21">
        <f t="shared" si="3"/>
        <v>9.6796524160392163</v>
      </c>
      <c r="K11" s="21">
        <f t="shared" si="3"/>
        <v>6.6049958585808781</v>
      </c>
      <c r="L11" s="21">
        <f t="shared" si="3"/>
        <v>8.0335999603958559</v>
      </c>
      <c r="M11" s="21">
        <f t="shared" si="3"/>
        <v>8.1745557052282152</v>
      </c>
      <c r="N11" s="21">
        <f t="shared" si="3"/>
        <v>11.114411250583824</v>
      </c>
      <c r="O11" s="21">
        <f t="shared" si="3"/>
        <v>13.966679085090068</v>
      </c>
      <c r="P11" s="21">
        <f t="shared" si="3"/>
        <v>11.220890459725982</v>
      </c>
      <c r="Q11" s="21">
        <f t="shared" si="3"/>
        <v>14.068668282379468</v>
      </c>
    </row>
    <row r="12" spans="1:17" ht="11.45" customHeight="1" x14ac:dyDescent="0.25">
      <c r="A12" s="62" t="s">
        <v>17</v>
      </c>
      <c r="B12" s="70">
        <v>7.9388386645861564</v>
      </c>
      <c r="C12" s="70">
        <v>12.348467505312446</v>
      </c>
      <c r="D12" s="70">
        <v>10.806123388727441</v>
      </c>
      <c r="E12" s="70">
        <v>8.9726950976235127</v>
      </c>
      <c r="F12" s="70">
        <v>4.5919835288567432</v>
      </c>
      <c r="G12" s="70">
        <v>4.2118638859532913</v>
      </c>
      <c r="H12" s="70">
        <v>4.1474909086935119</v>
      </c>
      <c r="I12" s="70">
        <v>7.0078028591967527</v>
      </c>
      <c r="J12" s="70">
        <v>9.6796524160392163</v>
      </c>
      <c r="K12" s="70">
        <v>6.6049958585808781</v>
      </c>
      <c r="L12" s="70">
        <v>8.0335999603958559</v>
      </c>
      <c r="M12" s="70">
        <v>8.1745557052282152</v>
      </c>
      <c r="N12" s="70">
        <v>11.114411250583824</v>
      </c>
      <c r="O12" s="70">
        <v>13.966679085090068</v>
      </c>
      <c r="P12" s="70">
        <v>11.220890459725982</v>
      </c>
      <c r="Q12" s="70">
        <v>14.068668282379468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14.069133693359138</v>
      </c>
      <c r="C15" s="24">
        <f t="shared" si="4"/>
        <v>12.961654524659554</v>
      </c>
      <c r="D15" s="24">
        <f t="shared" si="4"/>
        <v>11.221236236400561</v>
      </c>
      <c r="E15" s="24">
        <f t="shared" si="4"/>
        <v>9.9499809617804917</v>
      </c>
      <c r="F15" s="24">
        <f t="shared" si="4"/>
        <v>8.1282127688352563</v>
      </c>
      <c r="G15" s="24">
        <f t="shared" si="4"/>
        <v>5.2191602869724667</v>
      </c>
      <c r="H15" s="24">
        <f t="shared" si="4"/>
        <v>2.1113287784264885</v>
      </c>
      <c r="I15" s="24">
        <f t="shared" si="4"/>
        <v>2.3706850764512453</v>
      </c>
      <c r="J15" s="24">
        <f t="shared" si="4"/>
        <v>3.0401095430207823</v>
      </c>
      <c r="K15" s="24">
        <f t="shared" si="4"/>
        <v>2.7764083507391204</v>
      </c>
      <c r="L15" s="24">
        <f t="shared" si="4"/>
        <v>1.37718377559482</v>
      </c>
      <c r="M15" s="24">
        <f t="shared" si="4"/>
        <v>1.2519744346800417</v>
      </c>
      <c r="N15" s="24">
        <f t="shared" si="4"/>
        <v>1.4826530473561998</v>
      </c>
      <c r="O15" s="24">
        <f t="shared" si="4"/>
        <v>1.7657699747810978</v>
      </c>
      <c r="P15" s="24">
        <f t="shared" si="4"/>
        <v>1.3762562092068025</v>
      </c>
      <c r="Q15" s="24">
        <f t="shared" si="4"/>
        <v>1.6408346020278555</v>
      </c>
    </row>
    <row r="16" spans="1:17" ht="11.45" customHeight="1" x14ac:dyDescent="0.25">
      <c r="A16" s="116" t="s">
        <v>17</v>
      </c>
      <c r="B16" s="70">
        <v>14.069133693359138</v>
      </c>
      <c r="C16" s="70">
        <v>12.961654524659554</v>
      </c>
      <c r="D16" s="70">
        <v>11.221236236400561</v>
      </c>
      <c r="E16" s="70">
        <v>9.9499809617804917</v>
      </c>
      <c r="F16" s="70">
        <v>8.1282127688352563</v>
      </c>
      <c r="G16" s="70">
        <v>5.2191602869724667</v>
      </c>
      <c r="H16" s="70">
        <v>2.1113287784264885</v>
      </c>
      <c r="I16" s="70">
        <v>2.3706850764512453</v>
      </c>
      <c r="J16" s="70">
        <v>3.0401095430207823</v>
      </c>
      <c r="K16" s="70">
        <v>2.7764083507391204</v>
      </c>
      <c r="L16" s="70">
        <v>1.37718377559482</v>
      </c>
      <c r="M16" s="70">
        <v>1.2519744346800417</v>
      </c>
      <c r="N16" s="70">
        <v>1.4826530473561998</v>
      </c>
      <c r="O16" s="70">
        <v>1.7657699747810978</v>
      </c>
      <c r="P16" s="70">
        <v>1.3762562092068025</v>
      </c>
      <c r="Q16" s="70">
        <v>1.6408346020278555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1.7961606773543222</v>
      </c>
      <c r="C22" s="124">
        <v>1.8002123849158436</v>
      </c>
      <c r="D22" s="124">
        <v>1.6687368371508526</v>
      </c>
      <c r="E22" s="124">
        <v>1.5639286132348165</v>
      </c>
      <c r="F22" s="124">
        <v>1.211305370674864</v>
      </c>
      <c r="G22" s="124">
        <v>0.84863936367405413</v>
      </c>
      <c r="H22" s="124">
        <v>0.54338711105940529</v>
      </c>
      <c r="I22" s="124">
        <v>0.71462006528992494</v>
      </c>
      <c r="J22" s="124">
        <v>0.92164040273685954</v>
      </c>
      <c r="K22" s="124">
        <v>0.74314627090835639</v>
      </c>
      <c r="L22" s="124">
        <v>0.70486105235428942</v>
      </c>
      <c r="M22" s="124">
        <v>0.66753652748155945</v>
      </c>
      <c r="N22" s="124">
        <v>0.83188547316358774</v>
      </c>
      <c r="O22" s="124">
        <v>0.97390587054887079</v>
      </c>
      <c r="P22" s="124">
        <v>0.86174314313487377</v>
      </c>
      <c r="Q22" s="124">
        <v>1.0056635203921116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3.1024188000000001</v>
      </c>
      <c r="H23" s="90">
        <v>3.1024188000000001</v>
      </c>
      <c r="I23" s="90">
        <v>3.1024188000000001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539.46808232163528</v>
      </c>
      <c r="C26" s="68">
        <f>IF(TrRail_act!C14=0,"",C8/TrRail_act!C14*100)</f>
        <v>517.80416331220738</v>
      </c>
      <c r="D26" s="68">
        <f>IF(TrRail_act!D14=0,"",D8/TrRail_act!D14*100)</f>
        <v>487.83974387959927</v>
      </c>
      <c r="E26" s="68">
        <f>IF(TrRail_act!E14=0,"",E8/TrRail_act!E14*100)</f>
        <v>438.42977906823342</v>
      </c>
      <c r="F26" s="68">
        <f>IF(TrRail_act!F14=0,"",F8/TrRail_act!F14*100)</f>
        <v>313.73424410817586</v>
      </c>
      <c r="G26" s="68">
        <f>IF(TrRail_act!G14=0,"",G8/TrRail_act!G14*100)</f>
        <v>194.19069009546402</v>
      </c>
      <c r="H26" s="68">
        <f>IF(TrRail_act!H14=0,"",H8/TrRail_act!H14*100)</f>
        <v>108.88276802479029</v>
      </c>
      <c r="I26" s="68">
        <f>IF(TrRail_act!I14=0,"",I8/TrRail_act!I14*100)</f>
        <v>143.93323682034432</v>
      </c>
      <c r="J26" s="68">
        <f>IF(TrRail_act!J14=0,"",J8/TrRail_act!J14*100)</f>
        <v>189.62897065302445</v>
      </c>
      <c r="K26" s="68">
        <f>IF(TrRail_act!K14=0,"",K8/TrRail_act!K14*100)</f>
        <v>148.42720222193975</v>
      </c>
      <c r="L26" s="68">
        <f>IF(TrRail_act!L14=0,"",L8/TrRail_act!L14*100)</f>
        <v>134.1506355418976</v>
      </c>
      <c r="M26" s="68">
        <f>IF(TrRail_act!M14=0,"",M8/TrRail_act!M14*100)</f>
        <v>124.98642002103561</v>
      </c>
      <c r="N26" s="68">
        <f>IF(TrRail_act!N14=0,"",N8/TrRail_act!N14*100)</f>
        <v>155.11351857676303</v>
      </c>
      <c r="O26" s="68">
        <f>IF(TrRail_act!O14=0,"",O8/TrRail_act!O14*100)</f>
        <v>181.90348033953768</v>
      </c>
      <c r="P26" s="68">
        <f>IF(TrRail_act!P14=0,"",P8/TrRail_act!P14*100)</f>
        <v>151.27294771586065</v>
      </c>
      <c r="Q26" s="68">
        <f>IF(TrRail_act!Q14=0,"",Q8/TrRail_act!Q14*100)</f>
        <v>175.93798728197248</v>
      </c>
    </row>
    <row r="27" spans="1:17" ht="11.45" customHeight="1" x14ac:dyDescent="0.25">
      <c r="A27" s="25" t="s">
        <v>39</v>
      </c>
      <c r="B27" s="79">
        <f>IF(TrRail_act!B15=0,"",B9/TrRail_act!B15*100)</f>
        <v>291.10916110034987</v>
      </c>
      <c r="C27" s="79">
        <f>IF(TrRail_act!C15=0,"",C9/TrRail_act!C15*100)</f>
        <v>347.58732538633791</v>
      </c>
      <c r="D27" s="79">
        <f>IF(TrRail_act!D15=0,"",D9/TrRail_act!D15*100)</f>
        <v>410.55112886358876</v>
      </c>
      <c r="E27" s="79">
        <f>IF(TrRail_act!E15=0,"",E9/TrRail_act!E15*100)</f>
        <v>356.28190647967108</v>
      </c>
      <c r="F27" s="79">
        <f>IF(TrRail_act!F15=0,"",F9/TrRail_act!F15*100)</f>
        <v>214.53361368412084</v>
      </c>
      <c r="G27" s="79">
        <f>IF(TrRail_act!G15=0,"",G9/TrRail_act!G15*100)</f>
        <v>136.2366595728848</v>
      </c>
      <c r="H27" s="79">
        <f>IF(TrRail_act!H15=0,"",H9/TrRail_act!H15*100)</f>
        <v>89.690629551067659</v>
      </c>
      <c r="I27" s="79">
        <f>IF(TrRail_act!I15=0,"",I9/TrRail_act!I15*100)</f>
        <v>126.38376975123087</v>
      </c>
      <c r="J27" s="79">
        <f>IF(TrRail_act!J15=0,"",J9/TrRail_act!J15*100)</f>
        <v>168.84949600850931</v>
      </c>
      <c r="K27" s="79">
        <f>IF(TrRail_act!K15=0,"",K9/TrRail_act!K15*100)</f>
        <v>126.95707954268507</v>
      </c>
      <c r="L27" s="79">
        <f>IF(TrRail_act!L15=0,"",L9/TrRail_act!L15*100)</f>
        <v>125.01542563538881</v>
      </c>
      <c r="M27" s="79">
        <f>IF(TrRail_act!M15=0,"",M9/TrRail_act!M15*100)</f>
        <v>117.23081507684805</v>
      </c>
      <c r="N27" s="79">
        <f>IF(TrRail_act!N15=0,"",N9/TrRail_act!N15*100)</f>
        <v>146.70184554510391</v>
      </c>
      <c r="O27" s="79">
        <f>IF(TrRail_act!O15=0,"",O9/TrRail_act!O15*100)</f>
        <v>172.09267355169342</v>
      </c>
      <c r="P27" s="79">
        <f>IF(TrRail_act!P15=0,"",P9/TrRail_act!P15*100)</f>
        <v>143.28025030660686</v>
      </c>
      <c r="Q27" s="79">
        <f>IF(TrRail_act!Q15=0,"",Q9/TrRail_act!Q15*100)</f>
        <v>167.1061679817017</v>
      </c>
    </row>
    <row r="28" spans="1:17" ht="11.45" customHeight="1" x14ac:dyDescent="0.25">
      <c r="A28" s="91" t="s">
        <v>21</v>
      </c>
      <c r="B28" s="123" t="str">
        <f>IF(TrRail_act!B16=0,"",B10/TrRail_act!B16*100)</f>
        <v/>
      </c>
      <c r="C28" s="123" t="str">
        <f>IF(TrRail_act!C16=0,"",C10/TrRail_act!C16*100)</f>
        <v/>
      </c>
      <c r="D28" s="123" t="str">
        <f>IF(TrRail_act!D16=0,"",D10/TrRail_act!D16*100)</f>
        <v/>
      </c>
      <c r="E28" s="123" t="str">
        <f>IF(TrRail_act!E16=0,"",E10/TrRail_act!E16*100)</f>
        <v/>
      </c>
      <c r="F28" s="123" t="str">
        <f>IF(TrRail_act!F16=0,"",F10/TrRail_act!F16*100)</f>
        <v/>
      </c>
      <c r="G28" s="123" t="str">
        <f>IF(TrRail_act!G16=0,"",G10/TrRail_act!G16*100)</f>
        <v/>
      </c>
      <c r="H28" s="123" t="str">
        <f>IF(TrRail_act!H16=0,"",H10/TrRail_act!H16*100)</f>
        <v/>
      </c>
      <c r="I28" s="123" t="str">
        <f>IF(TrRail_act!I16=0,"",I10/TrRail_act!I16*100)</f>
        <v/>
      </c>
      <c r="J28" s="123" t="str">
        <f>IF(TrRail_act!J16=0,"",J10/TrRail_act!J16*100)</f>
        <v/>
      </c>
      <c r="K28" s="123" t="str">
        <f>IF(TrRail_act!K16=0,"",K10/TrRail_act!K16*100)</f>
        <v/>
      </c>
      <c r="L28" s="123" t="str">
        <f>IF(TrRail_act!L16=0,"",L10/TrRail_act!L16*100)</f>
        <v/>
      </c>
      <c r="M28" s="123" t="str">
        <f>IF(TrRail_act!M16=0,"",M10/TrRail_act!M16*100)</f>
        <v/>
      </c>
      <c r="N28" s="123" t="str">
        <f>IF(TrRail_act!N16=0,"",N10/TrRail_act!N16*100)</f>
        <v/>
      </c>
      <c r="O28" s="123" t="str">
        <f>IF(TrRail_act!O16=0,"",O10/TrRail_act!O16*100)</f>
        <v/>
      </c>
      <c r="P28" s="123" t="str">
        <f>IF(TrRail_act!P16=0,"",P10/TrRail_act!P16*100)</f>
        <v/>
      </c>
      <c r="Q28" s="123" t="str">
        <f>IF(TrRail_act!Q16=0,"",Q10/TrRail_act!Q16*100)</f>
        <v/>
      </c>
    </row>
    <row r="29" spans="1:17" ht="11.45" customHeight="1" x14ac:dyDescent="0.25">
      <c r="A29" s="19" t="s">
        <v>20</v>
      </c>
      <c r="B29" s="76">
        <f>IF(TrRail_act!B17=0,"",B11/TrRail_act!B17*100)</f>
        <v>291.10916110034987</v>
      </c>
      <c r="C29" s="76">
        <f>IF(TrRail_act!C17=0,"",C11/TrRail_act!C17*100)</f>
        <v>347.58732538633791</v>
      </c>
      <c r="D29" s="76">
        <f>IF(TrRail_act!D17=0,"",D11/TrRail_act!D17*100)</f>
        <v>410.55112886358876</v>
      </c>
      <c r="E29" s="76">
        <f>IF(TrRail_act!E17=0,"",E11/TrRail_act!E17*100)</f>
        <v>356.28190647967108</v>
      </c>
      <c r="F29" s="76">
        <f>IF(TrRail_act!F17=0,"",F11/TrRail_act!F17*100)</f>
        <v>214.53361368412084</v>
      </c>
      <c r="G29" s="76">
        <f>IF(TrRail_act!G17=0,"",G11/TrRail_act!G17*100)</f>
        <v>136.2366595728848</v>
      </c>
      <c r="H29" s="76">
        <f>IF(TrRail_act!H17=0,"",H11/TrRail_act!H17*100)</f>
        <v>89.690629551067659</v>
      </c>
      <c r="I29" s="76">
        <f>IF(TrRail_act!I17=0,"",I11/TrRail_act!I17*100)</f>
        <v>126.38376975123087</v>
      </c>
      <c r="J29" s="76">
        <f>IF(TrRail_act!J17=0,"",J11/TrRail_act!J17*100)</f>
        <v>168.84949600850931</v>
      </c>
      <c r="K29" s="76">
        <f>IF(TrRail_act!K17=0,"",K11/TrRail_act!K17*100)</f>
        <v>126.95707954268507</v>
      </c>
      <c r="L29" s="76">
        <f>IF(TrRail_act!L17=0,"",L11/TrRail_act!L17*100)</f>
        <v>125.01542563538881</v>
      </c>
      <c r="M29" s="76">
        <f>IF(TrRail_act!M17=0,"",M11/TrRail_act!M17*100)</f>
        <v>117.23081507684805</v>
      </c>
      <c r="N29" s="76">
        <f>IF(TrRail_act!N17=0,"",N11/TrRail_act!N17*100)</f>
        <v>146.70184554510391</v>
      </c>
      <c r="O29" s="76">
        <f>IF(TrRail_act!O17=0,"",O11/TrRail_act!O17*100)</f>
        <v>172.09267355169342</v>
      </c>
      <c r="P29" s="76">
        <f>IF(TrRail_act!P17=0,"",P11/TrRail_act!P17*100)</f>
        <v>143.28025030660686</v>
      </c>
      <c r="Q29" s="76">
        <f>IF(TrRail_act!Q17=0,"",Q11/TrRail_act!Q17*100)</f>
        <v>167.1061679817017</v>
      </c>
    </row>
    <row r="30" spans="1:17" ht="11.45" customHeight="1" x14ac:dyDescent="0.25">
      <c r="A30" s="62" t="s">
        <v>17</v>
      </c>
      <c r="B30" s="77">
        <f>IF(TrRail_act!B18=0,"",B12/TrRail_act!B18*100)</f>
        <v>1230.3543698036131</v>
      </c>
      <c r="C30" s="77">
        <f>IF(TrRail_act!C18=0,"",C12/TrRail_act!C18*100)</f>
        <v>1218.0742629982462</v>
      </c>
      <c r="D30" s="77">
        <f>IF(TrRail_act!D18=0,"",D12/TrRail_act!D18*100)</f>
        <v>1200.3103792087704</v>
      </c>
      <c r="E30" s="77">
        <f>IF(TrRail_act!E18=0,"",E12/TrRail_act!E18*100)</f>
        <v>1188.995968733012</v>
      </c>
      <c r="F30" s="77">
        <f>IF(TrRail_act!F18=0,"",F12/TrRail_act!F18*100)</f>
        <v>1166.1355824705602</v>
      </c>
      <c r="G30" s="77">
        <f>IF(TrRail_act!G18=0,"",G12/TrRail_act!G18*100)</f>
        <v>1114.0304962601476</v>
      </c>
      <c r="H30" s="77">
        <f>IF(TrRail_act!H18=0,"",H12/TrRail_act!H18*100)</f>
        <v>944.57213852466214</v>
      </c>
      <c r="I30" s="77">
        <f>IF(TrRail_act!I18=0,"",I12/TrRail_act!I18*100)</f>
        <v>908.03156590624394</v>
      </c>
      <c r="J30" s="77">
        <f>IF(TrRail_act!J18=0,"",J12/TrRail_act!J18*100)</f>
        <v>885.30755841031419</v>
      </c>
      <c r="K30" s="77">
        <f>IF(TrRail_act!K18=0,"",K12/TrRail_act!K18*100)</f>
        <v>871.63842067772157</v>
      </c>
      <c r="L30" s="77">
        <f>IF(TrRail_act!L18=0,"",L12/TrRail_act!L18*100)</f>
        <v>847.28764645018111</v>
      </c>
      <c r="M30" s="77">
        <f>IF(TrRail_act!M18=0,"",M12/TrRail_act!M18*100)</f>
        <v>818.49054786704335</v>
      </c>
      <c r="N30" s="77">
        <f>IF(TrRail_act!N18=0,"",N12/TrRail_act!N18*100)</f>
        <v>802.33090727682224</v>
      </c>
      <c r="O30" s="77">
        <f>IF(TrRail_act!O18=0,"",O12/TrRail_act!O18*100)</f>
        <v>778.5582398685948</v>
      </c>
      <c r="P30" s="77">
        <f>IF(TrRail_act!P18=0,"",P12/TrRail_act!P18*100)</f>
        <v>732.57855722695376</v>
      </c>
      <c r="Q30" s="77">
        <f>IF(TrRail_act!Q18=0,"",Q12/TrRail_act!Q18*100)</f>
        <v>730.29511452017175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 t="str">
        <f>IF(TrRail_act!B20=0,"",B14/TrRail_act!B20*100)</f>
        <v/>
      </c>
      <c r="C32" s="122" t="str">
        <f>IF(TrRail_act!C20=0,"",C14/TrRail_act!C20*100)</f>
        <v/>
      </c>
      <c r="D32" s="122" t="str">
        <f>IF(TrRail_act!D20=0,"",D14/TrRail_act!D20*100)</f>
        <v/>
      </c>
      <c r="E32" s="122" t="str">
        <f>IF(TrRail_act!E20=0,"",E14/TrRail_act!E20*100)</f>
        <v/>
      </c>
      <c r="F32" s="122" t="str">
        <f>IF(TrRail_act!F20=0,"",F14/TrRail_act!F20*100)</f>
        <v/>
      </c>
      <c r="G32" s="122" t="str">
        <f>IF(TrRail_act!G20=0,"",G14/TrRail_act!G20*100)</f>
        <v/>
      </c>
      <c r="H32" s="122" t="str">
        <f>IF(TrRail_act!H20=0,"",H14/TrRail_act!H20*100)</f>
        <v/>
      </c>
      <c r="I32" s="122" t="str">
        <f>IF(TrRail_act!I20=0,"",I14/TrRail_act!I20*100)</f>
        <v/>
      </c>
      <c r="J32" s="122" t="str">
        <f>IF(TrRail_act!J20=0,"",J14/TrRail_act!J20*100)</f>
        <v/>
      </c>
      <c r="K32" s="122" t="str">
        <f>IF(TrRail_act!K20=0,"",K14/TrRail_act!K20*100)</f>
        <v/>
      </c>
      <c r="L32" s="122" t="str">
        <f>IF(TrRail_act!L20=0,"",L14/TrRail_act!L20*100)</f>
        <v/>
      </c>
      <c r="M32" s="122" t="str">
        <f>IF(TrRail_act!M20=0,"",M14/TrRail_act!M20*100)</f>
        <v/>
      </c>
      <c r="N32" s="122" t="str">
        <f>IF(TrRail_act!N20=0,"",N14/TrRail_act!N20*100)</f>
        <v/>
      </c>
      <c r="O32" s="122" t="str">
        <f>IF(TrRail_act!O20=0,"",O14/TrRail_act!O20*100)</f>
        <v/>
      </c>
      <c r="P32" s="122" t="str">
        <f>IF(TrRail_act!P20=0,"",P14/TrRail_act!P20*100)</f>
        <v/>
      </c>
      <c r="Q32" s="122" t="str">
        <f>IF(TrRail_act!Q20=0,"",Q14/TrRail_act!Q20*100)</f>
        <v/>
      </c>
    </row>
    <row r="33" spans="1:17" ht="11.45" customHeight="1" x14ac:dyDescent="0.25">
      <c r="A33" s="25" t="s">
        <v>18</v>
      </c>
      <c r="B33" s="79">
        <f>IF(TrRail_act!B21=0,"",B15/TrRail_act!B21*100)</f>
        <v>1040.2557748485849</v>
      </c>
      <c r="C33" s="79">
        <f>IF(TrRail_act!C21=0,"",C15/TrRail_act!C21*100)</f>
        <v>970.65681741616277</v>
      </c>
      <c r="D33" s="79">
        <f>IF(TrRail_act!D21=0,"",D15/TrRail_act!D21*100)</f>
        <v>595.86501910780964</v>
      </c>
      <c r="E33" s="79">
        <f>IF(TrRail_act!E21=0,"",E15/TrRail_act!E21*100)</f>
        <v>553.51936683438271</v>
      </c>
      <c r="F33" s="79">
        <f>IF(TrRail_act!F21=0,"",F15/TrRail_act!F21*100)</f>
        <v>424.67151352326323</v>
      </c>
      <c r="G33" s="79">
        <f>IF(TrRail_act!G21=0,"",G15/TrRail_act!G21*100)</f>
        <v>295.70313240637205</v>
      </c>
      <c r="H33" s="79">
        <f>IF(TrRail_act!H21=0,"",H15/TrRail_act!H21*100)</f>
        <v>187.84063865004345</v>
      </c>
      <c r="I33" s="79">
        <f>IF(TrRail_act!I21=0,"",I15/TrRail_act!I21*100)</f>
        <v>244.14882352741972</v>
      </c>
      <c r="J33" s="79">
        <f>IF(TrRail_act!J21=0,"",J15/TrRail_act!J21*100)</f>
        <v>311.80610697649047</v>
      </c>
      <c r="K33" s="79">
        <f>IF(TrRail_act!K21=0,"",K15/TrRail_act!K21*100)</f>
        <v>248.33706178346335</v>
      </c>
      <c r="L33" s="79">
        <f>IF(TrRail_act!L21=0,"",L15/TrRail_act!L21*100)</f>
        <v>233.81727938791511</v>
      </c>
      <c r="M33" s="79">
        <f>IF(TrRail_act!M21=0,"",M15/TrRail_act!M21*100)</f>
        <v>220.03065635853102</v>
      </c>
      <c r="N33" s="79">
        <f>IF(TrRail_act!N21=0,"",N15/TrRail_act!N21*100)</f>
        <v>272.04643070755958</v>
      </c>
      <c r="O33" s="79">
        <f>IF(TrRail_act!O21=0,"",O15/TrRail_act!O21*100)</f>
        <v>331.28892585011209</v>
      </c>
      <c r="P33" s="79">
        <f>IF(TrRail_act!P21=0,"",P15/TrRail_act!P21*100)</f>
        <v>277.47100992072632</v>
      </c>
      <c r="Q33" s="79">
        <f>IF(TrRail_act!Q21=0,"",Q15/TrRail_act!Q21*100)</f>
        <v>321.73227490742266</v>
      </c>
    </row>
    <row r="34" spans="1:17" ht="11.45" customHeight="1" x14ac:dyDescent="0.25">
      <c r="A34" s="116" t="s">
        <v>17</v>
      </c>
      <c r="B34" s="77">
        <f>IF(TrRail_act!B22=0,"",B16/TrRail_act!B22*100)</f>
        <v>1590.8659270165595</v>
      </c>
      <c r="C34" s="77">
        <f>IF(TrRail_act!C22=0,"",C16/TrRail_act!C22*100)</f>
        <v>1579.8262175316524</v>
      </c>
      <c r="D34" s="77">
        <f>IF(TrRail_act!D22=0,"",D16/TrRail_act!D22*100)</f>
        <v>1569.3457992940046</v>
      </c>
      <c r="E34" s="77">
        <f>IF(TrRail_act!E22=0,"",E16/TrRail_act!E22*100)</f>
        <v>1555.5160880386177</v>
      </c>
      <c r="F34" s="77">
        <f>IF(TrRail_act!F22=0,"",F16/TrRail_act!F22*100)</f>
        <v>1540.8419686767936</v>
      </c>
      <c r="G34" s="77">
        <f>IF(TrRail_act!G22=0,"",G16/TrRail_act!G22*100)</f>
        <v>1531.4095973602882</v>
      </c>
      <c r="H34" s="77">
        <f>IF(TrRail_act!H22=0,"",H16/TrRail_act!H22*100)</f>
        <v>1519.283548384208</v>
      </c>
      <c r="I34" s="77">
        <f>IF(TrRail_act!I22=0,"",I16/TrRail_act!I22*100)</f>
        <v>1501.5439258165275</v>
      </c>
      <c r="J34" s="77">
        <f>IF(TrRail_act!J22=0,"",J16/TrRail_act!J22*100)</f>
        <v>1486.8998709162079</v>
      </c>
      <c r="K34" s="77">
        <f>IF(TrRail_act!K22=0,"",K16/TrRail_act!K22*100)</f>
        <v>1468.6754907121008</v>
      </c>
      <c r="L34" s="77">
        <f>IF(TrRail_act!L22=0,"",L16/TrRail_act!L22*100)</f>
        <v>1457.9133097973436</v>
      </c>
      <c r="M34" s="77">
        <f>IF(TrRail_act!M22=0,"",M16/TrRail_act!M22*100)</f>
        <v>1448.6610081854108</v>
      </c>
      <c r="N34" s="77">
        <f>IF(TrRail_act!N22=0,"",N16/TrRail_act!N22*100)</f>
        <v>1437.2691492880804</v>
      </c>
      <c r="O34" s="77">
        <f>IF(TrRail_act!O22=0,"",O16/TrRail_act!O22*100)</f>
        <v>1423.833634465135</v>
      </c>
      <c r="P34" s="77">
        <f>IF(TrRail_act!P22=0,"",P16/TrRail_act!P22*100)</f>
        <v>1415.1366877559242</v>
      </c>
      <c r="Q34" s="77">
        <f>IF(TrRail_act!Q22=0,"",Q16/TrRail_act!Q22*100)</f>
        <v>1406.0492882230408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23.912164652367942</v>
      </c>
      <c r="C38" s="79">
        <f>IF(TrRail_act!C4=0,"",C9/TrRail_act!C4*1000)</f>
        <v>35.689212443099557</v>
      </c>
      <c r="D38" s="79">
        <f>IF(TrRail_act!D4=0,"",D9/TrRail_act!D4*1000)</f>
        <v>40.321355928087463</v>
      </c>
      <c r="E38" s="79">
        <f>IF(TrRail_act!E4=0,"",E9/TrRail_act!E4*1000)</f>
        <v>34.246927853524859</v>
      </c>
      <c r="F38" s="79">
        <f>IF(TrRail_act!F4=0,"",F9/TrRail_act!F4*1000)</f>
        <v>18.150132525125468</v>
      </c>
      <c r="G38" s="79">
        <f>IF(TrRail_act!G4=0,"",G9/TrRail_act!G4*1000)</f>
        <v>15.774771108439293</v>
      </c>
      <c r="H38" s="79">
        <f>IF(TrRail_act!H4=0,"",H9/TrRail_act!H4*1000)</f>
        <v>13.917754727159435</v>
      </c>
      <c r="I38" s="79">
        <f>IF(TrRail_act!I4=0,"",I9/TrRail_act!I4*1000)</f>
        <v>22.176591326572002</v>
      </c>
      <c r="J38" s="79">
        <f>IF(TrRail_act!J4=0,"",J9/TrRail_act!J4*1000)</f>
        <v>28.05696352475135</v>
      </c>
      <c r="K38" s="79">
        <f>IF(TrRail_act!K4=0,"",K9/TrRail_act!K4*1000)</f>
        <v>19.834822398140776</v>
      </c>
      <c r="L38" s="79">
        <f>IF(TrRail_act!L4=0,"",L9/TrRail_act!L4*1000)</f>
        <v>23.151584900276241</v>
      </c>
      <c r="M38" s="79">
        <f>IF(TrRail_act!M4=0,"",M9/TrRail_act!M4*1000)</f>
        <v>23.42279571698629</v>
      </c>
      <c r="N38" s="79">
        <f>IF(TrRail_act!N4=0,"",N9/TrRail_act!N4*1000)</f>
        <v>29.797349197275668</v>
      </c>
      <c r="O38" s="79">
        <f>IF(TrRail_act!O4=0,"",O9/TrRail_act!O4*1000)</f>
        <v>35.448424073832662</v>
      </c>
      <c r="P38" s="79">
        <f>IF(TrRail_act!P4=0,"",P9/TrRail_act!P4*1000)</f>
        <v>30.658170654989025</v>
      </c>
      <c r="Q38" s="79">
        <f>IF(TrRail_act!Q4=0,"",Q9/TrRail_act!Q4*1000)</f>
        <v>33.657101154017866</v>
      </c>
    </row>
    <row r="39" spans="1:17" ht="11.45" customHeight="1" x14ac:dyDescent="0.25">
      <c r="A39" s="91" t="s">
        <v>21</v>
      </c>
      <c r="B39" s="123" t="str">
        <f>IF(TrRail_act!B5=0,"",B10/TrRail_act!B5*1000)</f>
        <v/>
      </c>
      <c r="C39" s="123" t="str">
        <f>IF(TrRail_act!C5=0,"",C10/TrRail_act!C5*1000)</f>
        <v/>
      </c>
      <c r="D39" s="123" t="str">
        <f>IF(TrRail_act!D5=0,"",D10/TrRail_act!D5*1000)</f>
        <v/>
      </c>
      <c r="E39" s="123" t="str">
        <f>IF(TrRail_act!E5=0,"",E10/TrRail_act!E5*1000)</f>
        <v/>
      </c>
      <c r="F39" s="123" t="str">
        <f>IF(TrRail_act!F5=0,"",F10/TrRail_act!F5*1000)</f>
        <v/>
      </c>
      <c r="G39" s="123" t="str">
        <f>IF(TrRail_act!G5=0,"",G10/TrRail_act!G5*1000)</f>
        <v/>
      </c>
      <c r="H39" s="123" t="str">
        <f>IF(TrRail_act!H5=0,"",H10/TrRail_act!H5*1000)</f>
        <v/>
      </c>
      <c r="I39" s="123" t="str">
        <f>IF(TrRail_act!I5=0,"",I10/TrRail_act!I5*1000)</f>
        <v/>
      </c>
      <c r="J39" s="123" t="str">
        <f>IF(TrRail_act!J5=0,"",J10/TrRail_act!J5*1000)</f>
        <v/>
      </c>
      <c r="K39" s="123" t="str">
        <f>IF(TrRail_act!K5=0,"",K10/TrRail_act!K5*1000)</f>
        <v/>
      </c>
      <c r="L39" s="123" t="str">
        <f>IF(TrRail_act!L5=0,"",L10/TrRail_act!L5*1000)</f>
        <v/>
      </c>
      <c r="M39" s="123" t="str">
        <f>IF(TrRail_act!M5=0,"",M10/TrRail_act!M5*1000)</f>
        <v/>
      </c>
      <c r="N39" s="123" t="str">
        <f>IF(TrRail_act!N5=0,"",N10/TrRail_act!N5*1000)</f>
        <v/>
      </c>
      <c r="O39" s="123" t="str">
        <f>IF(TrRail_act!O5=0,"",O10/TrRail_act!O5*1000)</f>
        <v/>
      </c>
      <c r="P39" s="123" t="str">
        <f>IF(TrRail_act!P5=0,"",P10/TrRail_act!P5*1000)</f>
        <v/>
      </c>
      <c r="Q39" s="123" t="str">
        <f>IF(TrRail_act!Q5=0,"",Q10/TrRail_act!Q5*1000)</f>
        <v/>
      </c>
    </row>
    <row r="40" spans="1:17" ht="11.45" customHeight="1" x14ac:dyDescent="0.25">
      <c r="A40" s="19" t="s">
        <v>20</v>
      </c>
      <c r="B40" s="76">
        <f>IF(TrRail_act!B6=0,"",B11/TrRail_act!B6*1000)</f>
        <v>23.912164652367942</v>
      </c>
      <c r="C40" s="76">
        <f>IF(TrRail_act!C6=0,"",C11/TrRail_act!C6*1000)</f>
        <v>35.689212443099557</v>
      </c>
      <c r="D40" s="76">
        <f>IF(TrRail_act!D6=0,"",D11/TrRail_act!D6*1000)</f>
        <v>40.321355928087463</v>
      </c>
      <c r="E40" s="76">
        <f>IF(TrRail_act!E6=0,"",E11/TrRail_act!E6*1000)</f>
        <v>34.246927853524859</v>
      </c>
      <c r="F40" s="76">
        <f>IF(TrRail_act!F6=0,"",F11/TrRail_act!F6*1000)</f>
        <v>18.150132525125468</v>
      </c>
      <c r="G40" s="76">
        <f>IF(TrRail_act!G6=0,"",G11/TrRail_act!G6*1000)</f>
        <v>15.774771108439293</v>
      </c>
      <c r="H40" s="76">
        <f>IF(TrRail_act!H6=0,"",H11/TrRail_act!H6*1000)</f>
        <v>13.917754727159435</v>
      </c>
      <c r="I40" s="76">
        <f>IF(TrRail_act!I6=0,"",I11/TrRail_act!I6*1000)</f>
        <v>22.176591326572002</v>
      </c>
      <c r="J40" s="76">
        <f>IF(TrRail_act!J6=0,"",J11/TrRail_act!J6*1000)</f>
        <v>28.05696352475135</v>
      </c>
      <c r="K40" s="76">
        <f>IF(TrRail_act!K6=0,"",K11/TrRail_act!K6*1000)</f>
        <v>19.834822398140776</v>
      </c>
      <c r="L40" s="76">
        <f>IF(TrRail_act!L6=0,"",L11/TrRail_act!L6*1000)</f>
        <v>23.151584900276241</v>
      </c>
      <c r="M40" s="76">
        <f>IF(TrRail_act!M6=0,"",M11/TrRail_act!M6*1000)</f>
        <v>23.42279571698629</v>
      </c>
      <c r="N40" s="76">
        <f>IF(TrRail_act!N6=0,"",N11/TrRail_act!N6*1000)</f>
        <v>29.797349197275668</v>
      </c>
      <c r="O40" s="76">
        <f>IF(TrRail_act!O6=0,"",O11/TrRail_act!O6*1000)</f>
        <v>35.448424073832662</v>
      </c>
      <c r="P40" s="76">
        <f>IF(TrRail_act!P6=0,"",P11/TrRail_act!P6*1000)</f>
        <v>30.658170654989025</v>
      </c>
      <c r="Q40" s="76">
        <f>IF(TrRail_act!Q6=0,"",Q11/TrRail_act!Q6*1000)</f>
        <v>33.657101154017866</v>
      </c>
    </row>
    <row r="41" spans="1:17" ht="11.45" customHeight="1" x14ac:dyDescent="0.25">
      <c r="A41" s="62" t="s">
        <v>17</v>
      </c>
      <c r="B41" s="77">
        <f>IF(TrRail_act!B7=0,"",B12/TrRail_act!B7*1000)</f>
        <v>155.88634132440697</v>
      </c>
      <c r="C41" s="77">
        <f>IF(TrRail_act!C7=0,"",C12/TrRail_act!C7*1000)</f>
        <v>162.88870320135251</v>
      </c>
      <c r="D41" s="77">
        <f>IF(TrRail_act!D7=0,"",D12/TrRail_act!D7*1000)</f>
        <v>241.52082476601066</v>
      </c>
      <c r="E41" s="77">
        <f>IF(TrRail_act!E7=0,"",E12/TrRail_act!E7*1000)</f>
        <v>239.83723912529737</v>
      </c>
      <c r="F41" s="77">
        <f>IF(TrRail_act!F7=0,"",F12/TrRail_act!F7*1000)</f>
        <v>203.29962709909597</v>
      </c>
      <c r="G41" s="77">
        <f>IF(TrRail_act!G7=0,"",G12/TrRail_act!G7*1000)</f>
        <v>222.55025726361177</v>
      </c>
      <c r="H41" s="77">
        <f>IF(TrRail_act!H7=0,"",H12/TrRail_act!H7*1000)</f>
        <v>205.88358088923374</v>
      </c>
      <c r="I41" s="77">
        <f>IF(TrRail_act!I7=0,"",I12/TrRail_act!I7*1000)</f>
        <v>186.34858455632155</v>
      </c>
      <c r="J41" s="77">
        <f>IF(TrRail_act!J7=0,"",J12/TrRail_act!J7*1000)</f>
        <v>171.22699837586984</v>
      </c>
      <c r="K41" s="77">
        <f>IF(TrRail_act!K7=0,"",K12/TrRail_act!K7*1000)</f>
        <v>175.5258214620456</v>
      </c>
      <c r="L41" s="77">
        <f>IF(TrRail_act!L7=0,"",L12/TrRail_act!L7*1000)</f>
        <v>197.27940146531833</v>
      </c>
      <c r="M41" s="77">
        <f>IF(TrRail_act!M7=0,"",M12/TrRail_act!M7*1000)</f>
        <v>205.78751988613581</v>
      </c>
      <c r="N41" s="77">
        <f>IF(TrRail_act!N7=0,"",N12/TrRail_act!N7*1000)</f>
        <v>186.52766009669324</v>
      </c>
      <c r="O41" s="77">
        <f>IF(TrRail_act!O7=0,"",O12/TrRail_act!O7*1000)</f>
        <v>165.52927349408611</v>
      </c>
      <c r="P41" s="77">
        <f>IF(TrRail_act!P7=0,"",P12/TrRail_act!P7*1000)</f>
        <v>179.29201091861182</v>
      </c>
      <c r="Q41" s="77">
        <f>IF(TrRail_act!Q7=0,"",Q12/TrRail_act!Q7*1000)</f>
        <v>159.69345790328364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 t="str">
        <f>IF(TrRail_act!B9=0,"",B14/TrRail_act!B9*1000)</f>
        <v/>
      </c>
      <c r="C43" s="122" t="str">
        <f>IF(TrRail_act!C9=0,"",C14/TrRail_act!C9*1000)</f>
        <v/>
      </c>
      <c r="D43" s="122" t="str">
        <f>IF(TrRail_act!D9=0,"",D14/TrRail_act!D9*1000)</f>
        <v/>
      </c>
      <c r="E43" s="122" t="str">
        <f>IF(TrRail_act!E9=0,"",E14/TrRail_act!E9*1000)</f>
        <v/>
      </c>
      <c r="F43" s="122" t="str">
        <f>IF(TrRail_act!F9=0,"",F14/TrRail_act!F9*1000)</f>
        <v/>
      </c>
      <c r="G43" s="122" t="str">
        <f>IF(TrRail_act!G9=0,"",G14/TrRail_act!G9*1000)</f>
        <v/>
      </c>
      <c r="H43" s="122" t="str">
        <f>IF(TrRail_act!H9=0,"",H14/TrRail_act!H9*1000)</f>
        <v/>
      </c>
      <c r="I43" s="122" t="str">
        <f>IF(TrRail_act!I9=0,"",I14/TrRail_act!I9*1000)</f>
        <v/>
      </c>
      <c r="J43" s="122" t="str">
        <f>IF(TrRail_act!J9=0,"",J14/TrRail_act!J9*1000)</f>
        <v/>
      </c>
      <c r="K43" s="122" t="str">
        <f>IF(TrRail_act!K9=0,"",K14/TrRail_act!K9*1000)</f>
        <v/>
      </c>
      <c r="L43" s="122" t="str">
        <f>IF(TrRail_act!L9=0,"",L14/TrRail_act!L9*1000)</f>
        <v/>
      </c>
      <c r="M43" s="122" t="str">
        <f>IF(TrRail_act!M9=0,"",M14/TrRail_act!M9*1000)</f>
        <v/>
      </c>
      <c r="N43" s="122" t="str">
        <f>IF(TrRail_act!N9=0,"",N14/TrRail_act!N9*1000)</f>
        <v/>
      </c>
      <c r="O43" s="122" t="str">
        <f>IF(TrRail_act!O9=0,"",O14/TrRail_act!O9*1000)</f>
        <v/>
      </c>
      <c r="P43" s="122" t="str">
        <f>IF(TrRail_act!P9=0,"",P14/TrRail_act!P9*1000)</f>
        <v/>
      </c>
      <c r="Q43" s="122" t="str">
        <f>IF(TrRail_act!Q9=0,"",Q14/TrRail_act!Q9*1000)</f>
        <v/>
      </c>
    </row>
    <row r="44" spans="1:17" ht="11.45" customHeight="1" x14ac:dyDescent="0.25">
      <c r="A44" s="25" t="s">
        <v>33</v>
      </c>
      <c r="B44" s="79">
        <f>IF(TrRail_act!B10=0,"",B15/TrRail_act!B10*1000)</f>
        <v>22.261287489492304</v>
      </c>
      <c r="C44" s="79">
        <f>IF(TrRail_act!C10=0,"",C15/TrRail_act!C10*1000)</f>
        <v>22.156674401127443</v>
      </c>
      <c r="D44" s="79">
        <f>IF(TrRail_act!D10=0,"",D15/TrRail_act!D10*1000)</f>
        <v>20.402247702546475</v>
      </c>
      <c r="E44" s="79">
        <f>IF(TrRail_act!E10=0,"",E15/TrRail_act!E10*1000)</f>
        <v>18.952344689105701</v>
      </c>
      <c r="F44" s="79">
        <f>IF(TrRail_act!F10=0,"",F15/TrRail_act!F10*1000)</f>
        <v>14.54063107126164</v>
      </c>
      <c r="G44" s="79">
        <f>IF(TrRail_act!G10=0,"",G15/TrRail_act!G10*1000)</f>
        <v>13.314184405542008</v>
      </c>
      <c r="H44" s="79">
        <f>IF(TrRail_act!H10=0,"",H15/TrRail_act!H10*1000)</f>
        <v>4.7875936018741232</v>
      </c>
      <c r="I44" s="79">
        <f>IF(TrRail_act!I10=0,"",I15/TrRail_act!I10*1000)</f>
        <v>4.1301133736084417</v>
      </c>
      <c r="J44" s="79">
        <f>IF(TrRail_act!J10=0,"",J15/TrRail_act!J10*1000)</f>
        <v>10.896449974984883</v>
      </c>
      <c r="K44" s="79">
        <f>IF(TrRail_act!K10=0,"",K15/TrRail_act!K10*1000)</f>
        <v>13.882041753695601</v>
      </c>
      <c r="L44" s="79">
        <f>IF(TrRail_act!L10=0,"",L15/TrRail_act!L10*1000)</f>
        <v>4.2637268594266873</v>
      </c>
      <c r="M44" s="79">
        <f>IF(TrRail_act!M10=0,"",M15/TrRail_act!M10*1000)</f>
        <v>4.3471334537501445</v>
      </c>
      <c r="N44" s="79">
        <f>IF(TrRail_act!N10=0,"",N15/TrRail_act!N10*1000)</f>
        <v>6.4184114604164497</v>
      </c>
      <c r="O44" s="79">
        <f>IF(TrRail_act!O10=0,"",O15/TrRail_act!O10*1000)</f>
        <v>8.0998622696380629</v>
      </c>
      <c r="P44" s="79">
        <f>IF(TrRail_act!P10=0,"",P15/TrRail_act!P10*1000)</f>
        <v>6.6166163904173194</v>
      </c>
      <c r="Q44" s="79">
        <f>IF(TrRail_act!Q10=0,"",Q15/TrRail_act!Q10*1000)</f>
        <v>7.9267372078640363</v>
      </c>
    </row>
    <row r="45" spans="1:17" ht="11.45" customHeight="1" x14ac:dyDescent="0.25">
      <c r="A45" s="116" t="s">
        <v>17</v>
      </c>
      <c r="B45" s="77">
        <f>IF(TrRail_act!B11=0,"",B16/TrRail_act!B11*1000)</f>
        <v>51.542657039778128</v>
      </c>
      <c r="C45" s="77">
        <f>IF(TrRail_act!C11=0,"",C16/TrRail_act!C11*1000)</f>
        <v>51.189513583637734</v>
      </c>
      <c r="D45" s="77">
        <f>IF(TrRail_act!D11=0,"",D16/TrRail_act!D11*1000)</f>
        <v>50.703796137680264</v>
      </c>
      <c r="E45" s="77">
        <f>IF(TrRail_act!E11=0,"",E16/TrRail_act!E11*1000)</f>
        <v>50.141509177394944</v>
      </c>
      <c r="F45" s="77">
        <f>IF(TrRail_act!F11=0,"",F16/TrRail_act!F11*1000)</f>
        <v>49.283682805915355</v>
      </c>
      <c r="G45" s="77">
        <f>IF(TrRail_act!G11=0,"",G16/TrRail_act!G11*1000)</f>
        <v>63.894469902843987</v>
      </c>
      <c r="H45" s="77">
        <f>IF(TrRail_act!H11=0,"",H16/TrRail_act!H11*1000)</f>
        <v>35.637765330202328</v>
      </c>
      <c r="I45" s="77">
        <f>IF(TrRail_act!I11=0,"",I16/TrRail_act!I11*1000)</f>
        <v>23.466994024902764</v>
      </c>
      <c r="J45" s="77">
        <f>IF(TrRail_act!J11=0,"",J16/TrRail_act!J11*1000)</f>
        <v>48.228363296627904</v>
      </c>
      <c r="K45" s="77">
        <f>IF(TrRail_act!K11=0,"",K16/TrRail_act!K11*1000)</f>
        <v>75.897421914705461</v>
      </c>
      <c r="L45" s="77">
        <f>IF(TrRail_act!L11=0,"",L16/TrRail_act!L11*1000)</f>
        <v>24.556227898299564</v>
      </c>
      <c r="M45" s="77">
        <f>IF(TrRail_act!M11=0,"",M16/TrRail_act!M11*1000)</f>
        <v>26.414389457206408</v>
      </c>
      <c r="N45" s="77">
        <f>IF(TrRail_act!N11=0,"",N16/TrRail_act!N11*1000)</f>
        <v>31.410398143863276</v>
      </c>
      <c r="O45" s="77">
        <f>IF(TrRail_act!O11=0,"",O16/TrRail_act!O11*1000)</f>
        <v>32.348631529299169</v>
      </c>
      <c r="P45" s="77">
        <f>IF(TrRail_act!P11=0,"",P16/TrRail_act!P11*1000)</f>
        <v>31.279298916914616</v>
      </c>
      <c r="Q45" s="77">
        <f>IF(TrRail_act!Q11=0,"",Q16/TrRail_act!Q11*1000)</f>
        <v>32.213152525868665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756.07987281772921</v>
      </c>
      <c r="C49" s="79">
        <f>IF(TrRail_act!C37=0,"",1000000*C9/TrRail_act!C37/1000)</f>
        <v>914.70129668981065</v>
      </c>
      <c r="D49" s="79">
        <f>IF(TrRail_act!D37=0,"",1000000*D9/TrRail_act!D37/1000)</f>
        <v>800.45358435018079</v>
      </c>
      <c r="E49" s="79">
        <f>IF(TrRail_act!E37=0,"",1000000*E9/TrRail_act!E37/1000)</f>
        <v>664.6440813054453</v>
      </c>
      <c r="F49" s="79">
        <f>IF(TrRail_act!F37=0,"",1000000*F9/TrRail_act!F37/1000)</f>
        <v>340.14692806346244</v>
      </c>
      <c r="G49" s="79">
        <f>IF(TrRail_act!G37=0,"",1000000*G9/TrRail_act!G37/1000)</f>
        <v>290.47337144505457</v>
      </c>
      <c r="H49" s="79">
        <f>IF(TrRail_act!H37=0,"",1000000*H9/TrRail_act!H37/1000)</f>
        <v>207.37454543467558</v>
      </c>
      <c r="I49" s="79">
        <f>IF(TrRail_act!I37=0,"",1000000*I9/TrRail_act!I37/1000)</f>
        <v>318.53649359985235</v>
      </c>
      <c r="J49" s="79">
        <f>IF(TrRail_act!J37=0,"",1000000*J9/TrRail_act!J37/1000)</f>
        <v>430.20677404618743</v>
      </c>
      <c r="K49" s="79">
        <f>IF(TrRail_act!K37=0,"",1000000*K9/TrRail_act!K37/1000)</f>
        <v>293.55537149248346</v>
      </c>
      <c r="L49" s="79">
        <f>IF(TrRail_act!L37=0,"",1000000*L9/TrRail_act!L37/1000)</f>
        <v>321.34399841583422</v>
      </c>
      <c r="M49" s="79">
        <f>IF(TrRail_act!M37=0,"",1000000*M9/TrRail_act!M37/1000)</f>
        <v>302.76132241585987</v>
      </c>
      <c r="N49" s="79">
        <f>IF(TrRail_act!N37=0,"",1000000*N9/TrRail_act!N37/1000)</f>
        <v>389.97934212574825</v>
      </c>
      <c r="O49" s="79">
        <f>IF(TrRail_act!O37=0,"",1000000*O9/TrRail_act!O37/1000)</f>
        <v>457.92390442918253</v>
      </c>
      <c r="P49" s="79">
        <f>IF(TrRail_act!P37=0,"",1000000*P9/TrRail_act!P37/1000)</f>
        <v>361.96420837825747</v>
      </c>
      <c r="Q49" s="79">
        <f>IF(TrRail_act!Q37=0,"",1000000*Q9/TrRail_act!Q37/1000)</f>
        <v>439.64588382435841</v>
      </c>
    </row>
    <row r="50" spans="1:17" ht="11.45" customHeight="1" x14ac:dyDescent="0.25">
      <c r="A50" s="91" t="s">
        <v>21</v>
      </c>
      <c r="B50" s="123" t="str">
        <f>IF(TrRail_act!B38=0,"",1000000*B10/TrRail_act!B38/1000)</f>
        <v/>
      </c>
      <c r="C50" s="123" t="str">
        <f>IF(TrRail_act!C38=0,"",1000000*C10/TrRail_act!C38/1000)</f>
        <v/>
      </c>
      <c r="D50" s="123" t="str">
        <f>IF(TrRail_act!D38=0,"",1000000*D10/TrRail_act!D38/1000)</f>
        <v/>
      </c>
      <c r="E50" s="123" t="str">
        <f>IF(TrRail_act!E38=0,"",1000000*E10/TrRail_act!E38/1000)</f>
        <v/>
      </c>
      <c r="F50" s="123" t="str">
        <f>IF(TrRail_act!F38=0,"",1000000*F10/TrRail_act!F38/1000)</f>
        <v/>
      </c>
      <c r="G50" s="123" t="str">
        <f>IF(TrRail_act!G38=0,"",1000000*G10/TrRail_act!G38/1000)</f>
        <v/>
      </c>
      <c r="H50" s="123" t="str">
        <f>IF(TrRail_act!H38=0,"",1000000*H10/TrRail_act!H38/1000)</f>
        <v/>
      </c>
      <c r="I50" s="123" t="str">
        <f>IF(TrRail_act!I38=0,"",1000000*I10/TrRail_act!I38/1000)</f>
        <v/>
      </c>
      <c r="J50" s="123" t="str">
        <f>IF(TrRail_act!J38=0,"",1000000*J10/TrRail_act!J38/1000)</f>
        <v/>
      </c>
      <c r="K50" s="123" t="str">
        <f>IF(TrRail_act!K38=0,"",1000000*K10/TrRail_act!K38/1000)</f>
        <v/>
      </c>
      <c r="L50" s="123" t="str">
        <f>IF(TrRail_act!L38=0,"",1000000*L10/TrRail_act!L38/1000)</f>
        <v/>
      </c>
      <c r="M50" s="123" t="str">
        <f>IF(TrRail_act!M38=0,"",1000000*M10/TrRail_act!M38/1000)</f>
        <v/>
      </c>
      <c r="N50" s="123" t="str">
        <f>IF(TrRail_act!N38=0,"",1000000*N10/TrRail_act!N38/1000)</f>
        <v/>
      </c>
      <c r="O50" s="123" t="str">
        <f>IF(TrRail_act!O38=0,"",1000000*O10/TrRail_act!O38/1000)</f>
        <v/>
      </c>
      <c r="P50" s="123" t="str">
        <f>IF(TrRail_act!P38=0,"",1000000*P10/TrRail_act!P38/1000)</f>
        <v/>
      </c>
      <c r="Q50" s="123" t="str">
        <f>IF(TrRail_act!Q38=0,"",1000000*Q10/TrRail_act!Q38/1000)</f>
        <v/>
      </c>
    </row>
    <row r="51" spans="1:17" ht="11.45" customHeight="1" x14ac:dyDescent="0.25">
      <c r="A51" s="19" t="s">
        <v>20</v>
      </c>
      <c r="B51" s="76">
        <f>IF(TrRail_act!B39=0,"",1000000*B11/TrRail_act!B39/1000)</f>
        <v>756.07987281772921</v>
      </c>
      <c r="C51" s="76">
        <f>IF(TrRail_act!C39=0,"",1000000*C11/TrRail_act!C39/1000)</f>
        <v>914.70129668981065</v>
      </c>
      <c r="D51" s="76">
        <f>IF(TrRail_act!D39=0,"",1000000*D11/TrRail_act!D39/1000)</f>
        <v>800.45358435018079</v>
      </c>
      <c r="E51" s="76">
        <f>IF(TrRail_act!E39=0,"",1000000*E11/TrRail_act!E39/1000)</f>
        <v>664.6440813054453</v>
      </c>
      <c r="F51" s="76">
        <f>IF(TrRail_act!F39=0,"",1000000*F11/TrRail_act!F39/1000)</f>
        <v>340.14692806346244</v>
      </c>
      <c r="G51" s="76">
        <f>IF(TrRail_act!G39=0,"",1000000*G11/TrRail_act!G39/1000)</f>
        <v>290.47337144505457</v>
      </c>
      <c r="H51" s="76">
        <f>IF(TrRail_act!H39=0,"",1000000*H11/TrRail_act!H39/1000)</f>
        <v>207.37454543467558</v>
      </c>
      <c r="I51" s="76">
        <f>IF(TrRail_act!I39=0,"",1000000*I11/TrRail_act!I39/1000)</f>
        <v>318.53649359985235</v>
      </c>
      <c r="J51" s="76">
        <f>IF(TrRail_act!J39=0,"",1000000*J11/TrRail_act!J39/1000)</f>
        <v>430.20677404618743</v>
      </c>
      <c r="K51" s="76">
        <f>IF(TrRail_act!K39=0,"",1000000*K11/TrRail_act!K39/1000)</f>
        <v>293.55537149248346</v>
      </c>
      <c r="L51" s="76">
        <f>IF(TrRail_act!L39=0,"",1000000*L11/TrRail_act!L39/1000)</f>
        <v>321.34399841583422</v>
      </c>
      <c r="M51" s="76">
        <f>IF(TrRail_act!M39=0,"",1000000*M11/TrRail_act!M39/1000)</f>
        <v>302.76132241585987</v>
      </c>
      <c r="N51" s="76">
        <f>IF(TrRail_act!N39=0,"",1000000*N11/TrRail_act!N39/1000)</f>
        <v>389.97934212574825</v>
      </c>
      <c r="O51" s="76">
        <f>IF(TrRail_act!O39=0,"",1000000*O11/TrRail_act!O39/1000)</f>
        <v>457.92390442918253</v>
      </c>
      <c r="P51" s="76">
        <f>IF(TrRail_act!P39=0,"",1000000*P11/TrRail_act!P39/1000)</f>
        <v>361.96420837825747</v>
      </c>
      <c r="Q51" s="76">
        <f>IF(TrRail_act!Q39=0,"",1000000*Q11/TrRail_act!Q39/1000)</f>
        <v>439.64588382435841</v>
      </c>
    </row>
    <row r="52" spans="1:17" ht="11.45" customHeight="1" x14ac:dyDescent="0.25">
      <c r="A52" s="62" t="s">
        <v>17</v>
      </c>
      <c r="B52" s="77">
        <f>IF(TrRail_act!B40=0,"",1000000*B12/TrRail_act!B40/1000)</f>
        <v>3175.5354658344627</v>
      </c>
      <c r="C52" s="77">
        <f>IF(TrRail_act!C40=0,"",1000000*C12/TrRail_act!C40/1000)</f>
        <v>3087.1168763281112</v>
      </c>
      <c r="D52" s="77">
        <f>IF(TrRail_act!D40=0,"",1000000*D12/TrRail_act!D40/1000)</f>
        <v>2701.5308471818603</v>
      </c>
      <c r="E52" s="77">
        <f>IF(TrRail_act!E40=0,"",1000000*E12/TrRail_act!E40/1000)</f>
        <v>2243.1737744058782</v>
      </c>
      <c r="F52" s="77">
        <f>IF(TrRail_act!F40=0,"",1000000*F12/TrRail_act!F40/1000)</f>
        <v>1147.9958822141857</v>
      </c>
      <c r="G52" s="77">
        <f>IF(TrRail_act!G40=0,"",1000000*G12/TrRail_act!G40/1000)</f>
        <v>1052.9659714883228</v>
      </c>
      <c r="H52" s="77">
        <f>IF(TrRail_act!H40=0,"",1000000*H12/TrRail_act!H40/1000)</f>
        <v>1036.8727271733781</v>
      </c>
      <c r="I52" s="77">
        <f>IF(TrRail_act!I40=0,"",1000000*I12/TrRail_act!I40/1000)</f>
        <v>1751.9507147991881</v>
      </c>
      <c r="J52" s="77">
        <f>IF(TrRail_act!J40=0,"",1000000*J12/TrRail_act!J40/1000)</f>
        <v>2151.0338702309373</v>
      </c>
      <c r="K52" s="77">
        <f>IF(TrRail_act!K40=0,"",1000000*K12/TrRail_act!K40/1000)</f>
        <v>1467.7768574624174</v>
      </c>
      <c r="L52" s="77">
        <f>IF(TrRail_act!L40=0,"",1000000*L12/TrRail_act!L40/1000)</f>
        <v>1785.2444356435235</v>
      </c>
      <c r="M52" s="77">
        <f>IF(TrRail_act!M40=0,"",1000000*M12/TrRail_act!M40/1000)</f>
        <v>1816.5679344951589</v>
      </c>
      <c r="N52" s="77">
        <f>IF(TrRail_act!N40=0,"",1000000*N12/TrRail_act!N40/1000)</f>
        <v>2020.8020455606952</v>
      </c>
      <c r="O52" s="77">
        <f>IF(TrRail_act!O40=0,"",1000000*O12/TrRail_act!O40/1000)</f>
        <v>1995.239869298581</v>
      </c>
      <c r="P52" s="77">
        <f>IF(TrRail_act!P40=0,"",1000000*P12/TrRail_act!P40/1000)</f>
        <v>1602.9843513894261</v>
      </c>
      <c r="Q52" s="77">
        <f>IF(TrRail_act!Q40=0,"",1000000*Q12/TrRail_act!Q40/1000)</f>
        <v>1875.8224376505957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 t="str">
        <f>IF(TrRail_act!B42=0,"",1000000*B14/TrRail_act!B42/1000)</f>
        <v/>
      </c>
      <c r="C54" s="122" t="str">
        <f>IF(TrRail_act!C42=0,"",1000000*C14/TrRail_act!C42/1000)</f>
        <v/>
      </c>
      <c r="D54" s="122" t="str">
        <f>IF(TrRail_act!D42=0,"",1000000*D14/TrRail_act!D42/1000)</f>
        <v/>
      </c>
      <c r="E54" s="122" t="str">
        <f>IF(TrRail_act!E42=0,"",1000000*E14/TrRail_act!E42/1000)</f>
        <v/>
      </c>
      <c r="F54" s="122" t="str">
        <f>IF(TrRail_act!F42=0,"",1000000*F14/TrRail_act!F42/1000)</f>
        <v/>
      </c>
      <c r="G54" s="122" t="str">
        <f>IF(TrRail_act!G42=0,"",1000000*G14/TrRail_act!G42/1000)</f>
        <v/>
      </c>
      <c r="H54" s="122" t="str">
        <f>IF(TrRail_act!H42=0,"",1000000*H14/TrRail_act!H42/1000)</f>
        <v/>
      </c>
      <c r="I54" s="122" t="str">
        <f>IF(TrRail_act!I42=0,"",1000000*I14/TrRail_act!I42/1000)</f>
        <v/>
      </c>
      <c r="J54" s="122" t="str">
        <f>IF(TrRail_act!J42=0,"",1000000*J14/TrRail_act!J42/1000)</f>
        <v/>
      </c>
      <c r="K54" s="122" t="str">
        <f>IF(TrRail_act!K42=0,"",1000000*K14/TrRail_act!K42/1000)</f>
        <v/>
      </c>
      <c r="L54" s="122" t="str">
        <f>IF(TrRail_act!L42=0,"",1000000*L14/TrRail_act!L42/1000)</f>
        <v/>
      </c>
      <c r="M54" s="122" t="str">
        <f>IF(TrRail_act!M42=0,"",1000000*M14/TrRail_act!M42/1000)</f>
        <v/>
      </c>
      <c r="N54" s="122" t="str">
        <f>IF(TrRail_act!N42=0,"",1000000*N14/TrRail_act!N42/1000)</f>
        <v/>
      </c>
      <c r="O54" s="122" t="str">
        <f>IF(TrRail_act!O42=0,"",1000000*O14/TrRail_act!O42/1000)</f>
        <v/>
      </c>
      <c r="P54" s="122" t="str">
        <f>IF(TrRail_act!P42=0,"",1000000*P14/TrRail_act!P42/1000)</f>
        <v/>
      </c>
      <c r="Q54" s="122" t="str">
        <f>IF(TrRail_act!Q42=0,"",1000000*Q14/TrRail_act!Q42/1000)</f>
        <v/>
      </c>
    </row>
    <row r="55" spans="1:17" ht="11.45" customHeight="1" x14ac:dyDescent="0.25">
      <c r="A55" s="25" t="s">
        <v>18</v>
      </c>
      <c r="B55" s="79">
        <f>IF(TrRail_act!B43=0,"",1000000*B15/TrRail_act!B43/1000)</f>
        <v>907.68604473284756</v>
      </c>
      <c r="C55" s="79">
        <f>IF(TrRail_act!C43=0,"",1000000*C15/TrRail_act!C43/1000)</f>
        <v>893.90720859721057</v>
      </c>
      <c r="D55" s="79">
        <f>IF(TrRail_act!D43=0,"",1000000*D15/TrRail_act!D43/1000)</f>
        <v>748.08241576003741</v>
      </c>
      <c r="E55" s="79">
        <f>IF(TrRail_act!E43=0,"",1000000*E15/TrRail_act!E43/1000)</f>
        <v>663.33206411869946</v>
      </c>
      <c r="F55" s="79">
        <f>IF(TrRail_act!F43=0,"",1000000*F15/TrRail_act!F43/1000)</f>
        <v>508.01329805220348</v>
      </c>
      <c r="G55" s="79">
        <f>IF(TrRail_act!G43=0,"",1000000*G15/TrRail_act!G43/1000)</f>
        <v>347.94401913149778</v>
      </c>
      <c r="H55" s="79">
        <f>IF(TrRail_act!H43=0,"",1000000*H15/TrRail_act!H43/1000)</f>
        <v>175.94406486887402</v>
      </c>
      <c r="I55" s="79">
        <f>IF(TrRail_act!I43=0,"",1000000*I15/TrRail_act!I43/1000)</f>
        <v>206.14652838706482</v>
      </c>
      <c r="J55" s="79">
        <f>IF(TrRail_act!J43=0,"",1000000*J15/TrRail_act!J43/1000)</f>
        <v>264.35735156702452</v>
      </c>
      <c r="K55" s="79">
        <f>IF(TrRail_act!K43=0,"",1000000*K15/TrRail_act!K43/1000)</f>
        <v>241.42681310774961</v>
      </c>
      <c r="L55" s="79">
        <f>IF(TrRail_act!L43=0,"",1000000*L15/TrRail_act!L43/1000)</f>
        <v>153.02041951053553</v>
      </c>
      <c r="M55" s="79">
        <f>IF(TrRail_act!M43=0,"",1000000*M15/TrRail_act!M43/1000)</f>
        <v>139.10827052000462</v>
      </c>
      <c r="N55" s="79">
        <f>IF(TrRail_act!N43=0,"",1000000*N15/TrRail_act!N43/1000)</f>
        <v>164.73922748402222</v>
      </c>
      <c r="O55" s="79">
        <f>IF(TrRail_act!O43=0,"",1000000*O15/TrRail_act!O43/1000)</f>
        <v>207.73764409189386</v>
      </c>
      <c r="P55" s="79">
        <f>IF(TrRail_act!P43=0,"",1000000*P15/TrRail_act!P43/1000)</f>
        <v>161.91249520080029</v>
      </c>
      <c r="Q55" s="79">
        <f>IF(TrRail_act!Q43=0,"",1000000*Q15/TrRail_act!Q43/1000)</f>
        <v>193.03936494445358</v>
      </c>
    </row>
    <row r="56" spans="1:17" ht="11.45" customHeight="1" x14ac:dyDescent="0.25">
      <c r="A56" s="116" t="s">
        <v>17</v>
      </c>
      <c r="B56" s="77">
        <f>IF(TrRail_act!B44=0,"",1000000*B16/TrRail_act!B44/1000)</f>
        <v>1480.961441406225</v>
      </c>
      <c r="C56" s="77">
        <f>IF(TrRail_act!C44=0,"",1000000*C16/TrRail_act!C44/1000)</f>
        <v>1524.9005323128886</v>
      </c>
      <c r="D56" s="77">
        <f>IF(TrRail_act!D44=0,"",1000000*D16/TrRail_act!D44/1000)</f>
        <v>1402.6545295500703</v>
      </c>
      <c r="E56" s="77">
        <f>IF(TrRail_act!E44=0,"",1000000*E16/TrRail_act!E44/1000)</f>
        <v>1243.7476202225616</v>
      </c>
      <c r="F56" s="77">
        <f>IF(TrRail_act!F44=0,"",1000000*F16/TrRail_act!F44/1000)</f>
        <v>1083.7617025113673</v>
      </c>
      <c r="G56" s="77">
        <f>IF(TrRail_act!G44=0,"",1000000*G16/TrRail_act!G44/1000)</f>
        <v>802.94773645730254</v>
      </c>
      <c r="H56" s="77">
        <f>IF(TrRail_act!H44=0,"",1000000*H16/TrRail_act!H44/1000)</f>
        <v>383.87795971390699</v>
      </c>
      <c r="I56" s="77">
        <f>IF(TrRail_act!I44=0,"",1000000*I16/TrRail_act!I44/1000)</f>
        <v>431.03365026386274</v>
      </c>
      <c r="J56" s="77">
        <f>IF(TrRail_act!J44=0,"",1000000*J16/TrRail_act!J44/1000)</f>
        <v>552.7471896401421</v>
      </c>
      <c r="K56" s="77">
        <f>IF(TrRail_act!K44=0,"",1000000*K16/TrRail_act!K44/1000)</f>
        <v>504.80151831620373</v>
      </c>
      <c r="L56" s="77">
        <f>IF(TrRail_act!L44=0,"",1000000*L16/TrRail_act!L44/1000)</f>
        <v>250.3970501081491</v>
      </c>
      <c r="M56" s="77">
        <f>IF(TrRail_act!M44=0,"",1000000*M16/TrRail_act!M44/1000)</f>
        <v>227.63171539637119</v>
      </c>
      <c r="N56" s="77">
        <f>IF(TrRail_act!N44=0,"",1000000*N16/TrRail_act!N44/1000)</f>
        <v>269.57328133749087</v>
      </c>
      <c r="O56" s="77">
        <f>IF(TrRail_act!O44=0,"",1000000*O16/TrRail_act!O44/1000)</f>
        <v>321.04908632383592</v>
      </c>
      <c r="P56" s="77">
        <f>IF(TrRail_act!P44=0,"",1000000*P16/TrRail_act!P44/1000)</f>
        <v>250.2284016739641</v>
      </c>
      <c r="Q56" s="77">
        <f>IF(TrRail_act!Q44=0,"",1000000*Q16/TrRail_act!Q44/1000)</f>
        <v>298.33356400506466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0.36072558323257276</v>
      </c>
      <c r="C60" s="32">
        <f t="shared" si="6"/>
        <v>0.48788652582115211</v>
      </c>
      <c r="D60" s="32">
        <f t="shared" si="6"/>
        <v>0.49057733530623499</v>
      </c>
      <c r="E60" s="32">
        <f t="shared" si="6"/>
        <v>0.47417685899475892</v>
      </c>
      <c r="F60" s="32">
        <f t="shared" si="6"/>
        <v>0.36099942338861002</v>
      </c>
      <c r="G60" s="32">
        <f t="shared" si="6"/>
        <v>0.44659665893387884</v>
      </c>
      <c r="H60" s="32">
        <f t="shared" si="6"/>
        <v>0.66266342793492139</v>
      </c>
      <c r="I60" s="32">
        <f t="shared" si="6"/>
        <v>0.74722097072384353</v>
      </c>
      <c r="J60" s="32">
        <f t="shared" si="6"/>
        <v>0.760993204683726</v>
      </c>
      <c r="K60" s="32">
        <f t="shared" si="6"/>
        <v>0.70405194267390314</v>
      </c>
      <c r="L60" s="32">
        <f t="shared" si="6"/>
        <v>0.85365897100281796</v>
      </c>
      <c r="M60" s="32">
        <f t="shared" si="6"/>
        <v>0.86718607842989126</v>
      </c>
      <c r="N60" s="32">
        <f t="shared" si="6"/>
        <v>0.88230170043677114</v>
      </c>
      <c r="O60" s="32">
        <f t="shared" si="6"/>
        <v>0.88776254936143062</v>
      </c>
      <c r="P60" s="32">
        <f t="shared" si="6"/>
        <v>0.89074857621520431</v>
      </c>
      <c r="Q60" s="32">
        <f t="shared" si="6"/>
        <v>0.89555146244274297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0.36072558323257276</v>
      </c>
      <c r="C62" s="30">
        <f t="shared" si="8"/>
        <v>0.48788652582115211</v>
      </c>
      <c r="D62" s="30">
        <f t="shared" si="8"/>
        <v>0.49057733530623499</v>
      </c>
      <c r="E62" s="30">
        <f t="shared" si="8"/>
        <v>0.47417685899475892</v>
      </c>
      <c r="F62" s="30">
        <f t="shared" si="8"/>
        <v>0.36099942338861002</v>
      </c>
      <c r="G62" s="30">
        <f t="shared" si="8"/>
        <v>0.44659665893387884</v>
      </c>
      <c r="H62" s="30">
        <f t="shared" si="8"/>
        <v>0.66266342793492139</v>
      </c>
      <c r="I62" s="30">
        <f t="shared" si="8"/>
        <v>0.74722097072384353</v>
      </c>
      <c r="J62" s="30">
        <f t="shared" si="8"/>
        <v>0.760993204683726</v>
      </c>
      <c r="K62" s="30">
        <f t="shared" si="8"/>
        <v>0.70405194267390314</v>
      </c>
      <c r="L62" s="30">
        <f t="shared" si="8"/>
        <v>0.85365897100281796</v>
      </c>
      <c r="M62" s="30">
        <f t="shared" si="8"/>
        <v>0.86718607842989126</v>
      </c>
      <c r="N62" s="30">
        <f t="shared" si="8"/>
        <v>0.88230170043677114</v>
      </c>
      <c r="O62" s="30">
        <f t="shared" si="8"/>
        <v>0.88776254936143062</v>
      </c>
      <c r="P62" s="30">
        <f t="shared" si="8"/>
        <v>0.89074857621520431</v>
      </c>
      <c r="Q62" s="30">
        <f t="shared" si="8"/>
        <v>0.89555146244274297</v>
      </c>
    </row>
    <row r="63" spans="1:17" ht="11.45" customHeight="1" x14ac:dyDescent="0.25">
      <c r="A63" s="62" t="s">
        <v>17</v>
      </c>
      <c r="B63" s="115">
        <f t="shared" ref="B63:Q63" si="9">IF(B12=0,0,B12/B$8)</f>
        <v>0.36072558323257276</v>
      </c>
      <c r="C63" s="115">
        <f t="shared" si="9"/>
        <v>0.48788652582115211</v>
      </c>
      <c r="D63" s="115">
        <f t="shared" si="9"/>
        <v>0.49057733530623499</v>
      </c>
      <c r="E63" s="115">
        <f t="shared" si="9"/>
        <v>0.47417685899475892</v>
      </c>
      <c r="F63" s="115">
        <f t="shared" si="9"/>
        <v>0.36099942338861002</v>
      </c>
      <c r="G63" s="115">
        <f t="shared" si="9"/>
        <v>0.44659665893387884</v>
      </c>
      <c r="H63" s="115">
        <f t="shared" si="9"/>
        <v>0.66266342793492139</v>
      </c>
      <c r="I63" s="115">
        <f t="shared" si="9"/>
        <v>0.74722097072384353</v>
      </c>
      <c r="J63" s="115">
        <f t="shared" si="9"/>
        <v>0.760993204683726</v>
      </c>
      <c r="K63" s="115">
        <f t="shared" si="9"/>
        <v>0.70405194267390314</v>
      </c>
      <c r="L63" s="115">
        <f t="shared" si="9"/>
        <v>0.85365897100281796</v>
      </c>
      <c r="M63" s="115">
        <f t="shared" si="9"/>
        <v>0.86718607842989126</v>
      </c>
      <c r="N63" s="115">
        <f t="shared" si="9"/>
        <v>0.88230170043677114</v>
      </c>
      <c r="O63" s="115">
        <f t="shared" si="9"/>
        <v>0.88776254936143062</v>
      </c>
      <c r="P63" s="115">
        <f t="shared" si="9"/>
        <v>0.89074857621520431</v>
      </c>
      <c r="Q63" s="115">
        <f t="shared" si="9"/>
        <v>0.89555146244274297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0.63927441676742724</v>
      </c>
      <c r="C66" s="32">
        <f t="shared" si="12"/>
        <v>0.51211347417884789</v>
      </c>
      <c r="D66" s="32">
        <f t="shared" si="12"/>
        <v>0.50942266469376507</v>
      </c>
      <c r="E66" s="32">
        <f t="shared" si="12"/>
        <v>0.52582314100524108</v>
      </c>
      <c r="F66" s="32">
        <f t="shared" si="12"/>
        <v>0.63900057661139009</v>
      </c>
      <c r="G66" s="32">
        <f t="shared" si="12"/>
        <v>0.55340334106612121</v>
      </c>
      <c r="H66" s="32">
        <f t="shared" si="12"/>
        <v>0.33733657206507855</v>
      </c>
      <c r="I66" s="32">
        <f t="shared" si="12"/>
        <v>0.25277902927615642</v>
      </c>
      <c r="J66" s="32">
        <f t="shared" si="12"/>
        <v>0.23900679531627408</v>
      </c>
      <c r="K66" s="32">
        <f t="shared" si="12"/>
        <v>0.29594805732609675</v>
      </c>
      <c r="L66" s="32">
        <f t="shared" si="12"/>
        <v>0.14634102899718196</v>
      </c>
      <c r="M66" s="32">
        <f t="shared" si="12"/>
        <v>0.13281392157010877</v>
      </c>
      <c r="N66" s="32">
        <f t="shared" si="12"/>
        <v>0.11769829956322883</v>
      </c>
      <c r="O66" s="32">
        <f t="shared" si="12"/>
        <v>0.11223745063856942</v>
      </c>
      <c r="P66" s="32">
        <f t="shared" si="12"/>
        <v>0.10925142378479565</v>
      </c>
      <c r="Q66" s="32">
        <f t="shared" si="12"/>
        <v>0.104448537557257</v>
      </c>
    </row>
    <row r="67" spans="1:17" ht="11.45" customHeight="1" x14ac:dyDescent="0.25">
      <c r="A67" s="116" t="s">
        <v>17</v>
      </c>
      <c r="B67" s="115">
        <f t="shared" ref="B67:Q67" si="13">IF(B16=0,0,B16/B$8)</f>
        <v>0.63927441676742724</v>
      </c>
      <c r="C67" s="115">
        <f t="shared" si="13"/>
        <v>0.51211347417884789</v>
      </c>
      <c r="D67" s="115">
        <f t="shared" si="13"/>
        <v>0.50942266469376507</v>
      </c>
      <c r="E67" s="115">
        <f t="shared" si="13"/>
        <v>0.52582314100524108</v>
      </c>
      <c r="F67" s="115">
        <f t="shared" si="13"/>
        <v>0.63900057661139009</v>
      </c>
      <c r="G67" s="115">
        <f t="shared" si="13"/>
        <v>0.55340334106612121</v>
      </c>
      <c r="H67" s="115">
        <f t="shared" si="13"/>
        <v>0.33733657206507855</v>
      </c>
      <c r="I67" s="115">
        <f t="shared" si="13"/>
        <v>0.25277902927615642</v>
      </c>
      <c r="J67" s="115">
        <f t="shared" si="13"/>
        <v>0.23900679531627408</v>
      </c>
      <c r="K67" s="115">
        <f t="shared" si="13"/>
        <v>0.29594805732609675</v>
      </c>
      <c r="L67" s="115">
        <f t="shared" si="13"/>
        <v>0.14634102899718196</v>
      </c>
      <c r="M67" s="115">
        <f t="shared" si="13"/>
        <v>0.13281392157010877</v>
      </c>
      <c r="N67" s="115">
        <f t="shared" si="13"/>
        <v>0.11769829956322883</v>
      </c>
      <c r="O67" s="115">
        <f t="shared" si="13"/>
        <v>0.11223745063856942</v>
      </c>
      <c r="P67" s="115">
        <f t="shared" si="13"/>
        <v>0.10925142378479565</v>
      </c>
      <c r="Q67" s="115">
        <f t="shared" si="13"/>
        <v>0.104448537557257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681.06184887104496</v>
      </c>
      <c r="C4" s="132">
        <f t="shared" si="0"/>
        <v>720.7681897979669</v>
      </c>
      <c r="D4" s="132">
        <f t="shared" si="0"/>
        <v>725.0160359706008</v>
      </c>
      <c r="E4" s="132">
        <f t="shared" si="0"/>
        <v>725.17883610275021</v>
      </c>
      <c r="F4" s="132">
        <f t="shared" si="0"/>
        <v>738.9965683556245</v>
      </c>
      <c r="G4" s="132">
        <f t="shared" si="0"/>
        <v>761.92727374299716</v>
      </c>
      <c r="H4" s="132">
        <f t="shared" si="0"/>
        <v>769.03643680807124</v>
      </c>
      <c r="I4" s="132">
        <f t="shared" si="0"/>
        <v>783.96982883949681</v>
      </c>
      <c r="J4" s="132">
        <f t="shared" si="0"/>
        <v>808.7776349686153</v>
      </c>
      <c r="K4" s="132">
        <f t="shared" si="0"/>
        <v>779.77174723183191</v>
      </c>
      <c r="L4" s="132">
        <f t="shared" si="0"/>
        <v>773.81089309193203</v>
      </c>
      <c r="M4" s="132">
        <f t="shared" si="0"/>
        <v>882.45917775087662</v>
      </c>
      <c r="N4" s="132">
        <f t="shared" si="0"/>
        <v>907.83369763739074</v>
      </c>
      <c r="O4" s="132">
        <f t="shared" si="0"/>
        <v>1041.5804543196218</v>
      </c>
      <c r="P4" s="132">
        <f t="shared" si="0"/>
        <v>1163.6247731957073</v>
      </c>
      <c r="Q4" s="132">
        <f t="shared" si="0"/>
        <v>1255.9287624891872</v>
      </c>
    </row>
    <row r="5" spans="1:17" ht="11.45" customHeight="1" x14ac:dyDescent="0.25">
      <c r="A5" s="116" t="s">
        <v>23</v>
      </c>
      <c r="B5" s="42">
        <v>0</v>
      </c>
      <c r="C5" s="42">
        <v>0</v>
      </c>
      <c r="D5" s="42">
        <v>0</v>
      </c>
      <c r="E5" s="42">
        <v>0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  <c r="P5" s="42">
        <v>0</v>
      </c>
      <c r="Q5" s="42">
        <v>0</v>
      </c>
    </row>
    <row r="6" spans="1:17" ht="11.45" customHeight="1" x14ac:dyDescent="0.25">
      <c r="A6" s="116" t="s">
        <v>127</v>
      </c>
      <c r="B6" s="42">
        <v>628.28334723378555</v>
      </c>
      <c r="C6" s="42">
        <v>658.2608024460834</v>
      </c>
      <c r="D6" s="42">
        <v>642.44503719362319</v>
      </c>
      <c r="E6" s="42">
        <v>629.32768877741705</v>
      </c>
      <c r="F6" s="42">
        <v>629.71304690846841</v>
      </c>
      <c r="G6" s="42">
        <v>633.00276434919749</v>
      </c>
      <c r="H6" s="42">
        <v>622.90375698813409</v>
      </c>
      <c r="I6" s="42">
        <v>603.49243426687326</v>
      </c>
      <c r="J6" s="42">
        <v>607.2464893816026</v>
      </c>
      <c r="K6" s="42">
        <v>577.02172301906319</v>
      </c>
      <c r="L6" s="42">
        <v>589.89772768001421</v>
      </c>
      <c r="M6" s="42">
        <v>706.75438406796195</v>
      </c>
      <c r="N6" s="42">
        <v>712.13301840301472</v>
      </c>
      <c r="O6" s="42">
        <v>846.60235534956939</v>
      </c>
      <c r="P6" s="42">
        <v>944.44896205984799</v>
      </c>
      <c r="Q6" s="42">
        <v>1058.0894620510496</v>
      </c>
    </row>
    <row r="7" spans="1:17" ht="11.45" customHeight="1" x14ac:dyDescent="0.25">
      <c r="A7" s="116" t="s">
        <v>125</v>
      </c>
      <c r="B7" s="42">
        <v>52.77850163725941</v>
      </c>
      <c r="C7" s="42">
        <v>62.507387351883516</v>
      </c>
      <c r="D7" s="42">
        <v>82.570998776977603</v>
      </c>
      <c r="E7" s="42">
        <v>95.851147325333187</v>
      </c>
      <c r="F7" s="42">
        <v>109.28352144715613</v>
      </c>
      <c r="G7" s="42">
        <v>128.92450939379961</v>
      </c>
      <c r="H7" s="42">
        <v>146.13267981993712</v>
      </c>
      <c r="I7" s="42">
        <v>180.47739457262355</v>
      </c>
      <c r="J7" s="42">
        <v>201.53114558701265</v>
      </c>
      <c r="K7" s="42">
        <v>202.75002421276869</v>
      </c>
      <c r="L7" s="42">
        <v>183.91316541191776</v>
      </c>
      <c r="M7" s="42">
        <v>175.70479368291467</v>
      </c>
      <c r="N7" s="42">
        <v>195.70067923437605</v>
      </c>
      <c r="O7" s="42">
        <v>194.97809897005251</v>
      </c>
      <c r="P7" s="42">
        <v>219.17581113585931</v>
      </c>
      <c r="Q7" s="42">
        <v>197.83930043813751</v>
      </c>
    </row>
    <row r="8" spans="1:17" ht="11.45" customHeight="1" x14ac:dyDescent="0.25">
      <c r="A8" s="128" t="s">
        <v>51</v>
      </c>
      <c r="B8" s="131">
        <f t="shared" ref="B8:Q8" si="1">SUM(B9:B10)</f>
        <v>933.75233537018278</v>
      </c>
      <c r="C8" s="131">
        <f t="shared" si="1"/>
        <v>946.59550491033417</v>
      </c>
      <c r="D8" s="131">
        <f t="shared" si="1"/>
        <v>988.07581722490454</v>
      </c>
      <c r="E8" s="131">
        <f t="shared" si="1"/>
        <v>1071.1863910253257</v>
      </c>
      <c r="F8" s="131">
        <f t="shared" si="1"/>
        <v>1153.5128875615426</v>
      </c>
      <c r="G8" s="131">
        <f t="shared" si="1"/>
        <v>1165.390558993457</v>
      </c>
      <c r="H8" s="131">
        <f t="shared" si="1"/>
        <v>1171.0401860448089</v>
      </c>
      <c r="I8" s="131">
        <f t="shared" si="1"/>
        <v>1342.9938070204703</v>
      </c>
      <c r="J8" s="131">
        <f t="shared" si="1"/>
        <v>1574.4263111848377</v>
      </c>
      <c r="K8" s="131">
        <f t="shared" si="1"/>
        <v>1329.1216132920254</v>
      </c>
      <c r="L8" s="131">
        <f t="shared" si="1"/>
        <v>1548.8674760619481</v>
      </c>
      <c r="M8" s="131">
        <f t="shared" si="1"/>
        <v>1490.0160959405068</v>
      </c>
      <c r="N8" s="131">
        <f t="shared" si="1"/>
        <v>1348.0920208522307</v>
      </c>
      <c r="O8" s="131">
        <f t="shared" si="1"/>
        <v>1456.2035286227776</v>
      </c>
      <c r="P8" s="131">
        <f t="shared" si="1"/>
        <v>1506.7257322462474</v>
      </c>
      <c r="Q8" s="131">
        <f t="shared" si="1"/>
        <v>1600.862542059064</v>
      </c>
    </row>
    <row r="9" spans="1:17" ht="11.45" customHeight="1" x14ac:dyDescent="0.25">
      <c r="A9" s="95" t="s">
        <v>126</v>
      </c>
      <c r="B9" s="37">
        <v>8.4018095398255586</v>
      </c>
      <c r="C9" s="37">
        <v>8.1831758782664359</v>
      </c>
      <c r="D9" s="37">
        <v>10.404062388230724</v>
      </c>
      <c r="E9" s="37">
        <v>19.516940764007895</v>
      </c>
      <c r="F9" s="37">
        <v>21.846317707063157</v>
      </c>
      <c r="G9" s="37">
        <v>25.685007473829192</v>
      </c>
      <c r="H9" s="37">
        <v>16.938929179234517</v>
      </c>
      <c r="I9" s="37">
        <v>21.858430081881359</v>
      </c>
      <c r="J9" s="37">
        <v>21.339495239350871</v>
      </c>
      <c r="K9" s="37">
        <v>18.089479668100353</v>
      </c>
      <c r="L9" s="37">
        <v>19.876019247792478</v>
      </c>
      <c r="M9" s="37">
        <v>17.702807416420857</v>
      </c>
      <c r="N9" s="37">
        <v>20.221840622082439</v>
      </c>
      <c r="O9" s="37">
        <v>21.49346892783737</v>
      </c>
      <c r="P9" s="37">
        <v>24.466977884867472</v>
      </c>
      <c r="Q9" s="37">
        <v>22.66986016298948</v>
      </c>
    </row>
    <row r="10" spans="1:17" ht="11.45" customHeight="1" x14ac:dyDescent="0.25">
      <c r="A10" s="93" t="s">
        <v>125</v>
      </c>
      <c r="B10" s="36">
        <v>925.35052583035724</v>
      </c>
      <c r="C10" s="36">
        <v>938.41232903206776</v>
      </c>
      <c r="D10" s="36">
        <v>977.67175483667381</v>
      </c>
      <c r="E10" s="36">
        <v>1051.6694502613179</v>
      </c>
      <c r="F10" s="36">
        <v>1131.6665698544793</v>
      </c>
      <c r="G10" s="36">
        <v>1139.7055515196278</v>
      </c>
      <c r="H10" s="36">
        <v>1154.1012568655744</v>
      </c>
      <c r="I10" s="36">
        <v>1321.1353769385889</v>
      </c>
      <c r="J10" s="36">
        <v>1553.0868159454867</v>
      </c>
      <c r="K10" s="36">
        <v>1311.0321336239249</v>
      </c>
      <c r="L10" s="36">
        <v>1528.9914568141555</v>
      </c>
      <c r="M10" s="36">
        <v>1472.3132885240859</v>
      </c>
      <c r="N10" s="36">
        <v>1327.8701802301482</v>
      </c>
      <c r="O10" s="36">
        <v>1434.7100596949404</v>
      </c>
      <c r="P10" s="36">
        <v>1482.2587543613799</v>
      </c>
      <c r="Q10" s="36">
        <v>1578.1926818960746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26.702292639110738</v>
      </c>
      <c r="C12" s="41">
        <f t="shared" ref="C12:Q12" si="3">SUM(C13,C17)</f>
        <v>27.479770158346103</v>
      </c>
      <c r="D12" s="41">
        <f t="shared" si="3"/>
        <v>28.011095273849158</v>
      </c>
      <c r="E12" s="41">
        <f t="shared" si="3"/>
        <v>29.842863536825764</v>
      </c>
      <c r="F12" s="41">
        <f t="shared" si="3"/>
        <v>31.211899778285069</v>
      </c>
      <c r="G12" s="41">
        <f t="shared" si="3"/>
        <v>31.703558555844157</v>
      </c>
      <c r="H12" s="41">
        <f t="shared" si="3"/>
        <v>31.535842221569741</v>
      </c>
      <c r="I12" s="41">
        <f t="shared" si="3"/>
        <v>34.049632469028325</v>
      </c>
      <c r="J12" s="41">
        <f t="shared" si="3"/>
        <v>38.946125659155861</v>
      </c>
      <c r="K12" s="41">
        <f t="shared" si="3"/>
        <v>33.927002018823892</v>
      </c>
      <c r="L12" s="41">
        <f t="shared" si="3"/>
        <v>37.283725928288746</v>
      </c>
      <c r="M12" s="41">
        <f t="shared" si="3"/>
        <v>38.123138606357529</v>
      </c>
      <c r="N12" s="41">
        <f t="shared" si="3"/>
        <v>35.829671106749615</v>
      </c>
      <c r="O12" s="41">
        <f t="shared" si="3"/>
        <v>39.918507156345655</v>
      </c>
      <c r="P12" s="41">
        <f t="shared" si="3"/>
        <v>40.308564958491885</v>
      </c>
      <c r="Q12" s="41">
        <f t="shared" si="3"/>
        <v>44.254563471335565</v>
      </c>
    </row>
    <row r="13" spans="1:17" ht="11.45" customHeight="1" x14ac:dyDescent="0.25">
      <c r="A13" s="130" t="s">
        <v>39</v>
      </c>
      <c r="B13" s="132">
        <f t="shared" ref="B13" si="4">SUM(B14:B16)</f>
        <v>9.0543630515118672</v>
      </c>
      <c r="C13" s="132">
        <f t="shared" ref="C13:Q13" si="5">SUM(C14:C16)</f>
        <v>9.5444023193364664</v>
      </c>
      <c r="D13" s="132">
        <f t="shared" si="5"/>
        <v>9.4521781775372773</v>
      </c>
      <c r="E13" s="132">
        <f t="shared" si="5"/>
        <v>9.3517071846763429</v>
      </c>
      <c r="F13" s="132">
        <f t="shared" si="5"/>
        <v>9.4301058616005591</v>
      </c>
      <c r="G13" s="132">
        <f t="shared" si="5"/>
        <v>9.8048061268948672</v>
      </c>
      <c r="H13" s="132">
        <f t="shared" si="5"/>
        <v>9.552526510762636</v>
      </c>
      <c r="I13" s="132">
        <f t="shared" si="5"/>
        <v>8.776558900389194</v>
      </c>
      <c r="J13" s="132">
        <f t="shared" si="5"/>
        <v>9.2474118715815194</v>
      </c>
      <c r="K13" s="132">
        <f t="shared" si="5"/>
        <v>8.603840001529182</v>
      </c>
      <c r="L13" s="132">
        <f t="shared" si="5"/>
        <v>8.5627995903014025</v>
      </c>
      <c r="M13" s="132">
        <f t="shared" si="5"/>
        <v>10.104835132543833</v>
      </c>
      <c r="N13" s="132">
        <f t="shared" si="5"/>
        <v>9.7567860662112729</v>
      </c>
      <c r="O13" s="132">
        <f t="shared" si="5"/>
        <v>10.517513281132373</v>
      </c>
      <c r="P13" s="132">
        <f t="shared" si="5"/>
        <v>11.281199178359596</v>
      </c>
      <c r="Q13" s="132">
        <f t="shared" si="5"/>
        <v>12.234405621650078</v>
      </c>
    </row>
    <row r="14" spans="1:17" ht="11.45" customHeight="1" x14ac:dyDescent="0.25">
      <c r="A14" s="116" t="s">
        <v>23</v>
      </c>
      <c r="B14" s="42">
        <f>B23*B79/1000000</f>
        <v>0</v>
      </c>
      <c r="C14" s="42">
        <f t="shared" ref="C14:Q14" si="6">C23*C79/1000000</f>
        <v>0</v>
      </c>
      <c r="D14" s="42">
        <f t="shared" si="6"/>
        <v>0</v>
      </c>
      <c r="E14" s="42">
        <f t="shared" si="6"/>
        <v>0</v>
      </c>
      <c r="F14" s="42">
        <f t="shared" si="6"/>
        <v>0</v>
      </c>
      <c r="G14" s="42">
        <f t="shared" si="6"/>
        <v>0</v>
      </c>
      <c r="H14" s="42">
        <f t="shared" si="6"/>
        <v>0</v>
      </c>
      <c r="I14" s="42">
        <f t="shared" si="6"/>
        <v>0</v>
      </c>
      <c r="J14" s="42">
        <f t="shared" si="6"/>
        <v>0</v>
      </c>
      <c r="K14" s="42">
        <f t="shared" si="6"/>
        <v>0</v>
      </c>
      <c r="L14" s="42">
        <f t="shared" si="6"/>
        <v>0</v>
      </c>
      <c r="M14" s="42">
        <f t="shared" si="6"/>
        <v>0</v>
      </c>
      <c r="N14" s="42">
        <f t="shared" si="6"/>
        <v>0</v>
      </c>
      <c r="O14" s="42">
        <f t="shared" si="6"/>
        <v>0</v>
      </c>
      <c r="P14" s="42">
        <f t="shared" si="6"/>
        <v>0</v>
      </c>
      <c r="Q14" s="42">
        <f t="shared" si="6"/>
        <v>0</v>
      </c>
    </row>
    <row r="15" spans="1:17" ht="11.45" customHeight="1" x14ac:dyDescent="0.25">
      <c r="A15" s="116" t="s">
        <v>127</v>
      </c>
      <c r="B15" s="42">
        <f>B24*B80/1000000</f>
        <v>8.5653301850147283</v>
      </c>
      <c r="C15" s="42">
        <f t="shared" ref="C15:Q15" si="7">C24*C80/1000000</f>
        <v>8.9670709698223696</v>
      </c>
      <c r="D15" s="42">
        <f t="shared" si="7"/>
        <v>8.6723152390042983</v>
      </c>
      <c r="E15" s="42">
        <f t="shared" si="7"/>
        <v>8.4316823863747796</v>
      </c>
      <c r="F15" s="42">
        <f t="shared" si="7"/>
        <v>8.4051116778340731</v>
      </c>
      <c r="G15" s="42">
        <f t="shared" si="7"/>
        <v>8.6668155963637616</v>
      </c>
      <c r="H15" s="42">
        <f t="shared" si="7"/>
        <v>8.3231509566186137</v>
      </c>
      <c r="I15" s="42">
        <f t="shared" si="7"/>
        <v>7.2625313470184549</v>
      </c>
      <c r="J15" s="42">
        <f t="shared" si="7"/>
        <v>7.5759303923912302</v>
      </c>
      <c r="K15" s="42">
        <f t="shared" si="7"/>
        <v>7.0076894201819719</v>
      </c>
      <c r="L15" s="42">
        <f t="shared" si="7"/>
        <v>7.1061158707841265</v>
      </c>
      <c r="M15" s="42">
        <f t="shared" si="7"/>
        <v>8.6062193346813238</v>
      </c>
      <c r="N15" s="42">
        <f t="shared" si="7"/>
        <v>8.2158442678469843</v>
      </c>
      <c r="O15" s="42">
        <f t="shared" si="7"/>
        <v>9.0552229848076884</v>
      </c>
      <c r="P15" s="42">
        <f t="shared" si="7"/>
        <v>9.6240080124540484</v>
      </c>
      <c r="Q15" s="42">
        <f t="shared" si="7"/>
        <v>10.637732187359177</v>
      </c>
    </row>
    <row r="16" spans="1:17" ht="11.45" customHeight="1" x14ac:dyDescent="0.25">
      <c r="A16" s="116" t="s">
        <v>125</v>
      </c>
      <c r="B16" s="42">
        <f>B25*B81/1000000</f>
        <v>0.4890328664971389</v>
      </c>
      <c r="C16" s="42">
        <f t="shared" ref="C16:Q16" si="8">C25*C81/1000000</f>
        <v>0.57733134951409726</v>
      </c>
      <c r="D16" s="42">
        <f t="shared" si="8"/>
        <v>0.77986293853297972</v>
      </c>
      <c r="E16" s="42">
        <f t="shared" si="8"/>
        <v>0.92002479830156259</v>
      </c>
      <c r="F16" s="42">
        <f t="shared" si="8"/>
        <v>1.0249941837664867</v>
      </c>
      <c r="G16" s="42">
        <f t="shared" si="8"/>
        <v>1.1379905305311053</v>
      </c>
      <c r="H16" s="42">
        <f t="shared" si="8"/>
        <v>1.2293755541440214</v>
      </c>
      <c r="I16" s="42">
        <f t="shared" si="8"/>
        <v>1.5140275533707381</v>
      </c>
      <c r="J16" s="42">
        <f t="shared" si="8"/>
        <v>1.6714814791902888</v>
      </c>
      <c r="K16" s="42">
        <f t="shared" si="8"/>
        <v>1.5961505813472101</v>
      </c>
      <c r="L16" s="42">
        <f t="shared" si="8"/>
        <v>1.4566837195172755</v>
      </c>
      <c r="M16" s="42">
        <f t="shared" si="8"/>
        <v>1.4986157978625092</v>
      </c>
      <c r="N16" s="42">
        <f t="shared" si="8"/>
        <v>1.5409417983642881</v>
      </c>
      <c r="O16" s="42">
        <f t="shared" si="8"/>
        <v>1.4622902963246855</v>
      </c>
      <c r="P16" s="42">
        <f t="shared" si="8"/>
        <v>1.6571911659055489</v>
      </c>
      <c r="Q16" s="42">
        <f t="shared" si="8"/>
        <v>1.5966734342909006</v>
      </c>
    </row>
    <row r="17" spans="1:17" ht="11.45" customHeight="1" x14ac:dyDescent="0.25">
      <c r="A17" s="128" t="s">
        <v>18</v>
      </c>
      <c r="B17" s="131">
        <f t="shared" ref="B17" si="9">SUM(B18:B19)</f>
        <v>17.64792958759887</v>
      </c>
      <c r="C17" s="131">
        <f t="shared" ref="C17:Q17" si="10">SUM(C18:C19)</f>
        <v>17.935367839009636</v>
      </c>
      <c r="D17" s="131">
        <f t="shared" si="10"/>
        <v>18.55891709631188</v>
      </c>
      <c r="E17" s="131">
        <f t="shared" si="10"/>
        <v>20.491156352149421</v>
      </c>
      <c r="F17" s="131">
        <f t="shared" si="10"/>
        <v>21.78179391668451</v>
      </c>
      <c r="G17" s="131">
        <f t="shared" si="10"/>
        <v>21.89875242894929</v>
      </c>
      <c r="H17" s="131">
        <f t="shared" si="10"/>
        <v>21.983315710807105</v>
      </c>
      <c r="I17" s="131">
        <f t="shared" si="10"/>
        <v>25.273073568639134</v>
      </c>
      <c r="J17" s="131">
        <f t="shared" si="10"/>
        <v>29.698713787574341</v>
      </c>
      <c r="K17" s="131">
        <f t="shared" si="10"/>
        <v>25.32316201729471</v>
      </c>
      <c r="L17" s="131">
        <f t="shared" si="10"/>
        <v>28.72092633798734</v>
      </c>
      <c r="M17" s="131">
        <f t="shared" si="10"/>
        <v>28.018303473813699</v>
      </c>
      <c r="N17" s="131">
        <f t="shared" si="10"/>
        <v>26.072885040538338</v>
      </c>
      <c r="O17" s="131">
        <f t="shared" si="10"/>
        <v>29.400993875213278</v>
      </c>
      <c r="P17" s="131">
        <f t="shared" si="10"/>
        <v>29.027365780132293</v>
      </c>
      <c r="Q17" s="131">
        <f t="shared" si="10"/>
        <v>32.020157849685489</v>
      </c>
    </row>
    <row r="18" spans="1:17" ht="11.45" customHeight="1" x14ac:dyDescent="0.25">
      <c r="A18" s="95" t="s">
        <v>126</v>
      </c>
      <c r="B18" s="37">
        <f>B27*B83/1000000</f>
        <v>0.4109778106295619</v>
      </c>
      <c r="C18" s="37">
        <f t="shared" ref="C18:Q18" si="11">C27*C83/1000000</f>
        <v>0.39033942206069983</v>
      </c>
      <c r="D18" s="37">
        <f t="shared" si="11"/>
        <v>0.48871130087883241</v>
      </c>
      <c r="E18" s="37">
        <f t="shared" si="11"/>
        <v>0.90396479238181693</v>
      </c>
      <c r="F18" s="37">
        <f t="shared" si="11"/>
        <v>0.99901210199042667</v>
      </c>
      <c r="G18" s="37">
        <f t="shared" si="11"/>
        <v>1.1869095068201099</v>
      </c>
      <c r="H18" s="37">
        <f t="shared" si="11"/>
        <v>0.8151423731443459</v>
      </c>
      <c r="I18" s="37">
        <f t="shared" si="11"/>
        <v>1.0637695587046703</v>
      </c>
      <c r="J18" s="37">
        <f t="shared" si="11"/>
        <v>1.0629217030794982</v>
      </c>
      <c r="K18" s="37">
        <f t="shared" si="11"/>
        <v>0.88761323994083197</v>
      </c>
      <c r="L18" s="37">
        <f t="shared" si="11"/>
        <v>0.93933722861281088</v>
      </c>
      <c r="M18" s="37">
        <f t="shared" si="11"/>
        <v>0.80696459269599718</v>
      </c>
      <c r="N18" s="37">
        <f t="shared" si="11"/>
        <v>0.92979007761239363</v>
      </c>
      <c r="O18" s="37">
        <f t="shared" si="11"/>
        <v>0.97701990115210913</v>
      </c>
      <c r="P18" s="37">
        <f t="shared" si="11"/>
        <v>1.0300460874929445</v>
      </c>
      <c r="Q18" s="37">
        <f t="shared" si="11"/>
        <v>0.96701002718528173</v>
      </c>
    </row>
    <row r="19" spans="1:17" ht="11.45" customHeight="1" x14ac:dyDescent="0.25">
      <c r="A19" s="93" t="s">
        <v>125</v>
      </c>
      <c r="B19" s="36">
        <f>B28*B84/1000000</f>
        <v>17.23695177696931</v>
      </c>
      <c r="C19" s="36">
        <f t="shared" ref="C19:Q19" si="12">C28*C84/1000000</f>
        <v>17.545028416948938</v>
      </c>
      <c r="D19" s="36">
        <f t="shared" si="12"/>
        <v>18.070205795433047</v>
      </c>
      <c r="E19" s="36">
        <f t="shared" si="12"/>
        <v>19.587191559767604</v>
      </c>
      <c r="F19" s="36">
        <f t="shared" si="12"/>
        <v>20.782781814694083</v>
      </c>
      <c r="G19" s="36">
        <f t="shared" si="12"/>
        <v>20.711842922129179</v>
      </c>
      <c r="H19" s="36">
        <f t="shared" si="12"/>
        <v>21.168173337662758</v>
      </c>
      <c r="I19" s="36">
        <f t="shared" si="12"/>
        <v>24.209304009934463</v>
      </c>
      <c r="J19" s="36">
        <f t="shared" si="12"/>
        <v>28.635792084494842</v>
      </c>
      <c r="K19" s="36">
        <f t="shared" si="12"/>
        <v>24.435548777353876</v>
      </c>
      <c r="L19" s="36">
        <f t="shared" si="12"/>
        <v>27.781589109374529</v>
      </c>
      <c r="M19" s="36">
        <f t="shared" si="12"/>
        <v>27.211338881117701</v>
      </c>
      <c r="N19" s="36">
        <f t="shared" si="12"/>
        <v>25.143094962925943</v>
      </c>
      <c r="O19" s="36">
        <f t="shared" si="12"/>
        <v>28.42397397406117</v>
      </c>
      <c r="P19" s="36">
        <f t="shared" si="12"/>
        <v>27.997319692639348</v>
      </c>
      <c r="Q19" s="36">
        <f t="shared" si="12"/>
        <v>31.053147822500204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28077</v>
      </c>
      <c r="C21" s="41">
        <f t="shared" ref="C21:Q21" si="14">SUM(C22,C26)</f>
        <v>29137</v>
      </c>
      <c r="D21" s="41">
        <f t="shared" si="14"/>
        <v>29307</v>
      </c>
      <c r="E21" s="41">
        <f t="shared" si="14"/>
        <v>30570</v>
      </c>
      <c r="F21" s="41">
        <f t="shared" si="14"/>
        <v>31444</v>
      </c>
      <c r="G21" s="41">
        <f t="shared" si="14"/>
        <v>32371</v>
      </c>
      <c r="H21" s="41">
        <f t="shared" si="14"/>
        <v>32214</v>
      </c>
      <c r="I21" s="41">
        <f t="shared" si="14"/>
        <v>32256</v>
      </c>
      <c r="J21" s="41">
        <f t="shared" si="14"/>
        <v>34308</v>
      </c>
      <c r="K21" s="41">
        <f t="shared" si="14"/>
        <v>29105</v>
      </c>
      <c r="L21" s="41">
        <f t="shared" si="14"/>
        <v>30740</v>
      </c>
      <c r="M21" s="41">
        <f t="shared" si="14"/>
        <v>33474</v>
      </c>
      <c r="N21" s="41">
        <f t="shared" si="14"/>
        <v>32099</v>
      </c>
      <c r="O21" s="41">
        <f t="shared" si="14"/>
        <v>35152</v>
      </c>
      <c r="P21" s="41">
        <f t="shared" si="14"/>
        <v>36806</v>
      </c>
      <c r="Q21" s="41">
        <f t="shared" si="14"/>
        <v>40073</v>
      </c>
    </row>
    <row r="22" spans="1:17" ht="11.45" customHeight="1" x14ac:dyDescent="0.25">
      <c r="A22" s="130" t="s">
        <v>39</v>
      </c>
      <c r="B22" s="132">
        <f t="shared" ref="B22" si="15">SUM(B23:B25)</f>
        <v>18913</v>
      </c>
      <c r="C22" s="132">
        <f t="shared" ref="C22:Q22" si="16">SUM(C23:C25)</f>
        <v>19862</v>
      </c>
      <c r="D22" s="132">
        <f t="shared" si="16"/>
        <v>19590</v>
      </c>
      <c r="E22" s="132">
        <f t="shared" si="16"/>
        <v>19327</v>
      </c>
      <c r="F22" s="132">
        <f t="shared" si="16"/>
        <v>19440</v>
      </c>
      <c r="G22" s="132">
        <f t="shared" si="16"/>
        <v>20044</v>
      </c>
      <c r="H22" s="132">
        <f t="shared" si="16"/>
        <v>20173</v>
      </c>
      <c r="I22" s="132">
        <f t="shared" si="16"/>
        <v>18604</v>
      </c>
      <c r="J22" s="132">
        <f t="shared" si="16"/>
        <v>19752</v>
      </c>
      <c r="K22" s="132">
        <f t="shared" si="16"/>
        <v>17244</v>
      </c>
      <c r="L22" s="132">
        <f t="shared" si="16"/>
        <v>17933</v>
      </c>
      <c r="M22" s="132">
        <f t="shared" si="16"/>
        <v>21171</v>
      </c>
      <c r="N22" s="132">
        <f t="shared" si="16"/>
        <v>20512</v>
      </c>
      <c r="O22" s="132">
        <f t="shared" si="16"/>
        <v>22035</v>
      </c>
      <c r="P22" s="132">
        <f t="shared" si="16"/>
        <v>23723</v>
      </c>
      <c r="Q22" s="132">
        <f t="shared" si="16"/>
        <v>25924</v>
      </c>
    </row>
    <row r="23" spans="1:17" ht="11.45" customHeight="1" x14ac:dyDescent="0.25">
      <c r="A23" s="116" t="s">
        <v>23</v>
      </c>
      <c r="B23" s="42">
        <f>IF(B32=0,0,B32/B70)</f>
        <v>0</v>
      </c>
      <c r="C23" s="42">
        <f t="shared" ref="C23:Q23" si="17">IF(C32=0,0,C32/C70)</f>
        <v>0</v>
      </c>
      <c r="D23" s="42">
        <f t="shared" si="17"/>
        <v>0</v>
      </c>
      <c r="E23" s="42">
        <f t="shared" si="17"/>
        <v>0</v>
      </c>
      <c r="F23" s="42">
        <f t="shared" si="17"/>
        <v>0</v>
      </c>
      <c r="G23" s="42">
        <f t="shared" si="17"/>
        <v>0</v>
      </c>
      <c r="H23" s="42">
        <f t="shared" si="17"/>
        <v>0</v>
      </c>
      <c r="I23" s="42">
        <f t="shared" si="17"/>
        <v>0</v>
      </c>
      <c r="J23" s="42">
        <f t="shared" si="17"/>
        <v>0</v>
      </c>
      <c r="K23" s="42">
        <f t="shared" si="17"/>
        <v>0</v>
      </c>
      <c r="L23" s="42">
        <f t="shared" si="17"/>
        <v>0</v>
      </c>
      <c r="M23" s="42">
        <f t="shared" si="17"/>
        <v>0</v>
      </c>
      <c r="N23" s="42">
        <f t="shared" si="17"/>
        <v>0</v>
      </c>
      <c r="O23" s="42">
        <f t="shared" si="17"/>
        <v>0</v>
      </c>
      <c r="P23" s="42">
        <f t="shared" si="17"/>
        <v>0</v>
      </c>
      <c r="Q23" s="42">
        <f t="shared" si="17"/>
        <v>0</v>
      </c>
    </row>
    <row r="24" spans="1:17" ht="11.45" customHeight="1" x14ac:dyDescent="0.25">
      <c r="A24" s="116" t="s">
        <v>127</v>
      </c>
      <c r="B24" s="42">
        <f t="shared" ref="B24:Q25" si="18">IF(B33=0,0,B33/B71)</f>
        <v>18121</v>
      </c>
      <c r="C24" s="42">
        <f t="shared" si="18"/>
        <v>18927</v>
      </c>
      <c r="D24" s="42">
        <f t="shared" si="18"/>
        <v>18327</v>
      </c>
      <c r="E24" s="42">
        <f t="shared" si="18"/>
        <v>17837</v>
      </c>
      <c r="F24" s="42">
        <f t="shared" si="18"/>
        <v>17780</v>
      </c>
      <c r="G24" s="42">
        <f t="shared" si="18"/>
        <v>18201</v>
      </c>
      <c r="H24" s="42">
        <f t="shared" si="18"/>
        <v>18182</v>
      </c>
      <c r="I24" s="42">
        <f t="shared" si="18"/>
        <v>16152</v>
      </c>
      <c r="J24" s="42">
        <f t="shared" si="18"/>
        <v>17045</v>
      </c>
      <c r="K24" s="42">
        <f t="shared" si="18"/>
        <v>14659</v>
      </c>
      <c r="L24" s="42">
        <f t="shared" si="18"/>
        <v>15220</v>
      </c>
      <c r="M24" s="42">
        <f t="shared" si="18"/>
        <v>18376</v>
      </c>
      <c r="N24" s="42">
        <f t="shared" si="18"/>
        <v>17634</v>
      </c>
      <c r="O24" s="42">
        <f t="shared" si="18"/>
        <v>19300</v>
      </c>
      <c r="P24" s="42">
        <f t="shared" si="18"/>
        <v>20619</v>
      </c>
      <c r="Q24" s="42">
        <f t="shared" si="18"/>
        <v>22929</v>
      </c>
    </row>
    <row r="25" spans="1:17" ht="11.45" customHeight="1" x14ac:dyDescent="0.25">
      <c r="A25" s="116" t="s">
        <v>125</v>
      </c>
      <c r="B25" s="42">
        <f t="shared" si="18"/>
        <v>791.99999999999989</v>
      </c>
      <c r="C25" s="42">
        <f t="shared" si="18"/>
        <v>935.00000000000011</v>
      </c>
      <c r="D25" s="42">
        <f t="shared" si="18"/>
        <v>1263</v>
      </c>
      <c r="E25" s="42">
        <f t="shared" si="18"/>
        <v>1490</v>
      </c>
      <c r="F25" s="42">
        <f t="shared" si="18"/>
        <v>1660</v>
      </c>
      <c r="G25" s="42">
        <f t="shared" si="18"/>
        <v>1843</v>
      </c>
      <c r="H25" s="42">
        <f t="shared" si="18"/>
        <v>1991</v>
      </c>
      <c r="I25" s="42">
        <f t="shared" si="18"/>
        <v>2452</v>
      </c>
      <c r="J25" s="42">
        <f t="shared" si="18"/>
        <v>2707</v>
      </c>
      <c r="K25" s="42">
        <f t="shared" si="18"/>
        <v>2585.0000000000005</v>
      </c>
      <c r="L25" s="42">
        <f t="shared" si="18"/>
        <v>2713</v>
      </c>
      <c r="M25" s="42">
        <f t="shared" si="18"/>
        <v>2795</v>
      </c>
      <c r="N25" s="42">
        <f t="shared" si="18"/>
        <v>2878</v>
      </c>
      <c r="O25" s="42">
        <f t="shared" si="18"/>
        <v>2735</v>
      </c>
      <c r="P25" s="42">
        <f t="shared" si="18"/>
        <v>3104</v>
      </c>
      <c r="Q25" s="42">
        <f t="shared" si="18"/>
        <v>2995</v>
      </c>
    </row>
    <row r="26" spans="1:17" ht="11.45" customHeight="1" x14ac:dyDescent="0.25">
      <c r="A26" s="128" t="s">
        <v>18</v>
      </c>
      <c r="B26" s="131">
        <f t="shared" ref="B26" si="19">SUM(B27:B28)</f>
        <v>9164</v>
      </c>
      <c r="C26" s="131">
        <f t="shared" ref="C26:Q26" si="20">SUM(C27:C28)</f>
        <v>9275</v>
      </c>
      <c r="D26" s="131">
        <f t="shared" si="20"/>
        <v>9717</v>
      </c>
      <c r="E26" s="131">
        <f t="shared" si="20"/>
        <v>11243</v>
      </c>
      <c r="F26" s="131">
        <f t="shared" si="20"/>
        <v>12004</v>
      </c>
      <c r="G26" s="131">
        <f t="shared" si="20"/>
        <v>12327</v>
      </c>
      <c r="H26" s="131">
        <f t="shared" si="20"/>
        <v>12041</v>
      </c>
      <c r="I26" s="131">
        <f t="shared" si="20"/>
        <v>13652</v>
      </c>
      <c r="J26" s="131">
        <f t="shared" si="20"/>
        <v>14555.999999999998</v>
      </c>
      <c r="K26" s="131">
        <f t="shared" si="20"/>
        <v>11861</v>
      </c>
      <c r="L26" s="131">
        <f t="shared" si="20"/>
        <v>12807</v>
      </c>
      <c r="M26" s="131">
        <f t="shared" si="20"/>
        <v>12303</v>
      </c>
      <c r="N26" s="131">
        <f t="shared" si="20"/>
        <v>11587</v>
      </c>
      <c r="O26" s="131">
        <f t="shared" si="20"/>
        <v>13117</v>
      </c>
      <c r="P26" s="131">
        <f t="shared" si="20"/>
        <v>13083</v>
      </c>
      <c r="Q26" s="131">
        <f t="shared" si="20"/>
        <v>14149</v>
      </c>
    </row>
    <row r="27" spans="1:17" ht="11.45" customHeight="1" x14ac:dyDescent="0.25">
      <c r="A27" s="95" t="s">
        <v>126</v>
      </c>
      <c r="B27" s="37">
        <f t="shared" ref="B27:Q28" si="21">IF(B36=0,0,B36/B74)</f>
        <v>780</v>
      </c>
      <c r="C27" s="37">
        <f t="shared" si="21"/>
        <v>741</v>
      </c>
      <c r="D27" s="37">
        <f t="shared" si="21"/>
        <v>928</v>
      </c>
      <c r="E27" s="37">
        <f t="shared" si="21"/>
        <v>1716</v>
      </c>
      <c r="F27" s="37">
        <f t="shared" si="21"/>
        <v>1896</v>
      </c>
      <c r="G27" s="37">
        <f t="shared" si="21"/>
        <v>2253</v>
      </c>
      <c r="H27" s="37">
        <f t="shared" si="21"/>
        <v>1547</v>
      </c>
      <c r="I27" s="37">
        <f t="shared" si="21"/>
        <v>2019</v>
      </c>
      <c r="J27" s="37">
        <f t="shared" si="21"/>
        <v>2018</v>
      </c>
      <c r="K27" s="37">
        <f t="shared" si="21"/>
        <v>1685</v>
      </c>
      <c r="L27" s="37">
        <f t="shared" si="21"/>
        <v>1747</v>
      </c>
      <c r="M27" s="37">
        <f t="shared" si="21"/>
        <v>1474</v>
      </c>
      <c r="N27" s="37">
        <f t="shared" si="21"/>
        <v>1711.0000000000002</v>
      </c>
      <c r="O27" s="37">
        <f t="shared" si="21"/>
        <v>1778</v>
      </c>
      <c r="P27" s="37">
        <f t="shared" si="21"/>
        <v>1883.0000000000002</v>
      </c>
      <c r="Q27" s="37">
        <f t="shared" si="21"/>
        <v>1772</v>
      </c>
    </row>
    <row r="28" spans="1:17" ht="11.45" customHeight="1" x14ac:dyDescent="0.25">
      <c r="A28" s="93" t="s">
        <v>125</v>
      </c>
      <c r="B28" s="36">
        <f t="shared" si="21"/>
        <v>8384</v>
      </c>
      <c r="C28" s="36">
        <f t="shared" si="21"/>
        <v>8534</v>
      </c>
      <c r="D28" s="36">
        <f t="shared" si="21"/>
        <v>8789</v>
      </c>
      <c r="E28" s="36">
        <f t="shared" si="21"/>
        <v>9527</v>
      </c>
      <c r="F28" s="36">
        <f t="shared" si="21"/>
        <v>10108</v>
      </c>
      <c r="G28" s="36">
        <f t="shared" si="21"/>
        <v>10074</v>
      </c>
      <c r="H28" s="36">
        <f t="shared" si="21"/>
        <v>10494</v>
      </c>
      <c r="I28" s="36">
        <f t="shared" si="21"/>
        <v>11633</v>
      </c>
      <c r="J28" s="36">
        <f t="shared" si="21"/>
        <v>12537.999999999998</v>
      </c>
      <c r="K28" s="36">
        <f t="shared" si="21"/>
        <v>10176</v>
      </c>
      <c r="L28" s="36">
        <f t="shared" si="21"/>
        <v>11060</v>
      </c>
      <c r="M28" s="36">
        <f t="shared" si="21"/>
        <v>10829</v>
      </c>
      <c r="N28" s="36">
        <f t="shared" si="21"/>
        <v>9876</v>
      </c>
      <c r="O28" s="36">
        <f t="shared" si="21"/>
        <v>11339</v>
      </c>
      <c r="P28" s="36">
        <f t="shared" si="21"/>
        <v>11200</v>
      </c>
      <c r="Q28" s="36">
        <f t="shared" si="21"/>
        <v>12377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1414686</v>
      </c>
      <c r="C31" s="132">
        <f t="shared" si="22"/>
        <v>1490638</v>
      </c>
      <c r="D31" s="132">
        <f t="shared" si="22"/>
        <v>1491389</v>
      </c>
      <c r="E31" s="132">
        <f t="shared" si="22"/>
        <v>1486559</v>
      </c>
      <c r="F31" s="132">
        <f t="shared" si="22"/>
        <v>1509069</v>
      </c>
      <c r="G31" s="132">
        <f t="shared" si="22"/>
        <v>1538152</v>
      </c>
      <c r="H31" s="132">
        <f t="shared" si="22"/>
        <v>1597404</v>
      </c>
      <c r="I31" s="132">
        <f t="shared" si="22"/>
        <v>1634465</v>
      </c>
      <c r="J31" s="132">
        <f t="shared" si="22"/>
        <v>1692621</v>
      </c>
      <c r="K31" s="132">
        <f t="shared" si="22"/>
        <v>1535398</v>
      </c>
      <c r="L31" s="132">
        <f t="shared" si="22"/>
        <v>1605982</v>
      </c>
      <c r="M31" s="132">
        <f t="shared" si="22"/>
        <v>1836761</v>
      </c>
      <c r="N31" s="132">
        <f t="shared" si="22"/>
        <v>1893988</v>
      </c>
      <c r="O31" s="132">
        <f t="shared" si="22"/>
        <v>2169098</v>
      </c>
      <c r="P31" s="132">
        <f t="shared" si="22"/>
        <v>2433966</v>
      </c>
      <c r="Q31" s="132">
        <f t="shared" si="22"/>
        <v>2651751</v>
      </c>
    </row>
    <row r="32" spans="1:17" ht="11.45" customHeight="1" x14ac:dyDescent="0.25">
      <c r="A32" s="116" t="s">
        <v>23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42">
        <v>0</v>
      </c>
      <c r="P32" s="42">
        <v>0</v>
      </c>
      <c r="Q32" s="42">
        <v>0</v>
      </c>
    </row>
    <row r="33" spans="1:17" ht="11.45" customHeight="1" x14ac:dyDescent="0.25">
      <c r="A33" s="116" t="s">
        <v>127</v>
      </c>
      <c r="B33" s="42">
        <v>1329210</v>
      </c>
      <c r="C33" s="42">
        <v>1389406</v>
      </c>
      <c r="D33" s="42">
        <v>1357664</v>
      </c>
      <c r="E33" s="42">
        <v>1331326</v>
      </c>
      <c r="F33" s="42">
        <v>1332082</v>
      </c>
      <c r="G33" s="42">
        <v>1329356</v>
      </c>
      <c r="H33" s="42">
        <v>1360739</v>
      </c>
      <c r="I33" s="42">
        <v>1342178</v>
      </c>
      <c r="J33" s="42">
        <v>1366237</v>
      </c>
      <c r="K33" s="42">
        <v>1207040</v>
      </c>
      <c r="L33" s="42">
        <v>1263453</v>
      </c>
      <c r="M33" s="42">
        <v>1509062</v>
      </c>
      <c r="N33" s="42">
        <v>1528480</v>
      </c>
      <c r="O33" s="42">
        <v>1804420</v>
      </c>
      <c r="P33" s="42">
        <v>2023439</v>
      </c>
      <c r="Q33" s="42">
        <v>2280649</v>
      </c>
    </row>
    <row r="34" spans="1:17" ht="11.45" customHeight="1" x14ac:dyDescent="0.25">
      <c r="A34" s="116" t="s">
        <v>125</v>
      </c>
      <c r="B34" s="42">
        <v>85476</v>
      </c>
      <c r="C34" s="42">
        <v>101232</v>
      </c>
      <c r="D34" s="42">
        <v>133725</v>
      </c>
      <c r="E34" s="42">
        <v>155233</v>
      </c>
      <c r="F34" s="42">
        <v>176987</v>
      </c>
      <c r="G34" s="42">
        <v>208796</v>
      </c>
      <c r="H34" s="42">
        <v>236665</v>
      </c>
      <c r="I34" s="42">
        <v>292287</v>
      </c>
      <c r="J34" s="42">
        <v>326384</v>
      </c>
      <c r="K34" s="42">
        <v>328358</v>
      </c>
      <c r="L34" s="42">
        <v>342529</v>
      </c>
      <c r="M34" s="42">
        <v>327699</v>
      </c>
      <c r="N34" s="42">
        <v>365508</v>
      </c>
      <c r="O34" s="42">
        <v>364678</v>
      </c>
      <c r="P34" s="42">
        <v>410527.00000000006</v>
      </c>
      <c r="Q34" s="42">
        <v>371102</v>
      </c>
    </row>
    <row r="35" spans="1:17" ht="11.45" customHeight="1" x14ac:dyDescent="0.25">
      <c r="A35" s="128" t="s">
        <v>137</v>
      </c>
      <c r="B35" s="131">
        <f t="shared" ref="B35:Q35" si="23">SUM(B36:B37)</f>
        <v>466033.5329229355</v>
      </c>
      <c r="C35" s="131">
        <f t="shared" si="23"/>
        <v>471983.52226290805</v>
      </c>
      <c r="D35" s="131">
        <f t="shared" si="23"/>
        <v>495276.68636812718</v>
      </c>
      <c r="E35" s="131">
        <f t="shared" si="23"/>
        <v>548569.83383697644</v>
      </c>
      <c r="F35" s="131">
        <f t="shared" si="23"/>
        <v>591863.62686373026</v>
      </c>
      <c r="G35" s="131">
        <f t="shared" si="23"/>
        <v>603095.01437952183</v>
      </c>
      <c r="H35" s="131">
        <f t="shared" si="23"/>
        <v>604286.22395496664</v>
      </c>
      <c r="I35" s="131">
        <f t="shared" si="23"/>
        <v>676315.57171233103</v>
      </c>
      <c r="J35" s="131">
        <f t="shared" si="23"/>
        <v>720523.11300783674</v>
      </c>
      <c r="K35" s="131">
        <f t="shared" si="23"/>
        <v>580309.59611047443</v>
      </c>
      <c r="L35" s="131">
        <f t="shared" si="23"/>
        <v>645665.57696751237</v>
      </c>
      <c r="M35" s="131">
        <f t="shared" si="23"/>
        <v>618256.38952822075</v>
      </c>
      <c r="N35" s="131">
        <f t="shared" si="23"/>
        <v>558788.67517781828</v>
      </c>
      <c r="O35" s="131">
        <f t="shared" si="23"/>
        <v>611454.24038974824</v>
      </c>
      <c r="P35" s="131">
        <f t="shared" si="23"/>
        <v>637687.69795545551</v>
      </c>
      <c r="Q35" s="131">
        <f t="shared" si="23"/>
        <v>670569.16491090797</v>
      </c>
    </row>
    <row r="36" spans="1:17" ht="11.45" customHeight="1" x14ac:dyDescent="0.25">
      <c r="A36" s="95" t="s">
        <v>126</v>
      </c>
      <c r="B36" s="37">
        <v>15945.900901620467</v>
      </c>
      <c r="C36" s="37">
        <v>15534.514279350669</v>
      </c>
      <c r="D36" s="37">
        <v>19755.978384203347</v>
      </c>
      <c r="E36" s="37">
        <v>37049.087125167134</v>
      </c>
      <c r="F36" s="37">
        <v>41461.578183152647</v>
      </c>
      <c r="G36" s="37">
        <v>48755.462405532649</v>
      </c>
      <c r="H36" s="37">
        <v>32147.173676168939</v>
      </c>
      <c r="I36" s="37">
        <v>41486.588870861538</v>
      </c>
      <c r="J36" s="37">
        <v>40513.897936459085</v>
      </c>
      <c r="K36" s="37">
        <v>34340.15162142121</v>
      </c>
      <c r="L36" s="37">
        <v>36965.856955517556</v>
      </c>
      <c r="M36" s="37">
        <v>32335.914571699865</v>
      </c>
      <c r="N36" s="37">
        <v>37212.23761951863</v>
      </c>
      <c r="O36" s="37">
        <v>39114.236781288666</v>
      </c>
      <c r="P36" s="37">
        <v>44727.434933848075</v>
      </c>
      <c r="Q36" s="37">
        <v>41541.44329376275</v>
      </c>
    </row>
    <row r="37" spans="1:17" ht="11.45" customHeight="1" x14ac:dyDescent="0.25">
      <c r="A37" s="93" t="s">
        <v>125</v>
      </c>
      <c r="B37" s="36">
        <v>450087.63202131505</v>
      </c>
      <c r="C37" s="36">
        <v>456449.00798355736</v>
      </c>
      <c r="D37" s="36">
        <v>475520.70798392384</v>
      </c>
      <c r="E37" s="36">
        <v>511520.7467118093</v>
      </c>
      <c r="F37" s="36">
        <v>550402.04868057766</v>
      </c>
      <c r="G37" s="36">
        <v>554339.55197398923</v>
      </c>
      <c r="H37" s="36">
        <v>572139.05027879775</v>
      </c>
      <c r="I37" s="36">
        <v>634828.98284146946</v>
      </c>
      <c r="J37" s="36">
        <v>680009.21507137769</v>
      </c>
      <c r="K37" s="36">
        <v>545969.44448905322</v>
      </c>
      <c r="L37" s="36">
        <v>608699.72001199482</v>
      </c>
      <c r="M37" s="36">
        <v>585920.47495652083</v>
      </c>
      <c r="N37" s="36">
        <v>521576.43755829969</v>
      </c>
      <c r="O37" s="36">
        <v>572340.00360845961</v>
      </c>
      <c r="P37" s="36">
        <v>592960.26302160742</v>
      </c>
      <c r="Q37" s="36">
        <v>629027.72161714523</v>
      </c>
    </row>
    <row r="39" spans="1:17" ht="11.45" customHeight="1" x14ac:dyDescent="0.25">
      <c r="A39" s="27" t="s">
        <v>136</v>
      </c>
      <c r="B39" s="41">
        <f t="shared" ref="B39:Q39" si="24">SUM(B40,B44)</f>
        <v>21.299309113530001</v>
      </c>
      <c r="C39" s="41">
        <f t="shared" si="24"/>
        <v>21.847086406614999</v>
      </c>
      <c r="D39" s="41">
        <f t="shared" si="24"/>
        <v>21.952522808255001</v>
      </c>
      <c r="E39" s="41">
        <f t="shared" si="24"/>
        <v>22.468193152276001</v>
      </c>
      <c r="F39" s="41">
        <f t="shared" si="24"/>
        <v>23.328384293996002</v>
      </c>
      <c r="G39" s="41">
        <f t="shared" si="24"/>
        <v>23.786408794882</v>
      </c>
      <c r="H39" s="41">
        <f t="shared" si="24"/>
        <v>23.971278741009002</v>
      </c>
      <c r="I39" s="41">
        <f t="shared" si="24"/>
        <v>25.525127936345001</v>
      </c>
      <c r="J39" s="41">
        <f t="shared" si="24"/>
        <v>27.223296078291</v>
      </c>
      <c r="K39" s="41">
        <f t="shared" si="24"/>
        <v>26.546652441174</v>
      </c>
      <c r="L39" s="41">
        <f t="shared" si="24"/>
        <v>25.870008804057001</v>
      </c>
      <c r="M39" s="41">
        <f t="shared" si="24"/>
        <v>28.086194653624002</v>
      </c>
      <c r="N39" s="41">
        <f t="shared" si="24"/>
        <v>27.492160127630001</v>
      </c>
      <c r="O39" s="41">
        <f t="shared" si="24"/>
        <v>27.895495706029003</v>
      </c>
      <c r="P39" s="41">
        <f t="shared" si="24"/>
        <v>28.373932747398001</v>
      </c>
      <c r="Q39" s="41">
        <f t="shared" si="24"/>
        <v>29.146795526965999</v>
      </c>
    </row>
    <row r="40" spans="1:17" ht="11.45" customHeight="1" x14ac:dyDescent="0.25">
      <c r="A40" s="130" t="s">
        <v>39</v>
      </c>
      <c r="B40" s="132">
        <f t="shared" ref="B40:Q40" si="25">SUM(B41:B43)</f>
        <v>10.147400302876999</v>
      </c>
      <c r="C40" s="132">
        <f t="shared" si="25"/>
        <v>10.559090909090999</v>
      </c>
      <c r="D40" s="132">
        <f t="shared" si="25"/>
        <v>10.256060606061</v>
      </c>
      <c r="E40" s="132">
        <f t="shared" si="25"/>
        <v>10.004038364462</v>
      </c>
      <c r="F40" s="132">
        <f t="shared" si="25"/>
        <v>10.037325158423</v>
      </c>
      <c r="G40" s="132">
        <f t="shared" si="25"/>
        <v>10.385515967211999</v>
      </c>
      <c r="H40" s="132">
        <f t="shared" si="25"/>
        <v>10.37393247374</v>
      </c>
      <c r="I40" s="132">
        <f t="shared" si="25"/>
        <v>10.363964747714</v>
      </c>
      <c r="J40" s="132">
        <f t="shared" si="25"/>
        <v>10.222199196991001</v>
      </c>
      <c r="K40" s="132">
        <f t="shared" si="25"/>
        <v>9.8839525202289984</v>
      </c>
      <c r="L40" s="132">
        <f t="shared" si="25"/>
        <v>9.545705843467001</v>
      </c>
      <c r="M40" s="132">
        <f t="shared" si="25"/>
        <v>10.947736032152001</v>
      </c>
      <c r="N40" s="132">
        <f t="shared" si="25"/>
        <v>10.692098466513</v>
      </c>
      <c r="O40" s="132">
        <f t="shared" si="25"/>
        <v>11.433831005267001</v>
      </c>
      <c r="P40" s="132">
        <f t="shared" si="25"/>
        <v>12.250665006990999</v>
      </c>
      <c r="Q40" s="132">
        <f t="shared" si="25"/>
        <v>13.361924746913999</v>
      </c>
    </row>
    <row r="41" spans="1:17" ht="11.45" customHeight="1" x14ac:dyDescent="0.25">
      <c r="A41" s="116" t="s">
        <v>23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</row>
    <row r="42" spans="1:17" ht="11.45" customHeight="1" x14ac:dyDescent="0.25">
      <c r="A42" s="116" t="s">
        <v>127</v>
      </c>
      <c r="B42" s="42">
        <v>9.1474003028769992</v>
      </c>
      <c r="C42" s="42">
        <v>9.5590909090909992</v>
      </c>
      <c r="D42" s="42">
        <v>9.2560606060610002</v>
      </c>
      <c r="E42" s="42">
        <v>9.0040383644619997</v>
      </c>
      <c r="F42" s="42">
        <v>8.9752650176680007</v>
      </c>
      <c r="G42" s="42">
        <v>9.2063732928679993</v>
      </c>
      <c r="H42" s="42">
        <v>9.1001001001000006</v>
      </c>
      <c r="I42" s="42">
        <v>8.7951867566710007</v>
      </c>
      <c r="J42" s="42">
        <v>8.4902734132420008</v>
      </c>
      <c r="K42" s="42">
        <v>8.1853600698129991</v>
      </c>
      <c r="L42" s="42">
        <v>7.8804467263840001</v>
      </c>
      <c r="M42" s="42">
        <v>9.2527693857000006</v>
      </c>
      <c r="N42" s="42">
        <v>8.9478560422710007</v>
      </c>
      <c r="O42" s="42">
        <v>9.7229219143580004</v>
      </c>
      <c r="P42" s="42">
        <v>10.371730382294</v>
      </c>
      <c r="Q42" s="42">
        <v>11.516323455549999</v>
      </c>
    </row>
    <row r="43" spans="1:17" ht="11.45" customHeight="1" x14ac:dyDescent="0.25">
      <c r="A43" s="116" t="s">
        <v>125</v>
      </c>
      <c r="B43" s="42">
        <v>1</v>
      </c>
      <c r="C43" s="42">
        <v>1</v>
      </c>
      <c r="D43" s="42">
        <v>1</v>
      </c>
      <c r="E43" s="42">
        <v>1</v>
      </c>
      <c r="F43" s="42">
        <v>1.0620601407550001</v>
      </c>
      <c r="G43" s="42">
        <v>1.1791426743440001</v>
      </c>
      <c r="H43" s="42">
        <v>1.2738323736399999</v>
      </c>
      <c r="I43" s="42">
        <v>1.568777991043</v>
      </c>
      <c r="J43" s="42">
        <v>1.7319257837490001</v>
      </c>
      <c r="K43" s="42">
        <v>1.6985924504159999</v>
      </c>
      <c r="L43" s="42">
        <v>1.665259117083</v>
      </c>
      <c r="M43" s="42">
        <v>1.6949666464519999</v>
      </c>
      <c r="N43" s="42">
        <v>1.744242424242</v>
      </c>
      <c r="O43" s="42">
        <v>1.7109090909089999</v>
      </c>
      <c r="P43" s="42">
        <v>1.878934624697</v>
      </c>
      <c r="Q43" s="42">
        <v>1.8456012913640001</v>
      </c>
    </row>
    <row r="44" spans="1:17" ht="11.45" customHeight="1" x14ac:dyDescent="0.25">
      <c r="A44" s="128" t="s">
        <v>18</v>
      </c>
      <c r="B44" s="131">
        <f t="shared" ref="B44:Q44" si="26">SUM(B45:B46)</f>
        <v>11.151908810653</v>
      </c>
      <c r="C44" s="131">
        <f t="shared" si="26"/>
        <v>11.287995497523999</v>
      </c>
      <c r="D44" s="131">
        <f t="shared" si="26"/>
        <v>11.696462202194001</v>
      </c>
      <c r="E44" s="131">
        <f t="shared" si="26"/>
        <v>12.464154787814</v>
      </c>
      <c r="F44" s="131">
        <f t="shared" si="26"/>
        <v>13.291059135573001</v>
      </c>
      <c r="G44" s="131">
        <f t="shared" si="26"/>
        <v>13.400892827669999</v>
      </c>
      <c r="H44" s="131">
        <f t="shared" si="26"/>
        <v>13.597346267269</v>
      </c>
      <c r="I44" s="131">
        <f t="shared" si="26"/>
        <v>15.161163188631001</v>
      </c>
      <c r="J44" s="131">
        <f t="shared" si="26"/>
        <v>17.001096881300001</v>
      </c>
      <c r="K44" s="131">
        <f t="shared" si="26"/>
        <v>16.662699920945002</v>
      </c>
      <c r="L44" s="131">
        <f t="shared" si="26"/>
        <v>16.32430296059</v>
      </c>
      <c r="M44" s="131">
        <f t="shared" si="26"/>
        <v>17.138458621472001</v>
      </c>
      <c r="N44" s="131">
        <f t="shared" si="26"/>
        <v>16.800061661116999</v>
      </c>
      <c r="O44" s="131">
        <f t="shared" si="26"/>
        <v>16.461664700762</v>
      </c>
      <c r="P44" s="131">
        <f t="shared" si="26"/>
        <v>16.123267740407002</v>
      </c>
      <c r="Q44" s="131">
        <f t="shared" si="26"/>
        <v>15.784870780052</v>
      </c>
    </row>
    <row r="45" spans="1:17" ht="11.45" customHeight="1" x14ac:dyDescent="0.25">
      <c r="A45" s="95" t="s">
        <v>126</v>
      </c>
      <c r="B45" s="37">
        <v>1</v>
      </c>
      <c r="C45" s="37">
        <v>1</v>
      </c>
      <c r="D45" s="37">
        <v>1</v>
      </c>
      <c r="E45" s="37">
        <v>1</v>
      </c>
      <c r="F45" s="37">
        <v>1</v>
      </c>
      <c r="G45" s="37">
        <v>1.0269023827820001</v>
      </c>
      <c r="H45" s="37">
        <v>1</v>
      </c>
      <c r="I45" s="37">
        <v>1</v>
      </c>
      <c r="J45" s="37">
        <v>1</v>
      </c>
      <c r="K45" s="37">
        <v>1</v>
      </c>
      <c r="L45" s="37">
        <v>1</v>
      </c>
      <c r="M45" s="37">
        <v>1</v>
      </c>
      <c r="N45" s="37">
        <v>1</v>
      </c>
      <c r="O45" s="37">
        <v>1</v>
      </c>
      <c r="P45" s="37">
        <v>1</v>
      </c>
      <c r="Q45" s="37">
        <v>1</v>
      </c>
    </row>
    <row r="46" spans="1:17" ht="11.45" customHeight="1" x14ac:dyDescent="0.25">
      <c r="A46" s="93" t="s">
        <v>125</v>
      </c>
      <c r="B46" s="36">
        <v>10.151908810653</v>
      </c>
      <c r="C46" s="36">
        <v>10.287995497523999</v>
      </c>
      <c r="D46" s="36">
        <v>10.696462202194001</v>
      </c>
      <c r="E46" s="36">
        <v>11.464154787814</v>
      </c>
      <c r="F46" s="36">
        <v>12.291059135573001</v>
      </c>
      <c r="G46" s="36">
        <v>12.373990444887999</v>
      </c>
      <c r="H46" s="36">
        <v>12.597346267269</v>
      </c>
      <c r="I46" s="36">
        <v>14.161163188631001</v>
      </c>
      <c r="J46" s="36">
        <v>16.001096881300001</v>
      </c>
      <c r="K46" s="36">
        <v>15.662699920945</v>
      </c>
      <c r="L46" s="36">
        <v>15.32430296059</v>
      </c>
      <c r="M46" s="36">
        <v>16.138458621472001</v>
      </c>
      <c r="N46" s="36">
        <v>15.800061661117001</v>
      </c>
      <c r="O46" s="36">
        <v>15.461664700762</v>
      </c>
      <c r="P46" s="36">
        <v>15.123267740407</v>
      </c>
      <c r="Q46" s="36">
        <v>14.784870780052</v>
      </c>
    </row>
    <row r="48" spans="1:17" ht="11.45" customHeight="1" x14ac:dyDescent="0.25">
      <c r="A48" s="27" t="s">
        <v>135</v>
      </c>
      <c r="B48" s="41">
        <f t="shared" ref="B48:Q48" si="27">SUM(B49,B53)</f>
        <v>21.299309113530001</v>
      </c>
      <c r="C48" s="41">
        <f t="shared" si="27"/>
        <v>21.847086406614999</v>
      </c>
      <c r="D48" s="41">
        <f t="shared" si="27"/>
        <v>21.952522808255001</v>
      </c>
      <c r="E48" s="41">
        <f t="shared" si="27"/>
        <v>22.468193152276001</v>
      </c>
      <c r="F48" s="41">
        <f t="shared" si="27"/>
        <v>23.328384293996002</v>
      </c>
      <c r="G48" s="41">
        <f t="shared" si="27"/>
        <v>23.786408794882</v>
      </c>
      <c r="H48" s="41">
        <f t="shared" si="27"/>
        <v>23.971278741009002</v>
      </c>
      <c r="I48" s="41">
        <f t="shared" si="27"/>
        <v>24.773765880869</v>
      </c>
      <c r="J48" s="41">
        <f t="shared" si="27"/>
        <v>27.196279864651999</v>
      </c>
      <c r="K48" s="41">
        <f t="shared" si="27"/>
        <v>23.478663754278998</v>
      </c>
      <c r="L48" s="41">
        <f t="shared" si="27"/>
        <v>25.598725201897999</v>
      </c>
      <c r="M48" s="41">
        <f t="shared" si="27"/>
        <v>28.086194653624002</v>
      </c>
      <c r="N48" s="41">
        <f t="shared" si="27"/>
        <v>22.552731538742002</v>
      </c>
      <c r="O48" s="41">
        <f t="shared" si="27"/>
        <v>22.876385394275999</v>
      </c>
      <c r="P48" s="41">
        <f t="shared" si="27"/>
        <v>23.706076941787998</v>
      </c>
      <c r="Q48" s="41">
        <f t="shared" si="27"/>
        <v>25.325367255408999</v>
      </c>
    </row>
    <row r="49" spans="1:17" ht="11.45" customHeight="1" x14ac:dyDescent="0.25">
      <c r="A49" s="130" t="s">
        <v>39</v>
      </c>
      <c r="B49" s="132">
        <f t="shared" ref="B49:Q49" si="28">SUM(B50:B52)</f>
        <v>10.147400302876999</v>
      </c>
      <c r="C49" s="132">
        <f t="shared" si="28"/>
        <v>10.559090909090999</v>
      </c>
      <c r="D49" s="132">
        <f t="shared" si="28"/>
        <v>10.256060606061</v>
      </c>
      <c r="E49" s="132">
        <f t="shared" si="28"/>
        <v>10.004038364462</v>
      </c>
      <c r="F49" s="132">
        <f t="shared" si="28"/>
        <v>10.037325158423</v>
      </c>
      <c r="G49" s="132">
        <f t="shared" si="28"/>
        <v>10.385515967211999</v>
      </c>
      <c r="H49" s="132">
        <f t="shared" si="28"/>
        <v>10.37393247374</v>
      </c>
      <c r="I49" s="132">
        <f t="shared" si="28"/>
        <v>9.6126026922379992</v>
      </c>
      <c r="J49" s="132">
        <f t="shared" si="28"/>
        <v>10.195182983352</v>
      </c>
      <c r="K49" s="132">
        <f t="shared" si="28"/>
        <v>9.0761492423689987</v>
      </c>
      <c r="L49" s="132">
        <f t="shared" si="28"/>
        <v>9.3021734777600003</v>
      </c>
      <c r="M49" s="132">
        <f t="shared" si="28"/>
        <v>10.947736032152001</v>
      </c>
      <c r="N49" s="132">
        <f t="shared" si="28"/>
        <v>10.610004113533</v>
      </c>
      <c r="O49" s="132">
        <f t="shared" si="28"/>
        <v>11.37949368904</v>
      </c>
      <c r="P49" s="132">
        <f t="shared" si="28"/>
        <v>12.250665006990999</v>
      </c>
      <c r="Q49" s="132">
        <f t="shared" si="28"/>
        <v>13.329277450707</v>
      </c>
    </row>
    <row r="50" spans="1:17" ht="11.45" customHeight="1" x14ac:dyDescent="0.25">
      <c r="A50" s="116" t="s">
        <v>23</v>
      </c>
      <c r="B50" s="42">
        <v>0</v>
      </c>
      <c r="C50" s="42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0</v>
      </c>
      <c r="J50" s="42">
        <v>0</v>
      </c>
      <c r="K50" s="42">
        <v>0</v>
      </c>
      <c r="L50" s="42">
        <v>0</v>
      </c>
      <c r="M50" s="42">
        <v>0</v>
      </c>
      <c r="N50" s="42">
        <v>0</v>
      </c>
      <c r="O50" s="42">
        <v>0</v>
      </c>
      <c r="P50" s="42">
        <v>0</v>
      </c>
      <c r="Q50" s="42">
        <v>0</v>
      </c>
    </row>
    <row r="51" spans="1:17" ht="11.45" customHeight="1" x14ac:dyDescent="0.25">
      <c r="A51" s="116" t="s">
        <v>127</v>
      </c>
      <c r="B51" s="42">
        <v>9.1474003028769992</v>
      </c>
      <c r="C51" s="42">
        <v>9.5590909090909992</v>
      </c>
      <c r="D51" s="42">
        <v>9.2560606060610002</v>
      </c>
      <c r="E51" s="42">
        <v>9.0040383644619997</v>
      </c>
      <c r="F51" s="42">
        <v>8.9752650176680007</v>
      </c>
      <c r="G51" s="42">
        <v>9.2063732928679993</v>
      </c>
      <c r="H51" s="42">
        <v>9.1001001001000006</v>
      </c>
      <c r="I51" s="42">
        <v>8.0438247011949997</v>
      </c>
      <c r="J51" s="42">
        <v>8.4632571996029995</v>
      </c>
      <c r="K51" s="42">
        <v>7.4222784810129996</v>
      </c>
      <c r="L51" s="42">
        <v>7.6559356136819998</v>
      </c>
      <c r="M51" s="42">
        <v>9.2527693857000006</v>
      </c>
      <c r="N51" s="42">
        <v>8.8657616892910003</v>
      </c>
      <c r="O51" s="42">
        <v>9.7229219143580004</v>
      </c>
      <c r="P51" s="42">
        <v>10.371730382294</v>
      </c>
      <c r="Q51" s="42">
        <v>11.516323455549999</v>
      </c>
    </row>
    <row r="52" spans="1:17" ht="11.45" customHeight="1" x14ac:dyDescent="0.25">
      <c r="A52" s="116" t="s">
        <v>125</v>
      </c>
      <c r="B52" s="42">
        <v>1</v>
      </c>
      <c r="C52" s="42">
        <v>1</v>
      </c>
      <c r="D52" s="42">
        <v>1</v>
      </c>
      <c r="E52" s="42">
        <v>1</v>
      </c>
      <c r="F52" s="42">
        <v>1.0620601407550001</v>
      </c>
      <c r="G52" s="42">
        <v>1.1791426743440001</v>
      </c>
      <c r="H52" s="42">
        <v>1.2738323736399999</v>
      </c>
      <c r="I52" s="42">
        <v>1.568777991043</v>
      </c>
      <c r="J52" s="42">
        <v>1.7319257837490001</v>
      </c>
      <c r="K52" s="42">
        <v>1.653870761356</v>
      </c>
      <c r="L52" s="42">
        <v>1.646237864078</v>
      </c>
      <c r="M52" s="42">
        <v>1.6949666464519999</v>
      </c>
      <c r="N52" s="42">
        <v>1.744242424242</v>
      </c>
      <c r="O52" s="42">
        <v>1.6565717746819999</v>
      </c>
      <c r="P52" s="42">
        <v>1.878934624697</v>
      </c>
      <c r="Q52" s="42">
        <v>1.812953995157</v>
      </c>
    </row>
    <row r="53" spans="1:17" ht="11.45" customHeight="1" x14ac:dyDescent="0.25">
      <c r="A53" s="128" t="s">
        <v>18</v>
      </c>
      <c r="B53" s="131">
        <f t="shared" ref="B53:Q53" si="29">SUM(B54:B55)</f>
        <v>11.151908810653</v>
      </c>
      <c r="C53" s="131">
        <f t="shared" si="29"/>
        <v>11.287995497523999</v>
      </c>
      <c r="D53" s="131">
        <f t="shared" si="29"/>
        <v>11.696462202194001</v>
      </c>
      <c r="E53" s="131">
        <f t="shared" si="29"/>
        <v>12.464154787814</v>
      </c>
      <c r="F53" s="131">
        <f t="shared" si="29"/>
        <v>13.291059135573001</v>
      </c>
      <c r="G53" s="131">
        <f t="shared" si="29"/>
        <v>13.400892827669999</v>
      </c>
      <c r="H53" s="131">
        <f t="shared" si="29"/>
        <v>13.597346267269</v>
      </c>
      <c r="I53" s="131">
        <f t="shared" si="29"/>
        <v>15.161163188631001</v>
      </c>
      <c r="J53" s="131">
        <f t="shared" si="29"/>
        <v>17.001096881300001</v>
      </c>
      <c r="K53" s="131">
        <f t="shared" si="29"/>
        <v>14.402514511910001</v>
      </c>
      <c r="L53" s="131">
        <f t="shared" si="29"/>
        <v>16.296551724137998</v>
      </c>
      <c r="M53" s="131">
        <f t="shared" si="29"/>
        <v>17.138458621472001</v>
      </c>
      <c r="N53" s="131">
        <f t="shared" si="29"/>
        <v>11.942727425209</v>
      </c>
      <c r="O53" s="131">
        <f t="shared" si="29"/>
        <v>11.496891705235999</v>
      </c>
      <c r="P53" s="131">
        <f t="shared" si="29"/>
        <v>11.455411934797</v>
      </c>
      <c r="Q53" s="131">
        <f t="shared" si="29"/>
        <v>11.996089804702001</v>
      </c>
    </row>
    <row r="54" spans="1:17" ht="11.45" customHeight="1" x14ac:dyDescent="0.25">
      <c r="A54" s="95" t="s">
        <v>126</v>
      </c>
      <c r="B54" s="37">
        <v>1</v>
      </c>
      <c r="C54" s="37">
        <v>1</v>
      </c>
      <c r="D54" s="37">
        <v>1</v>
      </c>
      <c r="E54" s="37">
        <v>1</v>
      </c>
      <c r="F54" s="37">
        <v>1</v>
      </c>
      <c r="G54" s="37">
        <v>1.0269023827820001</v>
      </c>
      <c r="H54" s="37">
        <v>1</v>
      </c>
      <c r="I54" s="37">
        <v>1</v>
      </c>
      <c r="J54" s="37">
        <v>1</v>
      </c>
      <c r="K54" s="37">
        <v>1</v>
      </c>
      <c r="L54" s="37">
        <v>1</v>
      </c>
      <c r="M54" s="37">
        <v>1</v>
      </c>
      <c r="N54" s="37">
        <v>1</v>
      </c>
      <c r="O54" s="37">
        <v>1</v>
      </c>
      <c r="P54" s="37">
        <v>1</v>
      </c>
      <c r="Q54" s="37">
        <v>1</v>
      </c>
    </row>
    <row r="55" spans="1:17" ht="11.45" customHeight="1" x14ac:dyDescent="0.25">
      <c r="A55" s="93" t="s">
        <v>125</v>
      </c>
      <c r="B55" s="36">
        <v>10.151908810653</v>
      </c>
      <c r="C55" s="36">
        <v>10.287995497523999</v>
      </c>
      <c r="D55" s="36">
        <v>10.696462202194001</v>
      </c>
      <c r="E55" s="36">
        <v>11.464154787814</v>
      </c>
      <c r="F55" s="36">
        <v>12.291059135573001</v>
      </c>
      <c r="G55" s="36">
        <v>12.373990444887999</v>
      </c>
      <c r="H55" s="36">
        <v>12.597346267269</v>
      </c>
      <c r="I55" s="36">
        <v>14.161163188631001</v>
      </c>
      <c r="J55" s="36">
        <v>16.001096881300001</v>
      </c>
      <c r="K55" s="36">
        <v>13.402514511910001</v>
      </c>
      <c r="L55" s="36">
        <v>15.296551724138</v>
      </c>
      <c r="M55" s="36">
        <v>16.138458621472001</v>
      </c>
      <c r="N55" s="36">
        <v>10.942727425209</v>
      </c>
      <c r="O55" s="36">
        <v>10.496891705235999</v>
      </c>
      <c r="P55" s="36">
        <v>10.455411934797</v>
      </c>
      <c r="Q55" s="36">
        <v>10.996089804702001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1.2577542635349999</v>
      </c>
      <c r="D57" s="41">
        <f t="shared" si="30"/>
        <v>0.81541337209000231</v>
      </c>
      <c r="E57" s="41">
        <f t="shared" si="30"/>
        <v>1.2256473144709985</v>
      </c>
      <c r="F57" s="41">
        <f t="shared" si="30"/>
        <v>1.5701681121700022</v>
      </c>
      <c r="G57" s="41">
        <f t="shared" si="30"/>
        <v>1.1680014713359976</v>
      </c>
      <c r="H57" s="41">
        <f t="shared" si="30"/>
        <v>0.89484691657700144</v>
      </c>
      <c r="I57" s="41">
        <f t="shared" si="30"/>
        <v>2.2638261657860013</v>
      </c>
      <c r="J57" s="41">
        <f t="shared" si="30"/>
        <v>2.4081451123959985</v>
      </c>
      <c r="K57" s="41">
        <f t="shared" si="30"/>
        <v>3.3333333332999926E-2</v>
      </c>
      <c r="L57" s="41">
        <f t="shared" si="30"/>
        <v>3.3333333333001702E-2</v>
      </c>
      <c r="M57" s="41">
        <f t="shared" si="30"/>
        <v>2.9261628200169998</v>
      </c>
      <c r="N57" s="41">
        <f t="shared" si="30"/>
        <v>0.11594244445599999</v>
      </c>
      <c r="O57" s="41">
        <f t="shared" si="30"/>
        <v>1.1133125488489994</v>
      </c>
      <c r="P57" s="41">
        <f t="shared" si="30"/>
        <v>1.1884140118189999</v>
      </c>
      <c r="Q57" s="41">
        <f t="shared" si="30"/>
        <v>1.4828397500179988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0.74993728297599982</v>
      </c>
      <c r="D58" s="132">
        <f t="shared" si="31"/>
        <v>3.5216373732000816E-2</v>
      </c>
      <c r="E58" s="132">
        <f t="shared" si="31"/>
        <v>8.6224435162999269E-2</v>
      </c>
      <c r="F58" s="132">
        <f t="shared" si="31"/>
        <v>0.37153347072300091</v>
      </c>
      <c r="G58" s="132">
        <f t="shared" si="31"/>
        <v>0.68643748555099848</v>
      </c>
      <c r="H58" s="132">
        <f t="shared" si="31"/>
        <v>0.32666318329000088</v>
      </c>
      <c r="I58" s="132">
        <f t="shared" si="31"/>
        <v>0.328278950736</v>
      </c>
      <c r="J58" s="132">
        <f t="shared" si="31"/>
        <v>0.19648112603900003</v>
      </c>
      <c r="K58" s="132">
        <f t="shared" si="31"/>
        <v>0</v>
      </c>
      <c r="L58" s="132">
        <f t="shared" si="31"/>
        <v>1.7763568394002505E-15</v>
      </c>
      <c r="M58" s="132">
        <f t="shared" si="31"/>
        <v>1.7402768654470002</v>
      </c>
      <c r="N58" s="132">
        <f t="shared" si="31"/>
        <v>8.2609111123000067E-2</v>
      </c>
      <c r="O58" s="132">
        <f t="shared" si="31"/>
        <v>1.0799792155159995</v>
      </c>
      <c r="P58" s="132">
        <f t="shared" si="31"/>
        <v>1.1550806784859999</v>
      </c>
      <c r="Q58" s="132">
        <f t="shared" si="31"/>
        <v>1.4495064166849989</v>
      </c>
    </row>
    <row r="59" spans="1:17" ht="11.45" customHeight="1" x14ac:dyDescent="0.25">
      <c r="A59" s="116" t="s">
        <v>23</v>
      </c>
      <c r="B59" s="42"/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0</v>
      </c>
      <c r="K59" s="42">
        <v>0</v>
      </c>
      <c r="L59" s="42">
        <v>0</v>
      </c>
      <c r="M59" s="42">
        <v>0</v>
      </c>
      <c r="N59" s="42">
        <v>0</v>
      </c>
      <c r="O59" s="42">
        <v>0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0.71660394964299989</v>
      </c>
      <c r="D60" s="42">
        <v>1.8830403990008904E-3</v>
      </c>
      <c r="E60" s="42">
        <v>5.2891101829999343E-2</v>
      </c>
      <c r="F60" s="42">
        <v>0.27613999663500088</v>
      </c>
      <c r="G60" s="42">
        <v>0.53602161862899855</v>
      </c>
      <c r="H60" s="42">
        <v>0.19864015066100116</v>
      </c>
      <c r="I60" s="42">
        <v>0</v>
      </c>
      <c r="J60" s="42">
        <v>0</v>
      </c>
      <c r="K60" s="42">
        <v>0</v>
      </c>
      <c r="L60" s="42">
        <v>1.7763568394002505E-15</v>
      </c>
      <c r="M60" s="42">
        <v>1.6772360027450004</v>
      </c>
      <c r="N60" s="42">
        <v>0</v>
      </c>
      <c r="O60" s="42">
        <v>1.0799792155159995</v>
      </c>
      <c r="P60" s="42">
        <v>0.95372181136499989</v>
      </c>
      <c r="Q60" s="42">
        <v>1.4495064166849989</v>
      </c>
    </row>
    <row r="61" spans="1:17" ht="11.45" customHeight="1" x14ac:dyDescent="0.25">
      <c r="A61" s="116" t="s">
        <v>125</v>
      </c>
      <c r="B61" s="42"/>
      <c r="C61" s="42">
        <v>3.3333333332999926E-2</v>
      </c>
      <c r="D61" s="42">
        <v>3.3333333332999926E-2</v>
      </c>
      <c r="E61" s="42">
        <v>3.3333333332999926E-2</v>
      </c>
      <c r="F61" s="42">
        <v>9.539347408800003E-2</v>
      </c>
      <c r="G61" s="42">
        <v>0.15041586692199993</v>
      </c>
      <c r="H61" s="42">
        <v>0.12802303262899972</v>
      </c>
      <c r="I61" s="42">
        <v>0.328278950736</v>
      </c>
      <c r="J61" s="42">
        <v>0.19648112603900003</v>
      </c>
      <c r="K61" s="42">
        <v>0</v>
      </c>
      <c r="L61" s="42">
        <v>0</v>
      </c>
      <c r="M61" s="42">
        <v>6.3040862701999822E-2</v>
      </c>
      <c r="N61" s="42">
        <v>8.2609111123000067E-2</v>
      </c>
      <c r="O61" s="42">
        <v>0</v>
      </c>
      <c r="P61" s="42">
        <v>0.20135886712100004</v>
      </c>
      <c r="Q61" s="42">
        <v>0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0.50781698055900004</v>
      </c>
      <c r="D62" s="131">
        <f t="shared" si="32"/>
        <v>0.78019699835800149</v>
      </c>
      <c r="E62" s="131">
        <f t="shared" si="32"/>
        <v>1.1394228793079992</v>
      </c>
      <c r="F62" s="131">
        <f t="shared" si="32"/>
        <v>1.1986346414470013</v>
      </c>
      <c r="G62" s="131">
        <f t="shared" si="32"/>
        <v>0.48156398578499915</v>
      </c>
      <c r="H62" s="131">
        <f t="shared" si="32"/>
        <v>0.56818373328700056</v>
      </c>
      <c r="I62" s="131">
        <f t="shared" si="32"/>
        <v>1.9355472150500013</v>
      </c>
      <c r="J62" s="131">
        <f t="shared" si="32"/>
        <v>2.2116639863569985</v>
      </c>
      <c r="K62" s="131">
        <f t="shared" si="32"/>
        <v>3.3333333332999926E-2</v>
      </c>
      <c r="L62" s="131">
        <f t="shared" si="32"/>
        <v>3.3333333332999926E-2</v>
      </c>
      <c r="M62" s="131">
        <f t="shared" si="32"/>
        <v>1.1858859545699996</v>
      </c>
      <c r="N62" s="131">
        <f t="shared" si="32"/>
        <v>3.3333333332999926E-2</v>
      </c>
      <c r="O62" s="131">
        <f t="shared" si="32"/>
        <v>3.3333333332999926E-2</v>
      </c>
      <c r="P62" s="131">
        <f t="shared" si="32"/>
        <v>3.3333333332999926E-2</v>
      </c>
      <c r="Q62" s="131">
        <f t="shared" si="32"/>
        <v>3.3333333332999926E-2</v>
      </c>
    </row>
    <row r="63" spans="1:17" ht="11.45" customHeight="1" x14ac:dyDescent="0.25">
      <c r="A63" s="95" t="s">
        <v>126</v>
      </c>
      <c r="B63" s="37"/>
      <c r="C63" s="37">
        <v>3.3333333332999926E-2</v>
      </c>
      <c r="D63" s="37">
        <v>3.3333333332999926E-2</v>
      </c>
      <c r="E63" s="37">
        <v>3.3333333332999926E-2</v>
      </c>
      <c r="F63" s="37">
        <v>3.3333333332999926E-2</v>
      </c>
      <c r="G63" s="37">
        <v>6.0235716115000004E-2</v>
      </c>
      <c r="H63" s="37">
        <v>6.4309505509998477E-3</v>
      </c>
      <c r="I63" s="37">
        <v>3.3333333332999926E-2</v>
      </c>
      <c r="J63" s="37">
        <v>3.3333333332999926E-2</v>
      </c>
      <c r="K63" s="37">
        <v>3.3333333332999926E-2</v>
      </c>
      <c r="L63" s="37">
        <v>3.3333333332999926E-2</v>
      </c>
      <c r="M63" s="37">
        <v>3.3333333332999926E-2</v>
      </c>
      <c r="N63" s="37">
        <v>3.3333333332999926E-2</v>
      </c>
      <c r="O63" s="37">
        <v>3.3333333332999926E-2</v>
      </c>
      <c r="P63" s="37">
        <v>3.3333333332999926E-2</v>
      </c>
      <c r="Q63" s="37">
        <v>3.3333333332999926E-2</v>
      </c>
    </row>
    <row r="64" spans="1:17" ht="11.45" customHeight="1" x14ac:dyDescent="0.25">
      <c r="A64" s="93" t="s">
        <v>125</v>
      </c>
      <c r="B64" s="36"/>
      <c r="C64" s="36">
        <v>0.47448364722600012</v>
      </c>
      <c r="D64" s="36">
        <v>0.74686366502500157</v>
      </c>
      <c r="E64" s="36">
        <v>1.1060895459749993</v>
      </c>
      <c r="F64" s="36">
        <v>1.1653013081140013</v>
      </c>
      <c r="G64" s="36">
        <v>0.42132826966999914</v>
      </c>
      <c r="H64" s="36">
        <v>0.56175278273600071</v>
      </c>
      <c r="I64" s="36">
        <v>1.9022138817170013</v>
      </c>
      <c r="J64" s="36">
        <v>2.1783306530239983</v>
      </c>
      <c r="K64" s="36">
        <v>0</v>
      </c>
      <c r="L64" s="36">
        <v>0</v>
      </c>
      <c r="M64" s="36">
        <v>1.1525526212369996</v>
      </c>
      <c r="N64" s="36">
        <v>0</v>
      </c>
      <c r="O64" s="36">
        <v>0</v>
      </c>
      <c r="P64" s="36">
        <v>0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74.799661608417495</v>
      </c>
      <c r="C69" s="134">
        <f t="shared" si="33"/>
        <v>75.049743228275105</v>
      </c>
      <c r="D69" s="134">
        <f t="shared" si="33"/>
        <v>76.130117406840228</v>
      </c>
      <c r="E69" s="134">
        <f t="shared" si="33"/>
        <v>76.916179438091788</v>
      </c>
      <c r="F69" s="134">
        <f t="shared" si="33"/>
        <v>77.627006172839501</v>
      </c>
      <c r="G69" s="134">
        <f t="shared" si="33"/>
        <v>76.738774695669534</v>
      </c>
      <c r="H69" s="134">
        <f t="shared" si="33"/>
        <v>79.185247608189158</v>
      </c>
      <c r="I69" s="134">
        <f t="shared" si="33"/>
        <v>87.855568694904321</v>
      </c>
      <c r="J69" s="134">
        <f t="shared" si="33"/>
        <v>85.693651275820173</v>
      </c>
      <c r="K69" s="134">
        <f t="shared" si="33"/>
        <v>89.03954998840176</v>
      </c>
      <c r="L69" s="134">
        <f t="shared" si="33"/>
        <v>89.554564211230698</v>
      </c>
      <c r="M69" s="134">
        <f t="shared" si="33"/>
        <v>86.75834868452128</v>
      </c>
      <c r="N69" s="134">
        <f t="shared" si="33"/>
        <v>92.335608424336968</v>
      </c>
      <c r="O69" s="134">
        <f t="shared" si="33"/>
        <v>98.438756523712271</v>
      </c>
      <c r="P69" s="134">
        <f t="shared" si="33"/>
        <v>102.59941828605152</v>
      </c>
      <c r="Q69" s="134">
        <f t="shared" si="33"/>
        <v>102.28942292856041</v>
      </c>
    </row>
    <row r="70" spans="1:17" ht="11.45" customHeight="1" x14ac:dyDescent="0.25">
      <c r="A70" s="116" t="s">
        <v>23</v>
      </c>
      <c r="B70" s="77">
        <f>TrAvia_png!B13*TrAvia_png!B19</f>
        <v>0</v>
      </c>
      <c r="C70" s="77">
        <f>TrAvia_png!C13*TrAvia_png!C19</f>
        <v>0</v>
      </c>
      <c r="D70" s="77">
        <f>TrAvia_png!D13*TrAvia_png!D19</f>
        <v>0</v>
      </c>
      <c r="E70" s="77">
        <f>TrAvia_png!E13*TrAvia_png!E19</f>
        <v>0</v>
      </c>
      <c r="F70" s="77">
        <f>TrAvia_png!F13*TrAvia_png!F19</f>
        <v>0</v>
      </c>
      <c r="G70" s="77">
        <f>TrAvia_png!G13*TrAvia_png!G19</f>
        <v>0</v>
      </c>
      <c r="H70" s="77">
        <f>TrAvia_png!H13*TrAvia_png!H19</f>
        <v>0</v>
      </c>
      <c r="I70" s="77">
        <f>TrAvia_png!I13*TrAvia_png!I19</f>
        <v>0</v>
      </c>
      <c r="J70" s="77">
        <f>TrAvia_png!J13*TrAvia_png!J19</f>
        <v>0</v>
      </c>
      <c r="K70" s="77">
        <f>TrAvia_png!K13*TrAvia_png!K19</f>
        <v>0</v>
      </c>
      <c r="L70" s="77">
        <f>TrAvia_png!L13*TrAvia_png!L19</f>
        <v>0</v>
      </c>
      <c r="M70" s="77">
        <f>TrAvia_png!M13*TrAvia_png!M19</f>
        <v>0</v>
      </c>
      <c r="N70" s="77">
        <f>TrAvia_png!N13*TrAvia_png!N19</f>
        <v>0</v>
      </c>
      <c r="O70" s="77">
        <f>TrAvia_png!O13*TrAvia_png!O19</f>
        <v>0</v>
      </c>
      <c r="P70" s="77">
        <f>TrAvia_png!P13*TrAvia_png!P19</f>
        <v>0</v>
      </c>
      <c r="Q70" s="77">
        <f>TrAvia_png!Q13*TrAvia_png!Q19</f>
        <v>0</v>
      </c>
    </row>
    <row r="71" spans="1:17" ht="11.45" customHeight="1" x14ac:dyDescent="0.25">
      <c r="A71" s="116" t="s">
        <v>127</v>
      </c>
      <c r="B71" s="77">
        <f>TrAvia_png!B14*TrAvia_png!B20</f>
        <v>73.351912146128797</v>
      </c>
      <c r="C71" s="77">
        <f>TrAvia_png!C14*TrAvia_png!C20</f>
        <v>73.408675437206114</v>
      </c>
      <c r="D71" s="77">
        <f>TrAvia_png!D14*TrAvia_png!D20</f>
        <v>74.079991269711357</v>
      </c>
      <c r="E71" s="77">
        <f>TrAvia_png!E14*TrAvia_png!E20</f>
        <v>74.638448169535238</v>
      </c>
      <c r="F71" s="77">
        <f>TrAvia_png!F14*TrAvia_png!F20</f>
        <v>74.920247469066368</v>
      </c>
      <c r="G71" s="77">
        <f>TrAvia_png!G14*TrAvia_png!G20</f>
        <v>73.037525410691714</v>
      </c>
      <c r="H71" s="77">
        <f>TrAvia_png!H14*TrAvia_png!H20</f>
        <v>74.839896601033985</v>
      </c>
      <c r="I71" s="77">
        <f>TrAvia_png!I14*TrAvia_png!I20</f>
        <v>83.096706290242693</v>
      </c>
      <c r="J71" s="77">
        <f>TrAvia_png!J14*TrAvia_png!J20</f>
        <v>80.154708125550016</v>
      </c>
      <c r="K71" s="77">
        <f>TrAvia_png!K14*TrAvia_png!K20</f>
        <v>82.341223821543082</v>
      </c>
      <c r="L71" s="77">
        <f>TrAvia_png!L14*TrAvia_png!L20</f>
        <v>83.01268068331143</v>
      </c>
      <c r="M71" s="77">
        <f>TrAvia_png!M14*TrAvia_png!M20</f>
        <v>82.121353939921633</v>
      </c>
      <c r="N71" s="77">
        <f>TrAvia_png!N14*TrAvia_png!N20</f>
        <v>86.678008392877402</v>
      </c>
      <c r="O71" s="77">
        <f>TrAvia_png!O14*TrAvia_png!O20</f>
        <v>93.493264248704662</v>
      </c>
      <c r="P71" s="77">
        <f>TrAvia_png!P14*TrAvia_png!P20</f>
        <v>98.134681604345502</v>
      </c>
      <c r="Q71" s="77">
        <f>TrAvia_png!Q14*TrAvia_png!Q20</f>
        <v>99.465698460464907</v>
      </c>
    </row>
    <row r="72" spans="1:17" ht="11.45" customHeight="1" x14ac:dyDescent="0.25">
      <c r="A72" s="116" t="s">
        <v>125</v>
      </c>
      <c r="B72" s="135">
        <f>TrAvia_png!B15*TrAvia_png!B21</f>
        <v>107.92424242424244</v>
      </c>
      <c r="C72" s="135">
        <f>TrAvia_png!C15*TrAvia_png!C21</f>
        <v>108.26951871657752</v>
      </c>
      <c r="D72" s="135">
        <f>TrAvia_png!D15*TrAvia_png!D21</f>
        <v>105.87885985748218</v>
      </c>
      <c r="E72" s="135">
        <f>TrAvia_png!E15*TrAvia_png!E21</f>
        <v>104.18322147651007</v>
      </c>
      <c r="F72" s="135">
        <f>TrAvia_png!F15*TrAvia_png!F21</f>
        <v>106.61867469879518</v>
      </c>
      <c r="G72" s="135">
        <f>TrAvia_png!G15*TrAvia_png!G21</f>
        <v>113.29137276180141</v>
      </c>
      <c r="H72" s="135">
        <f>TrAvia_png!H15*TrAvia_png!H21</f>
        <v>118.86740331491713</v>
      </c>
      <c r="I72" s="135">
        <f>TrAvia_png!I15*TrAvia_png!I21</f>
        <v>119.20350734094616</v>
      </c>
      <c r="J72" s="135">
        <f>TrAvia_png!J15*TrAvia_png!J21</f>
        <v>120.57037310676026</v>
      </c>
      <c r="K72" s="135">
        <f>TrAvia_png!K15*TrAvia_png!K21</f>
        <v>127.02437137330753</v>
      </c>
      <c r="L72" s="135">
        <f>TrAvia_png!L15*TrAvia_png!L21</f>
        <v>126.25469959454479</v>
      </c>
      <c r="M72" s="135">
        <f>TrAvia_png!M15*TrAvia_png!M21</f>
        <v>117.24472271914132</v>
      </c>
      <c r="N72" s="135">
        <f>TrAvia_png!N15*TrAvia_png!N21</f>
        <v>127.00069492703267</v>
      </c>
      <c r="O72" s="135">
        <f>TrAvia_png!O15*TrAvia_png!O21</f>
        <v>133.33747714808044</v>
      </c>
      <c r="P72" s="135">
        <f>TrAvia_png!P15*TrAvia_png!P21</f>
        <v>132.25740979381445</v>
      </c>
      <c r="Q72" s="135">
        <f>TrAvia_png!Q15*TrAvia_png!Q21</f>
        <v>123.90717863105175</v>
      </c>
    </row>
    <row r="73" spans="1:17" ht="11.45" customHeight="1" x14ac:dyDescent="0.25">
      <c r="A73" s="128" t="s">
        <v>132</v>
      </c>
      <c r="B73" s="133">
        <f t="shared" ref="B73:Q73" si="34">IF(B35=0,"",B35/B26)</f>
        <v>50.854815901673447</v>
      </c>
      <c r="C73" s="133">
        <f t="shared" si="34"/>
        <v>50.88771129519224</v>
      </c>
      <c r="D73" s="133">
        <f t="shared" si="34"/>
        <v>50.970123121141008</v>
      </c>
      <c r="E73" s="133">
        <f t="shared" si="34"/>
        <v>48.792122550651648</v>
      </c>
      <c r="F73" s="133">
        <f t="shared" si="34"/>
        <v>49.305533727401723</v>
      </c>
      <c r="G73" s="133">
        <f t="shared" si="34"/>
        <v>48.9247192649892</v>
      </c>
      <c r="H73" s="133">
        <f t="shared" si="34"/>
        <v>50.185717461586798</v>
      </c>
      <c r="I73" s="133">
        <f t="shared" si="34"/>
        <v>49.539669770900311</v>
      </c>
      <c r="J73" s="133">
        <f t="shared" si="34"/>
        <v>49.500076463852487</v>
      </c>
      <c r="K73" s="133">
        <f t="shared" si="34"/>
        <v>48.925857525543755</v>
      </c>
      <c r="L73" s="133">
        <f t="shared" si="34"/>
        <v>50.415052468768046</v>
      </c>
      <c r="M73" s="133">
        <f t="shared" si="34"/>
        <v>50.252490411137181</v>
      </c>
      <c r="N73" s="133">
        <f t="shared" si="34"/>
        <v>48.225483315596641</v>
      </c>
      <c r="O73" s="133">
        <f t="shared" si="34"/>
        <v>46.61540294196449</v>
      </c>
      <c r="P73" s="133">
        <f t="shared" si="34"/>
        <v>48.741702817049266</v>
      </c>
      <c r="Q73" s="133">
        <f t="shared" si="34"/>
        <v>47.393396346802454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478.73753775243836</v>
      </c>
      <c r="C78" s="134">
        <f t="shared" ref="C78:Q78" si="35">IF(C13=0,0,C13*1000000/C22)</f>
        <v>480.53581307705502</v>
      </c>
      <c r="D78" s="134">
        <f t="shared" si="35"/>
        <v>482.50016220200496</v>
      </c>
      <c r="E78" s="134">
        <f t="shared" si="35"/>
        <v>483.86750063001728</v>
      </c>
      <c r="F78" s="134">
        <f t="shared" si="35"/>
        <v>485.08775008233329</v>
      </c>
      <c r="G78" s="134">
        <f t="shared" si="35"/>
        <v>489.16414522524781</v>
      </c>
      <c r="H78" s="134">
        <f t="shared" si="35"/>
        <v>473.53028854224141</v>
      </c>
      <c r="I78" s="134">
        <f t="shared" si="35"/>
        <v>471.75655237525234</v>
      </c>
      <c r="J78" s="134">
        <f t="shared" si="35"/>
        <v>468.17597567747669</v>
      </c>
      <c r="K78" s="134">
        <f t="shared" si="35"/>
        <v>498.94688016290775</v>
      </c>
      <c r="L78" s="134">
        <f t="shared" si="35"/>
        <v>477.48840630688687</v>
      </c>
      <c r="M78" s="134">
        <f t="shared" si="35"/>
        <v>477.29607163307514</v>
      </c>
      <c r="N78" s="134">
        <f t="shared" si="35"/>
        <v>475.66234722168838</v>
      </c>
      <c r="O78" s="134">
        <f t="shared" si="35"/>
        <v>477.30942959529722</v>
      </c>
      <c r="P78" s="134">
        <f t="shared" si="35"/>
        <v>475.53847229943921</v>
      </c>
      <c r="Q78" s="134">
        <f t="shared" si="35"/>
        <v>471.93356047099513</v>
      </c>
    </row>
    <row r="79" spans="1:17" ht="11.45" customHeight="1" x14ac:dyDescent="0.25">
      <c r="A79" s="116" t="s">
        <v>23</v>
      </c>
      <c r="B79" s="77">
        <v>0</v>
      </c>
      <c r="C79" s="77">
        <v>0</v>
      </c>
      <c r="D79" s="77">
        <v>0</v>
      </c>
      <c r="E79" s="77">
        <v>0</v>
      </c>
      <c r="F79" s="77">
        <v>0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1:17" ht="11.45" customHeight="1" x14ac:dyDescent="0.25">
      <c r="A80" s="116" t="s">
        <v>127</v>
      </c>
      <c r="B80" s="77">
        <v>472.67425556066047</v>
      </c>
      <c r="C80" s="77">
        <v>473.77138319978707</v>
      </c>
      <c r="D80" s="77">
        <v>473.19884536499694</v>
      </c>
      <c r="E80" s="77">
        <v>472.70742761533774</v>
      </c>
      <c r="F80" s="77">
        <v>472.72844082306375</v>
      </c>
      <c r="G80" s="77">
        <v>476.1724958169201</v>
      </c>
      <c r="H80" s="77">
        <v>457.7687249267745</v>
      </c>
      <c r="I80" s="77">
        <v>449.63666091000835</v>
      </c>
      <c r="J80" s="77">
        <v>444.46643545856438</v>
      </c>
      <c r="K80" s="77">
        <v>478.04689407067139</v>
      </c>
      <c r="L80" s="77">
        <v>466.89328980184797</v>
      </c>
      <c r="M80" s="77">
        <v>468.340190176389</v>
      </c>
      <c r="N80" s="77">
        <v>465.90928137955001</v>
      </c>
      <c r="O80" s="77">
        <v>469.18253807293723</v>
      </c>
      <c r="P80" s="77">
        <v>466.75435338542354</v>
      </c>
      <c r="Q80" s="77">
        <v>463.94226470230609</v>
      </c>
    </row>
    <row r="81" spans="1:17" ht="11.45" customHeight="1" x14ac:dyDescent="0.25">
      <c r="A81" s="116" t="s">
        <v>125</v>
      </c>
      <c r="B81" s="77">
        <v>617.46574052669064</v>
      </c>
      <c r="C81" s="77">
        <v>617.46668397229644</v>
      </c>
      <c r="D81" s="77">
        <v>617.46867658984934</v>
      </c>
      <c r="E81" s="77">
        <v>617.46630758494132</v>
      </c>
      <c r="F81" s="77">
        <v>617.46637576294381</v>
      </c>
      <c r="G81" s="77">
        <v>617.46637576294381</v>
      </c>
      <c r="H81" s="77">
        <v>617.46637576294393</v>
      </c>
      <c r="I81" s="77">
        <v>617.46637576294381</v>
      </c>
      <c r="J81" s="77">
        <v>617.46637576294381</v>
      </c>
      <c r="K81" s="77">
        <v>617.46637576294381</v>
      </c>
      <c r="L81" s="77">
        <v>536.92728327212512</v>
      </c>
      <c r="M81" s="77">
        <v>536.17738742844699</v>
      </c>
      <c r="N81" s="77">
        <v>535.42105572073945</v>
      </c>
      <c r="O81" s="77">
        <v>534.65824362876981</v>
      </c>
      <c r="P81" s="77">
        <v>533.88890654173611</v>
      </c>
      <c r="Q81" s="77">
        <v>533.11299976323892</v>
      </c>
    </row>
    <row r="82" spans="1:17" ht="11.45" customHeight="1" x14ac:dyDescent="0.25">
      <c r="A82" s="128" t="s">
        <v>18</v>
      </c>
      <c r="B82" s="133">
        <f>IF(B17=0,0,B17*1000000/B26)</f>
        <v>1925.7889117851234</v>
      </c>
      <c r="C82" s="133">
        <f t="shared" ref="C82:Q82" si="36">IF(C17=0,0,C17*1000000/C26)</f>
        <v>1933.7323815643811</v>
      </c>
      <c r="D82" s="133">
        <f t="shared" si="36"/>
        <v>1909.9430993425833</v>
      </c>
      <c r="E82" s="133">
        <f t="shared" si="36"/>
        <v>1822.5701638485652</v>
      </c>
      <c r="F82" s="133">
        <f t="shared" si="36"/>
        <v>1814.5446448420951</v>
      </c>
      <c r="G82" s="133">
        <f t="shared" si="36"/>
        <v>1776.486771229763</v>
      </c>
      <c r="H82" s="133">
        <f t="shared" si="36"/>
        <v>1825.7051499715226</v>
      </c>
      <c r="I82" s="133">
        <f t="shared" si="36"/>
        <v>1851.2359777790166</v>
      </c>
      <c r="J82" s="133">
        <f t="shared" si="36"/>
        <v>2040.3073500669375</v>
      </c>
      <c r="K82" s="133">
        <f t="shared" si="36"/>
        <v>2134.9938468337164</v>
      </c>
      <c r="L82" s="133">
        <f t="shared" si="36"/>
        <v>2242.5959504948341</v>
      </c>
      <c r="M82" s="133">
        <f t="shared" si="36"/>
        <v>2277.3553989932293</v>
      </c>
      <c r="N82" s="133">
        <f t="shared" si="36"/>
        <v>2250.1842617190246</v>
      </c>
      <c r="O82" s="133">
        <f t="shared" si="36"/>
        <v>2241.441936053463</v>
      </c>
      <c r="P82" s="133">
        <f t="shared" si="36"/>
        <v>2218.7086891486888</v>
      </c>
      <c r="Q82" s="133">
        <f t="shared" si="36"/>
        <v>2263.0686161343906</v>
      </c>
    </row>
    <row r="83" spans="1:17" ht="11.45" customHeight="1" x14ac:dyDescent="0.25">
      <c r="A83" s="95" t="s">
        <v>126</v>
      </c>
      <c r="B83" s="75">
        <v>526.89462901225886</v>
      </c>
      <c r="C83" s="75">
        <v>526.77384893481758</v>
      </c>
      <c r="D83" s="75">
        <v>526.62855698150042</v>
      </c>
      <c r="E83" s="75">
        <v>526.78600954651336</v>
      </c>
      <c r="F83" s="75">
        <v>526.90511708355837</v>
      </c>
      <c r="G83" s="75">
        <v>526.81291913897462</v>
      </c>
      <c r="H83" s="75">
        <v>526.91814682892436</v>
      </c>
      <c r="I83" s="75">
        <v>526.87942481657763</v>
      </c>
      <c r="J83" s="75">
        <v>526.72036822571761</v>
      </c>
      <c r="K83" s="75">
        <v>526.77343616666587</v>
      </c>
      <c r="L83" s="75">
        <v>537.68587785507202</v>
      </c>
      <c r="M83" s="75">
        <v>547.46580237177557</v>
      </c>
      <c r="N83" s="75">
        <v>543.41909854610958</v>
      </c>
      <c r="O83" s="75">
        <v>549.50500627227734</v>
      </c>
      <c r="P83" s="75">
        <v>547.02394449970495</v>
      </c>
      <c r="Q83" s="75">
        <v>545.71671963052017</v>
      </c>
    </row>
    <row r="84" spans="1:17" ht="11.45" customHeight="1" x14ac:dyDescent="0.25">
      <c r="A84" s="93" t="s">
        <v>125</v>
      </c>
      <c r="B84" s="74">
        <v>2055.9341337034007</v>
      </c>
      <c r="C84" s="74">
        <v>2055.8974006267795</v>
      </c>
      <c r="D84" s="74">
        <v>2056.0024798535724</v>
      </c>
      <c r="E84" s="74">
        <v>2055.966365043309</v>
      </c>
      <c r="F84" s="74">
        <v>2056.0725974173015</v>
      </c>
      <c r="G84" s="74">
        <v>2055.9701133739509</v>
      </c>
      <c r="H84" s="74">
        <v>2017.1691764496622</v>
      </c>
      <c r="I84" s="74">
        <v>2081.0886280352843</v>
      </c>
      <c r="J84" s="74">
        <v>2283.9202492020136</v>
      </c>
      <c r="K84" s="74">
        <v>2401.2921361393351</v>
      </c>
      <c r="L84" s="74">
        <v>2511.8977494913679</v>
      </c>
      <c r="M84" s="74">
        <v>2512.8210251286087</v>
      </c>
      <c r="N84" s="74">
        <v>2545.8783883076089</v>
      </c>
      <c r="O84" s="74">
        <v>2506.7443314279185</v>
      </c>
      <c r="P84" s="74">
        <v>2499.7606868427988</v>
      </c>
      <c r="Q84" s="74">
        <v>2508.9397933667451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36010.249504100088</v>
      </c>
      <c r="C87" s="132">
        <f t="shared" si="37"/>
        <v>36288.802225252592</v>
      </c>
      <c r="D87" s="132">
        <f t="shared" si="37"/>
        <v>37009.496476294073</v>
      </c>
      <c r="E87" s="132">
        <f t="shared" si="37"/>
        <v>37521.541682762465</v>
      </c>
      <c r="F87" s="132">
        <f t="shared" si="37"/>
        <v>38014.226767264641</v>
      </c>
      <c r="G87" s="132">
        <f t="shared" si="37"/>
        <v>38012.735668678768</v>
      </c>
      <c r="H87" s="132">
        <f t="shared" si="37"/>
        <v>38122.065969765092</v>
      </c>
      <c r="I87" s="132">
        <f t="shared" si="37"/>
        <v>42139.853194984782</v>
      </c>
      <c r="J87" s="132">
        <f t="shared" si="37"/>
        <v>40946.619834377037</v>
      </c>
      <c r="K87" s="132">
        <f t="shared" si="37"/>
        <v>45219.887916482949</v>
      </c>
      <c r="L87" s="132">
        <f t="shared" si="37"/>
        <v>43150.108352865223</v>
      </c>
      <c r="M87" s="132">
        <f t="shared" si="37"/>
        <v>41682.451360392835</v>
      </c>
      <c r="N87" s="132">
        <f t="shared" si="37"/>
        <v>44258.663106347049</v>
      </c>
      <c r="O87" s="132">
        <f t="shared" si="37"/>
        <v>47269.364843186828</v>
      </c>
      <c r="P87" s="132">
        <f t="shared" si="37"/>
        <v>49050.489954715144</v>
      </c>
      <c r="Q87" s="132">
        <f t="shared" si="37"/>
        <v>48446.56544087283</v>
      </c>
    </row>
    <row r="88" spans="1:17" ht="11.45" customHeight="1" x14ac:dyDescent="0.25">
      <c r="A88" s="116" t="s">
        <v>23</v>
      </c>
      <c r="B88" s="42" t="str">
        <f t="shared" ref="B88:Q88" si="38">IF(B5=0,"",B5*1000000/B23)</f>
        <v/>
      </c>
      <c r="C88" s="42" t="str">
        <f t="shared" si="38"/>
        <v/>
      </c>
      <c r="D88" s="42" t="str">
        <f t="shared" si="38"/>
        <v/>
      </c>
      <c r="E88" s="42" t="str">
        <f t="shared" si="38"/>
        <v/>
      </c>
      <c r="F88" s="42" t="str">
        <f t="shared" si="38"/>
        <v/>
      </c>
      <c r="G88" s="42" t="str">
        <f t="shared" si="38"/>
        <v/>
      </c>
      <c r="H88" s="42" t="str">
        <f t="shared" si="38"/>
        <v/>
      </c>
      <c r="I88" s="42" t="str">
        <f t="shared" si="38"/>
        <v/>
      </c>
      <c r="J88" s="42" t="str">
        <f t="shared" si="38"/>
        <v/>
      </c>
      <c r="K88" s="42" t="str">
        <f t="shared" si="38"/>
        <v/>
      </c>
      <c r="L88" s="42" t="str">
        <f t="shared" si="38"/>
        <v/>
      </c>
      <c r="M88" s="42" t="str">
        <f t="shared" si="38"/>
        <v/>
      </c>
      <c r="N88" s="42" t="str">
        <f t="shared" si="38"/>
        <v/>
      </c>
      <c r="O88" s="42" t="str">
        <f t="shared" si="38"/>
        <v/>
      </c>
      <c r="P88" s="42" t="str">
        <f t="shared" si="38"/>
        <v/>
      </c>
      <c r="Q88" s="42" t="str">
        <f t="shared" si="38"/>
        <v/>
      </c>
    </row>
    <row r="89" spans="1:17" ht="11.45" customHeight="1" x14ac:dyDescent="0.25">
      <c r="A89" s="116" t="s">
        <v>127</v>
      </c>
      <c r="B89" s="42">
        <f t="shared" ref="B89:Q89" si="39">IF(B6=0,"",B6*1000000/B24)</f>
        <v>34671.560467622403</v>
      </c>
      <c r="C89" s="42">
        <f t="shared" si="39"/>
        <v>34778.929700749373</v>
      </c>
      <c r="D89" s="42">
        <f t="shared" si="39"/>
        <v>35054.566333476469</v>
      </c>
      <c r="E89" s="42">
        <f t="shared" si="39"/>
        <v>35282.148835421714</v>
      </c>
      <c r="F89" s="42">
        <f t="shared" si="39"/>
        <v>35416.931772129828</v>
      </c>
      <c r="G89" s="42">
        <f t="shared" si="39"/>
        <v>34778.460763100789</v>
      </c>
      <c r="H89" s="42">
        <f t="shared" si="39"/>
        <v>34259.364040706969</v>
      </c>
      <c r="I89" s="42">
        <f t="shared" si="39"/>
        <v>37363.325548964414</v>
      </c>
      <c r="J89" s="42">
        <f t="shared" si="39"/>
        <v>35626.077405784839</v>
      </c>
      <c r="K89" s="42">
        <f t="shared" si="39"/>
        <v>39362.966301866654</v>
      </c>
      <c r="L89" s="42">
        <f t="shared" si="39"/>
        <v>38758.063579501591</v>
      </c>
      <c r="M89" s="42">
        <f t="shared" si="39"/>
        <v>38460.73052176545</v>
      </c>
      <c r="N89" s="42">
        <f t="shared" si="39"/>
        <v>40384.088601736119</v>
      </c>
      <c r="O89" s="42">
        <f t="shared" si="39"/>
        <v>43865.407012931057</v>
      </c>
      <c r="P89" s="42">
        <f t="shared" si="39"/>
        <v>45804.789856920703</v>
      </c>
      <c r="Q89" s="42">
        <f t="shared" si="39"/>
        <v>46146.341403944767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66639.522269266934</v>
      </c>
      <c r="C90" s="42">
        <f t="shared" si="40"/>
        <v>66852.82069720162</v>
      </c>
      <c r="D90" s="42">
        <f t="shared" si="40"/>
        <v>65376.879475041649</v>
      </c>
      <c r="E90" s="42">
        <f t="shared" si="40"/>
        <v>64329.629077404825</v>
      </c>
      <c r="F90" s="42">
        <f t="shared" si="40"/>
        <v>65833.446654913336</v>
      </c>
      <c r="G90" s="42">
        <f t="shared" si="40"/>
        <v>69953.613344438199</v>
      </c>
      <c r="H90" s="42">
        <f t="shared" si="40"/>
        <v>73396.624721214015</v>
      </c>
      <c r="I90" s="42">
        <f t="shared" si="40"/>
        <v>73604.1576560455</v>
      </c>
      <c r="J90" s="42">
        <f t="shared" si="40"/>
        <v>74448.151306617161</v>
      </c>
      <c r="K90" s="42">
        <f t="shared" si="40"/>
        <v>78433.278225442424</v>
      </c>
      <c r="L90" s="42">
        <f t="shared" si="40"/>
        <v>67789.592853637208</v>
      </c>
      <c r="M90" s="42">
        <f t="shared" si="40"/>
        <v>62863.969117321889</v>
      </c>
      <c r="N90" s="42">
        <f t="shared" si="40"/>
        <v>67998.846155099396</v>
      </c>
      <c r="O90" s="42">
        <f t="shared" si="40"/>
        <v>71289.981341883919</v>
      </c>
      <c r="P90" s="42">
        <f t="shared" si="40"/>
        <v>70610.763896861885</v>
      </c>
      <c r="Q90" s="42">
        <f t="shared" si="40"/>
        <v>66056.527692199496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101893.53288631413</v>
      </c>
      <c r="C91" s="131">
        <f t="shared" si="41"/>
        <v>102058.8145455886</v>
      </c>
      <c r="D91" s="131">
        <f t="shared" si="41"/>
        <v>101685.2750051358</v>
      </c>
      <c r="E91" s="131">
        <f t="shared" si="41"/>
        <v>95275.850842775573</v>
      </c>
      <c r="F91" s="131">
        <f t="shared" si="41"/>
        <v>96094.04261592323</v>
      </c>
      <c r="G91" s="131">
        <f t="shared" si="41"/>
        <v>94539.673804936887</v>
      </c>
      <c r="H91" s="131">
        <f t="shared" si="41"/>
        <v>97254.396316319981</v>
      </c>
      <c r="I91" s="131">
        <f t="shared" si="41"/>
        <v>98373.411003550427</v>
      </c>
      <c r="J91" s="131">
        <f t="shared" si="41"/>
        <v>108163.39043589158</v>
      </c>
      <c r="K91" s="131">
        <f t="shared" si="41"/>
        <v>112058.14124374212</v>
      </c>
      <c r="L91" s="131">
        <f t="shared" si="41"/>
        <v>120939.13297899181</v>
      </c>
      <c r="M91" s="131">
        <f t="shared" si="41"/>
        <v>121109.98097541307</v>
      </c>
      <c r="N91" s="131">
        <f t="shared" si="41"/>
        <v>116345.21626410898</v>
      </c>
      <c r="O91" s="131">
        <f t="shared" si="41"/>
        <v>111016.50748058075</v>
      </c>
      <c r="P91" s="131">
        <f t="shared" si="41"/>
        <v>115166.68441842447</v>
      </c>
      <c r="Q91" s="131">
        <f t="shared" si="41"/>
        <v>113143.15796586782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10771.550692084049</v>
      </c>
      <c r="C92" s="37">
        <f t="shared" si="42"/>
        <v>11043.422237876432</v>
      </c>
      <c r="D92" s="37">
        <f t="shared" si="42"/>
        <v>11211.274125248625</v>
      </c>
      <c r="E92" s="37">
        <f t="shared" si="42"/>
        <v>11373.508603734204</v>
      </c>
      <c r="F92" s="37">
        <f t="shared" si="42"/>
        <v>11522.31946575061</v>
      </c>
      <c r="G92" s="37">
        <f t="shared" si="42"/>
        <v>11400.358399391564</v>
      </c>
      <c r="H92" s="37">
        <f t="shared" si="42"/>
        <v>10949.534052510999</v>
      </c>
      <c r="I92" s="37">
        <f t="shared" si="42"/>
        <v>10826.364577454859</v>
      </c>
      <c r="J92" s="37">
        <f t="shared" si="42"/>
        <v>10574.576431789332</v>
      </c>
      <c r="K92" s="37">
        <f t="shared" si="42"/>
        <v>10735.596242196056</v>
      </c>
      <c r="L92" s="37">
        <f t="shared" si="42"/>
        <v>11377.229105777034</v>
      </c>
      <c r="M92" s="37">
        <f t="shared" si="42"/>
        <v>12010.045737056213</v>
      </c>
      <c r="N92" s="37">
        <f t="shared" si="42"/>
        <v>11818.726254869922</v>
      </c>
      <c r="O92" s="37">
        <f t="shared" si="42"/>
        <v>12088.565201258361</v>
      </c>
      <c r="P92" s="37">
        <f t="shared" si="42"/>
        <v>12993.615446026271</v>
      </c>
      <c r="Q92" s="37">
        <f t="shared" si="42"/>
        <v>12793.374809813475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110371.00737480406</v>
      </c>
      <c r="C93" s="36">
        <f t="shared" si="43"/>
        <v>109961.6040581284</v>
      </c>
      <c r="D93" s="36">
        <f t="shared" si="43"/>
        <v>111238.110687982</v>
      </c>
      <c r="E93" s="36">
        <f t="shared" si="43"/>
        <v>110388.31219285379</v>
      </c>
      <c r="F93" s="36">
        <f t="shared" si="43"/>
        <v>111957.51581464971</v>
      </c>
      <c r="G93" s="36">
        <f t="shared" si="43"/>
        <v>113133.36822708238</v>
      </c>
      <c r="H93" s="36">
        <f t="shared" si="43"/>
        <v>109977.24955837378</v>
      </c>
      <c r="I93" s="36">
        <f t="shared" si="43"/>
        <v>113567.89967666026</v>
      </c>
      <c r="J93" s="36">
        <f t="shared" si="43"/>
        <v>123870.37932249857</v>
      </c>
      <c r="K93" s="36">
        <f t="shared" si="43"/>
        <v>128835.70495518131</v>
      </c>
      <c r="L93" s="36">
        <f t="shared" si="43"/>
        <v>138245.15884395619</v>
      </c>
      <c r="M93" s="36">
        <f t="shared" si="43"/>
        <v>135960.22610805117</v>
      </c>
      <c r="N93" s="36">
        <f t="shared" si="43"/>
        <v>134454.25073209277</v>
      </c>
      <c r="O93" s="36">
        <f t="shared" si="43"/>
        <v>126528.79969088458</v>
      </c>
      <c r="P93" s="36">
        <f t="shared" si="43"/>
        <v>132344.5316394089</v>
      </c>
      <c r="Q93" s="36">
        <f t="shared" si="43"/>
        <v>127510.11407417586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1863.8271316287553</v>
      </c>
      <c r="C96" s="132">
        <f t="shared" si="44"/>
        <v>1881.0331467929241</v>
      </c>
      <c r="D96" s="132">
        <f t="shared" si="44"/>
        <v>1910.0901167084508</v>
      </c>
      <c r="E96" s="132">
        <f t="shared" si="44"/>
        <v>1931.9198203654003</v>
      </c>
      <c r="F96" s="132">
        <f t="shared" si="44"/>
        <v>1936.7709716653524</v>
      </c>
      <c r="G96" s="132">
        <f t="shared" si="44"/>
        <v>1929.9955884022227</v>
      </c>
      <c r="H96" s="132">
        <f t="shared" si="44"/>
        <v>1944.5856285516431</v>
      </c>
      <c r="I96" s="132">
        <f t="shared" si="44"/>
        <v>1935.3759429818513</v>
      </c>
      <c r="J96" s="132">
        <f t="shared" si="44"/>
        <v>1937.3855312115138</v>
      </c>
      <c r="K96" s="132">
        <f t="shared" si="44"/>
        <v>1899.9246860664316</v>
      </c>
      <c r="L96" s="132">
        <f t="shared" si="44"/>
        <v>1927.8290222037804</v>
      </c>
      <c r="M96" s="132">
        <f t="shared" si="44"/>
        <v>1933.8244855213602</v>
      </c>
      <c r="N96" s="132">
        <f t="shared" si="44"/>
        <v>1933.2697499935048</v>
      </c>
      <c r="O96" s="132">
        <f t="shared" si="44"/>
        <v>1936.3778918584665</v>
      </c>
      <c r="P96" s="132">
        <f t="shared" si="44"/>
        <v>1936.4663050097415</v>
      </c>
      <c r="Q96" s="132">
        <f t="shared" si="44"/>
        <v>1944.8916189095428</v>
      </c>
    </row>
    <row r="97" spans="1:17" ht="11.45" customHeight="1" x14ac:dyDescent="0.25">
      <c r="A97" s="116" t="s">
        <v>23</v>
      </c>
      <c r="B97" s="42">
        <f t="shared" ref="B97:Q97" si="45">IF(B23=0,0,B23/B50)</f>
        <v>0</v>
      </c>
      <c r="C97" s="42">
        <f t="shared" si="45"/>
        <v>0</v>
      </c>
      <c r="D97" s="42">
        <f t="shared" si="45"/>
        <v>0</v>
      </c>
      <c r="E97" s="42">
        <f t="shared" si="45"/>
        <v>0</v>
      </c>
      <c r="F97" s="42">
        <f t="shared" si="45"/>
        <v>0</v>
      </c>
      <c r="G97" s="42">
        <f t="shared" si="45"/>
        <v>0</v>
      </c>
      <c r="H97" s="42">
        <f t="shared" si="45"/>
        <v>0</v>
      </c>
      <c r="I97" s="42">
        <f t="shared" si="45"/>
        <v>0</v>
      </c>
      <c r="J97" s="42">
        <f t="shared" si="45"/>
        <v>0</v>
      </c>
      <c r="K97" s="42">
        <f t="shared" si="45"/>
        <v>0</v>
      </c>
      <c r="L97" s="42">
        <f t="shared" si="45"/>
        <v>0</v>
      </c>
      <c r="M97" s="42">
        <f t="shared" si="45"/>
        <v>0</v>
      </c>
      <c r="N97" s="42">
        <f t="shared" si="45"/>
        <v>0</v>
      </c>
      <c r="O97" s="42">
        <f t="shared" si="45"/>
        <v>0</v>
      </c>
      <c r="P97" s="42">
        <f t="shared" si="45"/>
        <v>0</v>
      </c>
      <c r="Q97" s="42">
        <f t="shared" si="45"/>
        <v>0</v>
      </c>
    </row>
    <row r="98" spans="1:17" ht="11.45" customHeight="1" x14ac:dyDescent="0.25">
      <c r="A98" s="116" t="s">
        <v>127</v>
      </c>
      <c r="B98" s="42">
        <f t="shared" ref="B98:Q98" si="46">IF(B24=0,0,B24/B51)</f>
        <v>1981.0000000000725</v>
      </c>
      <c r="C98" s="42">
        <f t="shared" si="46"/>
        <v>1979.9999999999814</v>
      </c>
      <c r="D98" s="42">
        <f t="shared" si="46"/>
        <v>1979.9999999999156</v>
      </c>
      <c r="E98" s="42">
        <f t="shared" si="46"/>
        <v>1981.0000000000864</v>
      </c>
      <c r="F98" s="42">
        <f t="shared" si="46"/>
        <v>1980.9999999999654</v>
      </c>
      <c r="G98" s="42">
        <f t="shared" si="46"/>
        <v>1976.9999999999961</v>
      </c>
      <c r="H98" s="42">
        <f t="shared" si="46"/>
        <v>1998.0000000000218</v>
      </c>
      <c r="I98" s="42">
        <f t="shared" si="46"/>
        <v>2008.0000000000548</v>
      </c>
      <c r="J98" s="42">
        <f t="shared" si="46"/>
        <v>2013.9999999999479</v>
      </c>
      <c r="K98" s="42">
        <f t="shared" si="46"/>
        <v>1974.9999999999093</v>
      </c>
      <c r="L98" s="42">
        <f t="shared" si="46"/>
        <v>1988.0000000000241</v>
      </c>
      <c r="M98" s="42">
        <f t="shared" si="46"/>
        <v>1985.9999999999782</v>
      </c>
      <c r="N98" s="42">
        <f t="shared" si="46"/>
        <v>1989.0000000000225</v>
      </c>
      <c r="O98" s="42">
        <f t="shared" si="46"/>
        <v>1984.9999999999352</v>
      </c>
      <c r="P98" s="42">
        <f t="shared" si="46"/>
        <v>1987.9999999999545</v>
      </c>
      <c r="Q98" s="42">
        <f t="shared" si="46"/>
        <v>1990.9999999999957</v>
      </c>
    </row>
    <row r="99" spans="1:17" ht="11.45" customHeight="1" x14ac:dyDescent="0.25">
      <c r="A99" s="116" t="s">
        <v>125</v>
      </c>
      <c r="B99" s="42">
        <f t="shared" ref="B99:Q99" si="47">IF(B25=0,0,B25/B52)</f>
        <v>791.99999999999989</v>
      </c>
      <c r="C99" s="42">
        <f t="shared" si="47"/>
        <v>935.00000000000011</v>
      </c>
      <c r="D99" s="42">
        <f t="shared" si="47"/>
        <v>1263</v>
      </c>
      <c r="E99" s="42">
        <f t="shared" si="47"/>
        <v>1490</v>
      </c>
      <c r="F99" s="42">
        <f t="shared" si="47"/>
        <v>1562.9999999999386</v>
      </c>
      <c r="G99" s="42">
        <f t="shared" si="47"/>
        <v>1563.0000000002781</v>
      </c>
      <c r="H99" s="42">
        <f t="shared" si="47"/>
        <v>1563.0000000005339</v>
      </c>
      <c r="I99" s="42">
        <f t="shared" si="47"/>
        <v>1562.9999999998668</v>
      </c>
      <c r="J99" s="42">
        <f t="shared" si="47"/>
        <v>1563.0000000001808</v>
      </c>
      <c r="K99" s="42">
        <f t="shared" si="47"/>
        <v>1563.0000000003461</v>
      </c>
      <c r="L99" s="42">
        <f t="shared" si="47"/>
        <v>1647.9999999996696</v>
      </c>
      <c r="M99" s="42">
        <f t="shared" si="47"/>
        <v>1649.0000000003847</v>
      </c>
      <c r="N99" s="42">
        <f t="shared" si="47"/>
        <v>1650.0000000004013</v>
      </c>
      <c r="O99" s="42">
        <f t="shared" si="47"/>
        <v>1651.0000000000109</v>
      </c>
      <c r="P99" s="42">
        <f t="shared" si="47"/>
        <v>1652.0000000002958</v>
      </c>
      <c r="Q99" s="42">
        <f t="shared" si="47"/>
        <v>1652.0000000003508</v>
      </c>
    </row>
    <row r="100" spans="1:17" ht="11.45" customHeight="1" x14ac:dyDescent="0.25">
      <c r="A100" s="128" t="s">
        <v>18</v>
      </c>
      <c r="B100" s="131">
        <f t="shared" ref="B100:Q100" si="48">IF(B26=0,0,B26/B53)</f>
        <v>821.74273082702894</v>
      </c>
      <c r="C100" s="131">
        <f t="shared" si="48"/>
        <v>821.66935679895107</v>
      </c>
      <c r="D100" s="131">
        <f t="shared" si="48"/>
        <v>830.76402351621357</v>
      </c>
      <c r="E100" s="131">
        <f t="shared" si="48"/>
        <v>902.02666698203211</v>
      </c>
      <c r="F100" s="131">
        <f t="shared" si="48"/>
        <v>903.16353855290311</v>
      </c>
      <c r="G100" s="131">
        <f t="shared" si="48"/>
        <v>919.8640835741453</v>
      </c>
      <c r="H100" s="131">
        <f t="shared" si="48"/>
        <v>885.54044026845327</v>
      </c>
      <c r="I100" s="131">
        <f t="shared" si="48"/>
        <v>900.45861456311695</v>
      </c>
      <c r="J100" s="131">
        <f t="shared" si="48"/>
        <v>856.18005130072311</v>
      </c>
      <c r="K100" s="131">
        <f t="shared" si="48"/>
        <v>823.53675048837317</v>
      </c>
      <c r="L100" s="131">
        <f t="shared" si="48"/>
        <v>785.87177316969633</v>
      </c>
      <c r="M100" s="131">
        <f t="shared" si="48"/>
        <v>717.85918860790241</v>
      </c>
      <c r="N100" s="131">
        <f t="shared" si="48"/>
        <v>970.21388728523425</v>
      </c>
      <c r="O100" s="131">
        <f t="shared" si="48"/>
        <v>1140.91707013524</v>
      </c>
      <c r="P100" s="131">
        <f t="shared" si="48"/>
        <v>1142.0802738886266</v>
      </c>
      <c r="Q100" s="131">
        <f t="shared" si="48"/>
        <v>1179.4676624089745</v>
      </c>
    </row>
    <row r="101" spans="1:17" ht="11.45" customHeight="1" x14ac:dyDescent="0.25">
      <c r="A101" s="95" t="s">
        <v>126</v>
      </c>
      <c r="B101" s="37">
        <f t="shared" ref="B101:Q101" si="49">IF(B27=0,0,B27/B54)</f>
        <v>780</v>
      </c>
      <c r="C101" s="37">
        <f t="shared" si="49"/>
        <v>741</v>
      </c>
      <c r="D101" s="37">
        <f t="shared" si="49"/>
        <v>928</v>
      </c>
      <c r="E101" s="37">
        <f t="shared" si="49"/>
        <v>1716</v>
      </c>
      <c r="F101" s="37">
        <f t="shared" si="49"/>
        <v>1896</v>
      </c>
      <c r="G101" s="37">
        <f t="shared" si="49"/>
        <v>2193.9767964082002</v>
      </c>
      <c r="H101" s="37">
        <f t="shared" si="49"/>
        <v>1547</v>
      </c>
      <c r="I101" s="37">
        <f t="shared" si="49"/>
        <v>2019</v>
      </c>
      <c r="J101" s="37">
        <f t="shared" si="49"/>
        <v>2018</v>
      </c>
      <c r="K101" s="37">
        <f t="shared" si="49"/>
        <v>1685</v>
      </c>
      <c r="L101" s="37">
        <f t="shared" si="49"/>
        <v>1747</v>
      </c>
      <c r="M101" s="37">
        <f t="shared" si="49"/>
        <v>1474</v>
      </c>
      <c r="N101" s="37">
        <f t="shared" si="49"/>
        <v>1711.0000000000002</v>
      </c>
      <c r="O101" s="37">
        <f t="shared" si="49"/>
        <v>1778</v>
      </c>
      <c r="P101" s="37">
        <f t="shared" si="49"/>
        <v>1883.0000000000002</v>
      </c>
      <c r="Q101" s="37">
        <f t="shared" si="49"/>
        <v>1772</v>
      </c>
    </row>
    <row r="102" spans="1:17" ht="11.45" customHeight="1" x14ac:dyDescent="0.25">
      <c r="A102" s="93" t="s">
        <v>125</v>
      </c>
      <c r="B102" s="36">
        <f t="shared" ref="B102:Q102" si="50">IF(B28=0,0,B28/B55)</f>
        <v>825.85454187710707</v>
      </c>
      <c r="C102" s="36">
        <f t="shared" si="50"/>
        <v>829.51047189453652</v>
      </c>
      <c r="D102" s="36">
        <f t="shared" si="50"/>
        <v>821.6735434447894</v>
      </c>
      <c r="E102" s="36">
        <f t="shared" si="50"/>
        <v>831.02506694404303</v>
      </c>
      <c r="F102" s="36">
        <f t="shared" si="50"/>
        <v>822.38641019513511</v>
      </c>
      <c r="G102" s="36">
        <f t="shared" si="50"/>
        <v>814.12702271495755</v>
      </c>
      <c r="H102" s="36">
        <f t="shared" si="50"/>
        <v>833.03259094068005</v>
      </c>
      <c r="I102" s="36">
        <f t="shared" si="50"/>
        <v>821.47206730442281</v>
      </c>
      <c r="J102" s="36">
        <f t="shared" si="50"/>
        <v>783.57128220708296</v>
      </c>
      <c r="K102" s="36">
        <f t="shared" si="50"/>
        <v>759.26050973175268</v>
      </c>
      <c r="L102" s="36">
        <f t="shared" si="50"/>
        <v>723.03877366996971</v>
      </c>
      <c r="M102" s="36">
        <f t="shared" si="50"/>
        <v>671.00584101583047</v>
      </c>
      <c r="N102" s="36">
        <f t="shared" si="50"/>
        <v>902.51722593842953</v>
      </c>
      <c r="O102" s="36">
        <f t="shared" si="50"/>
        <v>1080.2245386931015</v>
      </c>
      <c r="P102" s="36">
        <f t="shared" si="50"/>
        <v>1071.2155647091161</v>
      </c>
      <c r="Q102" s="36">
        <f t="shared" si="50"/>
        <v>1125.5819313795994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</v>
      </c>
      <c r="C106" s="52">
        <f t="shared" si="52"/>
        <v>0</v>
      </c>
      <c r="D106" s="52">
        <f t="shared" si="52"/>
        <v>0</v>
      </c>
      <c r="E106" s="52">
        <f t="shared" si="52"/>
        <v>0</v>
      </c>
      <c r="F106" s="52">
        <f t="shared" si="52"/>
        <v>0</v>
      </c>
      <c r="G106" s="52">
        <f t="shared" si="52"/>
        <v>0</v>
      </c>
      <c r="H106" s="52">
        <f t="shared" si="52"/>
        <v>0</v>
      </c>
      <c r="I106" s="52">
        <f t="shared" si="52"/>
        <v>0</v>
      </c>
      <c r="J106" s="52">
        <f t="shared" si="52"/>
        <v>0</v>
      </c>
      <c r="K106" s="52">
        <f t="shared" si="52"/>
        <v>0</v>
      </c>
      <c r="L106" s="52">
        <f t="shared" si="52"/>
        <v>0</v>
      </c>
      <c r="M106" s="52">
        <f t="shared" si="52"/>
        <v>0</v>
      </c>
      <c r="N106" s="52">
        <f t="shared" si="52"/>
        <v>0</v>
      </c>
      <c r="O106" s="52">
        <f t="shared" si="52"/>
        <v>0</v>
      </c>
      <c r="P106" s="52">
        <f t="shared" si="52"/>
        <v>0</v>
      </c>
      <c r="Q106" s="52">
        <f t="shared" si="52"/>
        <v>0</v>
      </c>
    </row>
    <row r="107" spans="1:17" ht="11.45" customHeight="1" x14ac:dyDescent="0.25">
      <c r="A107" s="116" t="s">
        <v>127</v>
      </c>
      <c r="B107" s="52">
        <f t="shared" ref="B107:Q107" si="53">IF(B6=0,0,B6/B$4)</f>
        <v>0.92250556726272781</v>
      </c>
      <c r="C107" s="52">
        <f t="shared" si="53"/>
        <v>0.9132767119350752</v>
      </c>
      <c r="D107" s="52">
        <f t="shared" si="53"/>
        <v>0.88611148625638703</v>
      </c>
      <c r="E107" s="52">
        <f t="shared" si="53"/>
        <v>0.86782412481801652</v>
      </c>
      <c r="F107" s="52">
        <f t="shared" si="53"/>
        <v>0.85211904070092248</v>
      </c>
      <c r="G107" s="52">
        <f t="shared" si="53"/>
        <v>0.8307915809858688</v>
      </c>
      <c r="H107" s="52">
        <f t="shared" si="53"/>
        <v>0.8099795109494824</v>
      </c>
      <c r="I107" s="52">
        <f t="shared" si="53"/>
        <v>0.76979038231639274</v>
      </c>
      <c r="J107" s="52">
        <f t="shared" si="53"/>
        <v>0.7508200809795722</v>
      </c>
      <c r="K107" s="52">
        <f t="shared" si="53"/>
        <v>0.73998798374969899</v>
      </c>
      <c r="L107" s="52">
        <f t="shared" si="53"/>
        <v>0.76232802219021212</v>
      </c>
      <c r="M107" s="52">
        <f t="shared" si="53"/>
        <v>0.80089187340004397</v>
      </c>
      <c r="N107" s="52">
        <f t="shared" si="53"/>
        <v>0.7844311356323509</v>
      </c>
      <c r="O107" s="52">
        <f t="shared" si="53"/>
        <v>0.81280553205329165</v>
      </c>
      <c r="P107" s="52">
        <f t="shared" si="53"/>
        <v>0.81164391117771717</v>
      </c>
      <c r="Q107" s="52">
        <f t="shared" si="53"/>
        <v>0.84247569898309349</v>
      </c>
    </row>
    <row r="108" spans="1:17" ht="11.45" customHeight="1" x14ac:dyDescent="0.25">
      <c r="A108" s="116" t="s">
        <v>125</v>
      </c>
      <c r="B108" s="52">
        <f t="shared" ref="B108:Q108" si="54">IF(B7=0,0,B7/B$4)</f>
        <v>7.7494432737272162E-2</v>
      </c>
      <c r="C108" s="52">
        <f t="shared" si="54"/>
        <v>8.6723288064924853E-2</v>
      </c>
      <c r="D108" s="52">
        <f t="shared" si="54"/>
        <v>0.11388851374361303</v>
      </c>
      <c r="E108" s="52">
        <f t="shared" si="54"/>
        <v>0.13217587518198351</v>
      </c>
      <c r="F108" s="52">
        <f t="shared" si="54"/>
        <v>0.1478809592990776</v>
      </c>
      <c r="G108" s="52">
        <f t="shared" si="54"/>
        <v>0.16920841901413108</v>
      </c>
      <c r="H108" s="52">
        <f t="shared" si="54"/>
        <v>0.19002048905051755</v>
      </c>
      <c r="I108" s="52">
        <f t="shared" si="54"/>
        <v>0.23020961768360723</v>
      </c>
      <c r="J108" s="52">
        <f t="shared" si="54"/>
        <v>0.24917991902042777</v>
      </c>
      <c r="K108" s="52">
        <f t="shared" si="54"/>
        <v>0.26001201625030101</v>
      </c>
      <c r="L108" s="52">
        <f t="shared" si="54"/>
        <v>0.23767197780978783</v>
      </c>
      <c r="M108" s="52">
        <f t="shared" si="54"/>
        <v>0.19910812659995605</v>
      </c>
      <c r="N108" s="52">
        <f t="shared" si="54"/>
        <v>0.2155688643676491</v>
      </c>
      <c r="O108" s="52">
        <f t="shared" si="54"/>
        <v>0.18719446794670849</v>
      </c>
      <c r="P108" s="52">
        <f t="shared" si="54"/>
        <v>0.18835608882228277</v>
      </c>
      <c r="Q108" s="52">
        <f t="shared" si="54"/>
        <v>0.15752430101690643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8.997899358928715E-3</v>
      </c>
      <c r="C110" s="48">
        <f t="shared" si="56"/>
        <v>8.6448497122766105E-3</v>
      </c>
      <c r="D110" s="48">
        <f t="shared" si="56"/>
        <v>1.0529619495649052E-2</v>
      </c>
      <c r="E110" s="48">
        <f t="shared" si="56"/>
        <v>1.8219929722339483E-2</v>
      </c>
      <c r="F110" s="48">
        <f t="shared" si="56"/>
        <v>1.8938945496521472E-2</v>
      </c>
      <c r="G110" s="48">
        <f t="shared" si="56"/>
        <v>2.2039828000677494E-2</v>
      </c>
      <c r="H110" s="48">
        <f t="shared" si="56"/>
        <v>1.4464857296183653E-2</v>
      </c>
      <c r="I110" s="48">
        <f t="shared" si="56"/>
        <v>1.627589789887109E-2</v>
      </c>
      <c r="J110" s="48">
        <f t="shared" si="56"/>
        <v>1.3553822803743537E-2</v>
      </c>
      <c r="K110" s="48">
        <f t="shared" si="56"/>
        <v>1.3610101203076184E-2</v>
      </c>
      <c r="L110" s="48">
        <f t="shared" si="56"/>
        <v>1.2832614510266547E-2</v>
      </c>
      <c r="M110" s="48">
        <f t="shared" si="56"/>
        <v>1.1880950457281297E-2</v>
      </c>
      <c r="N110" s="48">
        <f t="shared" si="56"/>
        <v>1.5000341452431926E-2</v>
      </c>
      <c r="O110" s="48">
        <f t="shared" si="56"/>
        <v>1.4759934655676245E-2</v>
      </c>
      <c r="P110" s="48">
        <f t="shared" si="56"/>
        <v>1.6238508018570682E-2</v>
      </c>
      <c r="Q110" s="48">
        <f t="shared" si="56"/>
        <v>1.4161028550165848E-2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0.9910021006410713</v>
      </c>
      <c r="C111" s="46">
        <f t="shared" si="57"/>
        <v>0.99135515028772336</v>
      </c>
      <c r="D111" s="46">
        <f t="shared" si="57"/>
        <v>0.98947038050435099</v>
      </c>
      <c r="E111" s="46">
        <f t="shared" si="57"/>
        <v>0.98178007027766057</v>
      </c>
      <c r="F111" s="46">
        <f t="shared" si="57"/>
        <v>0.98106105450347847</v>
      </c>
      <c r="G111" s="46">
        <f t="shared" si="57"/>
        <v>0.97796017199932239</v>
      </c>
      <c r="H111" s="46">
        <f t="shared" si="57"/>
        <v>0.98553514270381637</v>
      </c>
      <c r="I111" s="46">
        <f t="shared" si="57"/>
        <v>0.98372410210112893</v>
      </c>
      <c r="J111" s="46">
        <f t="shared" si="57"/>
        <v>0.98644617719625638</v>
      </c>
      <c r="K111" s="46">
        <f t="shared" si="57"/>
        <v>0.98638989879692374</v>
      </c>
      <c r="L111" s="46">
        <f t="shared" si="57"/>
        <v>0.98716738548973337</v>
      </c>
      <c r="M111" s="46">
        <f t="shared" si="57"/>
        <v>0.98811904954271867</v>
      </c>
      <c r="N111" s="46">
        <f t="shared" si="57"/>
        <v>0.98499965854756799</v>
      </c>
      <c r="O111" s="46">
        <f t="shared" si="57"/>
        <v>0.98524006534432385</v>
      </c>
      <c r="P111" s="46">
        <f t="shared" si="57"/>
        <v>0.98376149198142937</v>
      </c>
      <c r="Q111" s="46">
        <f t="shared" si="57"/>
        <v>0.98583897144983423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</v>
      </c>
      <c r="C115" s="52">
        <f t="shared" si="59"/>
        <v>0</v>
      </c>
      <c r="D115" s="52">
        <f t="shared" si="59"/>
        <v>0</v>
      </c>
      <c r="E115" s="52">
        <f t="shared" si="59"/>
        <v>0</v>
      </c>
      <c r="F115" s="52">
        <f t="shared" si="59"/>
        <v>0</v>
      </c>
      <c r="G115" s="52">
        <f t="shared" si="59"/>
        <v>0</v>
      </c>
      <c r="H115" s="52">
        <f t="shared" si="59"/>
        <v>0</v>
      </c>
      <c r="I115" s="52">
        <f t="shared" si="59"/>
        <v>0</v>
      </c>
      <c r="J115" s="52">
        <f t="shared" si="59"/>
        <v>0</v>
      </c>
      <c r="K115" s="52">
        <f t="shared" si="59"/>
        <v>0</v>
      </c>
      <c r="L115" s="52">
        <f t="shared" si="59"/>
        <v>0</v>
      </c>
      <c r="M115" s="52">
        <f t="shared" si="59"/>
        <v>0</v>
      </c>
      <c r="N115" s="52">
        <f t="shared" si="59"/>
        <v>0</v>
      </c>
      <c r="O115" s="52">
        <f t="shared" si="59"/>
        <v>0</v>
      </c>
      <c r="P115" s="52">
        <f t="shared" si="59"/>
        <v>0</v>
      </c>
      <c r="Q115" s="52">
        <f t="shared" si="59"/>
        <v>0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0.94598925802787626</v>
      </c>
      <c r="C116" s="52">
        <f t="shared" si="60"/>
        <v>0.93951100024938672</v>
      </c>
      <c r="D116" s="52">
        <f t="shared" si="60"/>
        <v>0.91749383857508193</v>
      </c>
      <c r="E116" s="52">
        <f t="shared" si="60"/>
        <v>0.90161958879453463</v>
      </c>
      <c r="F116" s="52">
        <f t="shared" si="60"/>
        <v>0.89130618480750379</v>
      </c>
      <c r="G116" s="52">
        <f t="shared" si="60"/>
        <v>0.88393543780436779</v>
      </c>
      <c r="H116" s="52">
        <f t="shared" si="60"/>
        <v>0.87130362289401553</v>
      </c>
      <c r="I116" s="52">
        <f t="shared" si="60"/>
        <v>0.82749189396956024</v>
      </c>
      <c r="J116" s="52">
        <f t="shared" si="60"/>
        <v>0.81924872576218155</v>
      </c>
      <c r="K116" s="52">
        <f t="shared" si="60"/>
        <v>0.81448393030745314</v>
      </c>
      <c r="L116" s="52">
        <f t="shared" si="60"/>
        <v>0.82988230611315728</v>
      </c>
      <c r="M116" s="52">
        <f t="shared" si="60"/>
        <v>0.8516931965533967</v>
      </c>
      <c r="N116" s="52">
        <f t="shared" si="60"/>
        <v>0.8420646114502065</v>
      </c>
      <c r="O116" s="52">
        <f t="shared" si="60"/>
        <v>0.86096615642521468</v>
      </c>
      <c r="P116" s="52">
        <f t="shared" si="60"/>
        <v>0.85310150634655124</v>
      </c>
      <c r="Q116" s="52">
        <f t="shared" si="60"/>
        <v>0.86949317493075284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5.4010741972123799E-2</v>
      </c>
      <c r="C117" s="52">
        <f t="shared" si="61"/>
        <v>6.0488999750613379E-2</v>
      </c>
      <c r="D117" s="52">
        <f t="shared" si="61"/>
        <v>8.2506161424918206E-2</v>
      </c>
      <c r="E117" s="52">
        <f t="shared" si="61"/>
        <v>9.8380411205465271E-2</v>
      </c>
      <c r="F117" s="52">
        <f t="shared" si="61"/>
        <v>0.10869381519249624</v>
      </c>
      <c r="G117" s="52">
        <f t="shared" si="61"/>
        <v>0.11606456219563224</v>
      </c>
      <c r="H117" s="52">
        <f t="shared" si="61"/>
        <v>0.12869637710598439</v>
      </c>
      <c r="I117" s="52">
        <f t="shared" si="61"/>
        <v>0.17250810603043967</v>
      </c>
      <c r="J117" s="52">
        <f t="shared" si="61"/>
        <v>0.18075127423781839</v>
      </c>
      <c r="K117" s="52">
        <f t="shared" si="61"/>
        <v>0.18551606969254686</v>
      </c>
      <c r="L117" s="52">
        <f t="shared" si="61"/>
        <v>0.17011769388684264</v>
      </c>
      <c r="M117" s="52">
        <f t="shared" si="61"/>
        <v>0.14830680344660324</v>
      </c>
      <c r="N117" s="52">
        <f t="shared" si="61"/>
        <v>0.15793538854979344</v>
      </c>
      <c r="O117" s="52">
        <f t="shared" si="61"/>
        <v>0.13903384357478532</v>
      </c>
      <c r="P117" s="52">
        <f t="shared" si="61"/>
        <v>0.14689849365344879</v>
      </c>
      <c r="Q117" s="52">
        <f t="shared" si="61"/>
        <v>0.13050682506924716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2.3287593515692311E-2</v>
      </c>
      <c r="C119" s="48">
        <f t="shared" si="63"/>
        <v>2.1763669725898067E-2</v>
      </c>
      <c r="D119" s="48">
        <f t="shared" si="63"/>
        <v>2.6332964274944227E-2</v>
      </c>
      <c r="E119" s="48">
        <f t="shared" si="63"/>
        <v>4.4114874575489516E-2</v>
      </c>
      <c r="F119" s="48">
        <f t="shared" si="63"/>
        <v>4.5864546593896438E-2</v>
      </c>
      <c r="G119" s="48">
        <f t="shared" si="63"/>
        <v>5.4199868721793582E-2</v>
      </c>
      <c r="H119" s="48">
        <f t="shared" si="63"/>
        <v>3.7080046698488613E-2</v>
      </c>
      <c r="I119" s="48">
        <f t="shared" si="63"/>
        <v>4.2091024497498443E-2</v>
      </c>
      <c r="J119" s="48">
        <f t="shared" si="63"/>
        <v>3.5790159489136344E-2</v>
      </c>
      <c r="K119" s="48">
        <f t="shared" si="63"/>
        <v>3.5051437862879349E-2</v>
      </c>
      <c r="L119" s="48">
        <f t="shared" si="63"/>
        <v>3.2705673123446903E-2</v>
      </c>
      <c r="M119" s="48">
        <f t="shared" si="63"/>
        <v>2.8801336720840277E-2</v>
      </c>
      <c r="N119" s="48">
        <f t="shared" si="63"/>
        <v>3.5661188862174183E-2</v>
      </c>
      <c r="O119" s="48">
        <f t="shared" si="63"/>
        <v>3.323084604890833E-2</v>
      </c>
      <c r="P119" s="48">
        <f t="shared" si="63"/>
        <v>3.5485344942941976E-2</v>
      </c>
      <c r="Q119" s="48">
        <f t="shared" si="63"/>
        <v>3.0200039354108928E-2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0.97671240648430779</v>
      </c>
      <c r="C120" s="46">
        <f t="shared" si="64"/>
        <v>0.97823633027410206</v>
      </c>
      <c r="D120" s="46">
        <f t="shared" si="64"/>
        <v>0.97366703572505575</v>
      </c>
      <c r="E120" s="46">
        <f t="shared" si="64"/>
        <v>0.95588512542451043</v>
      </c>
      <c r="F120" s="46">
        <f t="shared" si="64"/>
        <v>0.95413545340610351</v>
      </c>
      <c r="G120" s="46">
        <f t="shared" si="64"/>
        <v>0.94580013127820639</v>
      </c>
      <c r="H120" s="46">
        <f t="shared" si="64"/>
        <v>0.96291995330151137</v>
      </c>
      <c r="I120" s="46">
        <f t="shared" si="64"/>
        <v>0.95790897550250154</v>
      </c>
      <c r="J120" s="46">
        <f t="shared" si="64"/>
        <v>0.96420984051086356</v>
      </c>
      <c r="K120" s="46">
        <f t="shared" si="64"/>
        <v>0.96494856213712055</v>
      </c>
      <c r="L120" s="46">
        <f t="shared" si="64"/>
        <v>0.96729432687655315</v>
      </c>
      <c r="M120" s="46">
        <f t="shared" si="64"/>
        <v>0.97119866327915971</v>
      </c>
      <c r="N120" s="46">
        <f t="shared" si="64"/>
        <v>0.96433881113782571</v>
      </c>
      <c r="O120" s="46">
        <f t="shared" si="64"/>
        <v>0.96676915395109175</v>
      </c>
      <c r="P120" s="46">
        <f t="shared" si="64"/>
        <v>0.96451465505705802</v>
      </c>
      <c r="Q120" s="46">
        <f t="shared" si="64"/>
        <v>0.96979996064589091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321.21837747169337</v>
      </c>
      <c r="C4" s="100">
        <v>346.99524000000002</v>
      </c>
      <c r="D4" s="100">
        <v>375.81497999999999</v>
      </c>
      <c r="E4" s="100">
        <v>391.19006000000002</v>
      </c>
      <c r="F4" s="100">
        <v>426.22789</v>
      </c>
      <c r="G4" s="100">
        <v>432.40661125441898</v>
      </c>
      <c r="H4" s="100">
        <v>405.60930000000002</v>
      </c>
      <c r="I4" s="100">
        <v>435.47489000000002</v>
      </c>
      <c r="J4" s="100">
        <v>438.65249</v>
      </c>
      <c r="K4" s="100">
        <v>420.08465999999999</v>
      </c>
      <c r="L4" s="100">
        <v>431.38875574106174</v>
      </c>
      <c r="M4" s="100">
        <v>403.57462423654795</v>
      </c>
      <c r="N4" s="100">
        <v>371.66595473163011</v>
      </c>
      <c r="O4" s="100">
        <v>373.71896493951306</v>
      </c>
      <c r="P4" s="100">
        <v>405.63198624247599</v>
      </c>
      <c r="Q4" s="100">
        <v>458.15695746340396</v>
      </c>
    </row>
    <row r="5" spans="1:17" ht="11.45" customHeight="1" x14ac:dyDescent="0.25">
      <c r="A5" s="141" t="s">
        <v>91</v>
      </c>
      <c r="B5" s="140">
        <f t="shared" ref="B5:Q5" si="0">B4</f>
        <v>321.21837747169337</v>
      </c>
      <c r="C5" s="140">
        <f t="shared" si="0"/>
        <v>346.99524000000002</v>
      </c>
      <c r="D5" s="140">
        <f t="shared" si="0"/>
        <v>375.81497999999999</v>
      </c>
      <c r="E5" s="140">
        <f t="shared" si="0"/>
        <v>391.19006000000002</v>
      </c>
      <c r="F5" s="140">
        <f t="shared" si="0"/>
        <v>426.22789</v>
      </c>
      <c r="G5" s="140">
        <f t="shared" si="0"/>
        <v>432.40661125441898</v>
      </c>
      <c r="H5" s="140">
        <f t="shared" si="0"/>
        <v>405.60930000000002</v>
      </c>
      <c r="I5" s="140">
        <f t="shared" si="0"/>
        <v>435.47489000000002</v>
      </c>
      <c r="J5" s="140">
        <f t="shared" si="0"/>
        <v>438.65249</v>
      </c>
      <c r="K5" s="140">
        <f t="shared" si="0"/>
        <v>420.08465999999999</v>
      </c>
      <c r="L5" s="140">
        <f t="shared" si="0"/>
        <v>431.38875574106174</v>
      </c>
      <c r="M5" s="140">
        <f t="shared" si="0"/>
        <v>403.57462423654795</v>
      </c>
      <c r="N5" s="140">
        <f t="shared" si="0"/>
        <v>371.66595473163011</v>
      </c>
      <c r="O5" s="140">
        <f t="shared" si="0"/>
        <v>373.71896493951306</v>
      </c>
      <c r="P5" s="140">
        <f t="shared" si="0"/>
        <v>405.63198624247599</v>
      </c>
      <c r="Q5" s="140">
        <f t="shared" si="0"/>
        <v>458.15695746340396</v>
      </c>
    </row>
    <row r="7" spans="1:17" ht="11.45" customHeight="1" x14ac:dyDescent="0.25">
      <c r="A7" s="27" t="s">
        <v>81</v>
      </c>
      <c r="B7" s="71">
        <f t="shared" ref="B7:Q7" si="1">SUM(B8,B12)</f>
        <v>321.21837747169337</v>
      </c>
      <c r="C7" s="71">
        <f t="shared" si="1"/>
        <v>346.99523999999997</v>
      </c>
      <c r="D7" s="71">
        <f t="shared" si="1"/>
        <v>375.81497999999999</v>
      </c>
      <c r="E7" s="71">
        <f t="shared" si="1"/>
        <v>391.1900599999999</v>
      </c>
      <c r="F7" s="71">
        <f t="shared" si="1"/>
        <v>426.22789</v>
      </c>
      <c r="G7" s="71">
        <f t="shared" si="1"/>
        <v>432.40661125441886</v>
      </c>
      <c r="H7" s="71">
        <f t="shared" si="1"/>
        <v>405.60930000000002</v>
      </c>
      <c r="I7" s="71">
        <f t="shared" si="1"/>
        <v>435.47488999999996</v>
      </c>
      <c r="J7" s="71">
        <f t="shared" si="1"/>
        <v>438.65249000000006</v>
      </c>
      <c r="K7" s="71">
        <f t="shared" si="1"/>
        <v>420.08465999999999</v>
      </c>
      <c r="L7" s="71">
        <f t="shared" si="1"/>
        <v>431.3887557410618</v>
      </c>
      <c r="M7" s="71">
        <f t="shared" si="1"/>
        <v>403.57462423654789</v>
      </c>
      <c r="N7" s="71">
        <f t="shared" si="1"/>
        <v>371.66595473163017</v>
      </c>
      <c r="O7" s="71">
        <f t="shared" si="1"/>
        <v>373.71896493951306</v>
      </c>
      <c r="P7" s="71">
        <f t="shared" si="1"/>
        <v>405.63198624247599</v>
      </c>
      <c r="Q7" s="71">
        <f t="shared" si="1"/>
        <v>458.15695746340407</v>
      </c>
    </row>
    <row r="8" spans="1:17" ht="11.45" customHeight="1" x14ac:dyDescent="0.25">
      <c r="A8" s="130" t="s">
        <v>39</v>
      </c>
      <c r="B8" s="139">
        <f t="shared" ref="B8:Q8" si="2">SUM(B9:B11)</f>
        <v>111.82973680925771</v>
      </c>
      <c r="C8" s="139">
        <f t="shared" si="2"/>
        <v>123.18991345764456</v>
      </c>
      <c r="D8" s="139">
        <f t="shared" si="2"/>
        <v>131.45632657328596</v>
      </c>
      <c r="E8" s="139">
        <f t="shared" si="2"/>
        <v>127.42792880238775</v>
      </c>
      <c r="F8" s="139">
        <f t="shared" si="2"/>
        <v>134.42955726393728</v>
      </c>
      <c r="G8" s="139">
        <f t="shared" si="2"/>
        <v>139.49460851738471</v>
      </c>
      <c r="H8" s="139">
        <f t="shared" si="2"/>
        <v>130.17530570861129</v>
      </c>
      <c r="I8" s="139">
        <f t="shared" si="2"/>
        <v>122.19838881035601</v>
      </c>
      <c r="J8" s="139">
        <f t="shared" si="2"/>
        <v>117.39257427086969</v>
      </c>
      <c r="K8" s="139">
        <f t="shared" si="2"/>
        <v>120.54398427894482</v>
      </c>
      <c r="L8" s="139">
        <f t="shared" si="2"/>
        <v>117.71430296760936</v>
      </c>
      <c r="M8" s="139">
        <f t="shared" si="2"/>
        <v>126.35066448281437</v>
      </c>
      <c r="N8" s="139">
        <f t="shared" si="2"/>
        <v>120.71721865585667</v>
      </c>
      <c r="O8" s="139">
        <f t="shared" si="2"/>
        <v>117.73557846155774</v>
      </c>
      <c r="P8" s="139">
        <f t="shared" si="2"/>
        <v>135.78132931189322</v>
      </c>
      <c r="Q8" s="139">
        <f t="shared" si="2"/>
        <v>152.22936671651186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103.33965212129883</v>
      </c>
      <c r="C10" s="70">
        <v>114.13710913146677</v>
      </c>
      <c r="D10" s="70">
        <v>118.59631373873287</v>
      </c>
      <c r="E10" s="70">
        <v>112.72963875611993</v>
      </c>
      <c r="F10" s="70">
        <v>116.8126020898772</v>
      </c>
      <c r="G10" s="70">
        <v>119.8359976087789</v>
      </c>
      <c r="H10" s="70">
        <v>110.03926207715975</v>
      </c>
      <c r="I10" s="70">
        <v>97.632808889210736</v>
      </c>
      <c r="J10" s="70">
        <v>92.260220975900964</v>
      </c>
      <c r="K10" s="70">
        <v>93.277940260887377</v>
      </c>
      <c r="L10" s="70">
        <v>92.550554124787041</v>
      </c>
      <c r="M10" s="70">
        <v>103.298901821123</v>
      </c>
      <c r="N10" s="70">
        <v>97.157265750994583</v>
      </c>
      <c r="O10" s="70">
        <v>97.117866358991705</v>
      </c>
      <c r="P10" s="70">
        <v>110.64465612941538</v>
      </c>
      <c r="Q10" s="70">
        <v>126.79546816366863</v>
      </c>
    </row>
    <row r="11" spans="1:17" ht="11.45" customHeight="1" x14ac:dyDescent="0.25">
      <c r="A11" s="116" t="s">
        <v>125</v>
      </c>
      <c r="B11" s="70">
        <v>8.4900846879588805</v>
      </c>
      <c r="C11" s="70">
        <v>9.0528043261777942</v>
      </c>
      <c r="D11" s="70">
        <v>12.86001283455308</v>
      </c>
      <c r="E11" s="70">
        <v>14.698290046267829</v>
      </c>
      <c r="F11" s="70">
        <v>17.616955174060081</v>
      </c>
      <c r="G11" s="70">
        <v>19.658610908605819</v>
      </c>
      <c r="H11" s="70">
        <v>20.136043631451543</v>
      </c>
      <c r="I11" s="70">
        <v>24.565579921145275</v>
      </c>
      <c r="J11" s="70">
        <v>25.13235329496872</v>
      </c>
      <c r="K11" s="70">
        <v>27.266044018057446</v>
      </c>
      <c r="L11" s="70">
        <v>25.163748842822315</v>
      </c>
      <c r="M11" s="70">
        <v>23.051762661691367</v>
      </c>
      <c r="N11" s="70">
        <v>23.559952904862079</v>
      </c>
      <c r="O11" s="70">
        <v>20.617712102566028</v>
      </c>
      <c r="P11" s="70">
        <v>25.136673182477832</v>
      </c>
      <c r="Q11" s="70">
        <v>25.433898552843225</v>
      </c>
    </row>
    <row r="12" spans="1:17" ht="11.45" customHeight="1" x14ac:dyDescent="0.25">
      <c r="A12" s="128" t="s">
        <v>18</v>
      </c>
      <c r="B12" s="138">
        <f t="shared" ref="B12:Q12" si="3">SUM(B13:B14)</f>
        <v>209.38864066243568</v>
      </c>
      <c r="C12" s="138">
        <f t="shared" si="3"/>
        <v>223.8053265423554</v>
      </c>
      <c r="D12" s="138">
        <f t="shared" si="3"/>
        <v>244.35865342671403</v>
      </c>
      <c r="E12" s="138">
        <f t="shared" si="3"/>
        <v>263.76213119761218</v>
      </c>
      <c r="F12" s="138">
        <f t="shared" si="3"/>
        <v>291.79833273606272</v>
      </c>
      <c r="G12" s="138">
        <f t="shared" si="3"/>
        <v>292.91200273703419</v>
      </c>
      <c r="H12" s="138">
        <f t="shared" si="3"/>
        <v>275.43399429138873</v>
      </c>
      <c r="I12" s="138">
        <f t="shared" si="3"/>
        <v>313.27650118964397</v>
      </c>
      <c r="J12" s="138">
        <f t="shared" si="3"/>
        <v>321.2599157291304</v>
      </c>
      <c r="K12" s="138">
        <f t="shared" si="3"/>
        <v>299.54067572105515</v>
      </c>
      <c r="L12" s="138">
        <f t="shared" si="3"/>
        <v>313.67445277345246</v>
      </c>
      <c r="M12" s="138">
        <f t="shared" si="3"/>
        <v>277.22395975373354</v>
      </c>
      <c r="N12" s="138">
        <f t="shared" si="3"/>
        <v>250.9487360757735</v>
      </c>
      <c r="O12" s="138">
        <f t="shared" si="3"/>
        <v>255.98338647795532</v>
      </c>
      <c r="P12" s="138">
        <f t="shared" si="3"/>
        <v>269.85065693058277</v>
      </c>
      <c r="Q12" s="138">
        <f t="shared" si="3"/>
        <v>305.92759074689218</v>
      </c>
    </row>
    <row r="13" spans="1:17" ht="11.45" customHeight="1" x14ac:dyDescent="0.25">
      <c r="A13" s="95" t="s">
        <v>126</v>
      </c>
      <c r="B13" s="20">
        <v>6.9076648736188488</v>
      </c>
      <c r="C13" s="20">
        <v>6.8372743199603461</v>
      </c>
      <c r="D13" s="20">
        <v>8.943715880386204</v>
      </c>
      <c r="E13" s="20">
        <v>16.036129198971732</v>
      </c>
      <c r="F13" s="20">
        <v>18.495208599043075</v>
      </c>
      <c r="G13" s="20">
        <v>21.787335676517007</v>
      </c>
      <c r="H13" s="20">
        <v>14.02998774032813</v>
      </c>
      <c r="I13" s="20">
        <v>18.328015073368736</v>
      </c>
      <c r="J13" s="20">
        <v>16.568561121045576</v>
      </c>
      <c r="K13" s="20">
        <v>15.315480440567285</v>
      </c>
      <c r="L13" s="20">
        <v>15.124062445443412</v>
      </c>
      <c r="M13" s="20">
        <v>11.696941601305443</v>
      </c>
      <c r="N13" s="20">
        <v>13.063368798122221</v>
      </c>
      <c r="O13" s="20">
        <v>12.206263072611465</v>
      </c>
      <c r="P13" s="20">
        <v>13.638600555468603</v>
      </c>
      <c r="Q13" s="20">
        <v>13.231800488929206</v>
      </c>
    </row>
    <row r="14" spans="1:17" ht="11.45" customHeight="1" x14ac:dyDescent="0.25">
      <c r="A14" s="93" t="s">
        <v>125</v>
      </c>
      <c r="B14" s="69">
        <v>202.48097578881683</v>
      </c>
      <c r="C14" s="69">
        <v>216.96805222239504</v>
      </c>
      <c r="D14" s="69">
        <v>235.41493754632782</v>
      </c>
      <c r="E14" s="69">
        <v>247.72600199864047</v>
      </c>
      <c r="F14" s="69">
        <v>273.30312413701967</v>
      </c>
      <c r="G14" s="69">
        <v>271.1246670605172</v>
      </c>
      <c r="H14" s="69">
        <v>261.4040065510606</v>
      </c>
      <c r="I14" s="69">
        <v>294.94848611627521</v>
      </c>
      <c r="J14" s="69">
        <v>304.69135460808479</v>
      </c>
      <c r="K14" s="69">
        <v>284.22519528048787</v>
      </c>
      <c r="L14" s="69">
        <v>298.55039032800903</v>
      </c>
      <c r="M14" s="69">
        <v>265.52701815242807</v>
      </c>
      <c r="N14" s="69">
        <v>237.88536727765128</v>
      </c>
      <c r="O14" s="69">
        <v>243.77712340534384</v>
      </c>
      <c r="P14" s="69">
        <v>256.21205637511417</v>
      </c>
      <c r="Q14" s="69">
        <v>292.69579025796298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1202.9617898846864</v>
      </c>
      <c r="C18" s="68">
        <f>IF(C7=0,"",C7/TrAvia_act!C12*100)</f>
        <v>1262.7297753966523</v>
      </c>
      <c r="D18" s="68">
        <f>IF(D7=0,"",D7/TrAvia_act!D12*100)</f>
        <v>1341.6647093798456</v>
      </c>
      <c r="E18" s="68">
        <f>IF(E7=0,"",E7/TrAvia_act!E12*100)</f>
        <v>1310.8328546195833</v>
      </c>
      <c r="F18" s="68">
        <f>IF(F7=0,"",F7/TrAvia_act!F12*100)</f>
        <v>1365.5941901253248</v>
      </c>
      <c r="G18" s="68">
        <f>IF(G7=0,"",G7/TrAvia_act!G12*100)</f>
        <v>1363.9056022457457</v>
      </c>
      <c r="H18" s="68">
        <f>IF(H7=0,"",H7/TrAvia_act!H12*100)</f>
        <v>1286.1850879079209</v>
      </c>
      <c r="I18" s="68">
        <f>IF(I7=0,"",I7/TrAvia_act!I12*100)</f>
        <v>1278.9415286526503</v>
      </c>
      <c r="J18" s="68">
        <f>IF(J7=0,"",J7/TrAvia_act!J12*100)</f>
        <v>1126.305845769994</v>
      </c>
      <c r="K18" s="68">
        <f>IF(K7=0,"",K7/TrAvia_act!K12*100)</f>
        <v>1238.201535658595</v>
      </c>
      <c r="L18" s="68">
        <f>IF(L7=0,"",L7/TrAvia_act!L12*100)</f>
        <v>1157.0430395577735</v>
      </c>
      <c r="M18" s="68">
        <f>IF(M7=0,"",M7/TrAvia_act!M12*100)</f>
        <v>1058.6080763278146</v>
      </c>
      <c r="N18" s="68">
        <f>IF(N7=0,"",N7/TrAvia_act!N12*100)</f>
        <v>1037.3133306870225</v>
      </c>
      <c r="O18" s="68">
        <f>IF(O7=0,"",O7/TrAvia_act!O12*100)</f>
        <v>936.20476205635055</v>
      </c>
      <c r="P18" s="68">
        <f>IF(P7=0,"",P7/TrAvia_act!P12*100)</f>
        <v>1006.3171106691078</v>
      </c>
      <c r="Q18" s="68">
        <f>IF(Q7=0,"",Q7/TrAvia_act!Q12*100)</f>
        <v>1035.2761874154744</v>
      </c>
    </row>
    <row r="19" spans="1:17" ht="11.45" customHeight="1" x14ac:dyDescent="0.25">
      <c r="A19" s="130" t="s">
        <v>39</v>
      </c>
      <c r="B19" s="134">
        <f>IF(B8=0,"",B8/TrAvia_act!B13*100)</f>
        <v>1235.092255225891</v>
      </c>
      <c r="C19" s="134">
        <f>IF(C8=0,"",C8/TrAvia_act!C13*100)</f>
        <v>1290.70327649609</v>
      </c>
      <c r="D19" s="134">
        <f>IF(D8=0,"",D8/TrAvia_act!D13*100)</f>
        <v>1390.7516775941301</v>
      </c>
      <c r="E19" s="134">
        <f>IF(E8=0,"",E8/TrAvia_act!E13*100)</f>
        <v>1362.6167531334866</v>
      </c>
      <c r="F19" s="134">
        <f>IF(F8=0,"",F8/TrAvia_act!F13*100)</f>
        <v>1425.5360357229408</v>
      </c>
      <c r="G19" s="134">
        <f>IF(G8=0,"",G8/TrAvia_act!G13*100)</f>
        <v>1422.7166423489696</v>
      </c>
      <c r="H19" s="134">
        <f>IF(H8=0,"",H8/TrAvia_act!H13*100)</f>
        <v>1362.7316873912407</v>
      </c>
      <c r="I19" s="134">
        <f>IF(I8=0,"",I8/TrAvia_act!I13*100)</f>
        <v>1392.3268811531266</v>
      </c>
      <c r="J19" s="134">
        <f>IF(J8=0,"",J8/TrAvia_act!J13*100)</f>
        <v>1269.4641041309308</v>
      </c>
      <c r="K19" s="134">
        <f>IF(K8=0,"",K8/TrAvia_act!K13*100)</f>
        <v>1401.0486510386088</v>
      </c>
      <c r="L19" s="134">
        <f>IF(L8=0,"",L8/TrAvia_act!L13*100)</f>
        <v>1374.717482596903</v>
      </c>
      <c r="M19" s="134">
        <f>IF(M8=0,"",M8/TrAvia_act!M13*100)</f>
        <v>1250.3980799833823</v>
      </c>
      <c r="N19" s="134">
        <f>IF(N8=0,"",N8/TrAvia_act!N13*100)</f>
        <v>1237.2641752791167</v>
      </c>
      <c r="O19" s="134">
        <f>IF(O8=0,"",O8/TrAvia_act!O13*100)</f>
        <v>1119.4241006832526</v>
      </c>
      <c r="P19" s="134">
        <f>IF(P8=0,"",P8/TrAvia_act!P13*100)</f>
        <v>1203.6072332838398</v>
      </c>
      <c r="Q19" s="134">
        <f>IF(Q8=0,"",Q8/TrAvia_act!Q13*100)</f>
        <v>1244.272680048517</v>
      </c>
    </row>
    <row r="20" spans="1:17" ht="11.45" customHeight="1" x14ac:dyDescent="0.25">
      <c r="A20" s="116" t="s">
        <v>23</v>
      </c>
      <c r="B20" s="77" t="str">
        <f>IF(B9=0,"",B9/TrAvia_act!B14*100)</f>
        <v/>
      </c>
      <c r="C20" s="77" t="str">
        <f>IF(C9=0,"",C9/TrAvia_act!C14*100)</f>
        <v/>
      </c>
      <c r="D20" s="77" t="str">
        <f>IF(D9=0,"",D9/TrAvia_act!D14*100)</f>
        <v/>
      </c>
      <c r="E20" s="77" t="str">
        <f>IF(E9=0,"",E9/TrAvia_act!E14*100)</f>
        <v/>
      </c>
      <c r="F20" s="77" t="str">
        <f>IF(F9=0,"",F9/TrAvia_act!F14*100)</f>
        <v/>
      </c>
      <c r="G20" s="77" t="str">
        <f>IF(G9=0,"",G9/TrAvia_act!G14*100)</f>
        <v/>
      </c>
      <c r="H20" s="77" t="str">
        <f>IF(H9=0,"",H9/TrAvia_act!H14*100)</f>
        <v/>
      </c>
      <c r="I20" s="77" t="str">
        <f>IF(I9=0,"",I9/TrAvia_act!I14*100)</f>
        <v/>
      </c>
      <c r="J20" s="77" t="str">
        <f>IF(J9=0,"",J9/TrAvia_act!J14*100)</f>
        <v/>
      </c>
      <c r="K20" s="77" t="str">
        <f>IF(K9=0,"",K9/TrAvia_act!K14*100)</f>
        <v/>
      </c>
      <c r="L20" s="77" t="str">
        <f>IF(L9=0,"",L9/TrAvia_act!L14*100)</f>
        <v/>
      </c>
      <c r="M20" s="77" t="str">
        <f>IF(M9=0,"",M9/TrAvia_act!M14*100)</f>
        <v/>
      </c>
      <c r="N20" s="77" t="str">
        <f>IF(N9=0,"",N9/TrAvia_act!N14*100)</f>
        <v/>
      </c>
      <c r="O20" s="77" t="str">
        <f>IF(O9=0,"",O9/TrAvia_act!O14*100)</f>
        <v/>
      </c>
      <c r="P20" s="77" t="str">
        <f>IF(P9=0,"",P9/TrAvia_act!P14*100)</f>
        <v/>
      </c>
      <c r="Q20" s="77" t="str">
        <f>IF(Q9=0,"",Q9/TrAvia_act!Q14*100)</f>
        <v/>
      </c>
    </row>
    <row r="21" spans="1:17" ht="11.45" customHeight="1" x14ac:dyDescent="0.25">
      <c r="A21" s="116" t="s">
        <v>127</v>
      </c>
      <c r="B21" s="77">
        <f>IF(B10=0,"",B10/TrAvia_act!B15*100)</f>
        <v>1206.4876646798075</v>
      </c>
      <c r="C21" s="77">
        <f>IF(C10=0,"",C10/TrAvia_act!C15*100)</f>
        <v>1272.8471706712469</v>
      </c>
      <c r="D21" s="77">
        <f>IF(D10=0,"",D10/TrAvia_act!D15*100)</f>
        <v>1367.5277070803227</v>
      </c>
      <c r="E21" s="77">
        <f>IF(E10=0,"",E10/TrAvia_act!E15*100)</f>
        <v>1336.9768166111899</v>
      </c>
      <c r="F21" s="77">
        <f>IF(F10=0,"",F10/TrAvia_act!F15*100)</f>
        <v>1389.7804879610931</v>
      </c>
      <c r="G21" s="77">
        <f>IF(G10=0,"",G10/TrAvia_act!G15*100)</f>
        <v>1382.6992887567278</v>
      </c>
      <c r="H21" s="77">
        <f>IF(H10=0,"",H10/TrAvia_act!H15*100)</f>
        <v>1322.086582962381</v>
      </c>
      <c r="I21" s="77">
        <f>IF(I10=0,"",I10/TrAvia_act!I15*100)</f>
        <v>1344.3358000691137</v>
      </c>
      <c r="J21" s="77">
        <f>IF(J10=0,"",J10/TrAvia_act!J15*100)</f>
        <v>1217.8071365143626</v>
      </c>
      <c r="K21" s="77">
        <f>IF(K10=0,"",K10/TrAvia_act!K15*100)</f>
        <v>1331.0798277139568</v>
      </c>
      <c r="L21" s="77">
        <f>IF(L10=0,"",L10/TrAvia_act!L15*100)</f>
        <v>1302.4070505984378</v>
      </c>
      <c r="M21" s="77">
        <f>IF(M10=0,"",M10/TrAvia_act!M15*100)</f>
        <v>1200.2820030957068</v>
      </c>
      <c r="N21" s="77">
        <f>IF(N10=0,"",N10/TrAvia_act!N15*100)</f>
        <v>1182.5597295121963</v>
      </c>
      <c r="O21" s="77">
        <f>IF(O10=0,"",O10/TrAvia_act!O15*100)</f>
        <v>1072.5066243198014</v>
      </c>
      <c r="P21" s="77">
        <f>IF(P10=0,"",P10/TrAvia_act!P15*100)</f>
        <v>1149.6733583994787</v>
      </c>
      <c r="Q21" s="77">
        <f>IF(Q10=0,"",Q10/TrAvia_act!Q15*100)</f>
        <v>1191.9407814603546</v>
      </c>
    </row>
    <row r="22" spans="1:17" ht="11.45" customHeight="1" x14ac:dyDescent="0.25">
      <c r="A22" s="116" t="s">
        <v>125</v>
      </c>
      <c r="B22" s="77">
        <f>IF(B11=0,"",B11/TrAvia_act!B16*100)</f>
        <v>1736.0969516776952</v>
      </c>
      <c r="C22" s="77">
        <f>IF(C11=0,"",C11/TrAvia_act!C16*100)</f>
        <v>1568.043088911932</v>
      </c>
      <c r="D22" s="77">
        <f>IF(D11=0,"",D11/TrAvia_act!D16*100)</f>
        <v>1649.0093578166932</v>
      </c>
      <c r="E22" s="77">
        <f>IF(E11=0,"",E11/TrAvia_act!E16*100)</f>
        <v>1597.5971597072182</v>
      </c>
      <c r="F22" s="77">
        <f>IF(F11=0,"",F11/TrAvia_act!F16*100)</f>
        <v>1718.737086811954</v>
      </c>
      <c r="G22" s="77">
        <f>IF(G11=0,"",G11/TrAvia_act!G16*100)</f>
        <v>1727.4845775237741</v>
      </c>
      <c r="H22" s="77">
        <f>IF(H11=0,"",H11/TrAvia_act!H16*100)</f>
        <v>1637.9082505403878</v>
      </c>
      <c r="I22" s="77">
        <f>IF(I11=0,"",I11/TrAvia_act!I16*100)</f>
        <v>1622.531892927178</v>
      </c>
      <c r="J22" s="77">
        <f>IF(J11=0,"",J11/TrAvia_act!J16*100)</f>
        <v>1503.5974737299223</v>
      </c>
      <c r="K22" s="77">
        <f>IF(K11=0,"",K11/TrAvia_act!K16*100)</f>
        <v>1708.2375771240766</v>
      </c>
      <c r="L22" s="77">
        <f>IF(L11=0,"",L11/TrAvia_act!L16*100)</f>
        <v>1727.4682558518077</v>
      </c>
      <c r="M22" s="77">
        <f>IF(M11=0,"",M11/TrAvia_act!M16*100)</f>
        <v>1538.2036339514323</v>
      </c>
      <c r="N22" s="77">
        <f>IF(N11=0,"",N11/TrAvia_act!N16*100)</f>
        <v>1528.9320420713491</v>
      </c>
      <c r="O22" s="77">
        <f>IF(O11=0,"",O11/TrAvia_act!O16*100)</f>
        <v>1409.9602626363931</v>
      </c>
      <c r="P22" s="77">
        <f>IF(P11=0,"",P11/TrAvia_act!P16*100)</f>
        <v>1516.8239910778339</v>
      </c>
      <c r="Q22" s="77">
        <f>IF(Q11=0,"",Q11/TrAvia_act!Q16*100)</f>
        <v>1592.9305270954599</v>
      </c>
    </row>
    <row r="23" spans="1:17" ht="11.45" customHeight="1" x14ac:dyDescent="0.25">
      <c r="A23" s="128" t="s">
        <v>18</v>
      </c>
      <c r="B23" s="133">
        <f>IF(B12=0,"",B12/TrAvia_act!B17*100)</f>
        <v>1186.4770857289245</v>
      </c>
      <c r="C23" s="133">
        <f>IF(C12=0,"",C12/TrAvia_act!C17*100)</f>
        <v>1247.8435265519126</v>
      </c>
      <c r="D23" s="133">
        <f>IF(D12=0,"",D12/TrAvia_act!D17*100)</f>
        <v>1316.664394579758</v>
      </c>
      <c r="E23" s="133">
        <f>IF(E12=0,"",E12/TrAvia_act!E17*100)</f>
        <v>1287.1998371626541</v>
      </c>
      <c r="F23" s="133">
        <f>IF(F12=0,"",F12/TrAvia_act!F17*100)</f>
        <v>1339.6432536832965</v>
      </c>
      <c r="G23" s="133">
        <f>IF(G12=0,"",G12/TrAvia_act!G17*100)</f>
        <v>1337.5739265850416</v>
      </c>
      <c r="H23" s="133">
        <f>IF(H12=0,"",H12/TrAvia_act!H17*100)</f>
        <v>1252.9228889524798</v>
      </c>
      <c r="I23" s="133">
        <f>IF(I12=0,"",I12/TrAvia_act!I17*100)</f>
        <v>1239.5662931096069</v>
      </c>
      <c r="J23" s="133">
        <f>IF(J12=0,"",J12/TrAvia_act!J17*100)</f>
        <v>1081.7300642277055</v>
      </c>
      <c r="K23" s="133">
        <f>IF(K12=0,"",K12/TrAvia_act!K17*100)</f>
        <v>1182.8723265936569</v>
      </c>
      <c r="L23" s="133">
        <f>IF(L12=0,"",L12/TrAvia_act!L17*100)</f>
        <v>1092.1460160516315</v>
      </c>
      <c r="M23" s="133">
        <f>IF(M12=0,"",M12/TrAvia_act!M17*100)</f>
        <v>989.43877887835345</v>
      </c>
      <c r="N23" s="133">
        <f>IF(N12=0,"",N12/TrAvia_act!N17*100)</f>
        <v>962.48932822584197</v>
      </c>
      <c r="O23" s="133">
        <f>IF(O12=0,"",O12/TrAvia_act!O17*100)</f>
        <v>870.6623577571097</v>
      </c>
      <c r="P23" s="133">
        <f>IF(P12=0,"",P12/TrAvia_act!P17*100)</f>
        <v>929.6422519858188</v>
      </c>
      <c r="Q23" s="133">
        <f>IF(Q12=0,"",Q12/TrAvia_act!Q17*100)</f>
        <v>955.42186950804523</v>
      </c>
    </row>
    <row r="24" spans="1:17" ht="11.45" customHeight="1" x14ac:dyDescent="0.25">
      <c r="A24" s="95" t="s">
        <v>126</v>
      </c>
      <c r="B24" s="75">
        <f>IF(B13=0,"",B13/TrAvia_act!B18*100)</f>
        <v>1680.7877931504986</v>
      </c>
      <c r="C24" s="75">
        <f>IF(C13=0,"",C13/TrAvia_act!C18*100)</f>
        <v>1751.6228014748442</v>
      </c>
      <c r="D24" s="75">
        <f>IF(D13=0,"",D13/TrAvia_act!D18*100)</f>
        <v>1830.0611965188925</v>
      </c>
      <c r="E24" s="75">
        <f>IF(E13=0,"",E13/TrAvia_act!E18*100)</f>
        <v>1773.9771873989521</v>
      </c>
      <c r="F24" s="75">
        <f>IF(F13=0,"",F13/TrAvia_act!F18*100)</f>
        <v>1851.349804691386</v>
      </c>
      <c r="G24" s="75">
        <f>IF(G13=0,"",G13/TrAvia_act!G18*100)</f>
        <v>1835.6357878443664</v>
      </c>
      <c r="H24" s="75">
        <f>IF(H13=0,"",H13/TrAvia_act!H18*100)</f>
        <v>1721.1702154813256</v>
      </c>
      <c r="I24" s="75">
        <f>IF(I13=0,"",I13/TrAvia_act!I18*100)</f>
        <v>1722.9309603187342</v>
      </c>
      <c r="J24" s="75">
        <f>IF(J13=0,"",J13/TrAvia_act!J18*100)</f>
        <v>1558.7753145921397</v>
      </c>
      <c r="K24" s="75">
        <f>IF(K13=0,"",K13/TrAvia_act!K18*100)</f>
        <v>1725.4677771129473</v>
      </c>
      <c r="L24" s="75">
        <f>IF(L13=0,"",L13/TrAvia_act!L18*100)</f>
        <v>1610.0780406391684</v>
      </c>
      <c r="M24" s="75">
        <f>IF(M13=0,"",M13/TrAvia_act!M18*100)</f>
        <v>1449.4987397435864</v>
      </c>
      <c r="N24" s="75">
        <f>IF(N13=0,"",N13/TrAvia_act!N18*100)</f>
        <v>1404.9804480240985</v>
      </c>
      <c r="O24" s="75">
        <f>IF(O13=0,"",O13/TrAvia_act!O18*100)</f>
        <v>1249.3361760817513</v>
      </c>
      <c r="P24" s="75">
        <f>IF(P13=0,"",P13/TrAvia_act!P18*100)</f>
        <v>1324.0767302620354</v>
      </c>
      <c r="Q24" s="75">
        <f>IF(Q13=0,"",Q13/TrAvia_act!Q18*100)</f>
        <v>1368.3209188061458</v>
      </c>
    </row>
    <row r="25" spans="1:17" ht="11.45" customHeight="1" x14ac:dyDescent="0.25">
      <c r="A25" s="93" t="s">
        <v>125</v>
      </c>
      <c r="B25" s="74">
        <f>IF(B14=0,"",B14/TrAvia_act!B19*100)</f>
        <v>1174.6913167057551</v>
      </c>
      <c r="C25" s="74">
        <f>IF(C14=0,"",C14/TrAvia_act!C19*100)</f>
        <v>1236.6355132990179</v>
      </c>
      <c r="D25" s="74">
        <f>IF(D14=0,"",D14/TrAvia_act!D19*100)</f>
        <v>1302.7795046242647</v>
      </c>
      <c r="E25" s="74">
        <f>IF(E14=0,"",E14/TrAvia_act!E19*100)</f>
        <v>1264.7346672581359</v>
      </c>
      <c r="F25" s="74">
        <f>IF(F14=0,"",F14/TrAvia_act!F19*100)</f>
        <v>1315.045919135742</v>
      </c>
      <c r="G25" s="74">
        <f>IF(G14=0,"",G14/TrAvia_act!G19*100)</f>
        <v>1309.0320744506957</v>
      </c>
      <c r="H25" s="74">
        <f>IF(H14=0,"",H14/TrAvia_act!H19*100)</f>
        <v>1234.8916573068984</v>
      </c>
      <c r="I25" s="74">
        <f>IF(I14=0,"",I14/TrAvia_act!I19*100)</f>
        <v>1218.3269952545556</v>
      </c>
      <c r="J25" s="74">
        <f>IF(J14=0,"",J14/TrAvia_act!J19*100)</f>
        <v>1064.0227925563938</v>
      </c>
      <c r="K25" s="74">
        <f>IF(K14=0,"",K14/TrAvia_act!K19*100)</f>
        <v>1163.1627260358448</v>
      </c>
      <c r="L25" s="74">
        <f>IF(L14=0,"",L14/TrAvia_act!L19*100)</f>
        <v>1074.6339568720609</v>
      </c>
      <c r="M25" s="74">
        <f>IF(M14=0,"",M14/TrAvia_act!M19*100)</f>
        <v>975.79549213831842</v>
      </c>
      <c r="N25" s="74">
        <f>IF(N14=0,"",N14/TrAvia_act!N19*100)</f>
        <v>946.12603431844241</v>
      </c>
      <c r="O25" s="74">
        <f>IF(O14=0,"",O14/TrAvia_act!O19*100)</f>
        <v>857.64616737901326</v>
      </c>
      <c r="P25" s="74">
        <f>IF(P14=0,"",P14/TrAvia_act!P19*100)</f>
        <v>915.13065960551125</v>
      </c>
      <c r="Q25" s="74">
        <f>IF(Q14=0,"",Q14/TrAvia_act!Q19*100)</f>
        <v>942.56399361189449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164.19909145495538</v>
      </c>
      <c r="C28" s="134">
        <f>IF(C8=0,"",C8/TrAvia_act!C4*1000)</f>
        <v>170.91474790552979</v>
      </c>
      <c r="D28" s="134">
        <f>IF(D8=0,"",D8/TrAvia_act!D4*1000)</f>
        <v>181.31506070386624</v>
      </c>
      <c r="E28" s="134">
        <f>IF(E8=0,"",E8/TrAvia_act!E4*1000)</f>
        <v>175.71931564799908</v>
      </c>
      <c r="F28" s="134">
        <f>IF(F8=0,"",F8/TrAvia_act!F4*1000)</f>
        <v>181.90822937522256</v>
      </c>
      <c r="G28" s="134">
        <f>IF(G8=0,"",G8/TrAvia_act!G4*1000)</f>
        <v>183.08126421582477</v>
      </c>
      <c r="H28" s="134">
        <f>IF(H8=0,"",H8/TrAvia_act!H4*1000)</f>
        <v>169.2706606320387</v>
      </c>
      <c r="I28" s="134">
        <f>IF(I8=0,"",I8/TrAvia_act!I4*1000)</f>
        <v>155.87129034193208</v>
      </c>
      <c r="J28" s="134">
        <f>IF(J8=0,"",J8/TrAvia_act!J4*1000)</f>
        <v>145.14814603574581</v>
      </c>
      <c r="K28" s="134">
        <f>IF(K8=0,"",K8/TrAvia_act!K4*1000)</f>
        <v>154.58880718219481</v>
      </c>
      <c r="L28" s="134">
        <f>IF(L8=0,"",L8/TrAvia_act!L4*1000)</f>
        <v>152.12283003313109</v>
      </c>
      <c r="M28" s="134">
        <f>IF(M8=0,"",M8/TrAvia_act!M4*1000)</f>
        <v>143.18018064568636</v>
      </c>
      <c r="N28" s="134">
        <f>IF(N8=0,"",N8/TrAvia_act!N4*1000)</f>
        <v>132.9728329869441</v>
      </c>
      <c r="O28" s="134">
        <f>IF(O8=0,"",O8/TrAvia_act!O4*1000)</f>
        <v>113.03551057749507</v>
      </c>
      <c r="P28" s="134">
        <f>IF(P8=0,"",P8/TrAvia_act!P4*1000)</f>
        <v>116.68824215472119</v>
      </c>
      <c r="Q28" s="134">
        <f>IF(Q8=0,"",Q8/TrAvia_act!Q4*1000)</f>
        <v>121.20859977344652</v>
      </c>
    </row>
    <row r="29" spans="1:17" ht="11.45" customHeight="1" x14ac:dyDescent="0.25">
      <c r="A29" s="116" t="s">
        <v>23</v>
      </c>
      <c r="B29" s="77" t="str">
        <f>IF(B9=0,"",B9/TrAvia_act!B5*1000)</f>
        <v/>
      </c>
      <c r="C29" s="77" t="str">
        <f>IF(C9=0,"",C9/TrAvia_act!C5*1000)</f>
        <v/>
      </c>
      <c r="D29" s="77" t="str">
        <f>IF(D9=0,"",D9/TrAvia_act!D5*1000)</f>
        <v/>
      </c>
      <c r="E29" s="77" t="str">
        <f>IF(E9=0,"",E9/TrAvia_act!E5*1000)</f>
        <v/>
      </c>
      <c r="F29" s="77" t="str">
        <f>IF(F9=0,"",F9/TrAvia_act!F5*1000)</f>
        <v/>
      </c>
      <c r="G29" s="77" t="str">
        <f>IF(G9=0,"",G9/TrAvia_act!G5*1000)</f>
        <v/>
      </c>
      <c r="H29" s="77" t="str">
        <f>IF(H9=0,"",H9/TrAvia_act!H5*1000)</f>
        <v/>
      </c>
      <c r="I29" s="77" t="str">
        <f>IF(I9=0,"",I9/TrAvia_act!I5*1000)</f>
        <v/>
      </c>
      <c r="J29" s="77" t="str">
        <f>IF(J9=0,"",J9/TrAvia_act!J5*1000)</f>
        <v/>
      </c>
      <c r="K29" s="77" t="str">
        <f>IF(K9=0,"",K9/TrAvia_act!K5*1000)</f>
        <v/>
      </c>
      <c r="L29" s="77" t="str">
        <f>IF(L9=0,"",L9/TrAvia_act!L5*1000)</f>
        <v/>
      </c>
      <c r="M29" s="77" t="str">
        <f>IF(M9=0,"",M9/TrAvia_act!M5*1000)</f>
        <v/>
      </c>
      <c r="N29" s="77" t="str">
        <f>IF(N9=0,"",N9/TrAvia_act!N5*1000)</f>
        <v/>
      </c>
      <c r="O29" s="77" t="str">
        <f>IF(O9=0,"",O9/TrAvia_act!O5*1000)</f>
        <v/>
      </c>
      <c r="P29" s="77" t="str">
        <f>IF(P9=0,"",P9/TrAvia_act!P5*1000)</f>
        <v/>
      </c>
      <c r="Q29" s="77" t="str">
        <f>IF(Q9=0,"",Q9/TrAvia_act!Q5*1000)</f>
        <v/>
      </c>
    </row>
    <row r="30" spans="1:17" ht="11.45" customHeight="1" x14ac:dyDescent="0.25">
      <c r="A30" s="116" t="s">
        <v>127</v>
      </c>
      <c r="B30" s="77">
        <f>IF(B10=0,"",B10/TrAvia_act!B6*1000)</f>
        <v>164.47937475389733</v>
      </c>
      <c r="C30" s="77">
        <f>IF(C10=0,"",C10/TrAvia_act!C6*1000)</f>
        <v>173.39192719258941</v>
      </c>
      <c r="D30" s="77">
        <f>IF(D10=0,"",D10/TrAvia_act!D6*1000)</f>
        <v>184.6014940932445</v>
      </c>
      <c r="E30" s="77">
        <f>IF(E10=0,"",E10/TrAvia_act!E6*1000)</f>
        <v>179.12709192109065</v>
      </c>
      <c r="F30" s="77">
        <f>IF(F10=0,"",F10/TrAvia_act!F6*1000)</f>
        <v>185.501321059426</v>
      </c>
      <c r="G30" s="77">
        <f>IF(G10=0,"",G10/TrAvia_act!G6*1000)</f>
        <v>189.31354546608441</v>
      </c>
      <c r="H30" s="77">
        <f>IF(H10=0,"",H10/TrAvia_act!H6*1000)</f>
        <v>176.65531928916576</v>
      </c>
      <c r="I30" s="77">
        <f>IF(I10=0,"",I10/TrAvia_act!I6*1000)</f>
        <v>161.77967335715772</v>
      </c>
      <c r="J30" s="77">
        <f>IF(J10=0,"",J10/TrAvia_act!J6*1000)</f>
        <v>151.93207797686136</v>
      </c>
      <c r="K30" s="77">
        <f>IF(K10=0,"",K10/TrAvia_act!K6*1000)</f>
        <v>161.65412243553564</v>
      </c>
      <c r="L30" s="77">
        <f>IF(L10=0,"",L10/TrAvia_act!L6*1000)</f>
        <v>156.89254218485553</v>
      </c>
      <c r="M30" s="77">
        <f>IF(M10=0,"",M10/TrAvia_act!M6*1000)</f>
        <v>146.15954870566424</v>
      </c>
      <c r="N30" s="77">
        <f>IF(N10=0,"",N10/TrAvia_act!N6*1000)</f>
        <v>136.43134532488526</v>
      </c>
      <c r="O30" s="77">
        <f>IF(O10=0,"",O10/TrAvia_act!O6*1000)</f>
        <v>114.7148549083482</v>
      </c>
      <c r="P30" s="77">
        <f>IF(P10=0,"",P10/TrAvia_act!P6*1000)</f>
        <v>117.15260493070882</v>
      </c>
      <c r="Q30" s="77">
        <f>IF(Q10=0,"",Q10/TrAvia_act!Q6*1000)</f>
        <v>119.83435494942215</v>
      </c>
    </row>
    <row r="31" spans="1:17" ht="11.45" customHeight="1" x14ac:dyDescent="0.25">
      <c r="A31" s="116" t="s">
        <v>125</v>
      </c>
      <c r="B31" s="77">
        <f>IF(B11=0,"",B11/TrAvia_act!B7*1000)</f>
        <v>160.86255624136999</v>
      </c>
      <c r="C31" s="77">
        <f>IF(C11=0,"",C11/TrAvia_act!C7*1000)</f>
        <v>144.82775092190778</v>
      </c>
      <c r="D31" s="77">
        <f>IF(D11=0,"",D11/TrAvia_act!D7*1000)</f>
        <v>155.74491074387612</v>
      </c>
      <c r="E31" s="77">
        <f>IF(E11=0,"",E11/TrAvia_act!E7*1000)</f>
        <v>153.34495680452969</v>
      </c>
      <c r="F31" s="77">
        <f>IF(F11=0,"",F11/TrAvia_act!F7*1000)</f>
        <v>161.2041316089794</v>
      </c>
      <c r="G31" s="77">
        <f>IF(G11=0,"",G11/TrAvia_act!G7*1000)</f>
        <v>152.48156460738304</v>
      </c>
      <c r="H31" s="77">
        <f>IF(H11=0,"",H11/TrAvia_act!H7*1000)</f>
        <v>137.79288559043005</v>
      </c>
      <c r="I31" s="77">
        <f>IF(I11=0,"",I11/TrAvia_act!I7*1000)</f>
        <v>136.11444236170064</v>
      </c>
      <c r="J31" s="77">
        <f>IF(J11=0,"",J11/TrAvia_act!J7*1000)</f>
        <v>124.70704327990647</v>
      </c>
      <c r="K31" s="77">
        <f>IF(K11=0,"",K11/TrAvia_act!K7*1000)</f>
        <v>134.48108883796769</v>
      </c>
      <c r="L31" s="77">
        <f>IF(L11=0,"",L11/TrAvia_act!L7*1000)</f>
        <v>136.8240755710014</v>
      </c>
      <c r="M31" s="77">
        <f>IF(M11=0,"",M11/TrAvia_act!M7*1000)</f>
        <v>131.19598036290171</v>
      </c>
      <c r="N31" s="77">
        <f>IF(N11=0,"",N11/TrAvia_act!N7*1000)</f>
        <v>120.3876910240362</v>
      </c>
      <c r="O31" s="77">
        <f>IF(O11=0,"",O11/TrAvia_act!O7*1000)</f>
        <v>105.74373332941761</v>
      </c>
      <c r="P31" s="77">
        <f>IF(P11=0,"",P11/TrAvia_act!P7*1000)</f>
        <v>114.68725974919057</v>
      </c>
      <c r="Q31" s="77">
        <f>IF(Q11=0,"",Q11/TrAvia_act!Q7*1000)</f>
        <v>128.55837286381916</v>
      </c>
    </row>
    <row r="32" spans="1:17" ht="11.45" customHeight="1" x14ac:dyDescent="0.25">
      <c r="A32" s="128" t="s">
        <v>36</v>
      </c>
      <c r="B32" s="133">
        <f>IF(B12=0,"",B12/TrAvia_act!B8*1000)</f>
        <v>224.24430197481038</v>
      </c>
      <c r="C32" s="133">
        <f>IF(C12=0,"",C12/TrAvia_act!C8*1000)</f>
        <v>236.43185012119326</v>
      </c>
      <c r="D32" s="133">
        <f>IF(D12=0,"",D12/TrAvia_act!D8*1000)</f>
        <v>247.30759438381583</v>
      </c>
      <c r="E32" s="133">
        <f>IF(E12=0,"",E12/TrAvia_act!E8*1000)</f>
        <v>246.2336465506647</v>
      </c>
      <c r="F32" s="133">
        <f>IF(F12=0,"",F12/TrAvia_act!F8*1000)</f>
        <v>252.96495243577814</v>
      </c>
      <c r="G32" s="133">
        <f>IF(G12=0,"",G12/TrAvia_act!G8*1000)</f>
        <v>251.34235083388791</v>
      </c>
      <c r="H32" s="133">
        <f>IF(H12=0,"",H12/TrAvia_act!H8*1000)</f>
        <v>235.20456221205157</v>
      </c>
      <c r="I32" s="133">
        <f>IF(I12=0,"",I12/TrAvia_act!I8*1000)</f>
        <v>233.26727163744019</v>
      </c>
      <c r="J32" s="133">
        <f>IF(J12=0,"",J12/TrAvia_act!J8*1000)</f>
        <v>204.04887383225042</v>
      </c>
      <c r="K32" s="133">
        <f>IF(K12=0,"",K12/TrAvia_act!K8*1000)</f>
        <v>225.36739507165186</v>
      </c>
      <c r="L32" s="133">
        <f>IF(L12=0,"",L12/TrAvia_act!L8*1000)</f>
        <v>202.51858704592416</v>
      </c>
      <c r="M32" s="133">
        <f>IF(M12=0,"",M12/TrAvia_act!M8*1000)</f>
        <v>186.05433894910254</v>
      </c>
      <c r="N32" s="133">
        <f>IF(N12=0,"",N12/TrAvia_act!N8*1000)</f>
        <v>186.15104324787109</v>
      </c>
      <c r="O32" s="133">
        <f>IF(O12=0,"",O12/TrAvia_act!O8*1000)</f>
        <v>175.78819268488846</v>
      </c>
      <c r="P32" s="133">
        <f>IF(P12=0,"",P12/TrAvia_act!P8*1000)</f>
        <v>179.09739719403726</v>
      </c>
      <c r="Q32" s="133">
        <f>IF(Q12=0,"",Q12/TrAvia_act!Q8*1000)</f>
        <v>191.10172342055145</v>
      </c>
    </row>
    <row r="33" spans="1:17" ht="11.45" customHeight="1" x14ac:dyDescent="0.25">
      <c r="A33" s="95" t="s">
        <v>126</v>
      </c>
      <c r="B33" s="75">
        <f>IF(B13=0,"",B13/TrAvia_act!B9*1000)</f>
        <v>822.16394466878967</v>
      </c>
      <c r="C33" s="75">
        <f>IF(C13=0,"",C13/TrAvia_act!C9*1000)</f>
        <v>835.52821321112651</v>
      </c>
      <c r="D33" s="75">
        <f>IF(D13=0,"",D13/TrAvia_act!D9*1000)</f>
        <v>859.63689438305448</v>
      </c>
      <c r="E33" s="75">
        <f>IF(E13=0,"",E13/TrAvia_act!E9*1000)</f>
        <v>821.65178410259409</v>
      </c>
      <c r="F33" s="75">
        <f>IF(F13=0,"",F13/TrAvia_act!F9*1000)</f>
        <v>846.60531111214993</v>
      </c>
      <c r="G33" s="75">
        <f>IF(G13=0,"",G13/TrAvia_act!G9*1000)</f>
        <v>848.25109351112405</v>
      </c>
      <c r="H33" s="75">
        <f>IF(H13=0,"",H13/TrAvia_act!H9*1000)</f>
        <v>828.26887059233547</v>
      </c>
      <c r="I33" s="75">
        <f>IF(I13=0,"",I13/TrAvia_act!I9*1000)</f>
        <v>838.48725661963181</v>
      </c>
      <c r="J33" s="75">
        <f>IF(J13=0,"",J13/TrAvia_act!J9*1000)</f>
        <v>776.42703987170682</v>
      </c>
      <c r="K33" s="75">
        <f>IF(K13=0,"",K13/TrAvia_act!K9*1000)</f>
        <v>846.65124268749207</v>
      </c>
      <c r="L33" s="75">
        <f>IF(L13=0,"",L13/TrAvia_act!L9*1000)</f>
        <v>760.92009455681932</v>
      </c>
      <c r="M33" s="75">
        <f>IF(M13=0,"",M13/TrAvia_act!M9*1000)</f>
        <v>660.73935767134515</v>
      </c>
      <c r="N33" s="75">
        <f>IF(N13=0,"",N13/TrAvia_act!N9*1000)</f>
        <v>646.00295503550251</v>
      </c>
      <c r="O33" s="75">
        <f>IF(O13=0,"",O13/TrAvia_act!O9*1000)</f>
        <v>567.90567932952251</v>
      </c>
      <c r="P33" s="75">
        <f>IF(P13=0,"",P13/TrAvia_act!P9*1000)</f>
        <v>557.42889945978629</v>
      </c>
      <c r="Q33" s="75">
        <f>IF(Q13=0,"",Q13/TrAvia_act!Q9*1000)</f>
        <v>583.6736704062813</v>
      </c>
    </row>
    <row r="34" spans="1:17" ht="11.45" customHeight="1" x14ac:dyDescent="0.25">
      <c r="A34" s="93" t="s">
        <v>125</v>
      </c>
      <c r="B34" s="74">
        <f>IF(B14=0,"",B14/TrAvia_act!B10*1000)</f>
        <v>218.81543278653442</v>
      </c>
      <c r="C34" s="74">
        <f>IF(C14=0,"",C14/TrAvia_act!C10*1000)</f>
        <v>231.20758914813953</v>
      </c>
      <c r="D34" s="74">
        <f>IF(D14=0,"",D14/TrAvia_act!D10*1000)</f>
        <v>240.79138666090986</v>
      </c>
      <c r="E34" s="74">
        <f>IF(E14=0,"",E14/TrAvia_act!E10*1000)</f>
        <v>235.55500441425366</v>
      </c>
      <c r="F34" s="74">
        <f>IF(F14=0,"",F14/TrAvia_act!F10*1000)</f>
        <v>241.50499044269165</v>
      </c>
      <c r="G34" s="74">
        <f>IF(G14=0,"",G14/TrAvia_act!G10*1000)</f>
        <v>237.89009950773058</v>
      </c>
      <c r="H34" s="74">
        <f>IF(H14=0,"",H14/TrAvia_act!H10*1000)</f>
        <v>226.50006227443873</v>
      </c>
      <c r="I34" s="74">
        <f>IF(I14=0,"",I14/TrAvia_act!I10*1000)</f>
        <v>223.25379462606386</v>
      </c>
      <c r="J34" s="74">
        <f>IF(J14=0,"",J14/TrAvia_act!J10*1000)</f>
        <v>196.18436746731064</v>
      </c>
      <c r="K34" s="74">
        <f>IF(K14=0,"",K14/TrAvia_act!K10*1000)</f>
        <v>216.79498769785232</v>
      </c>
      <c r="L34" s="74">
        <f>IF(L14=0,"",L14/TrAvia_act!L10*1000)</f>
        <v>195.25968506722467</v>
      </c>
      <c r="M34" s="74">
        <f>IF(M14=0,"",M14/TrAvia_act!M10*1000)</f>
        <v>180.34681899706581</v>
      </c>
      <c r="N34" s="74">
        <f>IF(N14=0,"",N14/TrAvia_act!N10*1000)</f>
        <v>179.14806041989789</v>
      </c>
      <c r="O34" s="74">
        <f>IF(O14=0,"",O14/TrAvia_act!O10*1000)</f>
        <v>169.91385942967298</v>
      </c>
      <c r="P34" s="74">
        <f>IF(P14=0,"",P14/TrAvia_act!P10*1000)</f>
        <v>172.85244942641691</v>
      </c>
      <c r="Q34" s="74">
        <f>IF(Q14=0,"",Q14/TrAvia_act!Q10*1000)</f>
        <v>185.46264573113592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5912.8502516394919</v>
      </c>
      <c r="C37" s="134">
        <f>IF(C8=0,"",1000000*C8/TrAvia_act!C22)</f>
        <v>6202.2914841226748</v>
      </c>
      <c r="D37" s="134">
        <f>IF(D8=0,"",1000000*D8/TrAvia_act!D22)</f>
        <v>6710.3791002187836</v>
      </c>
      <c r="E37" s="134">
        <f>IF(E8=0,"",1000000*E8/TrAvia_act!E22)</f>
        <v>6593.2596265528928</v>
      </c>
      <c r="F37" s="134">
        <f>IF(F8=0,"",1000000*F8/TrAvia_act!F22)</f>
        <v>6915.1006823013013</v>
      </c>
      <c r="G37" s="134">
        <f>IF(G8=0,"",1000000*G8/TrAvia_act!G22)</f>
        <v>6959.4197025236836</v>
      </c>
      <c r="H37" s="134">
        <f>IF(H8=0,"",1000000*H8/TrAvia_act!H22)</f>
        <v>6452.9472913602985</v>
      </c>
      <c r="I37" s="134">
        <f>IF(I8=0,"",1000000*I8/TrAvia_act!I22)</f>
        <v>6568.3932923218663</v>
      </c>
      <c r="J37" s="134">
        <f>IF(J8=0,"",1000000*J8/TrAvia_act!J22)</f>
        <v>5943.3259553903245</v>
      </c>
      <c r="K37" s="134">
        <f>IF(K8=0,"",1000000*K8/TrAvia_act!K22)</f>
        <v>6990.4885339216435</v>
      </c>
      <c r="L37" s="134">
        <f>IF(L8=0,"",1000000*L8/TrAvia_act!L22)</f>
        <v>6564.1165988741068</v>
      </c>
      <c r="M37" s="134">
        <f>IF(M8=0,"",1000000*M8/TrAvia_act!M22)</f>
        <v>5968.1009155360807</v>
      </c>
      <c r="N37" s="134">
        <f>IF(N8=0,"",1000000*N8/TrAvia_act!N22)</f>
        <v>5885.199817465711</v>
      </c>
      <c r="O37" s="134">
        <f>IF(O8=0,"",1000000*O8/TrAvia_act!O22)</f>
        <v>5343.1167897235182</v>
      </c>
      <c r="P37" s="134">
        <f>IF(P8=0,"",1000000*P8/TrAvia_act!P22)</f>
        <v>5723.6154496435202</v>
      </c>
      <c r="Q37" s="134">
        <f>IF(Q8=0,"",1000000*Q8/TrAvia_act!Q22)</f>
        <v>5872.140360920841</v>
      </c>
    </row>
    <row r="38" spans="1:17" ht="11.45" customHeight="1" x14ac:dyDescent="0.25">
      <c r="A38" s="116" t="s">
        <v>23</v>
      </c>
      <c r="B38" s="77" t="str">
        <f>IF(B9=0,"",1000000*B9/TrAvia_act!B23)</f>
        <v/>
      </c>
      <c r="C38" s="77" t="str">
        <f>IF(C9=0,"",1000000*C9/TrAvia_act!C23)</f>
        <v/>
      </c>
      <c r="D38" s="77" t="str">
        <f>IF(D9=0,"",1000000*D9/TrAvia_act!D23)</f>
        <v/>
      </c>
      <c r="E38" s="77" t="str">
        <f>IF(E9=0,"",1000000*E9/TrAvia_act!E23)</f>
        <v/>
      </c>
      <c r="F38" s="77" t="str">
        <f>IF(F9=0,"",1000000*F9/TrAvia_act!F23)</f>
        <v/>
      </c>
      <c r="G38" s="77" t="str">
        <f>IF(G9=0,"",1000000*G9/TrAvia_act!G23)</f>
        <v/>
      </c>
      <c r="H38" s="77" t="str">
        <f>IF(H9=0,"",1000000*H9/TrAvia_act!H23)</f>
        <v/>
      </c>
      <c r="I38" s="77" t="str">
        <f>IF(I9=0,"",1000000*I9/TrAvia_act!I23)</f>
        <v/>
      </c>
      <c r="J38" s="77" t="str">
        <f>IF(J9=0,"",1000000*J9/TrAvia_act!J23)</f>
        <v/>
      </c>
      <c r="K38" s="77" t="str">
        <f>IF(K9=0,"",1000000*K9/TrAvia_act!K23)</f>
        <v/>
      </c>
      <c r="L38" s="77" t="str">
        <f>IF(L9=0,"",1000000*L9/TrAvia_act!L23)</f>
        <v/>
      </c>
      <c r="M38" s="77" t="str">
        <f>IF(M9=0,"",1000000*M9/TrAvia_act!M23)</f>
        <v/>
      </c>
      <c r="N38" s="77" t="str">
        <f>IF(N9=0,"",1000000*N9/TrAvia_act!N23)</f>
        <v/>
      </c>
      <c r="O38" s="77" t="str">
        <f>IF(O9=0,"",1000000*O9/TrAvia_act!O23)</f>
        <v/>
      </c>
      <c r="P38" s="77" t="str">
        <f>IF(P9=0,"",1000000*P9/TrAvia_act!P23)</f>
        <v/>
      </c>
      <c r="Q38" s="77" t="str">
        <f>IF(Q9=0,"",1000000*Q9/TrAvia_act!Q23)</f>
        <v/>
      </c>
    </row>
    <row r="39" spans="1:17" ht="11.45" customHeight="1" x14ac:dyDescent="0.25">
      <c r="A39" s="116" t="s">
        <v>127</v>
      </c>
      <c r="B39" s="77">
        <f>IF(B10=0,"",1000000*B10/TrAvia_act!B24)</f>
        <v>5702.7565874564771</v>
      </c>
      <c r="C39" s="77">
        <f>IF(C10=0,"",1000000*C10/TrAvia_act!C24)</f>
        <v>6030.3856465085209</v>
      </c>
      <c r="D39" s="77">
        <f>IF(D10=0,"",1000000*D10/TrAvia_act!D24)</f>
        <v>6471.1253199505036</v>
      </c>
      <c r="E39" s="77">
        <f>IF(E10=0,"",1000000*E10/TrAvia_act!E24)</f>
        <v>6319.9887176161865</v>
      </c>
      <c r="F39" s="77">
        <f>IF(F10=0,"",1000000*F10/TrAvia_act!F24)</f>
        <v>6569.8876316016422</v>
      </c>
      <c r="G39" s="77">
        <f>IF(G10=0,"",1000000*G10/TrAvia_act!G24)</f>
        <v>6584.0337129157133</v>
      </c>
      <c r="H39" s="77">
        <f>IF(H10=0,"",1000000*H10/TrAvia_act!H24)</f>
        <v>6052.0988932548535</v>
      </c>
      <c r="I39" s="77">
        <f>IF(I10=0,"",1000000*I10/TrAvia_act!I24)</f>
        <v>6044.6266028486089</v>
      </c>
      <c r="J39" s="77">
        <f>IF(J10=0,"",1000000*J10/TrAvia_act!J24)</f>
        <v>5412.7439704254011</v>
      </c>
      <c r="K39" s="77">
        <f>IF(K10=0,"",1000000*K10/TrAvia_act!K24)</f>
        <v>6363.1857739878142</v>
      </c>
      <c r="L39" s="77">
        <f>IF(L10=0,"",1000000*L10/TrAvia_act!L24)</f>
        <v>6080.8511251502659</v>
      </c>
      <c r="M39" s="77">
        <f>IF(M10=0,"",1000000*M10/TrAvia_act!M24)</f>
        <v>5621.4030159514032</v>
      </c>
      <c r="N39" s="77">
        <f>IF(N10=0,"",1000000*N10/TrAvia_act!N24)</f>
        <v>5509.6555376542237</v>
      </c>
      <c r="O39" s="77">
        <f>IF(O10=0,"",1000000*O10/TrAvia_act!O24)</f>
        <v>5032.0138009840266</v>
      </c>
      <c r="P39" s="77">
        <f>IF(P10=0,"",1000000*P10/TrAvia_act!P24)</f>
        <v>5366.1504500419696</v>
      </c>
      <c r="Q39" s="77">
        <f>IF(Q10=0,"",1000000*Q10/TrAvia_act!Q24)</f>
        <v>5529.9170554175334</v>
      </c>
    </row>
    <row r="40" spans="1:17" ht="11.45" customHeight="1" x14ac:dyDescent="0.25">
      <c r="A40" s="116" t="s">
        <v>125</v>
      </c>
      <c r="B40" s="77">
        <f>IF(B11=0,"",1000000*B11/TrAvia_act!B25)</f>
        <v>10719.803898937984</v>
      </c>
      <c r="C40" s="77">
        <f>IF(C11=0,"",1000000*C11/TrAvia_act!C25)</f>
        <v>9682.143664361276</v>
      </c>
      <c r="D40" s="77">
        <f>IF(D11=0,"",1000000*D11/TrAvia_act!D25)</f>
        <v>10182.116258553508</v>
      </c>
      <c r="E40" s="77">
        <f>IF(E11=0,"",1000000*E11/TrAvia_act!E25)</f>
        <v>9864.6241921260589</v>
      </c>
      <c r="F40" s="77">
        <f>IF(F11=0,"",1000000*F11/TrAvia_act!F25)</f>
        <v>10612.623598831373</v>
      </c>
      <c r="G40" s="77">
        <f>IF(G11=0,"",1000000*G11/TrAvia_act!G25)</f>
        <v>10666.636412699847</v>
      </c>
      <c r="H40" s="77">
        <f>IF(H11=0,"",1000000*H11/TrAvia_act!H25)</f>
        <v>10113.532712933975</v>
      </c>
      <c r="I40" s="77">
        <f>IF(I11=0,"",1000000*I11/TrAvia_act!I25)</f>
        <v>10018.588874855332</v>
      </c>
      <c r="J40" s="77">
        <f>IF(J11=0,"",1000000*J11/TrAvia_act!J25)</f>
        <v>9284.2088271033317</v>
      </c>
      <c r="K40" s="77">
        <f>IF(K11=0,"",1000000*K11/TrAvia_act!K25)</f>
        <v>10547.79265688876</v>
      </c>
      <c r="L40" s="77">
        <f>IF(L11=0,"",1000000*L11/TrAvia_act!L25)</f>
        <v>9275.2483755334742</v>
      </c>
      <c r="M40" s="77">
        <f>IF(M11=0,"",1000000*M11/TrAvia_act!M25)</f>
        <v>8247.5000578502204</v>
      </c>
      <c r="N40" s="77">
        <f>IF(N11=0,"",1000000*N11/TrAvia_act!N25)</f>
        <v>8186.2240809110772</v>
      </c>
      <c r="O40" s="77">
        <f>IF(O11=0,"",1000000*O11/TrAvia_act!O25)</f>
        <v>7538.4687760753295</v>
      </c>
      <c r="P40" s="77">
        <f>IF(P11=0,"",1000000*P11/TrAvia_act!P25)</f>
        <v>8098.1550201281671</v>
      </c>
      <c r="Q40" s="77">
        <f>IF(Q11=0,"",1000000*Q11/TrAvia_act!Q25)</f>
        <v>8492.1197171429794</v>
      </c>
    </row>
    <row r="41" spans="1:17" ht="11.45" customHeight="1" x14ac:dyDescent="0.25">
      <c r="A41" s="128" t="s">
        <v>18</v>
      </c>
      <c r="B41" s="133">
        <f>IF(B12=0,"",1000000*B12/TrAvia_act!B26)</f>
        <v>22849.0441578389</v>
      </c>
      <c r="C41" s="133">
        <f>IF(C12=0,"",1000000*C12/TrAvia_act!C26)</f>
        <v>24129.95434418926</v>
      </c>
      <c r="D41" s="133">
        <f>IF(D12=0,"",1000000*D12/TrAvia_act!D26)</f>
        <v>25147.540745776889</v>
      </c>
      <c r="E41" s="133">
        <f>IF(E12=0,"",1000000*E12/TrAvia_act!E26)</f>
        <v>23460.120181233848</v>
      </c>
      <c r="F41" s="133">
        <f>IF(F12=0,"",1000000*F12/TrAvia_act!F26)</f>
        <v>24308.42491969866</v>
      </c>
      <c r="G41" s="133">
        <f>IF(G12=0,"",1000000*G12/TrAvia_act!G26)</f>
        <v>23761.82386120177</v>
      </c>
      <c r="H41" s="133">
        <f>IF(H12=0,"",1000000*H12/TrAvia_act!H26)</f>
        <v>22874.677708777406</v>
      </c>
      <c r="I41" s="133">
        <f>IF(I12=0,"",1000000*I12/TrAvia_act!I26)</f>
        <v>22947.297186466742</v>
      </c>
      <c r="J41" s="133">
        <f>IF(J12=0,"",1000000*J12/TrAvia_act!J26)</f>
        <v>22070.618008321682</v>
      </c>
      <c r="K41" s="133">
        <f>IF(K12=0,"",1000000*K12/TrAvia_act!K26)</f>
        <v>25254.251388673398</v>
      </c>
      <c r="L41" s="133">
        <f>IF(L12=0,"",1000000*L12/TrAvia_act!L26)</f>
        <v>24492.422329464549</v>
      </c>
      <c r="M41" s="133">
        <f>IF(M12=0,"",1000000*M12/TrAvia_act!M26)</f>
        <v>22533.037450518859</v>
      </c>
      <c r="N41" s="133">
        <f>IF(N12=0,"",1000000*N12/TrAvia_act!N26)</f>
        <v>21657.783384463062</v>
      </c>
      <c r="O41" s="133">
        <f>IF(O12=0,"",1000000*O12/TrAvia_act!O26)</f>
        <v>19515.39120819969</v>
      </c>
      <c r="P41" s="133">
        <f>IF(P12=0,"",1000000*P12/TrAvia_act!P26)</f>
        <v>20626.053422806908</v>
      </c>
      <c r="Q41" s="133">
        <f>IF(Q12=0,"",1000000*Q12/TrAvia_act!Q26)</f>
        <v>21621.852480521036</v>
      </c>
    </row>
    <row r="42" spans="1:17" ht="11.45" customHeight="1" x14ac:dyDescent="0.25">
      <c r="A42" s="95" t="s">
        <v>126</v>
      </c>
      <c r="B42" s="75">
        <f>IF(B13=0,"",1000000*B13/TrAvia_act!B27)</f>
        <v>8855.9806072036517</v>
      </c>
      <c r="C42" s="75">
        <f>IF(C13=0,"",1000000*C13/TrAvia_act!C27)</f>
        <v>9227.0908501489157</v>
      </c>
      <c r="D42" s="75">
        <f>IF(D13=0,"",1000000*D13/TrAvia_act!D27)</f>
        <v>9637.6248711058233</v>
      </c>
      <c r="E42" s="75">
        <f>IF(E13=0,"",1000000*E13/TrAvia_act!E27)</f>
        <v>9345.0636357644125</v>
      </c>
      <c r="F42" s="75">
        <f>IF(F13=0,"",1000000*F13/TrAvia_act!F27)</f>
        <v>9754.8568560353779</v>
      </c>
      <c r="G42" s="75">
        <f>IF(G13=0,"",1000000*G13/TrAvia_act!G27)</f>
        <v>9670.366478702621</v>
      </c>
      <c r="H42" s="75">
        <f>IF(H13=0,"",1000000*H13/TrAvia_act!H27)</f>
        <v>9069.1582031856033</v>
      </c>
      <c r="I42" s="75">
        <f>IF(I13=0,"",1000000*I13/TrAvia_act!I27)</f>
        <v>9077.7687337140833</v>
      </c>
      <c r="J42" s="75">
        <f>IF(J13=0,"",1000000*J13/TrAvia_act!J27)</f>
        <v>8210.3870768313063</v>
      </c>
      <c r="K42" s="75">
        <f>IF(K13=0,"",1000000*K13/TrAvia_act!K27)</f>
        <v>9089.3058994464591</v>
      </c>
      <c r="L42" s="75">
        <f>IF(L13=0,"",1000000*L13/TrAvia_act!L27)</f>
        <v>8657.1622469624563</v>
      </c>
      <c r="M42" s="75">
        <f>IF(M13=0,"",1000000*M13/TrAvia_act!M27)</f>
        <v>7935.5099059060003</v>
      </c>
      <c r="N42" s="75">
        <f>IF(N13=0,"",1000000*N13/TrAvia_act!N27)</f>
        <v>7634.9320854016478</v>
      </c>
      <c r="O42" s="75">
        <f>IF(O13=0,"",1000000*O13/TrAvia_act!O27)</f>
        <v>6865.164832739857</v>
      </c>
      <c r="P42" s="75">
        <f>IF(P13=0,"",1000000*P13/TrAvia_act!P27)</f>
        <v>7243.0167580821035</v>
      </c>
      <c r="Q42" s="75">
        <f>IF(Q13=0,"",1000000*Q13/TrAvia_act!Q27)</f>
        <v>7467.1560321270917</v>
      </c>
    </row>
    <row r="43" spans="1:17" ht="11.45" customHeight="1" x14ac:dyDescent="0.25">
      <c r="A43" s="93" t="s">
        <v>125</v>
      </c>
      <c r="B43" s="74">
        <f>IF(B14=0,"",1000000*B14/TrAvia_act!B28)</f>
        <v>24150.879745803537</v>
      </c>
      <c r="C43" s="74">
        <f>IF(C14=0,"",1000000*C14/TrAvia_act!C28)</f>
        <v>25423.957373142141</v>
      </c>
      <c r="D43" s="74">
        <f>IF(D14=0,"",1000000*D14/TrAvia_act!D28)</f>
        <v>26785.178922098967</v>
      </c>
      <c r="E43" s="74">
        <f>IF(E14=0,"",1000000*E14/TrAvia_act!E28)</f>
        <v>26002.519365869684</v>
      </c>
      <c r="F43" s="74">
        <f>IF(F14=0,"",1000000*F14/TrAvia_act!F28)</f>
        <v>27038.29878680448</v>
      </c>
      <c r="G43" s="74">
        <f>IF(G14=0,"",1000000*G14/TrAvia_act!G28)</f>
        <v>26913.308225185348</v>
      </c>
      <c r="H43" s="74">
        <f>IF(H14=0,"",1000000*H14/TrAvia_act!H28)</f>
        <v>24909.853873743152</v>
      </c>
      <c r="I43" s="74">
        <f>IF(I14=0,"",1000000*I14/TrAvia_act!I28)</f>
        <v>25354.464550526536</v>
      </c>
      <c r="J43" s="74">
        <f>IF(J14=0,"",1000000*J14/TrAvia_act!J28)</f>
        <v>24301.432015320213</v>
      </c>
      <c r="K43" s="74">
        <f>IF(K14=0,"",1000000*K14/TrAvia_act!K28)</f>
        <v>27930.935070802661</v>
      </c>
      <c r="L43" s="74">
        <f>IF(L14=0,"",1000000*L14/TrAvia_act!L28)</f>
        <v>26993.706177939333</v>
      </c>
      <c r="M43" s="74">
        <f>IF(M14=0,"",1000000*M14/TrAvia_act!M28)</f>
        <v>24519.994288708844</v>
      </c>
      <c r="N43" s="74">
        <f>IF(N14=0,"",1000000*N14/TrAvia_act!N28)</f>
        <v>24087.218233865056</v>
      </c>
      <c r="O43" s="74">
        <f>IF(O14=0,"",1000000*O14/TrAvia_act!O28)</f>
        <v>21498.996684482216</v>
      </c>
      <c r="P43" s="74">
        <f>IF(P14=0,"",1000000*P14/TrAvia_act!P28)</f>
        <v>22876.076462063764</v>
      </c>
      <c r="Q43" s="74">
        <f>IF(Q14=0,"",1000000*Q14/TrAvia_act!Q28)</f>
        <v>23648.363113675608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0.34814239985105599</v>
      </c>
      <c r="C46" s="129">
        <f t="shared" si="5"/>
        <v>0.35501902982197847</v>
      </c>
      <c r="D46" s="129">
        <f t="shared" si="5"/>
        <v>0.34979001255693948</v>
      </c>
      <c r="E46" s="129">
        <f t="shared" si="5"/>
        <v>0.32574429115706005</v>
      </c>
      <c r="F46" s="129">
        <f t="shared" si="5"/>
        <v>0.31539362021555484</v>
      </c>
      <c r="G46" s="129">
        <f t="shared" si="5"/>
        <v>0.32260054515056674</v>
      </c>
      <c r="H46" s="129">
        <f t="shared" si="5"/>
        <v>0.3209376750202998</v>
      </c>
      <c r="I46" s="129">
        <f t="shared" si="5"/>
        <v>0.28060949463781026</v>
      </c>
      <c r="J46" s="129">
        <f t="shared" si="5"/>
        <v>0.26762090025037738</v>
      </c>
      <c r="K46" s="129">
        <f t="shared" si="5"/>
        <v>0.28695164512540122</v>
      </c>
      <c r="L46" s="129">
        <f t="shared" si="5"/>
        <v>0.27287290500976008</v>
      </c>
      <c r="M46" s="129">
        <f t="shared" si="5"/>
        <v>0.31307881342102478</v>
      </c>
      <c r="N46" s="129">
        <f t="shared" si="5"/>
        <v>0.32480031361232231</v>
      </c>
      <c r="O46" s="129">
        <f t="shared" si="5"/>
        <v>0.31503774094154791</v>
      </c>
      <c r="P46" s="129">
        <f t="shared" si="5"/>
        <v>0.33474019287701529</v>
      </c>
      <c r="Q46" s="129">
        <f t="shared" si="5"/>
        <v>0.33226466222259954</v>
      </c>
    </row>
    <row r="47" spans="1:17" ht="11.45" customHeight="1" x14ac:dyDescent="0.25">
      <c r="A47" s="116" t="s">
        <v>23</v>
      </c>
      <c r="B47" s="52">
        <f t="shared" ref="B47:Q47" si="6">IF(B9=0,0,B9/B$7)</f>
        <v>0</v>
      </c>
      <c r="C47" s="52">
        <f t="shared" si="6"/>
        <v>0</v>
      </c>
      <c r="D47" s="52">
        <f t="shared" si="6"/>
        <v>0</v>
      </c>
      <c r="E47" s="52">
        <f t="shared" si="6"/>
        <v>0</v>
      </c>
      <c r="F47" s="52">
        <f t="shared" si="6"/>
        <v>0</v>
      </c>
      <c r="G47" s="52">
        <f t="shared" si="6"/>
        <v>0</v>
      </c>
      <c r="H47" s="52">
        <f t="shared" si="6"/>
        <v>0</v>
      </c>
      <c r="I47" s="52">
        <f t="shared" si="6"/>
        <v>0</v>
      </c>
      <c r="J47" s="52">
        <f t="shared" si="6"/>
        <v>0</v>
      </c>
      <c r="K47" s="52">
        <f t="shared" si="6"/>
        <v>0</v>
      </c>
      <c r="L47" s="52">
        <f t="shared" si="6"/>
        <v>0</v>
      </c>
      <c r="M47" s="52">
        <f t="shared" si="6"/>
        <v>0</v>
      </c>
      <c r="N47" s="52">
        <f t="shared" si="6"/>
        <v>0</v>
      </c>
      <c r="O47" s="52">
        <f t="shared" si="6"/>
        <v>0</v>
      </c>
      <c r="P47" s="52">
        <f t="shared" si="6"/>
        <v>0</v>
      </c>
      <c r="Q47" s="52">
        <f t="shared" si="6"/>
        <v>0</v>
      </c>
    </row>
    <row r="48" spans="1:17" ht="11.45" customHeight="1" x14ac:dyDescent="0.25">
      <c r="A48" s="116" t="s">
        <v>127</v>
      </c>
      <c r="B48" s="52">
        <f t="shared" ref="B48:Q48" si="7">IF(B10=0,0,B10/B$7)</f>
        <v>0.32171151891957178</v>
      </c>
      <c r="C48" s="52">
        <f t="shared" si="7"/>
        <v>0.32892989866796668</v>
      </c>
      <c r="D48" s="52">
        <f t="shared" si="7"/>
        <v>0.31557101246664748</v>
      </c>
      <c r="E48" s="52">
        <f t="shared" si="7"/>
        <v>0.28817102038870812</v>
      </c>
      <c r="F48" s="52">
        <f t="shared" si="7"/>
        <v>0.27406137615695958</v>
      </c>
      <c r="G48" s="52">
        <f t="shared" si="7"/>
        <v>0.27713729274659482</v>
      </c>
      <c r="H48" s="52">
        <f t="shared" si="7"/>
        <v>0.27129373531908596</v>
      </c>
      <c r="I48" s="52">
        <f t="shared" si="7"/>
        <v>0.22419848108627055</v>
      </c>
      <c r="J48" s="52">
        <f t="shared" si="7"/>
        <v>0.2103264499328408</v>
      </c>
      <c r="K48" s="52">
        <f t="shared" si="7"/>
        <v>0.22204557591054952</v>
      </c>
      <c r="L48" s="52">
        <f t="shared" si="7"/>
        <v>0.2145409515039374</v>
      </c>
      <c r="M48" s="52">
        <f t="shared" si="7"/>
        <v>0.25595985381027386</v>
      </c>
      <c r="N48" s="52">
        <f t="shared" si="7"/>
        <v>0.26141018437147195</v>
      </c>
      <c r="O48" s="52">
        <f t="shared" si="7"/>
        <v>0.25986871277648532</v>
      </c>
      <c r="P48" s="52">
        <f t="shared" si="7"/>
        <v>0.27277103355275084</v>
      </c>
      <c r="Q48" s="52">
        <f t="shared" si="7"/>
        <v>0.27675115721405713</v>
      </c>
    </row>
    <row r="49" spans="1:17" ht="11.45" customHeight="1" x14ac:dyDescent="0.25">
      <c r="A49" s="116" t="s">
        <v>125</v>
      </c>
      <c r="B49" s="52">
        <f t="shared" ref="B49:Q49" si="8">IF(B11=0,0,B11/B$7)</f>
        <v>2.643088093148422E-2</v>
      </c>
      <c r="C49" s="52">
        <f t="shared" si="8"/>
        <v>2.6089131154011781E-2</v>
      </c>
      <c r="D49" s="52">
        <f t="shared" si="8"/>
        <v>3.4219000090291982E-2</v>
      </c>
      <c r="E49" s="52">
        <f t="shared" si="8"/>
        <v>3.7573270768351916E-2</v>
      </c>
      <c r="F49" s="52">
        <f t="shared" si="8"/>
        <v>4.133224405859523E-2</v>
      </c>
      <c r="G49" s="52">
        <f t="shared" si="8"/>
        <v>4.5463252403971942E-2</v>
      </c>
      <c r="H49" s="52">
        <f t="shared" si="8"/>
        <v>4.9643939701213807E-2</v>
      </c>
      <c r="I49" s="52">
        <f t="shared" si="8"/>
        <v>5.641101355153974E-2</v>
      </c>
      <c r="J49" s="52">
        <f t="shared" si="8"/>
        <v>5.7294450317536591E-2</v>
      </c>
      <c r="K49" s="52">
        <f t="shared" si="8"/>
        <v>6.4906069214851703E-2</v>
      </c>
      <c r="L49" s="52">
        <f t="shared" si="8"/>
        <v>5.8331953505822681E-2</v>
      </c>
      <c r="M49" s="52">
        <f t="shared" si="8"/>
        <v>5.711895961075094E-2</v>
      </c>
      <c r="N49" s="52">
        <f t="shared" si="8"/>
        <v>6.3390129240850371E-2</v>
      </c>
      <c r="O49" s="52">
        <f t="shared" si="8"/>
        <v>5.516902816506257E-2</v>
      </c>
      <c r="P49" s="52">
        <f t="shared" si="8"/>
        <v>6.1969159324264431E-2</v>
      </c>
      <c r="Q49" s="52">
        <f t="shared" si="8"/>
        <v>5.5513505008542394E-2</v>
      </c>
    </row>
    <row r="50" spans="1:17" ht="11.45" customHeight="1" x14ac:dyDescent="0.25">
      <c r="A50" s="128" t="s">
        <v>18</v>
      </c>
      <c r="B50" s="127">
        <f t="shared" ref="B50:Q50" si="9">IF(B12=0,0,B12/B$7)</f>
        <v>0.65185760014894401</v>
      </c>
      <c r="C50" s="127">
        <f t="shared" si="9"/>
        <v>0.64498097017802158</v>
      </c>
      <c r="D50" s="127">
        <f t="shared" si="9"/>
        <v>0.65020998744306047</v>
      </c>
      <c r="E50" s="127">
        <f t="shared" si="9"/>
        <v>0.67425570884294006</v>
      </c>
      <c r="F50" s="127">
        <f t="shared" si="9"/>
        <v>0.68460637978444516</v>
      </c>
      <c r="G50" s="127">
        <f t="shared" si="9"/>
        <v>0.67739945484943331</v>
      </c>
      <c r="H50" s="127">
        <f t="shared" si="9"/>
        <v>0.6790623249797002</v>
      </c>
      <c r="I50" s="127">
        <f t="shared" si="9"/>
        <v>0.71939050536218974</v>
      </c>
      <c r="J50" s="127">
        <f t="shared" si="9"/>
        <v>0.73237909974962268</v>
      </c>
      <c r="K50" s="127">
        <f t="shared" si="9"/>
        <v>0.71304835487459872</v>
      </c>
      <c r="L50" s="127">
        <f t="shared" si="9"/>
        <v>0.72712709499023997</v>
      </c>
      <c r="M50" s="127">
        <f t="shared" si="9"/>
        <v>0.68692118657897527</v>
      </c>
      <c r="N50" s="127">
        <f t="shared" si="9"/>
        <v>0.67519968638767769</v>
      </c>
      <c r="O50" s="127">
        <f t="shared" si="9"/>
        <v>0.68496225905845209</v>
      </c>
      <c r="P50" s="127">
        <f t="shared" si="9"/>
        <v>0.66525980712298471</v>
      </c>
      <c r="Q50" s="127">
        <f t="shared" si="9"/>
        <v>0.66773533777740035</v>
      </c>
    </row>
    <row r="51" spans="1:17" ht="11.45" customHeight="1" x14ac:dyDescent="0.25">
      <c r="A51" s="95" t="s">
        <v>126</v>
      </c>
      <c r="B51" s="48">
        <f t="shared" ref="B51:Q51" si="10">IF(B13=0,0,B13/B$7)</f>
        <v>2.1504575572509298E-2</v>
      </c>
      <c r="C51" s="48">
        <f t="shared" si="10"/>
        <v>1.9704230870603145E-2</v>
      </c>
      <c r="D51" s="48">
        <f t="shared" si="10"/>
        <v>2.3798188886420133E-2</v>
      </c>
      <c r="E51" s="48">
        <f t="shared" si="10"/>
        <v>4.0993191900049138E-2</v>
      </c>
      <c r="F51" s="48">
        <f t="shared" si="10"/>
        <v>4.3392769532381081E-2</v>
      </c>
      <c r="G51" s="48">
        <f t="shared" si="10"/>
        <v>5.0386222387561512E-2</v>
      </c>
      <c r="H51" s="48">
        <f t="shared" si="10"/>
        <v>3.4589906445261803E-2</v>
      </c>
      <c r="I51" s="48">
        <f t="shared" si="10"/>
        <v>4.208742109876585E-2</v>
      </c>
      <c r="J51" s="48">
        <f t="shared" si="10"/>
        <v>3.7771496797033052E-2</v>
      </c>
      <c r="K51" s="48">
        <f t="shared" si="10"/>
        <v>3.6458080712986007E-2</v>
      </c>
      <c r="L51" s="48">
        <f t="shared" si="10"/>
        <v>3.5059009406637219E-2</v>
      </c>
      <c r="M51" s="48">
        <f t="shared" si="10"/>
        <v>2.8983342605925329E-2</v>
      </c>
      <c r="N51" s="48">
        <f t="shared" si="10"/>
        <v>3.5148144810721024E-2</v>
      </c>
      <c r="O51" s="48">
        <f t="shared" si="10"/>
        <v>3.2661609973652438E-2</v>
      </c>
      <c r="P51" s="48">
        <f t="shared" si="10"/>
        <v>3.3623089445702171E-2</v>
      </c>
      <c r="Q51" s="48">
        <f t="shared" si="10"/>
        <v>2.8880496679974822E-2</v>
      </c>
    </row>
    <row r="52" spans="1:17" ht="11.45" customHeight="1" x14ac:dyDescent="0.25">
      <c r="A52" s="93" t="s">
        <v>125</v>
      </c>
      <c r="B52" s="46">
        <f t="shared" ref="B52:Q52" si="11">IF(B14=0,0,B14/B$7)</f>
        <v>0.63035302457643483</v>
      </c>
      <c r="C52" s="46">
        <f t="shared" si="11"/>
        <v>0.62527673930741834</v>
      </c>
      <c r="D52" s="46">
        <f t="shared" si="11"/>
        <v>0.62641179855664031</v>
      </c>
      <c r="E52" s="46">
        <f t="shared" si="11"/>
        <v>0.63326251694289093</v>
      </c>
      <c r="F52" s="46">
        <f t="shared" si="11"/>
        <v>0.64121361025206414</v>
      </c>
      <c r="G52" s="46">
        <f t="shared" si="11"/>
        <v>0.62701323246187191</v>
      </c>
      <c r="H52" s="46">
        <f t="shared" si="11"/>
        <v>0.64447241853443837</v>
      </c>
      <c r="I52" s="46">
        <f t="shared" si="11"/>
        <v>0.67730308426342389</v>
      </c>
      <c r="J52" s="46">
        <f t="shared" si="11"/>
        <v>0.6946076029525895</v>
      </c>
      <c r="K52" s="46">
        <f t="shared" si="11"/>
        <v>0.67659027416161277</v>
      </c>
      <c r="L52" s="46">
        <f t="shared" si="11"/>
        <v>0.69206808558360267</v>
      </c>
      <c r="M52" s="46">
        <f t="shared" si="11"/>
        <v>0.65793784397304989</v>
      </c>
      <c r="N52" s="46">
        <f t="shared" si="11"/>
        <v>0.64005154157695665</v>
      </c>
      <c r="O52" s="46">
        <f t="shared" si="11"/>
        <v>0.65230064908479968</v>
      </c>
      <c r="P52" s="46">
        <f t="shared" si="11"/>
        <v>0.63163671767728258</v>
      </c>
      <c r="Q52" s="46">
        <f t="shared" si="11"/>
        <v>0.63885484109742563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402.10867965875553</v>
      </c>
      <c r="C54" s="68">
        <f>IF(TrAvia_act!C39=0,"",(SUMPRODUCT(C56:C58,TrAvia_act!C14:C16)+SUMPRODUCT(C60:C61,TrAvia_act!C18:C19))/TrAvia_act!C12)</f>
        <v>398.73324361593592</v>
      </c>
      <c r="D54" s="68">
        <f>IF(TrAvia_act!D39=0,"",(SUMPRODUCT(D56:D58,TrAvia_act!D14:D16)+SUMPRODUCT(D60:D61,TrAvia_act!D18:D19))/TrAvia_act!D12)</f>
        <v>399.19012328178286</v>
      </c>
      <c r="E54" s="68">
        <f>IF(TrAvia_act!E39=0,"",(SUMPRODUCT(E56:E58,TrAvia_act!E14:E16)+SUMPRODUCT(E60:E61,TrAvia_act!E18:E19))/TrAvia_act!E12)</f>
        <v>396.33706840134681</v>
      </c>
      <c r="F54" s="68">
        <f>IF(TrAvia_act!F39=0,"",(SUMPRODUCT(F56:F58,TrAvia_act!F14:F16)+SUMPRODUCT(F60:F61,TrAvia_act!F18:F19))/TrAvia_act!F12)</f>
        <v>390.02954174428197</v>
      </c>
      <c r="G54" s="68">
        <f>IF(TrAvia_act!G39=0,"",(SUMPRODUCT(G56:G58,TrAvia_act!G14:G16)+SUMPRODUCT(G60:G61,TrAvia_act!G18:G19))/TrAvia_act!G12)</f>
        <v>387.6786917327978</v>
      </c>
      <c r="H54" s="68">
        <f>IF(TrAvia_act!H39=0,"",(SUMPRODUCT(H56:H58,TrAvia_act!H14:H16)+SUMPRODUCT(H60:H61,TrAvia_act!H18:H19))/TrAvia_act!H12)</f>
        <v>384.5983645624413</v>
      </c>
      <c r="I54" s="68">
        <f>IF(TrAvia_act!I39=0,"",(SUMPRODUCT(I56:I58,TrAvia_act!I14:I16)+SUMPRODUCT(I60:I61,TrAvia_act!I18:I19))/TrAvia_act!I12)</f>
        <v>377.80518948774915</v>
      </c>
      <c r="J54" s="68">
        <f>IF(TrAvia_act!J39=0,"",(SUMPRODUCT(J56:J58,TrAvia_act!J14:J16)+SUMPRODUCT(J60:J61,TrAvia_act!J18:J19))/TrAvia_act!J12)</f>
        <v>363.70752947871421</v>
      </c>
      <c r="K54" s="68">
        <f>IF(TrAvia_act!K39=0,"",(SUMPRODUCT(K56:K58,TrAvia_act!K14:K16)+SUMPRODUCT(K60:K61,TrAvia_act!K18:K19))/TrAvia_act!K12)</f>
        <v>357.14781941587108</v>
      </c>
      <c r="L54" s="68">
        <f>IF(TrAvia_act!L39=0,"",(SUMPRODUCT(L56:L58,TrAvia_act!L14:L16)+SUMPRODUCT(L60:L61,TrAvia_act!L18:L19))/TrAvia_act!L12)</f>
        <v>350.66904258978207</v>
      </c>
      <c r="M54" s="68">
        <f>IF(TrAvia_act!M39=0,"",(SUMPRODUCT(M56:M58,TrAvia_act!M14:M16)+SUMPRODUCT(M60:M61,TrAvia_act!M18:M19))/TrAvia_act!M12)</f>
        <v>349.62677534815515</v>
      </c>
      <c r="N54" s="68">
        <f>IF(TrAvia_act!N39=0,"",(SUMPRODUCT(N56:N58,TrAvia_act!N14:N16)+SUMPRODUCT(N60:N61,TrAvia_act!N18:N19))/TrAvia_act!N12)</f>
        <v>350.29210787243704</v>
      </c>
      <c r="O54" s="68">
        <f>IF(TrAvia_act!O39=0,"",(SUMPRODUCT(O56:O58,TrAvia_act!O14:O16)+SUMPRODUCT(O60:O61,TrAvia_act!O18:O19))/TrAvia_act!O12)</f>
        <v>349.69258081159745</v>
      </c>
      <c r="P54" s="68">
        <f>IF(TrAvia_act!P39=0,"",(SUMPRODUCT(P56:P58,TrAvia_act!P14:P16)+SUMPRODUCT(P60:P61,TrAvia_act!P18:P19))/TrAvia_act!P12)</f>
        <v>351.14700846340935</v>
      </c>
      <c r="Q54" s="68">
        <f>IF(TrAvia_act!Q39=0,"",(SUMPRODUCT(Q56:Q58,TrAvia_act!Q14:Q16)+SUMPRODUCT(Q60:Q61,TrAvia_act!Q18:Q19))/TrAvia_act!Q12)</f>
        <v>346.02983816118194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412.84878720316192</v>
      </c>
      <c r="C55" s="134">
        <f>IF(TrAvia_act!C40=0,"",SUMPRODUCT(C56:C58,TrAvia_act!C14:C16)/TrAvia_act!C13)</f>
        <v>407.56645959452408</v>
      </c>
      <c r="D55" s="134">
        <f>IF(TrAvia_act!D40=0,"",SUMPRODUCT(D56:D58,TrAvia_act!D14:D16)/TrAvia_act!D13)</f>
        <v>413.79513804888256</v>
      </c>
      <c r="E55" s="134">
        <f>IF(TrAvia_act!E40=0,"",SUMPRODUCT(E56:E58,TrAvia_act!E14:E16)/TrAvia_act!E13)</f>
        <v>411.99419696282877</v>
      </c>
      <c r="F55" s="134">
        <f>IF(TrAvia_act!F40=0,"",SUMPRODUCT(F56:F58,TrAvia_act!F14:F16)/TrAvia_act!F13)</f>
        <v>407.14962817903688</v>
      </c>
      <c r="G55" s="134">
        <f>IF(TrAvia_act!G40=0,"",SUMPRODUCT(G56:G58,TrAvia_act!G14:G16)/TrAvia_act!G13)</f>
        <v>404.39523505450705</v>
      </c>
      <c r="H55" s="134">
        <f>IF(TrAvia_act!H40=0,"",SUMPRODUCT(H56:H58,TrAvia_act!H14:H16)/TrAvia_act!H13)</f>
        <v>407.48752511241082</v>
      </c>
      <c r="I55" s="134">
        <f>IF(TrAvia_act!I40=0,"",SUMPRODUCT(I56:I58,TrAvia_act!I14:I16)/TrAvia_act!I13)</f>
        <v>411.29974230886728</v>
      </c>
      <c r="J55" s="134">
        <f>IF(TrAvia_act!J40=0,"",SUMPRODUCT(J56:J58,TrAvia_act!J14:J16)/TrAvia_act!J13)</f>
        <v>409.93630176865639</v>
      </c>
      <c r="K55" s="134">
        <f>IF(TrAvia_act!K40=0,"",SUMPRODUCT(K56:K58,TrAvia_act!K14:K16)/TrAvia_act!K13)</f>
        <v>404.11956874842326</v>
      </c>
      <c r="L55" s="134">
        <f>IF(TrAvia_act!L40=0,"",SUMPRODUCT(L56:L58,TrAvia_act!L14:L16)/TrAvia_act!L13)</f>
        <v>416.64039017765566</v>
      </c>
      <c r="M55" s="134">
        <f>IF(TrAvia_act!M40=0,"",SUMPRODUCT(M56:M58,TrAvia_act!M14:M16)/TrAvia_act!M13)</f>
        <v>412.96931166689598</v>
      </c>
      <c r="N55" s="134">
        <f>IF(TrAvia_act!N40=0,"",SUMPRODUCT(N56:N58,TrAvia_act!N14:N16)/TrAvia_act!N13)</f>
        <v>417.81384961719004</v>
      </c>
      <c r="O55" s="134">
        <f>IF(TrAvia_act!O40=0,"",SUMPRODUCT(O56:O58,TrAvia_act!O14:O16)/TrAvia_act!O13)</f>
        <v>418.12893787338629</v>
      </c>
      <c r="P55" s="134">
        <f>IF(TrAvia_act!P40=0,"",SUMPRODUCT(P56:P58,TrAvia_act!P14:P16)/TrAvia_act!P13)</f>
        <v>419.98995629868864</v>
      </c>
      <c r="Q55" s="134">
        <f>IF(TrAvia_act!Q40=0,"",SUMPRODUCT(Q56:Q58,TrAvia_act!Q14:Q16)/TrAvia_act!Q13)</f>
        <v>415.88464927454095</v>
      </c>
    </row>
    <row r="56" spans="1:17" ht="11.45" customHeight="1" x14ac:dyDescent="0.25">
      <c r="A56" s="116" t="s">
        <v>23</v>
      </c>
      <c r="B56" s="77" t="s">
        <v>181</v>
      </c>
      <c r="C56" s="77" t="s">
        <v>181</v>
      </c>
      <c r="D56" s="77" t="s">
        <v>181</v>
      </c>
      <c r="E56" s="77" t="s">
        <v>181</v>
      </c>
      <c r="F56" s="77" t="s">
        <v>181</v>
      </c>
      <c r="G56" s="77" t="s">
        <v>181</v>
      </c>
      <c r="H56" s="77" t="s">
        <v>181</v>
      </c>
      <c r="I56" s="77" t="s">
        <v>181</v>
      </c>
      <c r="J56" s="77" t="s">
        <v>181</v>
      </c>
      <c r="K56" s="77" t="s">
        <v>181</v>
      </c>
      <c r="L56" s="77" t="s">
        <v>181</v>
      </c>
      <c r="M56" s="77" t="s">
        <v>181</v>
      </c>
      <c r="N56" s="77" t="s">
        <v>181</v>
      </c>
      <c r="O56" s="77" t="s">
        <v>181</v>
      </c>
      <c r="P56" s="77" t="s">
        <v>181</v>
      </c>
      <c r="Q56" s="77" t="s">
        <v>181</v>
      </c>
    </row>
    <row r="57" spans="1:17" ht="11.45" customHeight="1" x14ac:dyDescent="0.25">
      <c r="A57" s="116" t="s">
        <v>127</v>
      </c>
      <c r="B57" s="77">
        <v>403.2872581227017</v>
      </c>
      <c r="C57" s="77">
        <v>401.92802203439567</v>
      </c>
      <c r="D57" s="77">
        <v>406.88523009074265</v>
      </c>
      <c r="E57" s="77">
        <v>404.24183003104872</v>
      </c>
      <c r="F57" s="77">
        <v>396.93742896992234</v>
      </c>
      <c r="G57" s="77">
        <v>393.0206389961694</v>
      </c>
      <c r="H57" s="77">
        <v>395.33372171523735</v>
      </c>
      <c r="I57" s="77">
        <v>397.12295699345998</v>
      </c>
      <c r="J57" s="77">
        <v>393.25519499579792</v>
      </c>
      <c r="K57" s="77">
        <v>383.937706621914</v>
      </c>
      <c r="L57" s="77">
        <v>394.72501703142689</v>
      </c>
      <c r="M57" s="77">
        <v>396.4174614145158</v>
      </c>
      <c r="N57" s="77">
        <v>399.34061202272437</v>
      </c>
      <c r="O57" s="77">
        <v>400.60425303984044</v>
      </c>
      <c r="P57" s="77">
        <v>401.17012443883812</v>
      </c>
      <c r="Q57" s="77">
        <v>398.39327970644899</v>
      </c>
    </row>
    <row r="58" spans="1:17" ht="11.45" customHeight="1" x14ac:dyDescent="0.25">
      <c r="A58" s="116" t="s">
        <v>125</v>
      </c>
      <c r="B58" s="77">
        <v>580.3173956719163</v>
      </c>
      <c r="C58" s="77">
        <v>495.14228550998325</v>
      </c>
      <c r="D58" s="77">
        <v>490.63543539423426</v>
      </c>
      <c r="E58" s="77">
        <v>483.04173375974335</v>
      </c>
      <c r="F58" s="77">
        <v>490.89124953486197</v>
      </c>
      <c r="G58" s="77">
        <v>491.02295635437594</v>
      </c>
      <c r="H58" s="77">
        <v>489.77152696257986</v>
      </c>
      <c r="I58" s="77">
        <v>479.30335791274069</v>
      </c>
      <c r="J58" s="77">
        <v>485.54282529438603</v>
      </c>
      <c r="K58" s="77">
        <v>492.72538285910662</v>
      </c>
      <c r="L58" s="77">
        <v>523.54978913776768</v>
      </c>
      <c r="M58" s="77">
        <v>508.02292972561435</v>
      </c>
      <c r="N58" s="77">
        <v>516.30766902047571</v>
      </c>
      <c r="O58" s="77">
        <v>526.65043275377093</v>
      </c>
      <c r="P58" s="77">
        <v>529.28465707828605</v>
      </c>
      <c r="Q58" s="77">
        <v>532.4197534852035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396.59841102148317</v>
      </c>
      <c r="C59" s="133">
        <f>IF(TrAvia_act!C44=0,"",SUMPRODUCT(C60:C61,TrAvia_act!C18:C19)/TrAvia_act!C17)</f>
        <v>394.03260029320091</v>
      </c>
      <c r="D59" s="133">
        <f>IF(TrAvia_act!D44=0,"",SUMPRODUCT(D60:D61,TrAvia_act!D18:D19)/TrAvia_act!D17)</f>
        <v>391.75169348828894</v>
      </c>
      <c r="E59" s="133">
        <f>IF(TrAvia_act!E44=0,"",SUMPRODUCT(E60:E61,TrAvia_act!E18:E19)/TrAvia_act!E17)</f>
        <v>389.1915037907653</v>
      </c>
      <c r="F59" s="133">
        <f>IF(TrAvia_act!F44=0,"",SUMPRODUCT(F60:F61,TrAvia_act!F18:F19)/TrAvia_act!F17)</f>
        <v>382.61765326268971</v>
      </c>
      <c r="G59" s="133">
        <f>IF(TrAvia_act!G44=0,"",SUMPRODUCT(G60:G61,TrAvia_act!G18:G19)/TrAvia_act!G17)</f>
        <v>380.19413447717415</v>
      </c>
      <c r="H59" s="133">
        <f>IF(TrAvia_act!H44=0,"",SUMPRODUCT(H60:H61,TrAvia_act!H18:H19)/TrAvia_act!H17)</f>
        <v>374.65221650001791</v>
      </c>
      <c r="I59" s="133">
        <f>IF(TrAvia_act!I44=0,"",SUMPRODUCT(I60:I61,TrAvia_act!I18:I19)/TrAvia_act!I17)</f>
        <v>366.17356443516678</v>
      </c>
      <c r="J59" s="133">
        <f>IF(TrAvia_act!J44=0,"",SUMPRODUCT(J60:J61,TrAvia_act!J18:J19)/TrAvia_act!J17)</f>
        <v>349.31308463034799</v>
      </c>
      <c r="K59" s="133">
        <f>IF(TrAvia_act!K44=0,"",SUMPRODUCT(K60:K61,TrAvia_act!K18:K19)/TrAvia_act!K17)</f>
        <v>341.18861907694014</v>
      </c>
      <c r="L59" s="133">
        <f>IF(TrAvia_act!L44=0,"",SUMPRODUCT(L60:L61,TrAvia_act!L18:L19)/TrAvia_act!L17)</f>
        <v>331.00047683917404</v>
      </c>
      <c r="M59" s="133">
        <f>IF(TrAvia_act!M44=0,"",SUMPRODUCT(M60:M61,TrAvia_act!M18:M19)/TrAvia_act!M17)</f>
        <v>326.78221279367131</v>
      </c>
      <c r="N59" s="133">
        <f>IF(TrAvia_act!N44=0,"",SUMPRODUCT(N60:N61,TrAvia_act!N18:N19)/TrAvia_act!N17)</f>
        <v>325.02466286214303</v>
      </c>
      <c r="O59" s="133">
        <f>IF(TrAvia_act!O44=0,"",SUMPRODUCT(O60:O61,TrAvia_act!O18:O19)/TrAvia_act!O17)</f>
        <v>325.21108547968294</v>
      </c>
      <c r="P59" s="133">
        <f>IF(TrAvia_act!P44=0,"",SUMPRODUCT(P60:P61,TrAvia_act!P18:P19)/TrAvia_act!P17)</f>
        <v>324.39187634298901</v>
      </c>
      <c r="Q59" s="133">
        <f>IF(TrAvia_act!Q44=0,"",SUMPRODUCT(Q60:Q61,TrAvia_act!Q18:Q19)/TrAvia_act!Q17)</f>
        <v>319.33939841392817</v>
      </c>
    </row>
    <row r="60" spans="1:17" ht="11.45" customHeight="1" x14ac:dyDescent="0.25">
      <c r="A60" s="95" t="s">
        <v>126</v>
      </c>
      <c r="B60" s="75">
        <v>561.82944959131839</v>
      </c>
      <c r="C60" s="75">
        <v>553.11140580676056</v>
      </c>
      <c r="D60" s="75">
        <v>544.50441272265448</v>
      </c>
      <c r="E60" s="75">
        <v>536.37114403011492</v>
      </c>
      <c r="F60" s="75">
        <v>528.76698008350468</v>
      </c>
      <c r="G60" s="75">
        <v>521.76402791927694</v>
      </c>
      <c r="H60" s="75">
        <v>514.66873331926911</v>
      </c>
      <c r="I60" s="75">
        <v>508.96170259110943</v>
      </c>
      <c r="J60" s="75">
        <v>503.36089509961448</v>
      </c>
      <c r="K60" s="75">
        <v>497.69527522065277</v>
      </c>
      <c r="L60" s="75">
        <v>487.97192991331036</v>
      </c>
      <c r="M60" s="75">
        <v>478.72634035226389</v>
      </c>
      <c r="N60" s="75">
        <v>474.45024381588212</v>
      </c>
      <c r="O60" s="75">
        <v>466.65388750610077</v>
      </c>
      <c r="P60" s="75">
        <v>462.02690769948293</v>
      </c>
      <c r="Q60" s="75">
        <v>457.34642778665079</v>
      </c>
    </row>
    <row r="61" spans="1:17" ht="11.45" customHeight="1" x14ac:dyDescent="0.25">
      <c r="A61" s="93" t="s">
        <v>125</v>
      </c>
      <c r="B61" s="74">
        <v>392.65883450249504</v>
      </c>
      <c r="C61" s="74">
        <v>390.49343651810636</v>
      </c>
      <c r="D61" s="74">
        <v>387.62047434364189</v>
      </c>
      <c r="E61" s="74">
        <v>382.39904390564982</v>
      </c>
      <c r="F61" s="74">
        <v>375.59236918409169</v>
      </c>
      <c r="G61" s="74">
        <v>372.08135315502477</v>
      </c>
      <c r="H61" s="74">
        <v>369.26047135607666</v>
      </c>
      <c r="I61" s="74">
        <v>359.89937850020232</v>
      </c>
      <c r="J61" s="74">
        <v>343.59503916554939</v>
      </c>
      <c r="K61" s="74">
        <v>335.50356647600285</v>
      </c>
      <c r="L61" s="74">
        <v>325.69303639285954</v>
      </c>
      <c r="M61" s="74">
        <v>322.27624079635251</v>
      </c>
      <c r="N61" s="74">
        <v>319.49891423345923</v>
      </c>
      <c r="O61" s="74">
        <v>320.34925888989511</v>
      </c>
      <c r="P61" s="74">
        <v>319.32816213366067</v>
      </c>
      <c r="Q61" s="74">
        <v>315.04179283821327</v>
      </c>
    </row>
    <row r="63" spans="1:17" ht="11.45" customHeight="1" x14ac:dyDescent="0.25">
      <c r="A63" s="27" t="s">
        <v>141</v>
      </c>
      <c r="B63" s="26">
        <f t="shared" ref="B63:Q63" si="12">IF(B7=0,"",B18/B54)</f>
        <v>2.9916334830314151</v>
      </c>
      <c r="C63" s="26">
        <f t="shared" si="12"/>
        <v>3.166853518270794</v>
      </c>
      <c r="D63" s="26">
        <f t="shared" si="12"/>
        <v>3.3609666951423613</v>
      </c>
      <c r="E63" s="26">
        <f t="shared" si="12"/>
        <v>3.3073688007708157</v>
      </c>
      <c r="F63" s="26">
        <f t="shared" si="12"/>
        <v>3.501258350888353</v>
      </c>
      <c r="G63" s="26">
        <f t="shared" si="12"/>
        <v>3.5181340407168906</v>
      </c>
      <c r="H63" s="26">
        <f t="shared" si="12"/>
        <v>3.3442292178522846</v>
      </c>
      <c r="I63" s="26">
        <f t="shared" si="12"/>
        <v>3.3851878275857343</v>
      </c>
      <c r="J63" s="26">
        <f t="shared" si="12"/>
        <v>3.0967350260366562</v>
      </c>
      <c r="K63" s="26">
        <f t="shared" si="12"/>
        <v>3.4669161292478869</v>
      </c>
      <c r="L63" s="26">
        <f t="shared" si="12"/>
        <v>3.2995300383880761</v>
      </c>
      <c r="M63" s="26">
        <f t="shared" si="12"/>
        <v>3.0278232417230129</v>
      </c>
      <c r="N63" s="26">
        <f t="shared" si="12"/>
        <v>2.9612809063479451</v>
      </c>
      <c r="O63" s="26">
        <f t="shared" si="12"/>
        <v>2.6772222615747916</v>
      </c>
      <c r="P63" s="26">
        <f t="shared" si="12"/>
        <v>2.865800039341555</v>
      </c>
      <c r="Q63" s="26">
        <f t="shared" si="12"/>
        <v>2.991869698049678</v>
      </c>
    </row>
    <row r="64" spans="1:17" ht="11.45" customHeight="1" x14ac:dyDescent="0.25">
      <c r="A64" s="130" t="s">
        <v>39</v>
      </c>
      <c r="B64" s="137">
        <f t="shared" ref="B64:Q64" si="13">IF(B8=0,"",B19/B55)</f>
        <v>2.9916334830314155</v>
      </c>
      <c r="C64" s="137">
        <f t="shared" si="13"/>
        <v>3.166853518270794</v>
      </c>
      <c r="D64" s="137">
        <f t="shared" si="13"/>
        <v>3.3609666951423618</v>
      </c>
      <c r="E64" s="137">
        <f t="shared" si="13"/>
        <v>3.3073688007708166</v>
      </c>
      <c r="F64" s="137">
        <f t="shared" si="13"/>
        <v>3.501258350888353</v>
      </c>
      <c r="G64" s="137">
        <f t="shared" si="13"/>
        <v>3.5181340407168902</v>
      </c>
      <c r="H64" s="137">
        <f t="shared" si="13"/>
        <v>3.3442292178522841</v>
      </c>
      <c r="I64" s="137">
        <f t="shared" si="13"/>
        <v>3.3851878275857339</v>
      </c>
      <c r="J64" s="137">
        <f t="shared" si="13"/>
        <v>3.0967350260366562</v>
      </c>
      <c r="K64" s="137">
        <f t="shared" si="13"/>
        <v>3.4669161292478865</v>
      </c>
      <c r="L64" s="137">
        <f t="shared" si="13"/>
        <v>3.2995300383880757</v>
      </c>
      <c r="M64" s="137">
        <f t="shared" si="13"/>
        <v>3.0278232417230133</v>
      </c>
      <c r="N64" s="137">
        <f t="shared" si="13"/>
        <v>2.9612809063479455</v>
      </c>
      <c r="O64" s="137">
        <f t="shared" si="13"/>
        <v>2.6772222615747912</v>
      </c>
      <c r="P64" s="137">
        <f t="shared" si="13"/>
        <v>2.865800039341555</v>
      </c>
      <c r="Q64" s="137">
        <f t="shared" si="13"/>
        <v>2.991869698049678</v>
      </c>
    </row>
    <row r="65" spans="1:17" ht="11.45" customHeight="1" x14ac:dyDescent="0.25">
      <c r="A65" s="116" t="s">
        <v>23</v>
      </c>
      <c r="B65" s="108" t="str">
        <f t="shared" ref="B65:Q65" si="14">IF(B9=0,"",B20/B56)</f>
        <v/>
      </c>
      <c r="C65" s="108" t="str">
        <f t="shared" si="14"/>
        <v/>
      </c>
      <c r="D65" s="108" t="str">
        <f t="shared" si="14"/>
        <v/>
      </c>
      <c r="E65" s="108" t="str">
        <f t="shared" si="14"/>
        <v/>
      </c>
      <c r="F65" s="108" t="str">
        <f t="shared" si="14"/>
        <v/>
      </c>
      <c r="G65" s="108" t="str">
        <f t="shared" si="14"/>
        <v/>
      </c>
      <c r="H65" s="108" t="str">
        <f t="shared" si="14"/>
        <v/>
      </c>
      <c r="I65" s="108" t="str">
        <f t="shared" si="14"/>
        <v/>
      </c>
      <c r="J65" s="108" t="str">
        <f t="shared" si="14"/>
        <v/>
      </c>
      <c r="K65" s="108" t="str">
        <f t="shared" si="14"/>
        <v/>
      </c>
      <c r="L65" s="108" t="str">
        <f t="shared" si="14"/>
        <v/>
      </c>
      <c r="M65" s="108" t="str">
        <f t="shared" si="14"/>
        <v/>
      </c>
      <c r="N65" s="108" t="str">
        <f t="shared" si="14"/>
        <v/>
      </c>
      <c r="O65" s="108" t="str">
        <f t="shared" si="14"/>
        <v/>
      </c>
      <c r="P65" s="108" t="str">
        <f t="shared" si="14"/>
        <v/>
      </c>
      <c r="Q65" s="108" t="str">
        <f t="shared" si="14"/>
        <v/>
      </c>
    </row>
    <row r="66" spans="1:17" ht="11.45" customHeight="1" x14ac:dyDescent="0.25">
      <c r="A66" s="116" t="s">
        <v>127</v>
      </c>
      <c r="B66" s="108">
        <f t="shared" ref="B66:Q66" si="15">IF(B10=0,"",B21/B57)</f>
        <v>2.9916334830314151</v>
      </c>
      <c r="C66" s="108">
        <f t="shared" si="15"/>
        <v>3.1668535182707935</v>
      </c>
      <c r="D66" s="108">
        <f t="shared" si="15"/>
        <v>3.3609666951423613</v>
      </c>
      <c r="E66" s="108">
        <f t="shared" si="15"/>
        <v>3.3073688007708166</v>
      </c>
      <c r="F66" s="108">
        <f t="shared" si="15"/>
        <v>3.501258350888353</v>
      </c>
      <c r="G66" s="108">
        <f t="shared" si="15"/>
        <v>3.5181340407168906</v>
      </c>
      <c r="H66" s="108">
        <f t="shared" si="15"/>
        <v>3.344229217852285</v>
      </c>
      <c r="I66" s="108">
        <f t="shared" si="15"/>
        <v>3.3851878275857339</v>
      </c>
      <c r="J66" s="108">
        <f t="shared" si="15"/>
        <v>3.0967350260366562</v>
      </c>
      <c r="K66" s="108">
        <f t="shared" si="15"/>
        <v>3.4669161292478865</v>
      </c>
      <c r="L66" s="108">
        <f t="shared" si="15"/>
        <v>3.2995300383880757</v>
      </c>
      <c r="M66" s="108">
        <f t="shared" si="15"/>
        <v>3.0278232417230133</v>
      </c>
      <c r="N66" s="108">
        <f t="shared" si="15"/>
        <v>2.9612809063479451</v>
      </c>
      <c r="O66" s="108">
        <f t="shared" si="15"/>
        <v>2.6772222615747907</v>
      </c>
      <c r="P66" s="108">
        <f t="shared" si="15"/>
        <v>2.865800039341555</v>
      </c>
      <c r="Q66" s="108">
        <f t="shared" si="15"/>
        <v>2.9918696980496784</v>
      </c>
    </row>
    <row r="67" spans="1:17" ht="11.45" customHeight="1" x14ac:dyDescent="0.25">
      <c r="A67" s="116" t="s">
        <v>125</v>
      </c>
      <c r="B67" s="108">
        <f t="shared" ref="B67:Q67" si="16">IF(B11=0,"",B22/B58)</f>
        <v>2.9916334830314155</v>
      </c>
      <c r="C67" s="108">
        <f t="shared" si="16"/>
        <v>3.1668535182707931</v>
      </c>
      <c r="D67" s="108">
        <f t="shared" si="16"/>
        <v>3.3609666951423613</v>
      </c>
      <c r="E67" s="108">
        <f t="shared" si="16"/>
        <v>3.3073688007708162</v>
      </c>
      <c r="F67" s="108">
        <f t="shared" si="16"/>
        <v>3.5012583508883535</v>
      </c>
      <c r="G67" s="108">
        <f t="shared" si="16"/>
        <v>3.5181340407168906</v>
      </c>
      <c r="H67" s="108">
        <f t="shared" si="16"/>
        <v>3.344229217852285</v>
      </c>
      <c r="I67" s="108">
        <f t="shared" si="16"/>
        <v>3.3851878275857334</v>
      </c>
      <c r="J67" s="108">
        <f t="shared" si="16"/>
        <v>3.0967350260366566</v>
      </c>
      <c r="K67" s="108">
        <f t="shared" si="16"/>
        <v>3.4669161292478861</v>
      </c>
      <c r="L67" s="108">
        <f t="shared" si="16"/>
        <v>3.2995300383880761</v>
      </c>
      <c r="M67" s="108">
        <f t="shared" si="16"/>
        <v>3.0278232417230133</v>
      </c>
      <c r="N67" s="108">
        <f t="shared" si="16"/>
        <v>2.9612809063479451</v>
      </c>
      <c r="O67" s="108">
        <f t="shared" si="16"/>
        <v>2.6772222615747912</v>
      </c>
      <c r="P67" s="108">
        <f t="shared" si="16"/>
        <v>2.8658000393415555</v>
      </c>
      <c r="Q67" s="108">
        <f t="shared" si="16"/>
        <v>2.991869698049678</v>
      </c>
    </row>
    <row r="68" spans="1:17" ht="11.45" customHeight="1" x14ac:dyDescent="0.25">
      <c r="A68" s="128" t="s">
        <v>18</v>
      </c>
      <c r="B68" s="136">
        <f t="shared" ref="B68:Q68" si="17">IF(B12=0,"",B23/B59)</f>
        <v>2.9916334830314151</v>
      </c>
      <c r="C68" s="136">
        <f t="shared" si="17"/>
        <v>3.1668535182707935</v>
      </c>
      <c r="D68" s="136">
        <f t="shared" si="17"/>
        <v>3.3609666951423618</v>
      </c>
      <c r="E68" s="136">
        <f t="shared" si="17"/>
        <v>3.3073688007708166</v>
      </c>
      <c r="F68" s="136">
        <f t="shared" si="17"/>
        <v>3.5012583508883526</v>
      </c>
      <c r="G68" s="136">
        <f t="shared" si="17"/>
        <v>3.5181340407168906</v>
      </c>
      <c r="H68" s="136">
        <f t="shared" si="17"/>
        <v>3.3442292178522846</v>
      </c>
      <c r="I68" s="136">
        <f t="shared" si="17"/>
        <v>3.3851878275857339</v>
      </c>
      <c r="J68" s="136">
        <f t="shared" si="17"/>
        <v>3.0967350260366566</v>
      </c>
      <c r="K68" s="136">
        <f t="shared" si="17"/>
        <v>3.4669161292478865</v>
      </c>
      <c r="L68" s="136">
        <f t="shared" si="17"/>
        <v>3.2995300383880761</v>
      </c>
      <c r="M68" s="136">
        <f t="shared" si="17"/>
        <v>3.0278232417230133</v>
      </c>
      <c r="N68" s="136">
        <f t="shared" si="17"/>
        <v>2.9612809063479442</v>
      </c>
      <c r="O68" s="136">
        <f t="shared" si="17"/>
        <v>2.677222261574792</v>
      </c>
      <c r="P68" s="136">
        <f t="shared" si="17"/>
        <v>2.865800039341555</v>
      </c>
      <c r="Q68" s="136">
        <f t="shared" si="17"/>
        <v>2.9918696980496784</v>
      </c>
    </row>
    <row r="69" spans="1:17" ht="11.45" customHeight="1" x14ac:dyDescent="0.25">
      <c r="A69" s="95" t="s">
        <v>126</v>
      </c>
      <c r="B69" s="106">
        <f t="shared" ref="B69:Q69" si="18">IF(B13=0,"",B24/B60)</f>
        <v>2.9916334830314151</v>
      </c>
      <c r="C69" s="106">
        <f t="shared" si="18"/>
        <v>3.1668535182707935</v>
      </c>
      <c r="D69" s="106">
        <f t="shared" si="18"/>
        <v>3.3609666951423618</v>
      </c>
      <c r="E69" s="106">
        <f t="shared" si="18"/>
        <v>3.3073688007708166</v>
      </c>
      <c r="F69" s="106">
        <f t="shared" si="18"/>
        <v>3.5012583508883526</v>
      </c>
      <c r="G69" s="106">
        <f t="shared" si="18"/>
        <v>3.5181340407168906</v>
      </c>
      <c r="H69" s="106">
        <f t="shared" si="18"/>
        <v>3.344229217852285</v>
      </c>
      <c r="I69" s="106">
        <f t="shared" si="18"/>
        <v>3.3851878275857339</v>
      </c>
      <c r="J69" s="106">
        <f t="shared" si="18"/>
        <v>3.0967350260366571</v>
      </c>
      <c r="K69" s="106">
        <f t="shared" si="18"/>
        <v>3.4669161292478869</v>
      </c>
      <c r="L69" s="106">
        <f t="shared" si="18"/>
        <v>3.2995300383880757</v>
      </c>
      <c r="M69" s="106">
        <f t="shared" si="18"/>
        <v>3.0278232417230138</v>
      </c>
      <c r="N69" s="106">
        <f t="shared" si="18"/>
        <v>2.9612809063479442</v>
      </c>
      <c r="O69" s="106">
        <f t="shared" si="18"/>
        <v>2.6772222615747912</v>
      </c>
      <c r="P69" s="106">
        <f t="shared" si="18"/>
        <v>2.8658000393415555</v>
      </c>
      <c r="Q69" s="106">
        <f t="shared" si="18"/>
        <v>2.991869698049678</v>
      </c>
    </row>
    <row r="70" spans="1:17" ht="11.45" customHeight="1" x14ac:dyDescent="0.25">
      <c r="A70" s="93" t="s">
        <v>125</v>
      </c>
      <c r="B70" s="105">
        <f t="shared" ref="B70:Q70" si="19">IF(B14=0,"",B25/B61)</f>
        <v>2.9916334830314146</v>
      </c>
      <c r="C70" s="105">
        <f t="shared" si="19"/>
        <v>3.1668535182707935</v>
      </c>
      <c r="D70" s="105">
        <f t="shared" si="19"/>
        <v>3.3609666951423618</v>
      </c>
      <c r="E70" s="105">
        <f t="shared" si="19"/>
        <v>3.3073688007708166</v>
      </c>
      <c r="F70" s="105">
        <f t="shared" si="19"/>
        <v>3.5012583508883521</v>
      </c>
      <c r="G70" s="105">
        <f t="shared" si="19"/>
        <v>3.5181340407168906</v>
      </c>
      <c r="H70" s="105">
        <f t="shared" si="19"/>
        <v>3.344229217852285</v>
      </c>
      <c r="I70" s="105">
        <f t="shared" si="19"/>
        <v>3.3851878275857339</v>
      </c>
      <c r="J70" s="105">
        <f t="shared" si="19"/>
        <v>3.0967350260366571</v>
      </c>
      <c r="K70" s="105">
        <f t="shared" si="19"/>
        <v>3.4669161292478865</v>
      </c>
      <c r="L70" s="105">
        <f t="shared" si="19"/>
        <v>3.2995300383880761</v>
      </c>
      <c r="M70" s="105">
        <f t="shared" si="19"/>
        <v>3.0278232417230133</v>
      </c>
      <c r="N70" s="105">
        <f t="shared" si="19"/>
        <v>2.9612809063479446</v>
      </c>
      <c r="O70" s="105">
        <f t="shared" si="19"/>
        <v>2.6772222615747912</v>
      </c>
      <c r="P70" s="105">
        <f t="shared" si="19"/>
        <v>2.865800039341555</v>
      </c>
      <c r="Q70" s="105">
        <f t="shared" si="19"/>
        <v>2.9918696980496784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 t="s">
        <v>181</v>
      </c>
      <c r="C74" s="108" t="s">
        <v>181</v>
      </c>
      <c r="D74" s="108" t="s">
        <v>181</v>
      </c>
      <c r="E74" s="108" t="s">
        <v>181</v>
      </c>
      <c r="F74" s="108" t="s">
        <v>181</v>
      </c>
      <c r="G74" s="108" t="s">
        <v>181</v>
      </c>
      <c r="H74" s="108" t="s">
        <v>181</v>
      </c>
      <c r="I74" s="108" t="s">
        <v>181</v>
      </c>
      <c r="J74" s="108" t="s">
        <v>181</v>
      </c>
      <c r="K74" s="108" t="s">
        <v>181</v>
      </c>
      <c r="L74" s="108" t="s">
        <v>181</v>
      </c>
      <c r="M74" s="108" t="s">
        <v>181</v>
      </c>
      <c r="N74" s="108" t="s">
        <v>181</v>
      </c>
      <c r="O74" s="108" t="s">
        <v>181</v>
      </c>
      <c r="P74" s="108" t="s">
        <v>181</v>
      </c>
      <c r="Q74" s="108" t="s">
        <v>181</v>
      </c>
    </row>
    <row r="75" spans="1:17" ht="11.45" customHeight="1" x14ac:dyDescent="0.25">
      <c r="A75" s="116" t="s">
        <v>127</v>
      </c>
      <c r="B75" s="108">
        <v>1.1620228632698959</v>
      </c>
      <c r="C75" s="108">
        <v>1.1613093743271985</v>
      </c>
      <c r="D75" s="108">
        <v>1.1531922155347785</v>
      </c>
      <c r="E75" s="108">
        <v>1.1446952647417286</v>
      </c>
      <c r="F75" s="108">
        <v>1.1365698590604016</v>
      </c>
      <c r="G75" s="108">
        <v>1.1302684525847582</v>
      </c>
      <c r="H75" s="108">
        <v>1.1401246330957822</v>
      </c>
      <c r="I75" s="108">
        <v>1.1308493292271498</v>
      </c>
      <c r="J75" s="108">
        <v>1.1319897119646334</v>
      </c>
      <c r="K75" s="108">
        <v>1.1015793580778261</v>
      </c>
      <c r="L75" s="108">
        <v>1.1211929129673421</v>
      </c>
      <c r="M75" s="108">
        <v>1.1208090654839116</v>
      </c>
      <c r="N75" s="108">
        <v>1.1186799369508611</v>
      </c>
      <c r="O75" s="108">
        <v>1.1161784637234491</v>
      </c>
      <c r="P75" s="108">
        <v>1.1165946073948381</v>
      </c>
      <c r="Q75" s="108">
        <v>1.1168199821707199</v>
      </c>
    </row>
    <row r="76" spans="1:17" ht="11.45" customHeight="1" x14ac:dyDescent="0.25">
      <c r="A76" s="116" t="s">
        <v>125</v>
      </c>
      <c r="B76" s="108">
        <v>1.969304690339023</v>
      </c>
      <c r="C76" s="108">
        <v>1.9904672883001429</v>
      </c>
      <c r="D76" s="108">
        <v>1.9936756069533912</v>
      </c>
      <c r="E76" s="108">
        <v>1.9910570360618352</v>
      </c>
      <c r="F76" s="108">
        <v>2.0068653449778746</v>
      </c>
      <c r="G76" s="108">
        <v>2.0063528844808802</v>
      </c>
      <c r="H76" s="108">
        <v>1.9961521855255795</v>
      </c>
      <c r="I76" s="108">
        <v>2.0020312855601228</v>
      </c>
      <c r="J76" s="108">
        <v>1.9800360566022086</v>
      </c>
      <c r="K76" s="108">
        <v>1.9679776088752163</v>
      </c>
      <c r="L76" s="108">
        <v>2.0195903870815859</v>
      </c>
      <c r="M76" s="108">
        <v>2.0201430131526803</v>
      </c>
      <c r="N76" s="108">
        <v>2.0242033573542377</v>
      </c>
      <c r="O76" s="108">
        <v>2.0229774121503046</v>
      </c>
      <c r="P76" s="108">
        <v>2.0161623547209193</v>
      </c>
      <c r="Q76" s="108">
        <v>2.0171943809914654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1.0889604792252445</v>
      </c>
      <c r="C78" s="106">
        <v>1.0997815928374952</v>
      </c>
      <c r="D78" s="106">
        <v>1.1005358995076593</v>
      </c>
      <c r="E78" s="106">
        <v>1.0881508337064254</v>
      </c>
      <c r="F78" s="106">
        <v>1.0770216556182821</v>
      </c>
      <c r="G78" s="106">
        <v>1.0838030046251976</v>
      </c>
      <c r="H78" s="106">
        <v>1.070329724685529</v>
      </c>
      <c r="I78" s="106">
        <v>1.0685230835090505</v>
      </c>
      <c r="J78" s="106">
        <v>1.064509701325719</v>
      </c>
      <c r="K78" s="106">
        <v>1.0747690448582548</v>
      </c>
      <c r="L78" s="106">
        <v>1.0603968421775669</v>
      </c>
      <c r="M78" s="106">
        <v>1.0411313002535847</v>
      </c>
      <c r="N78" s="106">
        <v>1.0480638712120849</v>
      </c>
      <c r="O78" s="106">
        <v>1.0422403986830775</v>
      </c>
      <c r="P78" s="106">
        <v>1.0587409280763842</v>
      </c>
      <c r="Q78" s="106">
        <v>1.0581025642711455</v>
      </c>
    </row>
    <row r="79" spans="1:17" ht="11.45" customHeight="1" x14ac:dyDescent="0.25">
      <c r="A79" s="93" t="s">
        <v>125</v>
      </c>
      <c r="B79" s="105">
        <v>1.1625750201767804</v>
      </c>
      <c r="C79" s="105">
        <v>1.1624159012770827</v>
      </c>
      <c r="D79" s="105">
        <v>1.163030850027678</v>
      </c>
      <c r="E79" s="105">
        <v>1.1611577731721345</v>
      </c>
      <c r="F79" s="105">
        <v>1.1608399831435681</v>
      </c>
      <c r="G79" s="105">
        <v>1.1606938197434167</v>
      </c>
      <c r="H79" s="105">
        <v>1.1688619710917263</v>
      </c>
      <c r="I79" s="105">
        <v>1.158584819023537</v>
      </c>
      <c r="J79" s="105">
        <v>1.1156389878826733</v>
      </c>
      <c r="K79" s="105">
        <v>1.0941447544901166</v>
      </c>
      <c r="L79" s="105">
        <v>1.0782366530448981</v>
      </c>
      <c r="M79" s="105">
        <v>1.0754217066202731</v>
      </c>
      <c r="N79" s="105">
        <v>1.0715790446321698</v>
      </c>
      <c r="O79" s="105">
        <v>1.080255780732295</v>
      </c>
      <c r="P79" s="105">
        <v>1.0731882056362083</v>
      </c>
      <c r="Q79" s="105">
        <v>1.076169560118202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966.96663691211143</v>
      </c>
      <c r="C4" s="100">
        <v>1044.5629633282083</v>
      </c>
      <c r="D4" s="100">
        <v>1131.3192917918161</v>
      </c>
      <c r="E4" s="100">
        <v>1177.6030365665522</v>
      </c>
      <c r="F4" s="100">
        <v>1283.0777385635881</v>
      </c>
      <c r="G4" s="100">
        <v>1301.6776000000011</v>
      </c>
      <c r="H4" s="100">
        <v>1221.0094073955602</v>
      </c>
      <c r="I4" s="100">
        <v>1310.9140677359883</v>
      </c>
      <c r="J4" s="100">
        <v>1320.4796262499083</v>
      </c>
      <c r="K4" s="100">
        <v>1264.5847167768723</v>
      </c>
      <c r="L4" s="100">
        <v>1298.6135401838712</v>
      </c>
      <c r="M4" s="100">
        <v>1214.8844042258233</v>
      </c>
      <c r="N4" s="100">
        <v>1118.8294428554098</v>
      </c>
      <c r="O4" s="100">
        <v>1125.0096383718937</v>
      </c>
      <c r="P4" s="100">
        <v>1221.0776999999991</v>
      </c>
      <c r="Q4" s="100">
        <v>1379.1941040960937</v>
      </c>
    </row>
    <row r="5" spans="1:17" ht="11.45" customHeight="1" x14ac:dyDescent="0.25">
      <c r="A5" s="141" t="s">
        <v>91</v>
      </c>
      <c r="B5" s="140">
        <f t="shared" ref="B5:Q5" si="0">B4</f>
        <v>966.96663691211143</v>
      </c>
      <c r="C5" s="140">
        <f t="shared" si="0"/>
        <v>1044.5629633282083</v>
      </c>
      <c r="D5" s="140">
        <f t="shared" si="0"/>
        <v>1131.3192917918161</v>
      </c>
      <c r="E5" s="140">
        <f t="shared" si="0"/>
        <v>1177.6030365665522</v>
      </c>
      <c r="F5" s="140">
        <f t="shared" si="0"/>
        <v>1283.0777385635881</v>
      </c>
      <c r="G5" s="140">
        <f t="shared" si="0"/>
        <v>1301.6776000000011</v>
      </c>
      <c r="H5" s="140">
        <f t="shared" si="0"/>
        <v>1221.0094073955602</v>
      </c>
      <c r="I5" s="140">
        <f t="shared" si="0"/>
        <v>1310.9140677359883</v>
      </c>
      <c r="J5" s="140">
        <f t="shared" si="0"/>
        <v>1320.4796262499083</v>
      </c>
      <c r="K5" s="140">
        <f t="shared" si="0"/>
        <v>1264.5847167768723</v>
      </c>
      <c r="L5" s="140">
        <f t="shared" si="0"/>
        <v>1298.6135401838712</v>
      </c>
      <c r="M5" s="140">
        <f t="shared" si="0"/>
        <v>1214.8844042258233</v>
      </c>
      <c r="N5" s="140">
        <f t="shared" si="0"/>
        <v>1118.8294428554098</v>
      </c>
      <c r="O5" s="140">
        <f t="shared" si="0"/>
        <v>1125.0096383718937</v>
      </c>
      <c r="P5" s="140">
        <f t="shared" si="0"/>
        <v>1221.0776999999991</v>
      </c>
      <c r="Q5" s="140">
        <f t="shared" si="0"/>
        <v>1379.1941040960937</v>
      </c>
    </row>
    <row r="7" spans="1:17" ht="11.45" customHeight="1" x14ac:dyDescent="0.25">
      <c r="A7" s="27" t="s">
        <v>100</v>
      </c>
      <c r="B7" s="71">
        <f t="shared" ref="B7:Q7" si="1">SUM(B8,B12)</f>
        <v>966.96663691211154</v>
      </c>
      <c r="C7" s="71">
        <f t="shared" si="1"/>
        <v>1044.5629633282078</v>
      </c>
      <c r="D7" s="71">
        <f t="shared" si="1"/>
        <v>1131.3192917918161</v>
      </c>
      <c r="E7" s="71">
        <f t="shared" si="1"/>
        <v>1177.603036566552</v>
      </c>
      <c r="F7" s="71">
        <f t="shared" si="1"/>
        <v>1283.0777385635881</v>
      </c>
      <c r="G7" s="71">
        <f t="shared" si="1"/>
        <v>1301.6776000000009</v>
      </c>
      <c r="H7" s="71">
        <f t="shared" si="1"/>
        <v>1221.0094073955602</v>
      </c>
      <c r="I7" s="71">
        <f t="shared" si="1"/>
        <v>1310.9140677359881</v>
      </c>
      <c r="J7" s="71">
        <f t="shared" si="1"/>
        <v>1320.4796262499083</v>
      </c>
      <c r="K7" s="71">
        <f t="shared" si="1"/>
        <v>1264.5847167768723</v>
      </c>
      <c r="L7" s="71">
        <f t="shared" si="1"/>
        <v>1298.6135401838715</v>
      </c>
      <c r="M7" s="71">
        <f t="shared" si="1"/>
        <v>1214.8844042258229</v>
      </c>
      <c r="N7" s="71">
        <f t="shared" si="1"/>
        <v>1118.82944285541</v>
      </c>
      <c r="O7" s="71">
        <f t="shared" si="1"/>
        <v>1125.0096383718937</v>
      </c>
      <c r="P7" s="71">
        <f t="shared" si="1"/>
        <v>1221.0776999999989</v>
      </c>
      <c r="Q7" s="71">
        <f t="shared" si="1"/>
        <v>1379.1941040960942</v>
      </c>
    </row>
    <row r="8" spans="1:17" ht="11.45" customHeight="1" x14ac:dyDescent="0.25">
      <c r="A8" s="130" t="s">
        <v>39</v>
      </c>
      <c r="B8" s="139">
        <f t="shared" ref="B8:Q8" si="2">SUM(B9:B11)</f>
        <v>336.6420855504872</v>
      </c>
      <c r="C8" s="139">
        <f t="shared" si="2"/>
        <v>370.83972982875127</v>
      </c>
      <c r="D8" s="139">
        <f t="shared" si="2"/>
        <v>395.72418928176728</v>
      </c>
      <c r="E8" s="139">
        <f t="shared" si="2"/>
        <v>383.59746641077288</v>
      </c>
      <c r="F8" s="139">
        <f t="shared" si="2"/>
        <v>404.6745329835573</v>
      </c>
      <c r="G8" s="139">
        <f t="shared" si="2"/>
        <v>419.9219033702816</v>
      </c>
      <c r="H8" s="139">
        <f t="shared" si="2"/>
        <v>391.86792038744511</v>
      </c>
      <c r="I8" s="139">
        <f t="shared" si="2"/>
        <v>367.85493406099181</v>
      </c>
      <c r="J8" s="139">
        <f t="shared" si="2"/>
        <v>353.38794633928234</v>
      </c>
      <c r="K8" s="139">
        <f t="shared" si="2"/>
        <v>362.87466487956311</v>
      </c>
      <c r="L8" s="139">
        <f t="shared" si="2"/>
        <v>354.35644919498185</v>
      </c>
      <c r="M8" s="139">
        <f t="shared" si="2"/>
        <v>380.3545677187293</v>
      </c>
      <c r="N8" s="139">
        <f t="shared" si="2"/>
        <v>363.39615391813697</v>
      </c>
      <c r="O8" s="139">
        <f t="shared" si="2"/>
        <v>354.42049501014912</v>
      </c>
      <c r="P8" s="139">
        <f t="shared" si="2"/>
        <v>408.74378481582187</v>
      </c>
      <c r="Q8" s="139">
        <f t="shared" si="2"/>
        <v>458.25746313688944</v>
      </c>
    </row>
    <row r="9" spans="1:17" ht="11.45" customHeight="1" x14ac:dyDescent="0.25">
      <c r="A9" s="116" t="s">
        <v>23</v>
      </c>
      <c r="B9" s="70">
        <v>0</v>
      </c>
      <c r="C9" s="70">
        <v>0</v>
      </c>
      <c r="D9" s="70">
        <v>0</v>
      </c>
      <c r="E9" s="70">
        <v>0</v>
      </c>
      <c r="F9" s="70">
        <v>0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</row>
    <row r="10" spans="1:17" ht="11.45" customHeight="1" x14ac:dyDescent="0.25">
      <c r="A10" s="116" t="s">
        <v>127</v>
      </c>
      <c r="B10" s="70">
        <v>311.08430550554544</v>
      </c>
      <c r="C10" s="70">
        <v>343.58798967985848</v>
      </c>
      <c r="D10" s="70">
        <v>357.01157433379404</v>
      </c>
      <c r="E10" s="70">
        <v>339.35106866022443</v>
      </c>
      <c r="F10" s="70">
        <v>351.64205074709662</v>
      </c>
      <c r="G10" s="70">
        <v>360.74340609288515</v>
      </c>
      <c r="H10" s="70">
        <v>331.25220299208513</v>
      </c>
      <c r="I10" s="70">
        <v>293.90494282103293</v>
      </c>
      <c r="J10" s="70">
        <v>277.7317919977877</v>
      </c>
      <c r="K10" s="70">
        <v>280.79544172439978</v>
      </c>
      <c r="L10" s="70">
        <v>278.60578454694445</v>
      </c>
      <c r="M10" s="70">
        <v>310.96163450202329</v>
      </c>
      <c r="N10" s="70">
        <v>292.47341093706393</v>
      </c>
      <c r="O10" s="70">
        <v>292.35480658484329</v>
      </c>
      <c r="P10" s="70">
        <v>333.07462627721554</v>
      </c>
      <c r="Q10" s="70">
        <v>381.69356433139882</v>
      </c>
    </row>
    <row r="11" spans="1:17" ht="11.45" customHeight="1" x14ac:dyDescent="0.25">
      <c r="A11" s="116" t="s">
        <v>125</v>
      </c>
      <c r="B11" s="70">
        <v>25.557780044941751</v>
      </c>
      <c r="C11" s="70">
        <v>27.251740148892818</v>
      </c>
      <c r="D11" s="70">
        <v>38.712614947973222</v>
      </c>
      <c r="E11" s="70">
        <v>44.246397750548475</v>
      </c>
      <c r="F11" s="70">
        <v>53.032482236460673</v>
      </c>
      <c r="G11" s="70">
        <v>59.178497277396467</v>
      </c>
      <c r="H11" s="70">
        <v>60.615717395359994</v>
      </c>
      <c r="I11" s="70">
        <v>73.949991239958905</v>
      </c>
      <c r="J11" s="70">
        <v>75.656154341494656</v>
      </c>
      <c r="K11" s="70">
        <v>82.079223155163319</v>
      </c>
      <c r="L11" s="70">
        <v>75.750664648037386</v>
      </c>
      <c r="M11" s="70">
        <v>69.392933216706012</v>
      </c>
      <c r="N11" s="70">
        <v>70.922742981073057</v>
      </c>
      <c r="O11" s="70">
        <v>62.065688425305865</v>
      </c>
      <c r="P11" s="70">
        <v>75.669158538606311</v>
      </c>
      <c r="Q11" s="70">
        <v>76.563898805490652</v>
      </c>
    </row>
    <row r="12" spans="1:17" ht="11.45" customHeight="1" x14ac:dyDescent="0.25">
      <c r="A12" s="128" t="s">
        <v>18</v>
      </c>
      <c r="B12" s="138">
        <f t="shared" ref="B12:Q12" si="3">SUM(B13:B14)</f>
        <v>630.32455136162434</v>
      </c>
      <c r="C12" s="138">
        <f t="shared" si="3"/>
        <v>673.72323349945668</v>
      </c>
      <c r="D12" s="138">
        <f t="shared" si="3"/>
        <v>735.59510251004883</v>
      </c>
      <c r="E12" s="138">
        <f t="shared" si="3"/>
        <v>794.0055701557792</v>
      </c>
      <c r="F12" s="138">
        <f t="shared" si="3"/>
        <v>878.40320558003089</v>
      </c>
      <c r="G12" s="138">
        <f t="shared" si="3"/>
        <v>881.7556966297193</v>
      </c>
      <c r="H12" s="138">
        <f t="shared" si="3"/>
        <v>829.14148700811506</v>
      </c>
      <c r="I12" s="138">
        <f t="shared" si="3"/>
        <v>943.05913367499625</v>
      </c>
      <c r="J12" s="138">
        <f t="shared" si="3"/>
        <v>967.091679910626</v>
      </c>
      <c r="K12" s="138">
        <f t="shared" si="3"/>
        <v>901.7100518973092</v>
      </c>
      <c r="L12" s="138">
        <f t="shared" si="3"/>
        <v>944.25709098888956</v>
      </c>
      <c r="M12" s="138">
        <f t="shared" si="3"/>
        <v>834.52983650709371</v>
      </c>
      <c r="N12" s="138">
        <f t="shared" si="3"/>
        <v>755.43328893727301</v>
      </c>
      <c r="O12" s="138">
        <f t="shared" si="3"/>
        <v>770.58914336174462</v>
      </c>
      <c r="P12" s="138">
        <f t="shared" si="3"/>
        <v>812.33391518417716</v>
      </c>
      <c r="Q12" s="138">
        <f t="shared" si="3"/>
        <v>920.93664095920462</v>
      </c>
    </row>
    <row r="13" spans="1:17" ht="11.45" customHeight="1" x14ac:dyDescent="0.25">
      <c r="A13" s="95" t="s">
        <v>126</v>
      </c>
      <c r="B13" s="20">
        <v>20.794207119571663</v>
      </c>
      <c r="C13" s="20">
        <v>20.582309788300378</v>
      </c>
      <c r="D13" s="20">
        <v>26.923350196912693</v>
      </c>
      <c r="E13" s="20">
        <v>48.273707260053243</v>
      </c>
      <c r="F13" s="20">
        <v>55.676296601618489</v>
      </c>
      <c r="G13" s="20">
        <v>65.586617030507384</v>
      </c>
      <c r="H13" s="20">
        <v>42.234601170596989</v>
      </c>
      <c r="I13" s="20">
        <v>55.172992393100586</v>
      </c>
      <c r="J13" s="20">
        <v>49.876491973445816</v>
      </c>
      <c r="K13" s="20">
        <v>46.104331672659768</v>
      </c>
      <c r="L13" s="20">
        <v>45.528104320892808</v>
      </c>
      <c r="M13" s="20">
        <v>35.211410914272506</v>
      </c>
      <c r="N13" s="20">
        <v>39.324779275980269</v>
      </c>
      <c r="O13" s="20">
        <v>36.744626025102569</v>
      </c>
      <c r="P13" s="20">
        <v>41.05640472725225</v>
      </c>
      <c r="Q13" s="20">
        <v>39.831810744388093</v>
      </c>
    </row>
    <row r="14" spans="1:17" ht="11.45" customHeight="1" x14ac:dyDescent="0.25">
      <c r="A14" s="93" t="s">
        <v>125</v>
      </c>
      <c r="B14" s="69">
        <v>609.53034424205271</v>
      </c>
      <c r="C14" s="69">
        <v>653.14092371115635</v>
      </c>
      <c r="D14" s="69">
        <v>708.67175231313615</v>
      </c>
      <c r="E14" s="69">
        <v>745.73186289572595</v>
      </c>
      <c r="F14" s="69">
        <v>822.72690897841244</v>
      </c>
      <c r="G14" s="69">
        <v>816.16907959921195</v>
      </c>
      <c r="H14" s="69">
        <v>786.90688583751808</v>
      </c>
      <c r="I14" s="69">
        <v>887.88614128189568</v>
      </c>
      <c r="J14" s="69">
        <v>917.21518793718019</v>
      </c>
      <c r="K14" s="69">
        <v>855.60572022464942</v>
      </c>
      <c r="L14" s="69">
        <v>898.72898666799676</v>
      </c>
      <c r="M14" s="69">
        <v>799.3184255928212</v>
      </c>
      <c r="N14" s="69">
        <v>716.10850966129271</v>
      </c>
      <c r="O14" s="69">
        <v>733.84451733664207</v>
      </c>
      <c r="P14" s="69">
        <v>771.27751045692492</v>
      </c>
      <c r="Q14" s="69">
        <v>881.1048302148165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3.0103092000000005</v>
      </c>
      <c r="C19" s="100">
        <f>IF(C4=0,0,C4/TrAvia_ene!C4)</f>
        <v>3.0103092000000005</v>
      </c>
      <c r="D19" s="100">
        <f>IF(D4=0,0,D4/TrAvia_ene!D4)</f>
        <v>3.0103092000000005</v>
      </c>
      <c r="E19" s="100">
        <f>IF(E4=0,0,E4/TrAvia_ene!E4)</f>
        <v>3.0103092000000005</v>
      </c>
      <c r="F19" s="100">
        <f>IF(F4=0,0,F4/TrAvia_ene!F4)</f>
        <v>3.0103092000000005</v>
      </c>
      <c r="G19" s="100">
        <f>IF(G4=0,0,G4/TrAvia_ene!G4)</f>
        <v>3.0103092000000005</v>
      </c>
      <c r="H19" s="100">
        <f>IF(H4=0,0,H4/TrAvia_ene!H4)</f>
        <v>3.0103092000000005</v>
      </c>
      <c r="I19" s="100">
        <f>IF(I4=0,0,I4/TrAvia_ene!I4)</f>
        <v>3.0103092000000005</v>
      </c>
      <c r="J19" s="100">
        <f>IF(J4=0,0,J4/TrAvia_ene!J4)</f>
        <v>3.0103092000000005</v>
      </c>
      <c r="K19" s="100">
        <f>IF(K4=0,0,K4/TrAvia_ene!K4)</f>
        <v>3.0103092000000009</v>
      </c>
      <c r="L19" s="100">
        <f>IF(L4=0,0,L4/TrAvia_ene!L4)</f>
        <v>3.0103092000000005</v>
      </c>
      <c r="M19" s="100">
        <f>IF(M4=0,0,M4/TrAvia_ene!M4)</f>
        <v>3.0103092</v>
      </c>
      <c r="N19" s="100">
        <f>IF(N4=0,0,N4/TrAvia_ene!N4)</f>
        <v>3.0103092000000005</v>
      </c>
      <c r="O19" s="100">
        <f>IF(O4=0,0,O4/TrAvia_ene!O4)</f>
        <v>3.0103092000000005</v>
      </c>
      <c r="P19" s="100">
        <f>IF(P4=0,0,P4/TrAvia_ene!P4)</f>
        <v>3.0103092000000005</v>
      </c>
      <c r="Q19" s="100">
        <f>IF(Q4=0,0,Q4/TrAvia_ene!Q4)</f>
        <v>3.0103092000000005</v>
      </c>
    </row>
    <row r="20" spans="1:17" ht="11.45" customHeight="1" x14ac:dyDescent="0.25">
      <c r="A20" s="141" t="s">
        <v>91</v>
      </c>
      <c r="B20" s="140">
        <f t="shared" ref="B20:Q20" si="4">B19</f>
        <v>3.0103092000000005</v>
      </c>
      <c r="C20" s="140">
        <f t="shared" si="4"/>
        <v>3.0103092000000005</v>
      </c>
      <c r="D20" s="140">
        <f t="shared" si="4"/>
        <v>3.0103092000000005</v>
      </c>
      <c r="E20" s="140">
        <f t="shared" si="4"/>
        <v>3.0103092000000005</v>
      </c>
      <c r="F20" s="140">
        <f t="shared" si="4"/>
        <v>3.0103092000000005</v>
      </c>
      <c r="G20" s="140">
        <f t="shared" si="4"/>
        <v>3.0103092000000005</v>
      </c>
      <c r="H20" s="140">
        <f t="shared" si="4"/>
        <v>3.0103092000000005</v>
      </c>
      <c r="I20" s="140">
        <f t="shared" si="4"/>
        <v>3.0103092000000005</v>
      </c>
      <c r="J20" s="140">
        <f t="shared" si="4"/>
        <v>3.0103092000000005</v>
      </c>
      <c r="K20" s="140">
        <f t="shared" si="4"/>
        <v>3.0103092000000009</v>
      </c>
      <c r="L20" s="140">
        <f t="shared" si="4"/>
        <v>3.0103092000000005</v>
      </c>
      <c r="M20" s="140">
        <f t="shared" si="4"/>
        <v>3.0103092</v>
      </c>
      <c r="N20" s="140">
        <f t="shared" si="4"/>
        <v>3.0103092000000005</v>
      </c>
      <c r="O20" s="140">
        <f t="shared" si="4"/>
        <v>3.0103092000000005</v>
      </c>
      <c r="P20" s="140">
        <f t="shared" si="4"/>
        <v>3.0103092000000005</v>
      </c>
      <c r="Q20" s="140">
        <f t="shared" si="4"/>
        <v>3.0103092000000005</v>
      </c>
    </row>
    <row r="22" spans="1:17" ht="11.45" customHeight="1" x14ac:dyDescent="0.25">
      <c r="A22" s="27" t="s">
        <v>123</v>
      </c>
      <c r="B22" s="68">
        <f>IF(TrAvia_act!B12=0,"",B7/TrAvia_act!B12*100)</f>
        <v>3621.2869433383389</v>
      </c>
      <c r="C22" s="68">
        <f>IF(TrAvia_act!C12=0,"",C7/TrAvia_act!C12*100)</f>
        <v>3801.2070599904755</v>
      </c>
      <c r="D22" s="68">
        <f>IF(TrAvia_act!D12=0,"",D7/TrAvia_act!D12*100)</f>
        <v>4038.8256179614764</v>
      </c>
      <c r="E22" s="68">
        <f>IF(TrAvia_act!E12=0,"",E7/TrAvia_act!E12*100)</f>
        <v>3946.0122019235955</v>
      </c>
      <c r="F22" s="68">
        <f>IF(TrAvia_act!F12=0,"",F7/TrAvia_act!F12*100)</f>
        <v>4110.8607540008143</v>
      </c>
      <c r="G22" s="68">
        <f>IF(TrAvia_act!G12=0,"",G7/TrAvia_act!G12*100)</f>
        <v>4105.7775823719094</v>
      </c>
      <c r="H22" s="68">
        <f>IF(TrAvia_act!H12=0,"",H7/TrAvia_act!H12*100)</f>
        <v>3871.8148030320235</v>
      </c>
      <c r="I22" s="68">
        <f>IF(TrAvia_act!I12=0,"",I7/TrAvia_act!I12*100)</f>
        <v>3850.0094499651368</v>
      </c>
      <c r="J22" s="68">
        <f>IF(TrAvia_act!J12=0,"",J7/TrAvia_act!J12*100)</f>
        <v>3390.5288495351938</v>
      </c>
      <c r="K22" s="68">
        <f>IF(TrAvia_act!K12=0,"",K7/TrAvia_act!K12*100)</f>
        <v>3727.3694742471976</v>
      </c>
      <c r="L22" s="68">
        <f>IF(TrAvia_act!L12=0,"",L7/TrAvia_act!L12*100)</f>
        <v>3483.0573067767305</v>
      </c>
      <c r="M22" s="68">
        <f>IF(TrAvia_act!M12=0,"",M7/TrAvia_act!M12*100)</f>
        <v>3186.7376313639224</v>
      </c>
      <c r="N22" s="68">
        <f>IF(TrAvia_act!N12=0,"",N7/TrAvia_act!N12*100)</f>
        <v>3122.6338626497864</v>
      </c>
      <c r="O22" s="68">
        <f>IF(TrAvia_act!O12=0,"",O7/TrAvia_act!O12*100)</f>
        <v>2818.2658083020433</v>
      </c>
      <c r="P22" s="68">
        <f>IF(TrAvia_act!P12=0,"",P7/TrAvia_act!P12*100)</f>
        <v>3029.3256563646332</v>
      </c>
      <c r="Q22" s="68">
        <f>IF(TrAvia_act!Q12=0,"",Q7/TrAvia_act!Q12*100)</f>
        <v>3116.5014315177273</v>
      </c>
    </row>
    <row r="23" spans="1:17" ht="11.45" customHeight="1" x14ac:dyDescent="0.25">
      <c r="A23" s="130" t="s">
        <v>39</v>
      </c>
      <c r="B23" s="134">
        <f>IF(TrAvia_act!B13=0,"",B8/TrAvia_act!B13*100)</f>
        <v>3718.0095787552482</v>
      </c>
      <c r="C23" s="134">
        <f>IF(TrAvia_act!C13=0,"",C8/TrAvia_act!C13*100)</f>
        <v>3885.4159477063235</v>
      </c>
      <c r="D23" s="134">
        <f>IF(TrAvia_act!D13=0,"",D8/TrAvia_act!D13*100)</f>
        <v>4186.5925699770441</v>
      </c>
      <c r="E23" s="134">
        <f>IF(TrAvia_act!E13=0,"",E8/TrAvia_act!E13*100)</f>
        <v>4101.8977480318636</v>
      </c>
      <c r="F23" s="134">
        <f>IF(TrAvia_act!F13=0,"",F8/TrAvia_act!F13*100)</f>
        <v>4291.3042432682978</v>
      </c>
      <c r="G23" s="134">
        <f>IF(TrAvia_act!G13=0,"",G8/TrAvia_act!G13*100)</f>
        <v>4282.8169974562134</v>
      </c>
      <c r="H23" s="134">
        <f>IF(TrAvia_act!H13=0,"",H8/TrAvia_act!H13*100)</f>
        <v>4102.2437356853761</v>
      </c>
      <c r="I23" s="134">
        <f>IF(TrAvia_act!I13=0,"",I8/TrAvia_act!I13*100)</f>
        <v>4191.334419742564</v>
      </c>
      <c r="J23" s="134">
        <f>IF(TrAvia_act!J13=0,"",J8/TrAvia_act!J13*100)</f>
        <v>3821.4794717350997</v>
      </c>
      <c r="K23" s="134">
        <f>IF(TrAvia_act!K13=0,"",K8/TrAvia_act!K13*100)</f>
        <v>4217.5896438691152</v>
      </c>
      <c r="L23" s="134">
        <f>IF(TrAvia_act!L13=0,"",L8/TrAvia_act!L13*100)</f>
        <v>4138.3246852622979</v>
      </c>
      <c r="M23" s="134">
        <f>IF(TrAvia_act!M13=0,"",M8/TrAvia_act!M13*100)</f>
        <v>3764.0848438363114</v>
      </c>
      <c r="N23" s="134">
        <f>IF(TrAvia_act!N13=0,"",N8/TrAvia_act!N13*100)</f>
        <v>3724.5477296731374</v>
      </c>
      <c r="O23" s="134">
        <f>IF(TrAvia_act!O13=0,"",O8/TrAvia_act!O13*100)</f>
        <v>3369.8126689885221</v>
      </c>
      <c r="P23" s="134">
        <f>IF(TrAvia_act!P13=0,"",P8/TrAvia_act!P13*100)</f>
        <v>3623.22992754089</v>
      </c>
      <c r="Q23" s="134">
        <f>IF(TrAvia_act!Q13=0,"",Q8/TrAvia_act!Q13*100)</f>
        <v>3745.6454960587075</v>
      </c>
    </row>
    <row r="24" spans="1:17" ht="11.45" customHeight="1" x14ac:dyDescent="0.25">
      <c r="A24" s="116" t="s">
        <v>23</v>
      </c>
      <c r="B24" s="77" t="str">
        <f>IF(TrAvia_act!B14=0,"",B9/TrAvia_act!B14*100)</f>
        <v/>
      </c>
      <c r="C24" s="77" t="str">
        <f>IF(TrAvia_act!C14=0,"",C9/TrAvia_act!C14*100)</f>
        <v/>
      </c>
      <c r="D24" s="77" t="str">
        <f>IF(TrAvia_act!D14=0,"",D9/TrAvia_act!D14*100)</f>
        <v/>
      </c>
      <c r="E24" s="77" t="str">
        <f>IF(TrAvia_act!E14=0,"",E9/TrAvia_act!E14*100)</f>
        <v/>
      </c>
      <c r="F24" s="77" t="str">
        <f>IF(TrAvia_act!F14=0,"",F9/TrAvia_act!F14*100)</f>
        <v/>
      </c>
      <c r="G24" s="77" t="str">
        <f>IF(TrAvia_act!G14=0,"",G9/TrAvia_act!G14*100)</f>
        <v/>
      </c>
      <c r="H24" s="77" t="str">
        <f>IF(TrAvia_act!H14=0,"",H9/TrAvia_act!H14*100)</f>
        <v/>
      </c>
      <c r="I24" s="77" t="str">
        <f>IF(TrAvia_act!I14=0,"",I9/TrAvia_act!I14*100)</f>
        <v/>
      </c>
      <c r="J24" s="77" t="str">
        <f>IF(TrAvia_act!J14=0,"",J9/TrAvia_act!J14*100)</f>
        <v/>
      </c>
      <c r="K24" s="77" t="str">
        <f>IF(TrAvia_act!K14=0,"",K9/TrAvia_act!K14*100)</f>
        <v/>
      </c>
      <c r="L24" s="77" t="str">
        <f>IF(TrAvia_act!L14=0,"",L9/TrAvia_act!L14*100)</f>
        <v/>
      </c>
      <c r="M24" s="77" t="str">
        <f>IF(TrAvia_act!M14=0,"",M9/TrAvia_act!M14*100)</f>
        <v/>
      </c>
      <c r="N24" s="77" t="str">
        <f>IF(TrAvia_act!N14=0,"",N9/TrAvia_act!N14*100)</f>
        <v/>
      </c>
      <c r="O24" s="77" t="str">
        <f>IF(TrAvia_act!O14=0,"",O9/TrAvia_act!O14*100)</f>
        <v/>
      </c>
      <c r="P24" s="77" t="str">
        <f>IF(TrAvia_act!P14=0,"",P9/TrAvia_act!P14*100)</f>
        <v/>
      </c>
      <c r="Q24" s="77" t="str">
        <f>IF(TrAvia_act!Q14=0,"",Q9/TrAvia_act!Q14*100)</f>
        <v/>
      </c>
    </row>
    <row r="25" spans="1:17" ht="11.45" customHeight="1" x14ac:dyDescent="0.25">
      <c r="A25" s="116" t="s">
        <v>127</v>
      </c>
      <c r="B25" s="77">
        <f>IF(TrAvia_act!B15=0,"",B10/TrAvia_act!B15*100)</f>
        <v>3631.9009166721398</v>
      </c>
      <c r="C25" s="77">
        <f>IF(TrAvia_act!C15=0,"",C10/TrAvia_act!C15*100)</f>
        <v>3831.663548065625</v>
      </c>
      <c r="D25" s="77">
        <f>IF(TrAvia_act!D15=0,"",D10/TrAvia_act!D15*100)</f>
        <v>4116.6812378788009</v>
      </c>
      <c r="E25" s="77">
        <f>IF(TrAvia_act!E15=0,"",E10/TrAvia_act!E15*100)</f>
        <v>4024.7136112313783</v>
      </c>
      <c r="F25" s="77">
        <f>IF(TrAvia_act!F15=0,"",F10/TrAvia_act!F15*100)</f>
        <v>4183.668988889769</v>
      </c>
      <c r="G25" s="77">
        <f>IF(TrAvia_act!G15=0,"",G10/TrAvia_act!G15*100)</f>
        <v>4162.352389777835</v>
      </c>
      <c r="H25" s="77">
        <f>IF(TrAvia_act!H15=0,"",H10/TrAvia_act!H15*100)</f>
        <v>3979.889403888219</v>
      </c>
      <c r="I25" s="77">
        <f>IF(TrAvia_act!I15=0,"",I10/TrAvia_act!I15*100)</f>
        <v>4046.866426837415</v>
      </c>
      <c r="J25" s="77">
        <f>IF(TrAvia_act!J15=0,"",J10/TrAvia_act!J15*100)</f>
        <v>3665.9760268748428</v>
      </c>
      <c r="K25" s="77">
        <f>IF(TrAvia_act!K15=0,"",K10/TrAvia_act!K15*100)</f>
        <v>4006.9618513017408</v>
      </c>
      <c r="L25" s="77">
        <f>IF(TrAvia_act!L15=0,"",L10/TrAvia_act!L15*100)</f>
        <v>3920.6479265613439</v>
      </c>
      <c r="M25" s="77">
        <f>IF(TrAvia_act!M15=0,"",M10/TrAvia_act!M15*100)</f>
        <v>3613.2199565134342</v>
      </c>
      <c r="N25" s="77">
        <f>IF(TrAvia_act!N15=0,"",N10/TrAvia_act!N15*100)</f>
        <v>3559.870433300076</v>
      </c>
      <c r="O25" s="77">
        <f>IF(TrAvia_act!O15=0,"",O10/TrAvia_act!O15*100)</f>
        <v>3228.5765582508425</v>
      </c>
      <c r="P25" s="77">
        <f>IF(TrAvia_act!P15=0,"",P10/TrAvia_act!P15*100)</f>
        <v>3460.8722877848486</v>
      </c>
      <c r="Q25" s="77">
        <f>IF(TrAvia_act!Q15=0,"",Q10/TrAvia_act!Q15*100)</f>
        <v>3588.1103002852947</v>
      </c>
    </row>
    <row r="26" spans="1:17" ht="11.45" customHeight="1" x14ac:dyDescent="0.25">
      <c r="A26" s="116" t="s">
        <v>125</v>
      </c>
      <c r="B26" s="77">
        <f>IF(TrAvia_act!B16=0,"",B11/TrAvia_act!B16*100)</f>
        <v>5226.1886257273218</v>
      </c>
      <c r="C26" s="77">
        <f>IF(TrAvia_act!C16=0,"",C11/TrAvia_act!C16*100)</f>
        <v>4720.2945365480082</v>
      </c>
      <c r="D26" s="77">
        <f>IF(TrAvia_act!D16=0,"",D11/TrAvia_act!D16*100)</f>
        <v>4964.0280407216833</v>
      </c>
      <c r="E26" s="77">
        <f>IF(TrAvia_act!E16=0,"",E11/TrAvia_act!E16*100)</f>
        <v>4809.2614277605098</v>
      </c>
      <c r="F26" s="77">
        <f>IF(TrAvia_act!F16=0,"",F11/TrAvia_act!F16*100)</f>
        <v>5173.9300648112257</v>
      </c>
      <c r="G26" s="77">
        <f>IF(TrAvia_act!G16=0,"",G11/TrAvia_act!G16*100)</f>
        <v>5200.2627165779313</v>
      </c>
      <c r="H26" s="77">
        <f>IF(TrAvia_act!H16=0,"",H11/TrAvia_act!H16*100)</f>
        <v>4930.6102753576351</v>
      </c>
      <c r="I26" s="77">
        <f>IF(TrAvia_act!I16=0,"",I11/TrAvia_act!I16*100)</f>
        <v>4884.3226845720992</v>
      </c>
      <c r="J26" s="77">
        <f>IF(TrAvia_act!J16=0,"",J11/TrAvia_act!J16*100)</f>
        <v>4526.2933082659438</v>
      </c>
      <c r="K26" s="77">
        <f>IF(TrAvia_act!K16=0,"",K11/TrAvia_act!K16*100)</f>
        <v>5142.3232942023187</v>
      </c>
      <c r="L26" s="77">
        <f>IF(TrAvia_act!L16=0,"",L11/TrAvia_act!L16*100)</f>
        <v>5200.2135832986514</v>
      </c>
      <c r="M26" s="77">
        <f>IF(TrAvia_act!M16=0,"",M11/TrAvia_act!M16*100)</f>
        <v>4630.4685507574295</v>
      </c>
      <c r="N26" s="77">
        <f>IF(TrAvia_act!N16=0,"",N11/TrAvia_act!N16*100)</f>
        <v>4602.5581924221697</v>
      </c>
      <c r="O26" s="77">
        <f>IF(TrAvia_act!O16=0,"",O11/TrAvia_act!O16*100)</f>
        <v>4244.4163502487509</v>
      </c>
      <c r="P26" s="77">
        <f>IF(TrAvia_act!P16=0,"",P11/TrAvia_act!P16*100)</f>
        <v>4566.109215122322</v>
      </c>
      <c r="Q26" s="77">
        <f>IF(TrAvia_act!Q16=0,"",Q11/TrAvia_act!Q16*100)</f>
        <v>4795.213420676313</v>
      </c>
    </row>
    <row r="27" spans="1:17" ht="11.45" customHeight="1" x14ac:dyDescent="0.25">
      <c r="A27" s="128" t="s">
        <v>18</v>
      </c>
      <c r="B27" s="133">
        <f>IF(TrAvia_act!B17=0,"",B12/TrAvia_act!B17*100)</f>
        <v>3571.6628867589707</v>
      </c>
      <c r="C27" s="133">
        <f>IF(TrAvia_act!C17=0,"",C12/TrAvia_act!C17*100)</f>
        <v>3756.3948481396674</v>
      </c>
      <c r="D27" s="133">
        <f>IF(TrAvia_act!D17=0,"",D12/TrAvia_act!D17*100)</f>
        <v>3963.5669403158759</v>
      </c>
      <c r="E27" s="133">
        <f>IF(TrAvia_act!E17=0,"",E12/TrAvia_act!E17*100)</f>
        <v>3874.8695120492407</v>
      </c>
      <c r="F27" s="133">
        <f>IF(TrAvia_act!F17=0,"",F12/TrAvia_act!F17*100)</f>
        <v>4032.7404112807621</v>
      </c>
      <c r="G27" s="133">
        <f>IF(TrAvia_act!G17=0,"",G12/TrAvia_act!G17*100)</f>
        <v>4026.5110968790759</v>
      </c>
      <c r="H27" s="133">
        <f>IF(TrAvia_act!H17=0,"",H12/TrAvia_act!H17*100)</f>
        <v>3771.6852995042286</v>
      </c>
      <c r="I27" s="133">
        <f>IF(TrAvia_act!I17=0,"",I12/TrAvia_act!I17*100)</f>
        <v>3731.4778161577465</v>
      </c>
      <c r="J27" s="133">
        <f>IF(TrAvia_act!J17=0,"",J12/TrAvia_act!J17*100)</f>
        <v>3256.3419642612539</v>
      </c>
      <c r="K27" s="133">
        <f>IF(TrAvia_act!K17=0,"",K12/TrAvia_act!K17*100)</f>
        <v>3560.8114471702911</v>
      </c>
      <c r="L27" s="133">
        <f>IF(TrAvia_act!L17=0,"",L12/TrAvia_act!L17*100)</f>
        <v>3287.697199863574</v>
      </c>
      <c r="M27" s="133">
        <f>IF(TrAvia_act!M17=0,"",M12/TrAvia_act!M17*100)</f>
        <v>2978.5166588942725</v>
      </c>
      <c r="N27" s="133">
        <f>IF(TrAvia_act!N17=0,"",N12/TrAvia_act!N17*100)</f>
        <v>2897.3904796600723</v>
      </c>
      <c r="O27" s="133">
        <f>IF(TrAvia_act!O17=0,"",O12/TrAvia_act!O17*100)</f>
        <v>2620.9629056499189</v>
      </c>
      <c r="P27" s="133">
        <f>IF(TrAvia_act!P17=0,"",P12/TrAvia_act!P17*100)</f>
        <v>2798.5106238616286</v>
      </c>
      <c r="Q27" s="133">
        <f>IF(TrAvia_act!Q17=0,"",Q12/TrAvia_act!Q17*100)</f>
        <v>2876.1152436612688</v>
      </c>
    </row>
    <row r="28" spans="1:17" ht="11.45" customHeight="1" x14ac:dyDescent="0.25">
      <c r="A28" s="95" t="s">
        <v>126</v>
      </c>
      <c r="B28" s="75">
        <f>IF(TrAvia_act!B18=0,"",B13/TrAvia_act!B18*100)</f>
        <v>5059.6909569686441</v>
      </c>
      <c r="C28" s="75">
        <f>IF(TrAvia_act!C18=0,"",C13/TrAvia_act!C18*100)</f>
        <v>5272.926234209498</v>
      </c>
      <c r="D28" s="75">
        <f>IF(TrAvia_act!D18=0,"",D13/TrAvia_act!D18*100)</f>
        <v>5509.0500564438298</v>
      </c>
      <c r="E28" s="75">
        <f>IF(TrAvia_act!E18=0,"",E13/TrAvia_act!E18*100)</f>
        <v>5340.2198478171904</v>
      </c>
      <c r="F28" s="75">
        <f>IF(TrAvia_act!F18=0,"",F13/TrAvia_act!F18*100)</f>
        <v>5573.1353494806835</v>
      </c>
      <c r="G28" s="75">
        <f>IF(TrAvia_act!G18=0,"",G13/TrAvia_act!G18*100)</f>
        <v>5525.8312999971449</v>
      </c>
      <c r="H28" s="75">
        <f>IF(TrAvia_act!H18=0,"",H13/TrAvia_act!H18*100)</f>
        <v>5181.2545344294176</v>
      </c>
      <c r="I28" s="75">
        <f>IF(TrAvia_act!I18=0,"",I13/TrAvia_act!I18*100)</f>
        <v>5186.5549208123202</v>
      </c>
      <c r="J28" s="75">
        <f>IF(TrAvia_act!J18=0,"",J13/TrAvia_act!J18*100)</f>
        <v>4692.3956702496125</v>
      </c>
      <c r="K28" s="75">
        <f>IF(TrAvia_act!K18=0,"",K13/TrAvia_act!K18*100)</f>
        <v>5194.1915237466565</v>
      </c>
      <c r="L28" s="75">
        <f>IF(TrAvia_act!L18=0,"",L13/TrAvia_act!L18*100)</f>
        <v>4846.8327384540635</v>
      </c>
      <c r="M28" s="75">
        <f>IF(TrAvia_act!M18=0,"",M13/TrAvia_act!M18*100)</f>
        <v>4363.4393916385225</v>
      </c>
      <c r="N28" s="75">
        <f>IF(TrAvia_act!N18=0,"",N13/TrAvia_act!N18*100)</f>
        <v>4229.4255685070657</v>
      </c>
      <c r="O28" s="75">
        <f>IF(TrAvia_act!O18=0,"",O13/TrAvia_act!O18*100)</f>
        <v>3760.8881847517159</v>
      </c>
      <c r="P28" s="75">
        <f>IF(TrAvia_act!P18=0,"",P13/TrAvia_act!P18*100)</f>
        <v>3985.8803626137237</v>
      </c>
      <c r="Q28" s="75">
        <f>IF(TrAvia_act!Q18=0,"",Q13/TrAvia_act!Q18*100)</f>
        <v>4119.0690504345939</v>
      </c>
    </row>
    <row r="29" spans="1:17" ht="11.45" customHeight="1" x14ac:dyDescent="0.25">
      <c r="A29" s="93" t="s">
        <v>125</v>
      </c>
      <c r="B29" s="74">
        <f>IF(TrAvia_act!B19=0,"",B14/TrAvia_act!B19*100)</f>
        <v>3536.1840778394489</v>
      </c>
      <c r="C29" s="74">
        <f>IF(TrAvia_act!C19=0,"",C14/TrAvia_act!C19*100)</f>
        <v>3722.655262730756</v>
      </c>
      <c r="D29" s="74">
        <f>IF(TrAvia_act!D19=0,"",D14/TrAvia_act!D19*100)</f>
        <v>3921.7691283418671</v>
      </c>
      <c r="E29" s="74">
        <f>IF(TrAvia_act!E19=0,"",E14/TrAvia_act!E19*100)</f>
        <v>3807.2424044061058</v>
      </c>
      <c r="F29" s="74">
        <f>IF(TrAvia_act!F19=0,"",F14/TrAvia_act!F19*100)</f>
        <v>3958.6948287967807</v>
      </c>
      <c r="G29" s="74">
        <f>IF(TrAvia_act!G19=0,"",G14/TrAvia_act!G19*100)</f>
        <v>3940.5912968140151</v>
      </c>
      <c r="H29" s="74">
        <f>IF(TrAvia_act!H19=0,"",H14/TrAvia_act!H19*100)</f>
        <v>3717.4057169942039</v>
      </c>
      <c r="I29" s="74">
        <f>IF(TrAvia_act!I19=0,"",I14/TrAvia_act!I19*100)</f>
        <v>3667.5409624231456</v>
      </c>
      <c r="J29" s="74">
        <f>IF(TrAvia_act!J19=0,"",J14/TrAvia_act!J19*100)</f>
        <v>3203.0376014422045</v>
      </c>
      <c r="K29" s="74">
        <f>IF(TrAvia_act!K19=0,"",K14/TrAvia_act!K19*100)</f>
        <v>3501.4794552827839</v>
      </c>
      <c r="L29" s="74">
        <f>IF(TrAvia_act!L19=0,"",L14/TrAvia_act!L19*100)</f>
        <v>3234.9804870043686</v>
      </c>
      <c r="M29" s="74">
        <f>IF(TrAvia_act!M19=0,"",M14/TrAvia_act!M19*100)</f>
        <v>2937.4461473025076</v>
      </c>
      <c r="N29" s="74">
        <f>IF(TrAvia_act!N19=0,"",N14/TrAvia_act!N19*100)</f>
        <v>2848.1319054683231</v>
      </c>
      <c r="O29" s="74">
        <f>IF(TrAvia_act!O19=0,"",O14/TrAvia_act!O19*100)</f>
        <v>2581.7801480057842</v>
      </c>
      <c r="P29" s="74">
        <f>IF(TrAvia_act!P19=0,"",P14/TrAvia_act!P19*100)</f>
        <v>2754.8262438125394</v>
      </c>
      <c r="Q29" s="74">
        <f>IF(TrAvia_act!Q19=0,"",Q14/TrAvia_act!Q19*100)</f>
        <v>2837.4090615586279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494.29003563849369</v>
      </c>
      <c r="C32" s="134">
        <f>IF(TrAvia_act!C4=0,"",C8/TrAvia_act!C4*1000)</f>
        <v>514.50623803569704</v>
      </c>
      <c r="D32" s="134">
        <f>IF(TrAvia_act!D4=0,"",D8/TrAvia_act!D4*1000)</f>
        <v>545.8143953354072</v>
      </c>
      <c r="E32" s="134">
        <f>IF(TrAvia_act!E4=0,"",E8/TrAvia_act!E4*1000)</f>
        <v>528.96947251287565</v>
      </c>
      <c r="F32" s="134">
        <f>IF(TrAvia_act!F4=0,"",F8/TrAvia_act!F4*1000)</f>
        <v>547.60001644394288</v>
      </c>
      <c r="G32" s="134">
        <f>IF(TrAvia_act!G4=0,"",G8/TrAvia_act!G4*1000)</f>
        <v>551.13121401652825</v>
      </c>
      <c r="H32" s="134">
        <f>IF(TrAvia_act!H4=0,"",H8/TrAvia_act!H4*1000)</f>
        <v>509.55702699070395</v>
      </c>
      <c r="I32" s="134">
        <f>IF(TrAvia_act!I4=0,"",I8/TrAvia_act!I4*1000)</f>
        <v>469.22077933218935</v>
      </c>
      <c r="J32" s="134">
        <f>IF(TrAvia_act!J4=0,"",J8/TrAvia_act!J4*1000)</f>
        <v>436.94079937434913</v>
      </c>
      <c r="K32" s="134">
        <f>IF(TrAvia_act!K4=0,"",K8/TrAvia_act!K4*1000)</f>
        <v>465.36010847758735</v>
      </c>
      <c r="L32" s="134">
        <f>IF(TrAvia_act!L4=0,"",L8/TrAvia_act!L4*1000)</f>
        <v>457.93675477877099</v>
      </c>
      <c r="M32" s="134">
        <f>IF(TrAvia_act!M4=0,"",M8/TrAvia_act!M4*1000)</f>
        <v>431.01661505537157</v>
      </c>
      <c r="N32" s="134">
        <f>IF(TrAvia_act!N4=0,"",N8/TrAvia_act!N4*1000)</f>
        <v>400.28934249066134</v>
      </c>
      <c r="O32" s="134">
        <f>IF(TrAvia_act!O4=0,"",O8/TrAvia_act!O4*1000)</f>
        <v>340.27183741813076</v>
      </c>
      <c r="P32" s="134">
        <f>IF(TrAvia_act!P4=0,"",P8/TrAvia_act!P4*1000)</f>
        <v>351.26768889018507</v>
      </c>
      <c r="Q32" s="134">
        <f>IF(TrAvia_act!Q4=0,"",Q8/TrAvia_act!Q4*1000)</f>
        <v>364.87536301712396</v>
      </c>
    </row>
    <row r="33" spans="1:17" ht="11.45" customHeight="1" x14ac:dyDescent="0.25">
      <c r="A33" s="116" t="s">
        <v>23</v>
      </c>
      <c r="B33" s="77" t="str">
        <f>IF(TrAvia_act!B5=0,"",B9/TrAvia_act!B5*1000)</f>
        <v/>
      </c>
      <c r="C33" s="77" t="str">
        <f>IF(TrAvia_act!C5=0,"",C9/TrAvia_act!C5*1000)</f>
        <v/>
      </c>
      <c r="D33" s="77" t="str">
        <f>IF(TrAvia_act!D5=0,"",D9/TrAvia_act!D5*1000)</f>
        <v/>
      </c>
      <c r="E33" s="77" t="str">
        <f>IF(TrAvia_act!E5=0,"",E9/TrAvia_act!E5*1000)</f>
        <v/>
      </c>
      <c r="F33" s="77" t="str">
        <f>IF(TrAvia_act!F5=0,"",F9/TrAvia_act!F5*1000)</f>
        <v/>
      </c>
      <c r="G33" s="77" t="str">
        <f>IF(TrAvia_act!G5=0,"",G9/TrAvia_act!G5*1000)</f>
        <v/>
      </c>
      <c r="H33" s="77" t="str">
        <f>IF(TrAvia_act!H5=0,"",H9/TrAvia_act!H5*1000)</f>
        <v/>
      </c>
      <c r="I33" s="77" t="str">
        <f>IF(TrAvia_act!I5=0,"",I9/TrAvia_act!I5*1000)</f>
        <v/>
      </c>
      <c r="J33" s="77" t="str">
        <f>IF(TrAvia_act!J5=0,"",J9/TrAvia_act!J5*1000)</f>
        <v/>
      </c>
      <c r="K33" s="77" t="str">
        <f>IF(TrAvia_act!K5=0,"",K9/TrAvia_act!K5*1000)</f>
        <v/>
      </c>
      <c r="L33" s="77" t="str">
        <f>IF(TrAvia_act!L5=0,"",L9/TrAvia_act!L5*1000)</f>
        <v/>
      </c>
      <c r="M33" s="77" t="str">
        <f>IF(TrAvia_act!M5=0,"",M9/TrAvia_act!M5*1000)</f>
        <v/>
      </c>
      <c r="N33" s="77" t="str">
        <f>IF(TrAvia_act!N5=0,"",N9/TrAvia_act!N5*1000)</f>
        <v/>
      </c>
      <c r="O33" s="77" t="str">
        <f>IF(TrAvia_act!O5=0,"",O9/TrAvia_act!O5*1000)</f>
        <v/>
      </c>
      <c r="P33" s="77" t="str">
        <f>IF(TrAvia_act!P5=0,"",P9/TrAvia_act!P5*1000)</f>
        <v/>
      </c>
      <c r="Q33" s="77" t="str">
        <f>IF(TrAvia_act!Q5=0,"",Q9/TrAvia_act!Q5*1000)</f>
        <v/>
      </c>
    </row>
    <row r="34" spans="1:17" ht="11.45" customHeight="1" x14ac:dyDescent="0.25">
      <c r="A34" s="116" t="s">
        <v>127</v>
      </c>
      <c r="B34" s="77">
        <f>IF(TrAvia_act!B6=0,"",B10/TrAvia_act!B6*1000)</f>
        <v>495.13377503190503</v>
      </c>
      <c r="C34" s="77">
        <f>IF(TrAvia_act!C6=0,"",C10/TrAvia_act!C6*1000)</f>
        <v>521.96331363358217</v>
      </c>
      <c r="D34" s="77">
        <f>IF(TrAvia_act!D6=0,"",D10/TrAvia_act!D6*1000)</f>
        <v>555.7075760026396</v>
      </c>
      <c r="E34" s="77">
        <f>IF(TrAvia_act!E6=0,"",E10/TrAvia_act!E6*1000)</f>
        <v>539.22793277930498</v>
      </c>
      <c r="F34" s="77">
        <f>IF(TrAvia_act!F6=0,"",F10/TrAvia_act!F6*1000)</f>
        <v>558.41633339734403</v>
      </c>
      <c r="G34" s="77">
        <f>IF(TrAvia_act!G6=0,"",G10/TrAvia_act!G6*1000)</f>
        <v>569.89230760117221</v>
      </c>
      <c r="H34" s="77">
        <f>IF(TrAvia_act!H6=0,"",H10/TrAvia_act!H6*1000)</f>
        <v>531.78713288511324</v>
      </c>
      <c r="I34" s="77">
        <f>IF(TrAvia_act!I6=0,"",I10/TrAvia_act!I6*1000)</f>
        <v>487.00683908004686</v>
      </c>
      <c r="J34" s="77">
        <f>IF(TrAvia_act!J6=0,"",J10/TrAvia_act!J6*1000)</f>
        <v>457.36253210886326</v>
      </c>
      <c r="K34" s="77">
        <f>IF(TrAvia_act!K6=0,"",K10/TrAvia_act!K6*1000)</f>
        <v>486.62889198561953</v>
      </c>
      <c r="L34" s="77">
        <f>IF(TrAvia_act!L6=0,"",L10/TrAvia_act!L6*1000)</f>
        <v>472.29506315045876</v>
      </c>
      <c r="M34" s="77">
        <f>IF(TrAvia_act!M6=0,"",M10/TrAvia_act!M6*1000)</f>
        <v>439.98543413650901</v>
      </c>
      <c r="N34" s="77">
        <f>IF(TrAvia_act!N6=0,"",N10/TrAvia_act!N6*1000)</f>
        <v>410.70053399987916</v>
      </c>
      <c r="O34" s="77">
        <f>IF(TrAvia_act!O6=0,"",O10/TrAvia_act!O6*1000)</f>
        <v>345.32718310726585</v>
      </c>
      <c r="P34" s="77">
        <f>IF(TrAvia_act!P6=0,"",P10/TrAvia_act!P6*1000)</f>
        <v>352.66556442687818</v>
      </c>
      <c r="Q34" s="77">
        <f>IF(TrAvia_act!Q6=0,"",Q10/TrAvia_act!Q6*1000)</f>
        <v>360.73846118031111</v>
      </c>
    </row>
    <row r="35" spans="1:17" ht="11.45" customHeight="1" x14ac:dyDescent="0.25">
      <c r="A35" s="116" t="s">
        <v>125</v>
      </c>
      <c r="B35" s="77">
        <f>IF(TrAvia_act!B7=0,"",B11/TrAvia_act!B7*1000)</f>
        <v>484.24603298891361</v>
      </c>
      <c r="C35" s="77">
        <f>IF(TrAvia_act!C7=0,"",C11/TrAvia_act!C7*1000)</f>
        <v>435.97631101552753</v>
      </c>
      <c r="D35" s="77">
        <f>IF(TrAvia_act!D7=0,"",D11/TrAvia_act!D7*1000)</f>
        <v>468.84033766546918</v>
      </c>
      <c r="E35" s="77">
        <f>IF(TrAvia_act!E7=0,"",E11/TrAvia_act!E7*1000)</f>
        <v>461.61573424227834</v>
      </c>
      <c r="F35" s="77">
        <f>IF(TrAvia_act!F7=0,"",F11/TrAvia_act!F7*1000)</f>
        <v>485.2742804605216</v>
      </c>
      <c r="G35" s="77">
        <f>IF(TrAvia_act!G7=0,"",G11/TrAvia_act!G7*1000)</f>
        <v>459.01665676799968</v>
      </c>
      <c r="H35" s="77">
        <f>IF(TrAvia_act!H7=0,"",H11/TrAvia_act!H7*1000)</f>
        <v>414.79919118741901</v>
      </c>
      <c r="I35" s="77">
        <f>IF(TrAvia_act!I7=0,"",I11/TrAvia_act!I7*1000)</f>
        <v>409.74655809429726</v>
      </c>
      <c r="J35" s="77">
        <f>IF(TrAvia_act!J7=0,"",J11/TrAvia_act!J7*1000)</f>
        <v>375.4067596903007</v>
      </c>
      <c r="K35" s="77">
        <f>IF(TrAvia_act!K7=0,"",K11/TrAvia_act!K7*1000)</f>
        <v>404.82965895495153</v>
      </c>
      <c r="L35" s="77">
        <f>IF(TrAvia_act!L7=0,"",L11/TrAvia_act!L7*1000)</f>
        <v>411.88277347288084</v>
      </c>
      <c r="M35" s="77">
        <f>IF(TrAvia_act!M7=0,"",M11/TrAvia_act!M7*1000)</f>
        <v>394.94046668946231</v>
      </c>
      <c r="N35" s="77">
        <f>IF(TrAvia_act!N7=0,"",N11/TrAvia_act!N7*1000)</f>
        <v>362.40417385641365</v>
      </c>
      <c r="O35" s="77">
        <f>IF(TrAvia_act!O7=0,"",O11/TrAvia_act!O7*1000)</f>
        <v>318.3213332838925</v>
      </c>
      <c r="P35" s="77">
        <f>IF(TrAvia_act!P7=0,"",P11/TrAvia_act!P7*1000)</f>
        <v>345.24411314577816</v>
      </c>
      <c r="Q35" s="77">
        <f>IF(TrAvia_act!Q7=0,"",Q11/TrAvia_act!Q7*1000)</f>
        <v>387.00045256898517</v>
      </c>
    </row>
    <row r="36" spans="1:17" ht="11.45" customHeight="1" x14ac:dyDescent="0.25">
      <c r="A36" s="128" t="s">
        <v>33</v>
      </c>
      <c r="B36" s="133">
        <f>IF(TrAvia_act!B8=0,"",B12/TrAvia_act!B8*1000)</f>
        <v>675.04468528234997</v>
      </c>
      <c r="C36" s="133">
        <f>IF(TrAvia_act!C8=0,"",C12/TrAvia_act!C8*1000)</f>
        <v>711.73297359284925</v>
      </c>
      <c r="D36" s="133">
        <f>IF(TrAvia_act!D8=0,"",D12/TrAvia_act!D8*1000)</f>
        <v>744.47232660346913</v>
      </c>
      <c r="E36" s="133">
        <f>IF(TrAvia_act!E8=0,"",E12/TrAvia_act!E8*1000)</f>
        <v>741.23941156101444</v>
      </c>
      <c r="F36" s="133">
        <f>IF(TrAvia_act!F8=0,"",F12/TrAvia_act!F8*1000)</f>
        <v>761.50272359498547</v>
      </c>
      <c r="G36" s="133">
        <f>IF(TrAvia_act!G8=0,"",G12/TrAvia_act!G8*1000)</f>
        <v>756.61819106488053</v>
      </c>
      <c r="H36" s="133">
        <f>IF(TrAvia_act!H8=0,"",H12/TrAvia_act!H8*1000)</f>
        <v>708.03845750891139</v>
      </c>
      <c r="I36" s="133">
        <f>IF(TrAvia_act!I8=0,"",I12/TrAvia_act!I8*1000)</f>
        <v>702.20661386908534</v>
      </c>
      <c r="J36" s="133">
        <f>IF(TrAvia_act!J8=0,"",J12/TrAvia_act!J8*1000)</f>
        <v>614.25020214686276</v>
      </c>
      <c r="K36" s="133">
        <f>IF(TrAvia_act!K8=0,"",K12/TrAvia_act!K8*1000)</f>
        <v>678.42554276422834</v>
      </c>
      <c r="L36" s="133">
        <f>IF(TrAvia_act!L8=0,"",L12/TrAvia_act!L8*1000)</f>
        <v>609.64356575534623</v>
      </c>
      <c r="M36" s="133">
        <f>IF(TrAvia_act!M8=0,"",M12/TrAvia_act!M8*1000)</f>
        <v>560.08108823840166</v>
      </c>
      <c r="N36" s="133">
        <f>IF(TrAvia_act!N8=0,"",N12/TrAvia_act!N8*1000)</f>
        <v>560.37219807866427</v>
      </c>
      <c r="O36" s="133">
        <f>IF(TrAvia_act!O8=0,"",O12/TrAvia_act!O8*1000)</f>
        <v>529.17681369069248</v>
      </c>
      <c r="P36" s="133">
        <f>IF(TrAvia_act!P8=0,"",P12/TrAvia_act!P8*1000)</f>
        <v>539.13854246926451</v>
      </c>
      <c r="Q36" s="133">
        <f>IF(TrAvia_act!Q8=0,"",Q12/TrAvia_act!Q8*1000)</f>
        <v>575.27527614874168</v>
      </c>
    </row>
    <row r="37" spans="1:17" ht="11.45" customHeight="1" x14ac:dyDescent="0.25">
      <c r="A37" s="95" t="s">
        <v>126</v>
      </c>
      <c r="B37" s="75">
        <f>IF(TrAvia_act!B9=0,"",B13/TrAvia_act!B9*1000)</f>
        <v>2474.9676865447491</v>
      </c>
      <c r="C37" s="75">
        <f>IF(TrAvia_act!C9=0,"",C13/TrAvia_act!C9*1000)</f>
        <v>2515.1982670890161</v>
      </c>
      <c r="D37" s="75">
        <f>IF(TrAvia_act!D9=0,"",D13/TrAvia_act!D9*1000)</f>
        <v>2587.7728518207377</v>
      </c>
      <c r="E37" s="75">
        <f>IF(TrAvia_act!E9=0,"",E13/TrAvia_act!E9*1000)</f>
        <v>2473.4259248804528</v>
      </c>
      <c r="F37" s="75">
        <f>IF(TrAvia_act!F9=0,"",F13/TrAvia_act!F9*1000)</f>
        <v>2548.5437568097677</v>
      </c>
      <c r="G37" s="75">
        <f>IF(TrAvia_act!G9=0,"",G13/TrAvia_act!G9*1000)</f>
        <v>2553.4980707065979</v>
      </c>
      <c r="H37" s="75">
        <f>IF(TrAvia_act!H9=0,"",H13/TrAvia_act!H9*1000)</f>
        <v>2493.3454012177176</v>
      </c>
      <c r="I37" s="75">
        <f>IF(TrAvia_act!I9=0,"",I13/TrAvia_act!I9*1000)</f>
        <v>2524.1059026848388</v>
      </c>
      <c r="J37" s="75">
        <f>IF(TrAvia_act!J9=0,"",J13/TrAvia_act!J9*1000)</f>
        <v>2337.2854612545661</v>
      </c>
      <c r="K37" s="75">
        <f>IF(TrAvia_act!K9=0,"",K13/TrAvia_act!K9*1000)</f>
        <v>2548.6820250535911</v>
      </c>
      <c r="L37" s="75">
        <f>IF(TrAvia_act!L9=0,"",L13/TrAvia_act!L9*1000)</f>
        <v>2290.6047611092631</v>
      </c>
      <c r="M37" s="75">
        <f>IF(TrAvia_act!M9=0,"",M13/TrAvia_act!M9*1000)</f>
        <v>1989.0297672001409</v>
      </c>
      <c r="N37" s="75">
        <f>IF(TrAvia_act!N9=0,"",N13/TrAvia_act!N9*1000)</f>
        <v>1944.6686387705599</v>
      </c>
      <c r="O37" s="75">
        <f>IF(TrAvia_act!O9=0,"",O13/TrAvia_act!O9*1000)</f>
        <v>1709.5716912179118</v>
      </c>
      <c r="P37" s="75">
        <f>IF(TrAvia_act!P9=0,"",P13/TrAvia_act!P9*1000)</f>
        <v>1678.0333443896698</v>
      </c>
      <c r="Q37" s="75">
        <f>IF(TrAvia_act!Q9=0,"",Q13/TrAvia_act!Q9*1000)</f>
        <v>1757.0382198217965</v>
      </c>
    </row>
    <row r="38" spans="1:17" ht="11.45" customHeight="1" x14ac:dyDescent="0.25">
      <c r="A38" s="93" t="s">
        <v>125</v>
      </c>
      <c r="B38" s="74">
        <f>IF(TrAvia_act!B10=0,"",B14/TrAvia_act!B10*1000)</f>
        <v>658.70211041928644</v>
      </c>
      <c r="C38" s="74">
        <f>IF(TrAvia_act!C10=0,"",C14/TrAvia_act!C10*1000)</f>
        <v>696.00633272246466</v>
      </c>
      <c r="D38" s="74">
        <f>IF(TrAvia_act!D10=0,"",D14/TrAvia_act!D10*1000)</f>
        <v>724.85652654609441</v>
      </c>
      <c r="E38" s="74">
        <f>IF(TrAvia_act!E10=0,"",E14/TrAvia_act!E10*1000)</f>
        <v>709.09339689426849</v>
      </c>
      <c r="F38" s="74">
        <f>IF(TrAvia_act!F10=0,"",F14/TrAvia_act!F10*1000)</f>
        <v>727.00469457554686</v>
      </c>
      <c r="G38" s="74">
        <f>IF(TrAvia_act!G10=0,"",G14/TrAvia_act!G10*1000)</f>
        <v>716.12275513703685</v>
      </c>
      <c r="H38" s="74">
        <f>IF(TrAvia_act!H10=0,"",H14/TrAvia_act!H10*1000)</f>
        <v>681.83522126531579</v>
      </c>
      <c r="I38" s="74">
        <f>IF(TrAvia_act!I10=0,"",I14/TrAvia_act!I10*1000)</f>
        <v>672.06295189775074</v>
      </c>
      <c r="J38" s="74">
        <f>IF(TrAvia_act!J10=0,"",J14/TrAvia_act!J10*1000)</f>
        <v>590.57560628302599</v>
      </c>
      <c r="K38" s="74">
        <f>IF(TrAvia_act!K10=0,"",K14/TrAvia_act!K10*1000)</f>
        <v>652.61994598073181</v>
      </c>
      <c r="L38" s="74">
        <f>IF(TrAvia_act!L10=0,"",L14/TrAvia_act!L10*1000)</f>
        <v>587.79202634696912</v>
      </c>
      <c r="M38" s="74">
        <f>IF(TrAvia_act!M10=0,"",M14/TrAvia_act!M10*1000)</f>
        <v>542.89968841760196</v>
      </c>
      <c r="N38" s="74">
        <f>IF(TrAvia_act!N10=0,"",N14/TrAvia_act!N10*1000)</f>
        <v>539.29105444417462</v>
      </c>
      <c r="O38" s="74">
        <f>IF(TrAvia_act!O10=0,"",O14/TrAvia_act!O10*1000)</f>
        <v>511.49325424865145</v>
      </c>
      <c r="P38" s="74">
        <f>IF(TrAvia_act!P10=0,"",P14/TrAvia_act!P10*1000)</f>
        <v>520.33931875087774</v>
      </c>
      <c r="Q38" s="74">
        <f>IF(TrAvia_act!Q10=0,"",Q14/TrAvia_act!Q10*1000)</f>
        <v>558.29990870077927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17799.507510732681</v>
      </c>
      <c r="C41" s="134">
        <f>IF(TrAvia_act!C22=0,"",1000000*C8/TrAvia_act!C22)</f>
        <v>18670.815115736143</v>
      </c>
      <c r="D41" s="134">
        <f>IF(TrAvia_act!D22=0,"",1000000*D8/TrAvia_act!D22)</f>
        <v>20200.315940876331</v>
      </c>
      <c r="E41" s="134">
        <f>IF(TrAvia_act!E22=0,"",1000000*E8/TrAvia_act!E22)</f>
        <v>19847.750111800739</v>
      </c>
      <c r="F41" s="134">
        <f>IF(TrAvia_act!F22=0,"",1000000*F8/TrAvia_act!F22)</f>
        <v>20816.591202857886</v>
      </c>
      <c r="G41" s="134">
        <f>IF(TrAvia_act!G22=0,"",1000000*G8/TrAvia_act!G22)</f>
        <v>20950.005157168307</v>
      </c>
      <c r="H41" s="134">
        <f>IF(TrAvia_act!H22=0,"",1000000*H8/TrAvia_act!H22)</f>
        <v>19425.366598296987</v>
      </c>
      <c r="I41" s="134">
        <f>IF(TrAvia_act!I22=0,"",1000000*I8/TrAvia_act!I22)</f>
        <v>19772.894757094808</v>
      </c>
      <c r="J41" s="134">
        <f>IF(TrAvia_act!J22=0,"",1000000*J8/TrAvia_act!J22)</f>
        <v>17891.248802110284</v>
      </c>
      <c r="K41" s="134">
        <f>IF(TrAvia_act!K22=0,"",1000000*K8/TrAvia_act!K22)</f>
        <v>21043.531946158844</v>
      </c>
      <c r="L41" s="134">
        <f>IF(TrAvia_act!L22=0,"",1000000*L8/TrAvia_act!L22)</f>
        <v>19760.020587463441</v>
      </c>
      <c r="M41" s="134">
        <f>IF(TrAvia_act!M22=0,"",1000000*M8/TrAvia_act!M22)</f>
        <v>17965.829092566688</v>
      </c>
      <c r="N41" s="134">
        <f>IF(TrAvia_act!N22=0,"",1000000*N8/TrAvia_act!N22)</f>
        <v>17716.271154355352</v>
      </c>
      <c r="O41" s="134">
        <f>IF(TrAvia_act!O22=0,"",1000000*O8/TrAvia_act!O22)</f>
        <v>16084.433628779176</v>
      </c>
      <c r="P41" s="134">
        <f>IF(TrAvia_act!P22=0,"",1000000*P8/TrAvia_act!P22)</f>
        <v>17229.852245324026</v>
      </c>
      <c r="Q41" s="134">
        <f>IF(TrAvia_act!Q22=0,"",1000000*Q8/TrAvia_act!Q22)</f>
        <v>17676.958152171326</v>
      </c>
    </row>
    <row r="42" spans="1:17" ht="11.45" customHeight="1" x14ac:dyDescent="0.25">
      <c r="A42" s="116" t="s">
        <v>23</v>
      </c>
      <c r="B42" s="77" t="str">
        <f>IF(TrAvia_act!B23=0,"",1000000*B9/TrAvia_act!B23)</f>
        <v/>
      </c>
      <c r="C42" s="77" t="str">
        <f>IF(TrAvia_act!C23=0,"",1000000*C9/TrAvia_act!C23)</f>
        <v/>
      </c>
      <c r="D42" s="77" t="str">
        <f>IF(TrAvia_act!D23=0,"",1000000*D9/TrAvia_act!D23)</f>
        <v/>
      </c>
      <c r="E42" s="77" t="str">
        <f>IF(TrAvia_act!E23=0,"",1000000*E9/TrAvia_act!E23)</f>
        <v/>
      </c>
      <c r="F42" s="77" t="str">
        <f>IF(TrAvia_act!F23=0,"",1000000*F9/TrAvia_act!F23)</f>
        <v/>
      </c>
      <c r="G42" s="77" t="str">
        <f>IF(TrAvia_act!G23=0,"",1000000*G9/TrAvia_act!G23)</f>
        <v/>
      </c>
      <c r="H42" s="77" t="str">
        <f>IF(TrAvia_act!H23=0,"",1000000*H9/TrAvia_act!H23)</f>
        <v/>
      </c>
      <c r="I42" s="77" t="str">
        <f>IF(TrAvia_act!I23=0,"",1000000*I9/TrAvia_act!I23)</f>
        <v/>
      </c>
      <c r="J42" s="77" t="str">
        <f>IF(TrAvia_act!J23=0,"",1000000*J9/TrAvia_act!J23)</f>
        <v/>
      </c>
      <c r="K42" s="77" t="str">
        <f>IF(TrAvia_act!K23=0,"",1000000*K9/TrAvia_act!K23)</f>
        <v/>
      </c>
      <c r="L42" s="77" t="str">
        <f>IF(TrAvia_act!L23=0,"",1000000*L9/TrAvia_act!L23)</f>
        <v/>
      </c>
      <c r="M42" s="77" t="str">
        <f>IF(TrAvia_act!M23=0,"",1000000*M9/TrAvia_act!M23)</f>
        <v/>
      </c>
      <c r="N42" s="77" t="str">
        <f>IF(TrAvia_act!N23=0,"",1000000*N9/TrAvia_act!N23)</f>
        <v/>
      </c>
      <c r="O42" s="77" t="str">
        <f>IF(TrAvia_act!O23=0,"",1000000*O9/TrAvia_act!O23)</f>
        <v/>
      </c>
      <c r="P42" s="77" t="str">
        <f>IF(TrAvia_act!P23=0,"",1000000*P9/TrAvia_act!P23)</f>
        <v/>
      </c>
      <c r="Q42" s="77" t="str">
        <f>IF(TrAvia_act!Q23=0,"",1000000*Q9/TrAvia_act!Q23)</f>
        <v/>
      </c>
    </row>
    <row r="43" spans="1:17" ht="11.45" customHeight="1" x14ac:dyDescent="0.25">
      <c r="A43" s="116" t="s">
        <v>127</v>
      </c>
      <c r="B43" s="77">
        <f>IF(TrAvia_act!B24=0,"",1000000*B10/TrAvia_act!B24)</f>
        <v>17167.060620580844</v>
      </c>
      <c r="C43" s="77">
        <f>IF(TrAvia_act!C24=0,"",1000000*C10/TrAvia_act!C24)</f>
        <v>18153.325391232553</v>
      </c>
      <c r="D43" s="77">
        <f>IF(TrAvia_act!D24=0,"",1000000*D10/TrAvia_act!D24)</f>
        <v>19480.088084999948</v>
      </c>
      <c r="E43" s="77">
        <f>IF(TrAvia_act!E24=0,"",1000000*E10/TrAvia_act!E24)</f>
        <v>19025.120180536214</v>
      </c>
      <c r="F43" s="77">
        <f>IF(TrAvia_act!F24=0,"",1000000*F10/TrAvia_act!F24)</f>
        <v>19777.393180376635</v>
      </c>
      <c r="G43" s="77">
        <f>IF(TrAvia_act!G24=0,"",1000000*G10/TrAvia_act!G24)</f>
        <v>19819.977259100331</v>
      </c>
      <c r="H43" s="77">
        <f>IF(TrAvia_act!H24=0,"",1000000*H10/TrAvia_act!H24)</f>
        <v>18218.688977674909</v>
      </c>
      <c r="I43" s="77">
        <f>IF(TrAvia_act!I24=0,"",1000000*I10/TrAvia_act!I24)</f>
        <v>18196.195073119921</v>
      </c>
      <c r="J43" s="77">
        <f>IF(TrAvia_act!J24=0,"",1000000*J10/TrAvia_act!J24)</f>
        <v>16294.032971416116</v>
      </c>
      <c r="K43" s="77">
        <f>IF(TrAvia_act!K24=0,"",1000000*K10/TrAvia_act!K24)</f>
        <v>19155.156676744649</v>
      </c>
      <c r="L43" s="77">
        <f>IF(TrAvia_act!L24=0,"",1000000*L10/TrAvia_act!L24)</f>
        <v>18305.242085870199</v>
      </c>
      <c r="M43" s="77">
        <f>IF(TrAvia_act!M24=0,"",1000000*M10/TrAvia_act!M24)</f>
        <v>16922.161215826254</v>
      </c>
      <c r="N43" s="77">
        <f>IF(TrAvia_act!N24=0,"",1000000*N10/TrAvia_act!N24)</f>
        <v>16585.766753831456</v>
      </c>
      <c r="O43" s="77">
        <f>IF(TrAvia_act!O24=0,"",1000000*O10/TrAvia_act!O24)</f>
        <v>15147.917439629186</v>
      </c>
      <c r="P43" s="77">
        <f>IF(TrAvia_act!P24=0,"",1000000*P10/TrAvia_act!P24)</f>
        <v>16153.772068345485</v>
      </c>
      <c r="Q43" s="77">
        <f>IF(TrAvia_act!Q24=0,"",1000000*Q10/TrAvia_act!Q24)</f>
        <v>16646.760187160315</v>
      </c>
    </row>
    <row r="44" spans="1:17" ht="11.45" customHeight="1" x14ac:dyDescent="0.25">
      <c r="A44" s="116" t="s">
        <v>125</v>
      </c>
      <c r="B44" s="77">
        <f>IF(TrAvia_act!B25=0,"",1000000*B11/TrAvia_act!B25)</f>
        <v>32269.924299168881</v>
      </c>
      <c r="C44" s="77">
        <f>IF(TrAvia_act!C25=0,"",1000000*C11/TrAvia_act!C25)</f>
        <v>29146.246148548464</v>
      </c>
      <c r="D44" s="77">
        <f>IF(TrAvia_act!D25=0,"",1000000*D11/TrAvia_act!D25)</f>
        <v>30651.318248593208</v>
      </c>
      <c r="E44" s="77">
        <f>IF(TrAvia_act!E25=0,"",1000000*E11/TrAvia_act!E25)</f>
        <v>29695.568960099648</v>
      </c>
      <c r="F44" s="77">
        <f>IF(TrAvia_act!F25=0,"",1000000*F11/TrAvia_act!F25)</f>
        <v>31947.278455699201</v>
      </c>
      <c r="G44" s="77">
        <f>IF(TrAvia_act!G25=0,"",1000000*G11/TrAvia_act!G25)</f>
        <v>32109.873726205355</v>
      </c>
      <c r="H44" s="77">
        <f>IF(TrAvia_act!H25=0,"",1000000*H11/TrAvia_act!H25)</f>
        <v>30444.860570246103</v>
      </c>
      <c r="I44" s="77">
        <f>IF(TrAvia_act!I25=0,"",1000000*I11/TrAvia_act!I25)</f>
        <v>30159.050260994663</v>
      </c>
      <c r="J44" s="77">
        <f>IF(TrAvia_act!J25=0,"",1000000*J11/TrAvia_act!J25)</f>
        <v>27948.339246950371</v>
      </c>
      <c r="K44" s="77">
        <f>IF(TrAvia_act!K25=0,"",1000000*K11/TrAvia_act!K25)</f>
        <v>31752.117274724682</v>
      </c>
      <c r="L44" s="77">
        <f>IF(TrAvia_act!L25=0,"",1000000*L11/TrAvia_act!L25)</f>
        <v>27921.365517153477</v>
      </c>
      <c r="M44" s="77">
        <f>IF(TrAvia_act!M25=0,"",1000000*M11/TrAvia_act!M25)</f>
        <v>24827.525301147052</v>
      </c>
      <c r="N44" s="77">
        <f>IF(TrAvia_act!N25=0,"",1000000*N11/TrAvia_act!N25)</f>
        <v>24643.065664028163</v>
      </c>
      <c r="O44" s="77">
        <f>IF(TrAvia_act!O25=0,"",1000000*O11/TrAvia_act!O25)</f>
        <v>22693.121910532311</v>
      </c>
      <c r="P44" s="77">
        <f>IF(TrAvia_act!P25=0,"",1000000*P11/TrAvia_act!P25)</f>
        <v>24377.950560118014</v>
      </c>
      <c r="Q44" s="77">
        <f>IF(TrAvia_act!Q25=0,"",1000000*Q11/TrAvia_act!Q25)</f>
        <v>25563.906112016914</v>
      </c>
    </row>
    <row r="45" spans="1:17" ht="11.45" customHeight="1" x14ac:dyDescent="0.25">
      <c r="A45" s="128" t="s">
        <v>18</v>
      </c>
      <c r="B45" s="133">
        <f>IF(TrAvia_act!B26=0,"",1000000*B12/TrAvia_act!B26)</f>
        <v>68782.687839548715</v>
      </c>
      <c r="C45" s="133">
        <f>IF(TrAvia_act!C26=0,"",1000000*C12/TrAvia_act!C26)</f>
        <v>72638.623557892905</v>
      </c>
      <c r="D45" s="133">
        <f>IF(TrAvia_act!D26=0,"",1000000*D12/TrAvia_act!D26)</f>
        <v>75701.873264387046</v>
      </c>
      <c r="E45" s="133">
        <f>IF(TrAvia_act!E26=0,"",1000000*E12/TrAvia_act!E26)</f>
        <v>70622.215614673958</v>
      </c>
      <c r="F45" s="133">
        <f>IF(TrAvia_act!F26=0,"",1000000*F12/TrAvia_act!F26)</f>
        <v>73175.875173278153</v>
      </c>
      <c r="G45" s="133">
        <f>IF(TrAvia_act!G26=0,"",1000000*G12/TrAvia_act!G26)</f>
        <v>71530.436978155209</v>
      </c>
      <c r="H45" s="133">
        <f>IF(TrAvia_act!H26=0,"",1000000*H12/TrAvia_act!H26)</f>
        <v>68859.852753767555</v>
      </c>
      <c r="I45" s="133">
        <f>IF(TrAvia_act!I26=0,"",1000000*I12/TrAvia_act!I26)</f>
        <v>69078.459835554953</v>
      </c>
      <c r="J45" s="133">
        <f>IF(TrAvia_act!J26=0,"",1000000*J12/TrAvia_act!J26)</f>
        <v>66439.384440136448</v>
      </c>
      <c r="K45" s="133">
        <f>IF(TrAvia_act!K26=0,"",1000000*K12/TrAvia_act!K26)</f>
        <v>76023.105294436318</v>
      </c>
      <c r="L45" s="133">
        <f>IF(TrAvia_act!L26=0,"",1000000*L12/TrAvia_act!L26)</f>
        <v>73729.764268672574</v>
      </c>
      <c r="M45" s="133">
        <f>IF(TrAvia_act!M26=0,"",1000000*M12/TrAvia_act!M26)</f>
        <v>67831.409941241465</v>
      </c>
      <c r="N45" s="133">
        <f>IF(TrAvia_act!N26=0,"",1000000*N12/TrAvia_act!N26)</f>
        <v>65196.624573856308</v>
      </c>
      <c r="O45" s="133">
        <f>IF(TrAvia_act!O26=0,"",1000000*O12/TrAvia_act!O26)</f>
        <v>58747.361695642649</v>
      </c>
      <c r="P45" s="133">
        <f>IF(TrAvia_act!P26=0,"",1000000*P12/TrAvia_act!P26)</f>
        <v>62090.79837836713</v>
      </c>
      <c r="Q45" s="133">
        <f>IF(TrAvia_act!Q26=0,"",1000000*Q12/TrAvia_act!Q26)</f>
        <v>65088.46144315532</v>
      </c>
    </row>
    <row r="46" spans="1:17" ht="11.45" customHeight="1" x14ac:dyDescent="0.25">
      <c r="A46" s="95" t="s">
        <v>126</v>
      </c>
      <c r="B46" s="75">
        <f>IF(TrAvia_act!B27=0,"",1000000*B13/TrAvia_act!B27)</f>
        <v>26659.239896886749</v>
      </c>
      <c r="C46" s="75">
        <f>IF(TrAvia_act!C27=0,"",1000000*C13/TrAvia_act!C27)</f>
        <v>27776.396475439109</v>
      </c>
      <c r="D46" s="75">
        <f>IF(TrAvia_act!D27=0,"",1000000*D13/TrAvia_act!D27)</f>
        <v>29012.230815638679</v>
      </c>
      <c r="E46" s="75">
        <f>IF(TrAvia_act!E27=0,"",1000000*E13/TrAvia_act!E27)</f>
        <v>28131.531037327062</v>
      </c>
      <c r="F46" s="75">
        <f>IF(TrAvia_act!F27=0,"",1000000*F13/TrAvia_act!F27)</f>
        <v>29365.135338406377</v>
      </c>
      <c r="G46" s="75">
        <f>IF(TrAvia_act!G27=0,"",1000000*G13/TrAvia_act!G27)</f>
        <v>29110.793178210115</v>
      </c>
      <c r="H46" s="75">
        <f>IF(TrAvia_act!H27=0,"",1000000*H13/TrAvia_act!H27)</f>
        <v>27300.9703753051</v>
      </c>
      <c r="I46" s="75">
        <f>IF(TrAvia_act!I27=0,"",1000000*I13/TrAvia_act!I27)</f>
        <v>27326.890734571858</v>
      </c>
      <c r="J46" s="75">
        <f>IF(TrAvia_act!J27=0,"",1000000*J13/TrAvia_act!J27)</f>
        <v>24715.803752946391</v>
      </c>
      <c r="K46" s="75">
        <f>IF(TrAvia_act!K27=0,"",1000000*K13/TrAvia_act!K27)</f>
        <v>27361.621170717965</v>
      </c>
      <c r="L46" s="75">
        <f>IF(TrAvia_act!L27=0,"",1000000*L13/TrAvia_act!L27)</f>
        <v>26060.735157923762</v>
      </c>
      <c r="M46" s="75">
        <f>IF(TrAvia_act!M27=0,"",1000000*M13/TrAvia_act!M27)</f>
        <v>23888.33847643996</v>
      </c>
      <c r="N46" s="75">
        <f>IF(TrAvia_act!N27=0,"",1000000*N13/TrAvia_act!N27)</f>
        <v>22983.506298059769</v>
      </c>
      <c r="O46" s="75">
        <f>IF(TrAvia_act!O27=0,"",1000000*O13/TrAvia_act!O27)</f>
        <v>20666.268855513255</v>
      </c>
      <c r="P46" s="75">
        <f>IF(TrAvia_act!P27=0,"",1000000*P13/TrAvia_act!P27)</f>
        <v>21803.719982608734</v>
      </c>
      <c r="Q46" s="75">
        <f>IF(TrAvia_act!Q27=0,"",1000000*Q13/TrAvia_act!Q27)</f>
        <v>22478.448501347684</v>
      </c>
    </row>
    <row r="47" spans="1:17" ht="11.45" customHeight="1" x14ac:dyDescent="0.25">
      <c r="A47" s="93" t="s">
        <v>125</v>
      </c>
      <c r="B47" s="74">
        <f>IF(TrAvia_act!B28=0,"",1000000*B14/TrAvia_act!B28)</f>
        <v>72701.615486886047</v>
      </c>
      <c r="C47" s="74">
        <f>IF(TrAvia_act!C28=0,"",1000000*C14/TrAvia_act!C28)</f>
        <v>76533.972780777636</v>
      </c>
      <c r="D47" s="74">
        <f>IF(TrAvia_act!D28=0,"",1000000*D14/TrAvia_act!D28)</f>
        <v>80631.67053284061</v>
      </c>
      <c r="E47" s="74">
        <f>IF(TrAvia_act!E28=0,"",1000000*E14/TrAvia_act!E28)</f>
        <v>78275.623270255688</v>
      </c>
      <c r="F47" s="74">
        <f>IF(TrAvia_act!F28=0,"",1000000*F14/TrAvia_act!F28)</f>
        <v>81393.639590266364</v>
      </c>
      <c r="G47" s="74">
        <f>IF(TrAvia_act!G28=0,"",1000000*G14/TrAvia_act!G28)</f>
        <v>81017.379352711127</v>
      </c>
      <c r="H47" s="74">
        <f>IF(TrAvia_act!H28=0,"",1000000*H14/TrAvia_act!H28)</f>
        <v>74986.362286784642</v>
      </c>
      <c r="I47" s="74">
        <f>IF(TrAvia_act!I28=0,"",1000000*I14/TrAvia_act!I28)</f>
        <v>76324.777897523905</v>
      </c>
      <c r="J47" s="74">
        <f>IF(TrAvia_act!J28=0,"",1000000*J14/TrAvia_act!J28)</f>
        <v>73154.824368892994</v>
      </c>
      <c r="K47" s="74">
        <f>IF(TrAvia_act!K28=0,"",1000000*K14/TrAvia_act!K28)</f>
        <v>84080.750808239914</v>
      </c>
      <c r="L47" s="74">
        <f>IF(TrAvia_act!L28=0,"",1000000*L14/TrAvia_act!L28)</f>
        <v>81259.402049547629</v>
      </c>
      <c r="M47" s="74">
        <f>IF(TrAvia_act!M28=0,"",1000000*M14/TrAvia_act!M28)</f>
        <v>73812.764391247692</v>
      </c>
      <c r="N47" s="74">
        <f>IF(TrAvia_act!N28=0,"",1000000*N14/TrAvia_act!N28)</f>
        <v>72509.974651811732</v>
      </c>
      <c r="O47" s="74">
        <f>IF(TrAvia_act!O28=0,"",1000000*O14/TrAvia_act!O28)</f>
        <v>64718.627510066319</v>
      </c>
      <c r="P47" s="74">
        <f>IF(TrAvia_act!P28=0,"",1000000*P14/TrAvia_act!P28)</f>
        <v>68864.06343365401</v>
      </c>
      <c r="Q47" s="74">
        <f>IF(TrAvia_act!Q28=0,"",1000000*Q14/TrAvia_act!Q28)</f>
        <v>71188.88504603834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0.34814239985105599</v>
      </c>
      <c r="C50" s="129">
        <f t="shared" si="6"/>
        <v>0.35501902982197853</v>
      </c>
      <c r="D50" s="129">
        <f t="shared" si="6"/>
        <v>0.34979001255693953</v>
      </c>
      <c r="E50" s="129">
        <f t="shared" si="6"/>
        <v>0.32574429115706</v>
      </c>
      <c r="F50" s="129">
        <f t="shared" si="6"/>
        <v>0.31539362021555484</v>
      </c>
      <c r="G50" s="129">
        <f t="shared" si="6"/>
        <v>0.32260054515056669</v>
      </c>
      <c r="H50" s="129">
        <f t="shared" si="6"/>
        <v>0.3209376750202998</v>
      </c>
      <c r="I50" s="129">
        <f t="shared" si="6"/>
        <v>0.28060949463781026</v>
      </c>
      <c r="J50" s="129">
        <f t="shared" si="6"/>
        <v>0.26762090025037738</v>
      </c>
      <c r="K50" s="129">
        <f t="shared" si="6"/>
        <v>0.28695164512540128</v>
      </c>
      <c r="L50" s="129">
        <f t="shared" si="6"/>
        <v>0.27287290500976008</v>
      </c>
      <c r="M50" s="129">
        <f t="shared" si="6"/>
        <v>0.31307881342102484</v>
      </c>
      <c r="N50" s="129">
        <f t="shared" si="6"/>
        <v>0.32480031361232231</v>
      </c>
      <c r="O50" s="129">
        <f t="shared" si="6"/>
        <v>0.31503774094154791</v>
      </c>
      <c r="P50" s="129">
        <f t="shared" si="6"/>
        <v>0.33474019287701529</v>
      </c>
      <c r="Q50" s="129">
        <f t="shared" si="6"/>
        <v>0.33226466222259948</v>
      </c>
    </row>
    <row r="51" spans="1:17" ht="11.45" customHeight="1" x14ac:dyDescent="0.25">
      <c r="A51" s="116" t="s">
        <v>23</v>
      </c>
      <c r="B51" s="52">
        <f t="shared" ref="B51:Q51" si="7">IF(B9=0,0,B9/B$7)</f>
        <v>0</v>
      </c>
      <c r="C51" s="52">
        <f t="shared" si="7"/>
        <v>0</v>
      </c>
      <c r="D51" s="52">
        <f t="shared" si="7"/>
        <v>0</v>
      </c>
      <c r="E51" s="52">
        <f t="shared" si="7"/>
        <v>0</v>
      </c>
      <c r="F51" s="52">
        <f t="shared" si="7"/>
        <v>0</v>
      </c>
      <c r="G51" s="52">
        <f t="shared" si="7"/>
        <v>0</v>
      </c>
      <c r="H51" s="52">
        <f t="shared" si="7"/>
        <v>0</v>
      </c>
      <c r="I51" s="52">
        <f t="shared" si="7"/>
        <v>0</v>
      </c>
      <c r="J51" s="52">
        <f t="shared" si="7"/>
        <v>0</v>
      </c>
      <c r="K51" s="52">
        <f t="shared" si="7"/>
        <v>0</v>
      </c>
      <c r="L51" s="52">
        <f t="shared" si="7"/>
        <v>0</v>
      </c>
      <c r="M51" s="52">
        <f t="shared" si="7"/>
        <v>0</v>
      </c>
      <c r="N51" s="52">
        <f t="shared" si="7"/>
        <v>0</v>
      </c>
      <c r="O51" s="52">
        <f t="shared" si="7"/>
        <v>0</v>
      </c>
      <c r="P51" s="52">
        <f t="shared" si="7"/>
        <v>0</v>
      </c>
      <c r="Q51" s="52">
        <f t="shared" si="7"/>
        <v>0</v>
      </c>
    </row>
    <row r="52" spans="1:17" ht="11.45" customHeight="1" x14ac:dyDescent="0.25">
      <c r="A52" s="116" t="s">
        <v>127</v>
      </c>
      <c r="B52" s="52">
        <f t="shared" ref="B52:Q52" si="8">IF(B10=0,0,B10/B$7)</f>
        <v>0.32171151891957178</v>
      </c>
      <c r="C52" s="52">
        <f t="shared" si="8"/>
        <v>0.32892989866796674</v>
      </c>
      <c r="D52" s="52">
        <f t="shared" si="8"/>
        <v>0.31557101246664754</v>
      </c>
      <c r="E52" s="52">
        <f t="shared" si="8"/>
        <v>0.28817102038870812</v>
      </c>
      <c r="F52" s="52">
        <f t="shared" si="8"/>
        <v>0.27406137615695964</v>
      </c>
      <c r="G52" s="52">
        <f t="shared" si="8"/>
        <v>0.27713729274659477</v>
      </c>
      <c r="H52" s="52">
        <f t="shared" si="8"/>
        <v>0.27129373531908596</v>
      </c>
      <c r="I52" s="52">
        <f t="shared" si="8"/>
        <v>0.22419848108627058</v>
      </c>
      <c r="J52" s="52">
        <f t="shared" si="8"/>
        <v>0.21032644993284083</v>
      </c>
      <c r="K52" s="52">
        <f t="shared" si="8"/>
        <v>0.22204557591054955</v>
      </c>
      <c r="L52" s="52">
        <f t="shared" si="8"/>
        <v>0.21454095150393743</v>
      </c>
      <c r="M52" s="52">
        <f t="shared" si="8"/>
        <v>0.25595985381027386</v>
      </c>
      <c r="N52" s="52">
        <f t="shared" si="8"/>
        <v>0.2614101843714719</v>
      </c>
      <c r="O52" s="52">
        <f t="shared" si="8"/>
        <v>0.25986871277648532</v>
      </c>
      <c r="P52" s="52">
        <f t="shared" si="8"/>
        <v>0.27277103355275084</v>
      </c>
      <c r="Q52" s="52">
        <f t="shared" si="8"/>
        <v>0.27675115721405713</v>
      </c>
    </row>
    <row r="53" spans="1:17" ht="11.45" customHeight="1" x14ac:dyDescent="0.25">
      <c r="A53" s="116" t="s">
        <v>125</v>
      </c>
      <c r="B53" s="52">
        <f t="shared" ref="B53:Q53" si="9">IF(B11=0,0,B11/B$7)</f>
        <v>2.6430880931484216E-2</v>
      </c>
      <c r="C53" s="52">
        <f t="shared" si="9"/>
        <v>2.6089131154011787E-2</v>
      </c>
      <c r="D53" s="52">
        <f t="shared" si="9"/>
        <v>3.4219000090291989E-2</v>
      </c>
      <c r="E53" s="52">
        <f t="shared" si="9"/>
        <v>3.7573270768351909E-2</v>
      </c>
      <c r="F53" s="52">
        <f t="shared" si="9"/>
        <v>4.133224405859523E-2</v>
      </c>
      <c r="G53" s="52">
        <f t="shared" si="9"/>
        <v>4.5463252403971942E-2</v>
      </c>
      <c r="H53" s="52">
        <f t="shared" si="9"/>
        <v>4.9643939701213807E-2</v>
      </c>
      <c r="I53" s="52">
        <f t="shared" si="9"/>
        <v>5.641101355153974E-2</v>
      </c>
      <c r="J53" s="52">
        <f t="shared" si="9"/>
        <v>5.7294450317536591E-2</v>
      </c>
      <c r="K53" s="52">
        <f t="shared" si="9"/>
        <v>6.4906069214851717E-2</v>
      </c>
      <c r="L53" s="52">
        <f t="shared" si="9"/>
        <v>5.8331953505822681E-2</v>
      </c>
      <c r="M53" s="52">
        <f t="shared" si="9"/>
        <v>5.7118959610750954E-2</v>
      </c>
      <c r="N53" s="52">
        <f t="shared" si="9"/>
        <v>6.3390129240850371E-2</v>
      </c>
      <c r="O53" s="52">
        <f t="shared" si="9"/>
        <v>5.516902816506257E-2</v>
      </c>
      <c r="P53" s="52">
        <f t="shared" si="9"/>
        <v>6.1969159324264445E-2</v>
      </c>
      <c r="Q53" s="52">
        <f t="shared" si="9"/>
        <v>5.5513505008542387E-2</v>
      </c>
    </row>
    <row r="54" spans="1:17" ht="11.45" customHeight="1" x14ac:dyDescent="0.25">
      <c r="A54" s="128" t="s">
        <v>18</v>
      </c>
      <c r="B54" s="127">
        <f t="shared" ref="B54:Q54" si="10">IF(B12=0,0,B12/B$7)</f>
        <v>0.65185760014894401</v>
      </c>
      <c r="C54" s="127">
        <f t="shared" si="10"/>
        <v>0.64498097017802158</v>
      </c>
      <c r="D54" s="127">
        <f t="shared" si="10"/>
        <v>0.65020998744306047</v>
      </c>
      <c r="E54" s="127">
        <f t="shared" si="10"/>
        <v>0.67425570884294006</v>
      </c>
      <c r="F54" s="127">
        <f t="shared" si="10"/>
        <v>0.68460637978444516</v>
      </c>
      <c r="G54" s="127">
        <f t="shared" si="10"/>
        <v>0.67739945484943331</v>
      </c>
      <c r="H54" s="127">
        <f t="shared" si="10"/>
        <v>0.6790623249797002</v>
      </c>
      <c r="I54" s="127">
        <f t="shared" si="10"/>
        <v>0.71939050536218974</v>
      </c>
      <c r="J54" s="127">
        <f t="shared" si="10"/>
        <v>0.73237909974962268</v>
      </c>
      <c r="K54" s="127">
        <f t="shared" si="10"/>
        <v>0.71304835487459883</v>
      </c>
      <c r="L54" s="127">
        <f t="shared" si="10"/>
        <v>0.72712709499023986</v>
      </c>
      <c r="M54" s="127">
        <f t="shared" si="10"/>
        <v>0.68692118657897527</v>
      </c>
      <c r="N54" s="127">
        <f t="shared" si="10"/>
        <v>0.67519968638767769</v>
      </c>
      <c r="O54" s="127">
        <f t="shared" si="10"/>
        <v>0.68496225905845209</v>
      </c>
      <c r="P54" s="127">
        <f t="shared" si="10"/>
        <v>0.66525980712298483</v>
      </c>
      <c r="Q54" s="127">
        <f t="shared" si="10"/>
        <v>0.66773533777740046</v>
      </c>
    </row>
    <row r="55" spans="1:17" ht="11.45" customHeight="1" x14ac:dyDescent="0.25">
      <c r="A55" s="95" t="s">
        <v>126</v>
      </c>
      <c r="B55" s="48">
        <f t="shared" ref="B55:Q55" si="11">IF(B13=0,0,B13/B$7)</f>
        <v>2.1504575572509298E-2</v>
      </c>
      <c r="C55" s="48">
        <f t="shared" si="11"/>
        <v>1.9704230870603148E-2</v>
      </c>
      <c r="D55" s="48">
        <f t="shared" si="11"/>
        <v>2.3798188886420133E-2</v>
      </c>
      <c r="E55" s="48">
        <f t="shared" si="11"/>
        <v>4.0993191900049138E-2</v>
      </c>
      <c r="F55" s="48">
        <f t="shared" si="11"/>
        <v>4.3392769532381081E-2</v>
      </c>
      <c r="G55" s="48">
        <f t="shared" si="11"/>
        <v>5.0386222387561512E-2</v>
      </c>
      <c r="H55" s="48">
        <f t="shared" si="11"/>
        <v>3.458990644526181E-2</v>
      </c>
      <c r="I55" s="48">
        <f t="shared" si="11"/>
        <v>4.208742109876585E-2</v>
      </c>
      <c r="J55" s="48">
        <f t="shared" si="11"/>
        <v>3.7771496797033052E-2</v>
      </c>
      <c r="K55" s="48">
        <f t="shared" si="11"/>
        <v>3.6458080712986014E-2</v>
      </c>
      <c r="L55" s="48">
        <f t="shared" si="11"/>
        <v>3.5059009406637219E-2</v>
      </c>
      <c r="M55" s="48">
        <f t="shared" si="11"/>
        <v>2.8983342605925333E-2</v>
      </c>
      <c r="N55" s="48">
        <f t="shared" si="11"/>
        <v>3.5148144810721024E-2</v>
      </c>
      <c r="O55" s="48">
        <f t="shared" si="11"/>
        <v>3.2661609973652438E-2</v>
      </c>
      <c r="P55" s="48">
        <f t="shared" si="11"/>
        <v>3.3623089445702178E-2</v>
      </c>
      <c r="Q55" s="48">
        <f t="shared" si="11"/>
        <v>2.8880496679974818E-2</v>
      </c>
    </row>
    <row r="56" spans="1:17" ht="11.45" customHeight="1" x14ac:dyDescent="0.25">
      <c r="A56" s="93" t="s">
        <v>125</v>
      </c>
      <c r="B56" s="46">
        <f t="shared" ref="B56:Q56" si="12">IF(B14=0,0,B14/B$7)</f>
        <v>0.63035302457643472</v>
      </c>
      <c r="C56" s="46">
        <f t="shared" si="12"/>
        <v>0.62527673930741845</v>
      </c>
      <c r="D56" s="46">
        <f t="shared" si="12"/>
        <v>0.62641179855664031</v>
      </c>
      <c r="E56" s="46">
        <f t="shared" si="12"/>
        <v>0.63326251694289093</v>
      </c>
      <c r="F56" s="46">
        <f t="shared" si="12"/>
        <v>0.64121361025206414</v>
      </c>
      <c r="G56" s="46">
        <f t="shared" si="12"/>
        <v>0.62701323246187179</v>
      </c>
      <c r="H56" s="46">
        <f t="shared" si="12"/>
        <v>0.64447241853443837</v>
      </c>
      <c r="I56" s="46">
        <f t="shared" si="12"/>
        <v>0.67730308426342389</v>
      </c>
      <c r="J56" s="46">
        <f t="shared" si="12"/>
        <v>0.69460760295258961</v>
      </c>
      <c r="K56" s="46">
        <f t="shared" si="12"/>
        <v>0.67659027416161277</v>
      </c>
      <c r="L56" s="46">
        <f t="shared" si="12"/>
        <v>0.69206808558360267</v>
      </c>
      <c r="M56" s="46">
        <f t="shared" si="12"/>
        <v>0.65793784397305</v>
      </c>
      <c r="N56" s="46">
        <f t="shared" si="12"/>
        <v>0.64005154157695665</v>
      </c>
      <c r="O56" s="46">
        <f t="shared" si="12"/>
        <v>0.65230064908479968</v>
      </c>
      <c r="P56" s="46">
        <f t="shared" si="12"/>
        <v>0.63163671767728258</v>
      </c>
      <c r="Q56" s="46">
        <f t="shared" si="12"/>
        <v>0.63885484109742563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2518083.6999999997</v>
      </c>
      <c r="C4" s="132">
        <f t="shared" si="0"/>
        <v>2652505.5</v>
      </c>
      <c r="D4" s="132">
        <f t="shared" si="0"/>
        <v>2651306.1</v>
      </c>
      <c r="E4" s="132">
        <f t="shared" si="0"/>
        <v>2641257.4</v>
      </c>
      <c r="F4" s="132">
        <f t="shared" si="0"/>
        <v>2679638</v>
      </c>
      <c r="G4" s="132">
        <f t="shared" si="0"/>
        <v>2792169.5</v>
      </c>
      <c r="H4" s="132">
        <f t="shared" si="0"/>
        <v>2819400.1</v>
      </c>
      <c r="I4" s="132">
        <f t="shared" si="0"/>
        <v>2653880.4</v>
      </c>
      <c r="J4" s="132">
        <f t="shared" si="0"/>
        <v>2835248.9</v>
      </c>
      <c r="K4" s="132">
        <f t="shared" si="0"/>
        <v>2519189.7000000002</v>
      </c>
      <c r="L4" s="132">
        <f t="shared" si="0"/>
        <v>2662483</v>
      </c>
      <c r="M4" s="132">
        <f t="shared" si="0"/>
        <v>3149154.4</v>
      </c>
      <c r="N4" s="132">
        <f t="shared" si="0"/>
        <v>3081689.1999999997</v>
      </c>
      <c r="O4" s="132">
        <f t="shared" si="0"/>
        <v>3343709.5</v>
      </c>
      <c r="P4" s="132">
        <f t="shared" si="0"/>
        <v>3635341.8</v>
      </c>
      <c r="Q4" s="132">
        <f t="shared" si="0"/>
        <v>3978322.2</v>
      </c>
    </row>
    <row r="5" spans="1:17" ht="11.45" customHeight="1" x14ac:dyDescent="0.25">
      <c r="A5" s="116" t="s">
        <v>23</v>
      </c>
      <c r="B5" s="42">
        <f>B13*TrAvia_act!B23</f>
        <v>0</v>
      </c>
      <c r="C5" s="42">
        <f>C13*TrAvia_act!C23</f>
        <v>0</v>
      </c>
      <c r="D5" s="42">
        <f>D13*TrAvia_act!D23</f>
        <v>0</v>
      </c>
      <c r="E5" s="42">
        <f>E13*TrAvia_act!E23</f>
        <v>0</v>
      </c>
      <c r="F5" s="42">
        <f>F13*TrAvia_act!F23</f>
        <v>0</v>
      </c>
      <c r="G5" s="42">
        <f>G13*TrAvia_act!G23</f>
        <v>0</v>
      </c>
      <c r="H5" s="42">
        <f>H13*TrAvia_act!H23</f>
        <v>0</v>
      </c>
      <c r="I5" s="42">
        <f>I13*TrAvia_act!I23</f>
        <v>0</v>
      </c>
      <c r="J5" s="42">
        <f>J13*TrAvia_act!J23</f>
        <v>0</v>
      </c>
      <c r="K5" s="42">
        <f>K13*TrAvia_act!K23</f>
        <v>0</v>
      </c>
      <c r="L5" s="42">
        <f>L13*TrAvia_act!L23</f>
        <v>0</v>
      </c>
      <c r="M5" s="42">
        <f>M13*TrAvia_act!M23</f>
        <v>0</v>
      </c>
      <c r="N5" s="42">
        <f>N13*TrAvia_act!N23</f>
        <v>0</v>
      </c>
      <c r="O5" s="42">
        <f>O13*TrAvia_act!O23</f>
        <v>0</v>
      </c>
      <c r="P5" s="42">
        <f>P13*TrAvia_act!P23</f>
        <v>0</v>
      </c>
      <c r="Q5" s="42">
        <f>Q13*TrAvia_act!Q23</f>
        <v>0</v>
      </c>
    </row>
    <row r="6" spans="1:17" ht="11.45" customHeight="1" x14ac:dyDescent="0.25">
      <c r="A6" s="116" t="s">
        <v>127</v>
      </c>
      <c r="B6" s="42">
        <f>B14*TrAvia_act!B24</f>
        <v>2372038.9</v>
      </c>
      <c r="C6" s="42">
        <f>C14*TrAvia_act!C24</f>
        <v>2479437</v>
      </c>
      <c r="D6" s="42">
        <f>D14*TrAvia_act!D24</f>
        <v>2422829.4</v>
      </c>
      <c r="E6" s="42">
        <f>E14*TrAvia_act!E24</f>
        <v>2375888.4</v>
      </c>
      <c r="F6" s="42">
        <f>F14*TrAvia_act!F24</f>
        <v>2377186</v>
      </c>
      <c r="G6" s="42">
        <f>G14*TrAvia_act!G24</f>
        <v>2458955.1</v>
      </c>
      <c r="H6" s="42">
        <f>H14*TrAvia_act!H24</f>
        <v>2460024.6</v>
      </c>
      <c r="I6" s="42">
        <f>I14*TrAvia_act!I24</f>
        <v>2217669.6</v>
      </c>
      <c r="J6" s="42">
        <f>J14*TrAvia_act!J24</f>
        <v>2348801</v>
      </c>
      <c r="K6" s="42">
        <f>K14*TrAvia_act!K24</f>
        <v>2041998.7000000002</v>
      </c>
      <c r="L6" s="42">
        <f>L14*TrAvia_act!L24</f>
        <v>2155152</v>
      </c>
      <c r="M6" s="42">
        <f>M14*TrAvia_act!M24</f>
        <v>2625930.4</v>
      </c>
      <c r="N6" s="42">
        <f>N14*TrAvia_act!N24</f>
        <v>2534005.7999999998</v>
      </c>
      <c r="O6" s="42">
        <f>O14*TrAvia_act!O24</f>
        <v>2813940</v>
      </c>
      <c r="P6" s="42">
        <f>P14*TrAvia_act!P24</f>
        <v>3030993</v>
      </c>
      <c r="Q6" s="42">
        <f>Q14*TrAvia_act!Q24</f>
        <v>3388906.2</v>
      </c>
    </row>
    <row r="7" spans="1:17" ht="11.45" customHeight="1" x14ac:dyDescent="0.25">
      <c r="A7" s="93" t="s">
        <v>125</v>
      </c>
      <c r="B7" s="36">
        <f>B15*TrAvia_act!B25</f>
        <v>146044.79999999999</v>
      </c>
      <c r="C7" s="36">
        <f>C15*TrAvia_act!C25</f>
        <v>173068.50000000003</v>
      </c>
      <c r="D7" s="36">
        <f>D15*TrAvia_act!D25</f>
        <v>228476.7</v>
      </c>
      <c r="E7" s="36">
        <f>E15*TrAvia_act!E25</f>
        <v>265369</v>
      </c>
      <c r="F7" s="36">
        <f>F15*TrAvia_act!F25</f>
        <v>302452</v>
      </c>
      <c r="G7" s="36">
        <f>G15*TrAvia_act!G25</f>
        <v>333214.40000000002</v>
      </c>
      <c r="H7" s="36">
        <f>H15*TrAvia_act!H25</f>
        <v>359375.5</v>
      </c>
      <c r="I7" s="36">
        <f>I15*TrAvia_act!I25</f>
        <v>436210.8</v>
      </c>
      <c r="J7" s="36">
        <f>J15*TrAvia_act!J25</f>
        <v>486447.89999999997</v>
      </c>
      <c r="K7" s="36">
        <f>K15*TrAvia_act!K25</f>
        <v>477191.00000000006</v>
      </c>
      <c r="L7" s="36">
        <f>L15*TrAvia_act!L25</f>
        <v>507331</v>
      </c>
      <c r="M7" s="36">
        <f>M15*TrAvia_act!M25</f>
        <v>523223.99999999994</v>
      </c>
      <c r="N7" s="36">
        <f>N15*TrAvia_act!N25</f>
        <v>547683.4</v>
      </c>
      <c r="O7" s="36">
        <f>O15*TrAvia_act!O25</f>
        <v>529769.5</v>
      </c>
      <c r="P7" s="36">
        <f>P15*TrAvia_act!P25</f>
        <v>604348.79999999993</v>
      </c>
      <c r="Q7" s="36">
        <f>Q15*TrAvia_act!Q25</f>
        <v>589416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133.14036377095118</v>
      </c>
      <c r="C12" s="134">
        <f>IF(C4=0,0,C4/TrAvia_act!C22)</f>
        <v>133.54674755815125</v>
      </c>
      <c r="D12" s="134">
        <f>IF(D4=0,0,D4/TrAvia_act!D22)</f>
        <v>135.33977029096479</v>
      </c>
      <c r="E12" s="134">
        <f>IF(E4=0,0,E4/TrAvia_act!E22)</f>
        <v>136.66153050137115</v>
      </c>
      <c r="F12" s="134">
        <f>IF(F4=0,0,F4/TrAvia_act!F22)</f>
        <v>137.84146090534981</v>
      </c>
      <c r="G12" s="134">
        <f>IF(G4=0,0,G4/TrAvia_act!G22)</f>
        <v>139.30201057673119</v>
      </c>
      <c r="H12" s="134">
        <f>IF(H4=0,0,H4/TrAvia_act!H22)</f>
        <v>139.76107172953948</v>
      </c>
      <c r="I12" s="134">
        <f>IF(I4=0,0,I4/TrAvia_act!I22)</f>
        <v>142.65106428725005</v>
      </c>
      <c r="J12" s="134">
        <f>IF(J4=0,0,J4/TrAvia_act!J22)</f>
        <v>143.54237039287159</v>
      </c>
      <c r="K12" s="134">
        <f>IF(K4=0,0,K4/TrAvia_act!K22)</f>
        <v>146.09079679888657</v>
      </c>
      <c r="L12" s="134">
        <f>IF(L4=0,0,L4/TrAvia_act!L22)</f>
        <v>148.46835443037975</v>
      </c>
      <c r="M12" s="134">
        <f>IF(M4=0,0,M4/TrAvia_act!M22)</f>
        <v>148.7484955835813</v>
      </c>
      <c r="N12" s="134">
        <f>IF(N4=0,0,N4/TrAvia_act!N22)</f>
        <v>150.23835803432135</v>
      </c>
      <c r="O12" s="134">
        <f>IF(O4=0,0,O4/TrAvia_act!O22)</f>
        <v>151.74538234626729</v>
      </c>
      <c r="P12" s="134">
        <f>IF(P4=0,0,P4/TrAvia_act!P22)</f>
        <v>153.24123424524723</v>
      </c>
      <c r="Q12" s="134">
        <f>IF(Q4=0,0,Q4/TrAvia_act!Q22)</f>
        <v>153.46097052923932</v>
      </c>
    </row>
    <row r="13" spans="1:17" ht="11.45" customHeight="1" x14ac:dyDescent="0.25">
      <c r="A13" s="116" t="s">
        <v>23</v>
      </c>
      <c r="B13" s="77">
        <v>0</v>
      </c>
      <c r="C13" s="77">
        <v>0</v>
      </c>
      <c r="D13" s="77">
        <v>0</v>
      </c>
      <c r="E13" s="77">
        <v>0</v>
      </c>
      <c r="F13" s="77">
        <v>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  <c r="N13" s="77">
        <v>0</v>
      </c>
      <c r="O13" s="77">
        <v>0</v>
      </c>
      <c r="P13" s="77">
        <v>0</v>
      </c>
      <c r="Q13" s="77">
        <v>0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0.5618105545895874</v>
      </c>
      <c r="C18" s="144">
        <f>IF(TrAvia_act!C31=0,0,TrAvia_act!C31/C4)</f>
        <v>0.5619735755496077</v>
      </c>
      <c r="D18" s="144">
        <f>IF(TrAvia_act!D31=0,0,TrAvia_act!D31/D4)</f>
        <v>0.56251105822899894</v>
      </c>
      <c r="E18" s="144">
        <f>IF(TrAvia_act!E31=0,0,TrAvia_act!E31/E4)</f>
        <v>0.56282246478514364</v>
      </c>
      <c r="F18" s="144">
        <f>IF(TrAvia_act!F31=0,0,TrAvia_act!F31/F4)</f>
        <v>0.56316151659291291</v>
      </c>
      <c r="G18" s="144">
        <f>IF(TrAvia_act!G31=0,0,TrAvia_act!G31/G4)</f>
        <v>0.5508805966113447</v>
      </c>
      <c r="H18" s="144">
        <f>IF(TrAvia_act!H31=0,0,TrAvia_act!H31/H4)</f>
        <v>0.56657584711017073</v>
      </c>
      <c r="I18" s="144">
        <f>IF(TrAvia_act!I31=0,0,TrAvia_act!I31/I4)</f>
        <v>0.6158774148224615</v>
      </c>
      <c r="J18" s="144">
        <f>IF(TrAvia_act!J31=0,0,TrAvia_act!J31/J4)</f>
        <v>0.59699203128162759</v>
      </c>
      <c r="K18" s="144">
        <f>IF(TrAvia_act!K31=0,0,TrAvia_act!K31/K4)</f>
        <v>0.60948089776645242</v>
      </c>
      <c r="L18" s="144">
        <f>IF(TrAvia_act!L31=0,0,TrAvia_act!L31/L4)</f>
        <v>0.60318957905083337</v>
      </c>
      <c r="M18" s="144">
        <f>IF(TrAvia_act!M31=0,0,TrAvia_act!M31/M4)</f>
        <v>0.58325530180419227</v>
      </c>
      <c r="N18" s="144">
        <f>IF(TrAvia_act!N31=0,0,TrAvia_act!N31/N4)</f>
        <v>0.61459409988521885</v>
      </c>
      <c r="O18" s="144">
        <f>IF(TrAvia_act!O31=0,0,TrAvia_act!O31/O4)</f>
        <v>0.64871006288076161</v>
      </c>
      <c r="P18" s="144">
        <f>IF(TrAvia_act!P31=0,0,TrAvia_act!P31/P4)</f>
        <v>0.66952879093789752</v>
      </c>
      <c r="Q18" s="144">
        <f>IF(TrAvia_act!Q31=0,0,TrAvia_act!Q31/Q4)</f>
        <v>0.66655008485738032</v>
      </c>
    </row>
    <row r="19" spans="1:17" ht="11.45" customHeight="1" x14ac:dyDescent="0.25">
      <c r="A19" s="116" t="s">
        <v>23</v>
      </c>
      <c r="B19" s="143">
        <v>0</v>
      </c>
      <c r="C19" s="143">
        <v>0</v>
      </c>
      <c r="D19" s="143">
        <v>0</v>
      </c>
      <c r="E19" s="143">
        <v>0</v>
      </c>
      <c r="F19" s="143">
        <v>0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</row>
    <row r="20" spans="1:17" ht="11.45" customHeight="1" x14ac:dyDescent="0.25">
      <c r="A20" s="116" t="s">
        <v>127</v>
      </c>
      <c r="B20" s="143">
        <v>0.56036602097882959</v>
      </c>
      <c r="C20" s="143">
        <v>0.56037156822294742</v>
      </c>
      <c r="D20" s="143">
        <v>0.56036302019448836</v>
      </c>
      <c r="E20" s="143">
        <v>0.56034870998149577</v>
      </c>
      <c r="F20" s="143">
        <v>0.56036086364297966</v>
      </c>
      <c r="G20" s="143">
        <v>0.54061824878380249</v>
      </c>
      <c r="H20" s="143">
        <v>0.55314040355531391</v>
      </c>
      <c r="I20" s="143">
        <v>0.60522000211393068</v>
      </c>
      <c r="J20" s="143">
        <v>0.58167422442343986</v>
      </c>
      <c r="K20" s="143">
        <v>0.59110713439729412</v>
      </c>
      <c r="L20" s="143">
        <v>0.58624774493864007</v>
      </c>
      <c r="M20" s="143">
        <v>0.57467707445711425</v>
      </c>
      <c r="N20" s="143">
        <v>0.60318725395182604</v>
      </c>
      <c r="O20" s="143">
        <v>0.64124323901717872</v>
      </c>
      <c r="P20" s="143">
        <v>0.66758286805677214</v>
      </c>
      <c r="Q20" s="143">
        <v>0.67297495575416033</v>
      </c>
    </row>
    <row r="21" spans="1:17" ht="11.45" customHeight="1" x14ac:dyDescent="0.25">
      <c r="A21" s="93" t="s">
        <v>125</v>
      </c>
      <c r="B21" s="142">
        <v>0.58527246433970948</v>
      </c>
      <c r="C21" s="142">
        <v>0.58492446632402773</v>
      </c>
      <c r="D21" s="142">
        <v>0.58528944089265988</v>
      </c>
      <c r="E21" s="142">
        <v>0.58497036202420027</v>
      </c>
      <c r="F21" s="142">
        <v>0.58517384576726228</v>
      </c>
      <c r="G21" s="142">
        <v>0.62661157500996356</v>
      </c>
      <c r="H21" s="142">
        <v>0.65854517071976248</v>
      </c>
      <c r="I21" s="142">
        <v>0.67005906318688113</v>
      </c>
      <c r="J21" s="142">
        <v>0.67095366225242214</v>
      </c>
      <c r="K21" s="142">
        <v>0.68810602044045255</v>
      </c>
      <c r="L21" s="142">
        <v>0.67515882136120209</v>
      </c>
      <c r="M21" s="142">
        <v>0.62630727948259257</v>
      </c>
      <c r="N21" s="142">
        <v>0.66737096651094407</v>
      </c>
      <c r="O21" s="142">
        <v>0.68837107458998681</v>
      </c>
      <c r="P21" s="142">
        <v>0.6792881858952976</v>
      </c>
      <c r="Q21" s="142">
        <v>0.62960964751550685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9.2766177006297579E-2</v>
      </c>
      <c r="C24" s="137">
        <f>IF(TrAvia_ene!C8=0,0,TrAvia_ene!C8/(C12*TrAvia_act!C13))</f>
        <v>9.6648050221819853E-2</v>
      </c>
      <c r="D24" s="137">
        <f>IF(TrAvia_ene!D8=0,0,TrAvia_ene!D8/(D12*TrAvia_act!D13))</f>
        <v>0.10276001463606563</v>
      </c>
      <c r="E24" s="137">
        <f>IF(TrAvia_ene!E8=0,0,TrAvia_ene!E8/(E12*TrAvia_act!E13))</f>
        <v>9.9707412037202015E-2</v>
      </c>
      <c r="F24" s="137">
        <f>IF(TrAvia_ene!F8=0,0,TrAvia_ene!F8/(F12*TrAvia_act!F13))</f>
        <v>0.1034185234515034</v>
      </c>
      <c r="G24" s="137">
        <f>IF(TrAvia_ene!G8=0,0,TrAvia_ene!G8/(G12*TrAvia_act!G13))</f>
        <v>0.10213180961701195</v>
      </c>
      <c r="H24" s="137">
        <f>IF(TrAvia_ene!H8=0,0,TrAvia_ene!H8/(H12*TrAvia_act!H13))</f>
        <v>9.7504381622684572E-2</v>
      </c>
      <c r="I24" s="137">
        <f>IF(TrAvia_ene!I8=0,0,TrAvia_ene!I8/(I12*TrAvia_act!I13))</f>
        <v>9.7603679868063259E-2</v>
      </c>
      <c r="J24" s="137">
        <f>IF(TrAvia_ene!J8=0,0,TrAvia_ene!J8/(J12*TrAvia_act!J13))</f>
        <v>8.84382848532069E-2</v>
      </c>
      <c r="K24" s="137">
        <f>IF(TrAvia_ene!K8=0,0,TrAvia_ene!K8/(K12*TrAvia_act!K13))</f>
        <v>9.5902594943563679E-2</v>
      </c>
      <c r="L24" s="137">
        <f>IF(TrAvia_ene!L8=0,0,TrAvia_ene!L8/(L12*TrAvia_act!L13))</f>
        <v>9.2593299620730943E-2</v>
      </c>
      <c r="M24" s="137">
        <f>IF(TrAvia_ene!M8=0,0,TrAvia_ene!M8/(M12*TrAvia_act!M13))</f>
        <v>8.4061225296950162E-2</v>
      </c>
      <c r="N24" s="137">
        <f>IF(TrAvia_ene!N8=0,0,TrAvia_ene!N8/(N12*TrAvia_act!N13))</f>
        <v>8.2353414365489042E-2</v>
      </c>
      <c r="O24" s="137">
        <f>IF(TrAvia_ene!O8=0,0,TrAvia_ene!O8/(O12*TrAvia_act!O13))</f>
        <v>7.3769895556284049E-2</v>
      </c>
      <c r="P24" s="137">
        <f>IF(TrAvia_ene!P8=0,0,TrAvia_ene!P8/(P12*TrAvia_act!P13))</f>
        <v>7.8543300646977773E-2</v>
      </c>
      <c r="Q24" s="137">
        <f>IF(TrAvia_ene!Q8=0,0,TrAvia_ene!Q8/(Q12*TrAvia_act!Q13))</f>
        <v>8.1080725330838613E-2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0</v>
      </c>
      <c r="C25" s="108">
        <f>IF(TrAvia_ene!C9=0,0,TrAvia_ene!C9/(C13*TrAvia_act!C14))</f>
        <v>0</v>
      </c>
      <c r="D25" s="108">
        <f>IF(TrAvia_ene!D9=0,0,TrAvia_ene!D9/(D13*TrAvia_act!D14))</f>
        <v>0</v>
      </c>
      <c r="E25" s="108">
        <f>IF(TrAvia_ene!E9=0,0,TrAvia_ene!E9/(E13*TrAvia_act!E14))</f>
        <v>0</v>
      </c>
      <c r="F25" s="108">
        <f>IF(TrAvia_ene!F9=0,0,TrAvia_ene!F9/(F13*TrAvia_act!F14))</f>
        <v>0</v>
      </c>
      <c r="G25" s="108">
        <f>IF(TrAvia_ene!G9=0,0,TrAvia_ene!G9/(G13*TrAvia_act!G14))</f>
        <v>0</v>
      </c>
      <c r="H25" s="108">
        <f>IF(TrAvia_ene!H9=0,0,TrAvia_ene!H9/(H13*TrAvia_act!H14))</f>
        <v>0</v>
      </c>
      <c r="I25" s="108">
        <f>IF(TrAvia_ene!I9=0,0,TrAvia_ene!I9/(I13*TrAvia_act!I14))</f>
        <v>0</v>
      </c>
      <c r="J25" s="108">
        <f>IF(TrAvia_ene!J9=0,0,TrAvia_ene!J9/(J13*TrAvia_act!J14))</f>
        <v>0</v>
      </c>
      <c r="K25" s="108">
        <f>IF(TrAvia_ene!K9=0,0,TrAvia_ene!K9/(K13*TrAvia_act!K14))</f>
        <v>0</v>
      </c>
      <c r="L25" s="108">
        <f>IF(TrAvia_ene!L9=0,0,TrAvia_ene!L9/(L13*TrAvia_act!L14))</f>
        <v>0</v>
      </c>
      <c r="M25" s="108">
        <f>IF(TrAvia_ene!M9=0,0,TrAvia_ene!M9/(M13*TrAvia_act!M14))</f>
        <v>0</v>
      </c>
      <c r="N25" s="108">
        <f>IF(TrAvia_ene!N9=0,0,TrAvia_ene!N9/(N13*TrAvia_act!N14))</f>
        <v>0</v>
      </c>
      <c r="O25" s="108">
        <f>IF(TrAvia_ene!O9=0,0,TrAvia_ene!O9/(O13*TrAvia_act!O14))</f>
        <v>0</v>
      </c>
      <c r="P25" s="108">
        <f>IF(TrAvia_ene!P9=0,0,TrAvia_ene!P9/(P13*TrAvia_act!P14))</f>
        <v>0</v>
      </c>
      <c r="Q25" s="108">
        <f>IF(TrAvia_ene!Q9=0,0,TrAvia_ene!Q9/(Q13*TrAvia_act!Q14))</f>
        <v>0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9.2168652763927217E-2</v>
      </c>
      <c r="C26" s="106">
        <f>IF(TrAvia_ene!C10=0,0,TrAvia_ene!C10/(C14*TrAvia_act!C15))</f>
        <v>9.716390615811045E-2</v>
      </c>
      <c r="D26" s="106">
        <f>IF(TrAvia_ene!D10=0,0,TrAvia_ene!D10/(D14*TrAvia_act!D15))</f>
        <v>0.10344385076250549</v>
      </c>
      <c r="E26" s="106">
        <f>IF(TrAvia_ene!E10=0,0,TrAvia_ene!E10/(E14*TrAvia_act!E15))</f>
        <v>0.10037363488071997</v>
      </c>
      <c r="F26" s="106">
        <f>IF(TrAvia_ene!F10=0,0,TrAvia_ene!F10/(F14*TrAvia_act!F15))</f>
        <v>0.10394768047577362</v>
      </c>
      <c r="G26" s="106">
        <f>IF(TrAvia_ene!G10=0,0,TrAvia_ene!G10/(G14*TrAvia_act!G15))</f>
        <v>0.10234635742092732</v>
      </c>
      <c r="H26" s="106">
        <f>IF(TrAvia_ene!H10=0,0,TrAvia_ene!H10/(H14*TrAvia_act!H15))</f>
        <v>9.7715194601801975E-2</v>
      </c>
      <c r="I26" s="106">
        <f>IF(TrAvia_ene!I10=0,0,TrAvia_ene!I10/(I14*TrAvia_act!I15))</f>
        <v>9.7912294251210022E-2</v>
      </c>
      <c r="J26" s="106">
        <f>IF(TrAvia_ene!J10=0,0,TrAvia_ene!J10/(J14*TrAvia_act!J15))</f>
        <v>8.8374973622232414E-2</v>
      </c>
      <c r="K26" s="106">
        <f>IF(TrAvia_ene!K10=0,0,TrAvia_ene!K10/(K14*TrAvia_act!K15))</f>
        <v>9.5554905076378802E-2</v>
      </c>
      <c r="L26" s="106">
        <f>IF(TrAvia_ene!L10=0,0,TrAvia_ene!L10/(L14*TrAvia_act!L15))</f>
        <v>9.1977899053562004E-2</v>
      </c>
      <c r="M26" s="106">
        <f>IF(TrAvia_ene!M10=0,0,TrAvia_ene!M10/(M14*TrAvia_act!M15))</f>
        <v>8.399454185414322E-2</v>
      </c>
      <c r="N26" s="106">
        <f>IF(TrAvia_ene!N10=0,0,TrAvia_ene!N10/(N14*TrAvia_act!N15))</f>
        <v>8.2293648539470868E-2</v>
      </c>
      <c r="O26" s="106">
        <f>IF(TrAvia_ene!O10=0,0,TrAvia_ene!O10/(O14*TrAvia_act!O15))</f>
        <v>7.3560125124814899E-2</v>
      </c>
      <c r="P26" s="106">
        <f>IF(TrAvia_ene!P10=0,0,TrAvia_ene!P10/(P14*TrAvia_act!P15))</f>
        <v>7.8209071999964533E-2</v>
      </c>
      <c r="Q26" s="106">
        <f>IF(TrAvia_ene!Q10=0,0,TrAvia_ene!Q10/(Q14*TrAvia_act!Q15))</f>
        <v>8.0645519719915723E-2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9.4148424711371748E-2</v>
      </c>
      <c r="C27" s="105">
        <f>IF(TrAvia_ene!C11=0,0,TrAvia_ene!C11/(C15*TrAvia_act!C16))</f>
        <v>8.4713294916906115E-2</v>
      </c>
      <c r="D27" s="105">
        <f>IF(TrAvia_ene!D11=0,0,TrAvia_ene!D11/(D15*TrAvia_act!D16))</f>
        <v>9.1155851731160475E-2</v>
      </c>
      <c r="E27" s="105">
        <f>IF(TrAvia_ene!E11=0,0,TrAvia_ene!E11/(E15*TrAvia_act!E16))</f>
        <v>8.9702254896531067E-2</v>
      </c>
      <c r="F27" s="105">
        <f>IF(TrAvia_ene!F11=0,0,TrAvia_ene!F11/(F15*TrAvia_act!F16))</f>
        <v>9.4332441647198367E-2</v>
      </c>
      <c r="G27" s="105">
        <f>IF(TrAvia_ene!G11=0,0,TrAvia_ene!G11/(G15*TrAvia_act!G16))</f>
        <v>9.5546713358615809E-2</v>
      </c>
      <c r="H27" s="105">
        <f>IF(TrAvia_ene!H11=0,0,TrAvia_ene!H11/(H15*TrAvia_act!H16))</f>
        <v>9.0742839365118455E-2</v>
      </c>
      <c r="I27" s="105">
        <f>IF(TrAvia_ene!I11=0,0,TrAvia_ene!I11/(I15*TrAvia_act!I16))</f>
        <v>9.1204715735085887E-2</v>
      </c>
      <c r="J27" s="105">
        <f>IF(TrAvia_ene!J11=0,0,TrAvia_ene!J11/(J15*TrAvia_act!J16))</f>
        <v>8.3672647397324565E-2</v>
      </c>
      <c r="K27" s="105">
        <f>IF(TrAvia_ene!K11=0,0,TrAvia_ene!K11/(K15*TrAvia_act!K16))</f>
        <v>9.253724686479288E-2</v>
      </c>
      <c r="L27" s="105">
        <f>IF(TrAvia_ene!L11=0,0,TrAvia_ene!L11/(L15*TrAvia_act!L16))</f>
        <v>9.2377981596353353E-2</v>
      </c>
      <c r="M27" s="105">
        <f>IF(TrAvia_ene!M11=0,0,TrAvia_ene!M11/(M15*TrAvia_act!M16))</f>
        <v>8.2168997540140606E-2</v>
      </c>
      <c r="N27" s="105">
        <f>IF(TrAvia_ene!N11=0,0,TrAvia_ene!N11/(N15*TrAvia_act!N16))</f>
        <v>8.0343249714731946E-2</v>
      </c>
      <c r="O27" s="105">
        <f>IF(TrAvia_ene!O11=0,0,TrAvia_ene!O11/(O15*TrAvia_act!O16))</f>
        <v>7.2790927343128198E-2</v>
      </c>
      <c r="P27" s="105">
        <f>IF(TrAvia_ene!P11=0,0,TrAvia_ene!P11/(P15*TrAvia_act!P16))</f>
        <v>7.7905700620330448E-2</v>
      </c>
      <c r="Q27" s="105">
        <f>IF(TrAvia_ene!Q11=0,0,TrAvia_ene!Q11/(Q15*TrAvia_act!Q16))</f>
        <v>8.0941591823956299E-2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0</v>
      </c>
      <c r="C3" s="68">
        <f t="shared" si="0"/>
        <v>0</v>
      </c>
      <c r="D3" s="68">
        <f t="shared" si="0"/>
        <v>0</v>
      </c>
      <c r="E3" s="68">
        <f t="shared" si="0"/>
        <v>0</v>
      </c>
      <c r="F3" s="68">
        <f t="shared" si="0"/>
        <v>0</v>
      </c>
      <c r="G3" s="68">
        <f t="shared" si="0"/>
        <v>0</v>
      </c>
      <c r="H3" s="68">
        <f t="shared" si="0"/>
        <v>0</v>
      </c>
      <c r="I3" s="68">
        <f t="shared" si="0"/>
        <v>0</v>
      </c>
      <c r="J3" s="68">
        <f t="shared" si="0"/>
        <v>0</v>
      </c>
      <c r="K3" s="68">
        <f t="shared" si="0"/>
        <v>0</v>
      </c>
      <c r="L3" s="68">
        <f t="shared" si="0"/>
        <v>0</v>
      </c>
      <c r="M3" s="68">
        <f t="shared" si="0"/>
        <v>0</v>
      </c>
      <c r="N3" s="68">
        <f t="shared" si="0"/>
        <v>0</v>
      </c>
      <c r="O3" s="68">
        <f t="shared" si="0"/>
        <v>0</v>
      </c>
      <c r="P3" s="68">
        <f t="shared" si="0"/>
        <v>0</v>
      </c>
      <c r="Q3" s="68">
        <f t="shared" si="0"/>
        <v>0</v>
      </c>
    </row>
    <row r="4" spans="1:17" ht="11.45" customHeight="1" x14ac:dyDescent="0.25">
      <c r="A4" s="148" t="s">
        <v>147</v>
      </c>
      <c r="B4" s="77">
        <v>0</v>
      </c>
      <c r="C4" s="77">
        <v>0</v>
      </c>
      <c r="D4" s="77">
        <v>0</v>
      </c>
      <c r="E4" s="77">
        <v>0</v>
      </c>
      <c r="F4" s="77">
        <v>0</v>
      </c>
      <c r="G4" s="77">
        <v>0</v>
      </c>
      <c r="H4" s="77">
        <v>0</v>
      </c>
      <c r="I4" s="77">
        <v>0</v>
      </c>
      <c r="J4" s="77">
        <v>0</v>
      </c>
      <c r="K4" s="77">
        <v>0</v>
      </c>
      <c r="L4" s="77">
        <v>0</v>
      </c>
      <c r="M4" s="77">
        <v>0</v>
      </c>
      <c r="N4" s="77">
        <v>0</v>
      </c>
      <c r="O4" s="77">
        <v>0</v>
      </c>
      <c r="P4" s="77">
        <v>0</v>
      </c>
      <c r="Q4" s="77">
        <v>0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0</v>
      </c>
      <c r="C7" s="26">
        <f t="shared" si="1"/>
        <v>0</v>
      </c>
      <c r="D7" s="26">
        <f t="shared" si="1"/>
        <v>0</v>
      </c>
      <c r="E7" s="26">
        <f t="shared" si="1"/>
        <v>0</v>
      </c>
      <c r="F7" s="26">
        <f t="shared" si="1"/>
        <v>0</v>
      </c>
      <c r="G7" s="26">
        <f t="shared" si="1"/>
        <v>0</v>
      </c>
      <c r="H7" s="26">
        <f t="shared" si="1"/>
        <v>0</v>
      </c>
      <c r="I7" s="26">
        <f t="shared" si="1"/>
        <v>0</v>
      </c>
      <c r="J7" s="26">
        <f t="shared" si="1"/>
        <v>0</v>
      </c>
      <c r="K7" s="26">
        <f t="shared" si="1"/>
        <v>0</v>
      </c>
      <c r="L7" s="26">
        <f t="shared" si="1"/>
        <v>0</v>
      </c>
      <c r="M7" s="26">
        <f t="shared" si="1"/>
        <v>0</v>
      </c>
      <c r="N7" s="26">
        <f t="shared" si="1"/>
        <v>0</v>
      </c>
      <c r="O7" s="26">
        <f t="shared" si="1"/>
        <v>0</v>
      </c>
      <c r="P7" s="26">
        <f t="shared" si="1"/>
        <v>0</v>
      </c>
      <c r="Q7" s="26">
        <f t="shared" si="1"/>
        <v>0</v>
      </c>
    </row>
    <row r="8" spans="1:17" ht="11.45" customHeight="1" x14ac:dyDescent="0.25">
      <c r="A8" s="148" t="s">
        <v>147</v>
      </c>
      <c r="B8" s="108">
        <v>0</v>
      </c>
      <c r="C8" s="108">
        <v>0</v>
      </c>
      <c r="D8" s="108">
        <v>0</v>
      </c>
      <c r="E8" s="108">
        <v>0</v>
      </c>
      <c r="F8" s="108">
        <v>0</v>
      </c>
      <c r="G8" s="108">
        <v>0</v>
      </c>
      <c r="H8" s="108">
        <v>0</v>
      </c>
      <c r="I8" s="108">
        <v>0</v>
      </c>
      <c r="J8" s="108">
        <v>0</v>
      </c>
      <c r="K8" s="108">
        <v>0</v>
      </c>
      <c r="L8" s="108">
        <v>0</v>
      </c>
      <c r="M8" s="108">
        <v>0</v>
      </c>
      <c r="N8" s="108">
        <v>0</v>
      </c>
      <c r="O8" s="108">
        <v>0</v>
      </c>
      <c r="P8" s="108">
        <v>0</v>
      </c>
      <c r="Q8" s="108">
        <v>0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 t="str">
        <f t="shared" ref="B13:Q13" si="2">IF(B3=0,"",B3/B7)</f>
        <v/>
      </c>
      <c r="C13" s="68" t="str">
        <f t="shared" si="2"/>
        <v/>
      </c>
      <c r="D13" s="68" t="str">
        <f t="shared" si="2"/>
        <v/>
      </c>
      <c r="E13" s="68" t="str">
        <f t="shared" si="2"/>
        <v/>
      </c>
      <c r="F13" s="68" t="str">
        <f t="shared" si="2"/>
        <v/>
      </c>
      <c r="G13" s="68" t="str">
        <f t="shared" si="2"/>
        <v/>
      </c>
      <c r="H13" s="68" t="str">
        <f t="shared" si="2"/>
        <v/>
      </c>
      <c r="I13" s="68" t="str">
        <f t="shared" si="2"/>
        <v/>
      </c>
      <c r="J13" s="68" t="str">
        <f t="shared" si="2"/>
        <v/>
      </c>
      <c r="K13" s="68" t="str">
        <f t="shared" si="2"/>
        <v/>
      </c>
      <c r="L13" s="68" t="str">
        <f t="shared" si="2"/>
        <v/>
      </c>
      <c r="M13" s="68" t="str">
        <f t="shared" si="2"/>
        <v/>
      </c>
      <c r="N13" s="68" t="str">
        <f t="shared" si="2"/>
        <v/>
      </c>
      <c r="O13" s="68" t="str">
        <f t="shared" si="2"/>
        <v/>
      </c>
      <c r="P13" s="68" t="str">
        <f t="shared" si="2"/>
        <v/>
      </c>
      <c r="Q13" s="68" t="str">
        <f t="shared" si="2"/>
        <v/>
      </c>
    </row>
    <row r="14" spans="1:17" ht="11.45" customHeight="1" x14ac:dyDescent="0.25">
      <c r="A14" s="148" t="s">
        <v>147</v>
      </c>
      <c r="B14" s="77" t="str">
        <f t="shared" ref="B14:Q14" si="3">IF(B4=0,"",B4/B8)</f>
        <v/>
      </c>
      <c r="C14" s="77" t="str">
        <f t="shared" si="3"/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 t="str">
        <f t="shared" si="3"/>
        <v/>
      </c>
      <c r="J14" s="77" t="str">
        <f t="shared" si="3"/>
        <v/>
      </c>
      <c r="K14" s="77" t="str">
        <f t="shared" si="3"/>
        <v/>
      </c>
      <c r="L14" s="77" t="str">
        <f t="shared" si="3"/>
        <v/>
      </c>
      <c r="M14" s="77" t="str">
        <f t="shared" si="3"/>
        <v/>
      </c>
      <c r="N14" s="77" t="str">
        <f t="shared" si="3"/>
        <v/>
      </c>
      <c r="O14" s="77" t="str">
        <f t="shared" si="3"/>
        <v/>
      </c>
      <c r="P14" s="77" t="str">
        <f t="shared" si="3"/>
        <v/>
      </c>
      <c r="Q14" s="77" t="str">
        <f t="shared" si="3"/>
        <v/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0</v>
      </c>
      <c r="C17" s="33">
        <f t="shared" si="5"/>
        <v>0</v>
      </c>
      <c r="D17" s="33">
        <f t="shared" si="5"/>
        <v>0</v>
      </c>
      <c r="E17" s="33">
        <f t="shared" si="5"/>
        <v>0</v>
      </c>
      <c r="F17" s="33">
        <f t="shared" si="5"/>
        <v>0</v>
      </c>
      <c r="G17" s="33">
        <f t="shared" si="5"/>
        <v>0</v>
      </c>
      <c r="H17" s="33">
        <f t="shared" si="5"/>
        <v>0</v>
      </c>
      <c r="I17" s="33">
        <f t="shared" si="5"/>
        <v>0</v>
      </c>
      <c r="J17" s="33">
        <f t="shared" si="5"/>
        <v>0</v>
      </c>
      <c r="K17" s="33">
        <f t="shared" si="5"/>
        <v>0</v>
      </c>
      <c r="L17" s="33">
        <f t="shared" si="5"/>
        <v>0</v>
      </c>
      <c r="M17" s="33">
        <f t="shared" si="5"/>
        <v>0</v>
      </c>
      <c r="N17" s="33">
        <f t="shared" si="5"/>
        <v>0</v>
      </c>
      <c r="O17" s="33">
        <f t="shared" si="5"/>
        <v>0</v>
      </c>
      <c r="P17" s="33">
        <f t="shared" si="5"/>
        <v>0</v>
      </c>
      <c r="Q17" s="33">
        <f t="shared" si="5"/>
        <v>0</v>
      </c>
    </row>
    <row r="18" spans="1:17" ht="11.45" customHeight="1" x14ac:dyDescent="0.25">
      <c r="A18" s="148" t="s">
        <v>147</v>
      </c>
      <c r="B18" s="115">
        <f t="shared" ref="B18:Q18" si="6">IF(B4=0,0,B4/B$3)</f>
        <v>0</v>
      </c>
      <c r="C18" s="115">
        <f t="shared" si="6"/>
        <v>0</v>
      </c>
      <c r="D18" s="115">
        <f t="shared" si="6"/>
        <v>0</v>
      </c>
      <c r="E18" s="115">
        <f t="shared" si="6"/>
        <v>0</v>
      </c>
      <c r="F18" s="115">
        <f t="shared" si="6"/>
        <v>0</v>
      </c>
      <c r="G18" s="115">
        <f t="shared" si="6"/>
        <v>0</v>
      </c>
      <c r="H18" s="115">
        <f t="shared" si="6"/>
        <v>0</v>
      </c>
      <c r="I18" s="115">
        <f t="shared" si="6"/>
        <v>0</v>
      </c>
      <c r="J18" s="115">
        <f t="shared" si="6"/>
        <v>0</v>
      </c>
      <c r="K18" s="115">
        <f t="shared" si="6"/>
        <v>0</v>
      </c>
      <c r="L18" s="115">
        <f t="shared" si="6"/>
        <v>0</v>
      </c>
      <c r="M18" s="115">
        <f t="shared" si="6"/>
        <v>0</v>
      </c>
      <c r="N18" s="115">
        <f t="shared" si="6"/>
        <v>0</v>
      </c>
      <c r="O18" s="115">
        <f t="shared" si="6"/>
        <v>0</v>
      </c>
      <c r="P18" s="115">
        <f t="shared" si="6"/>
        <v>0</v>
      </c>
      <c r="Q18" s="115">
        <f t="shared" si="6"/>
        <v>0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0</v>
      </c>
      <c r="C21" s="33">
        <f t="shared" si="8"/>
        <v>0</v>
      </c>
      <c r="D21" s="33">
        <f t="shared" si="8"/>
        <v>0</v>
      </c>
      <c r="E21" s="33">
        <f t="shared" si="8"/>
        <v>0</v>
      </c>
      <c r="F21" s="33">
        <f t="shared" si="8"/>
        <v>0</v>
      </c>
      <c r="G21" s="33">
        <f t="shared" si="8"/>
        <v>0</v>
      </c>
      <c r="H21" s="33">
        <f t="shared" si="8"/>
        <v>0</v>
      </c>
      <c r="I21" s="33">
        <f t="shared" si="8"/>
        <v>0</v>
      </c>
      <c r="J21" s="33">
        <f t="shared" si="8"/>
        <v>0</v>
      </c>
      <c r="K21" s="33">
        <f t="shared" si="8"/>
        <v>0</v>
      </c>
      <c r="L21" s="33">
        <f t="shared" si="8"/>
        <v>0</v>
      </c>
      <c r="M21" s="33">
        <f t="shared" si="8"/>
        <v>0</v>
      </c>
      <c r="N21" s="33">
        <f t="shared" si="8"/>
        <v>0</v>
      </c>
      <c r="O21" s="33">
        <f t="shared" si="8"/>
        <v>0</v>
      </c>
      <c r="P21" s="33">
        <f t="shared" si="8"/>
        <v>0</v>
      </c>
      <c r="Q21" s="33">
        <f t="shared" si="8"/>
        <v>0</v>
      </c>
    </row>
    <row r="22" spans="1:17" ht="11.45" customHeight="1" x14ac:dyDescent="0.25">
      <c r="A22" s="148" t="s">
        <v>147</v>
      </c>
      <c r="B22" s="115">
        <f t="shared" ref="B22:Q22" si="9">IF(B8=0,0,B8/B$7)</f>
        <v>0</v>
      </c>
      <c r="C22" s="115">
        <f t="shared" si="9"/>
        <v>0</v>
      </c>
      <c r="D22" s="115">
        <f t="shared" si="9"/>
        <v>0</v>
      </c>
      <c r="E22" s="115">
        <f t="shared" si="9"/>
        <v>0</v>
      </c>
      <c r="F22" s="115">
        <f t="shared" si="9"/>
        <v>0</v>
      </c>
      <c r="G22" s="115">
        <f t="shared" si="9"/>
        <v>0</v>
      </c>
      <c r="H22" s="115">
        <f t="shared" si="9"/>
        <v>0</v>
      </c>
      <c r="I22" s="115">
        <f t="shared" si="9"/>
        <v>0</v>
      </c>
      <c r="J22" s="115">
        <f t="shared" si="9"/>
        <v>0</v>
      </c>
      <c r="K22" s="115">
        <f t="shared" si="9"/>
        <v>0</v>
      </c>
      <c r="L22" s="115">
        <f t="shared" si="9"/>
        <v>0</v>
      </c>
      <c r="M22" s="115">
        <f t="shared" si="9"/>
        <v>0</v>
      </c>
      <c r="N22" s="115">
        <f t="shared" si="9"/>
        <v>0</v>
      </c>
      <c r="O22" s="115">
        <f t="shared" si="9"/>
        <v>0</v>
      </c>
      <c r="P22" s="115">
        <f t="shared" si="9"/>
        <v>0</v>
      </c>
      <c r="Q22" s="115">
        <f t="shared" si="9"/>
        <v>0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95" t="s">
        <v>120</v>
      </c>
      <c r="B5" s="20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0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</row>
    <row r="10" spans="1:17" ht="11.45" customHeight="1" x14ac:dyDescent="0.25">
      <c r="A10" s="17" t="s">
        <v>153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0</v>
      </c>
      <c r="C19" s="71">
        <f t="shared" si="0"/>
        <v>0</v>
      </c>
      <c r="D19" s="71">
        <f t="shared" si="0"/>
        <v>0</v>
      </c>
      <c r="E19" s="71">
        <f t="shared" si="0"/>
        <v>0</v>
      </c>
      <c r="F19" s="71">
        <f t="shared" si="0"/>
        <v>0</v>
      </c>
      <c r="G19" s="71">
        <f t="shared" si="0"/>
        <v>0</v>
      </c>
      <c r="H19" s="71">
        <f t="shared" si="0"/>
        <v>0</v>
      </c>
      <c r="I19" s="71">
        <f t="shared" si="0"/>
        <v>0</v>
      </c>
      <c r="J19" s="71">
        <f t="shared" si="0"/>
        <v>0</v>
      </c>
      <c r="K19" s="71">
        <f t="shared" si="0"/>
        <v>0</v>
      </c>
      <c r="L19" s="71">
        <f t="shared" si="0"/>
        <v>0</v>
      </c>
      <c r="M19" s="71">
        <f t="shared" si="0"/>
        <v>0</v>
      </c>
      <c r="N19" s="71">
        <f t="shared" si="0"/>
        <v>0</v>
      </c>
      <c r="O19" s="71">
        <f t="shared" si="0"/>
        <v>0</v>
      </c>
      <c r="P19" s="71">
        <f t="shared" si="0"/>
        <v>0</v>
      </c>
      <c r="Q19" s="71">
        <f t="shared" si="0"/>
        <v>0</v>
      </c>
    </row>
    <row r="20" spans="1:17" ht="11.45" customHeight="1" x14ac:dyDescent="0.25">
      <c r="A20" s="148" t="s">
        <v>147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0</v>
      </c>
      <c r="I20" s="70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 t="str">
        <f>IF(B19=0,"",B19/TrNavi_act!B7*100)</f>
        <v/>
      </c>
      <c r="C25" s="68" t="str">
        <f>IF(C19=0,"",C19/TrNavi_act!C7*100)</f>
        <v/>
      </c>
      <c r="D25" s="68" t="str">
        <f>IF(D19=0,"",D19/TrNavi_act!D7*100)</f>
        <v/>
      </c>
      <c r="E25" s="68" t="str">
        <f>IF(E19=0,"",E19/TrNavi_act!E7*100)</f>
        <v/>
      </c>
      <c r="F25" s="68" t="str">
        <f>IF(F19=0,"",F19/TrNavi_act!F7*100)</f>
        <v/>
      </c>
      <c r="G25" s="68" t="str">
        <f>IF(G19=0,"",G19/TrNavi_act!G7*100)</f>
        <v/>
      </c>
      <c r="H25" s="68" t="str">
        <f>IF(H19=0,"",H19/TrNavi_act!H7*100)</f>
        <v/>
      </c>
      <c r="I25" s="68" t="str">
        <f>IF(I19=0,"",I19/TrNavi_act!I7*100)</f>
        <v/>
      </c>
      <c r="J25" s="68" t="str">
        <f>IF(J19=0,"",J19/TrNavi_act!J7*100)</f>
        <v/>
      </c>
      <c r="K25" s="68" t="str">
        <f>IF(K19=0,"",K19/TrNavi_act!K7*100)</f>
        <v/>
      </c>
      <c r="L25" s="68" t="str">
        <f>IF(L19=0,"",L19/TrNavi_act!L7*100)</f>
        <v/>
      </c>
      <c r="M25" s="68" t="str">
        <f>IF(M19=0,"",M19/TrNavi_act!M7*100)</f>
        <v/>
      </c>
      <c r="N25" s="68" t="str">
        <f>IF(N19=0,"",N19/TrNavi_act!N7*100)</f>
        <v/>
      </c>
      <c r="O25" s="68" t="str">
        <f>IF(O19=0,"",O19/TrNavi_act!O7*100)</f>
        <v/>
      </c>
      <c r="P25" s="68" t="str">
        <f>IF(P19=0,"",P19/TrNavi_act!P7*100)</f>
        <v/>
      </c>
      <c r="Q25" s="68" t="str">
        <f>IF(Q19=0,"",Q19/TrNavi_act!Q7*100)</f>
        <v/>
      </c>
    </row>
    <row r="26" spans="1:17" ht="11.45" customHeight="1" x14ac:dyDescent="0.25">
      <c r="A26" s="148" t="s">
        <v>147</v>
      </c>
      <c r="B26" s="77" t="str">
        <f>IF(B20=0,"",B20/TrNavi_act!B8*100)</f>
        <v/>
      </c>
      <c r="C26" s="77" t="str">
        <f>IF(C20=0,"",C20/TrNavi_act!C8*100)</f>
        <v/>
      </c>
      <c r="D26" s="77" t="str">
        <f>IF(D20=0,"",D20/TrNavi_act!D8*100)</f>
        <v/>
      </c>
      <c r="E26" s="77" t="str">
        <f>IF(E20=0,"",E20/TrNavi_act!E8*100)</f>
        <v/>
      </c>
      <c r="F26" s="77" t="str">
        <f>IF(F20=0,"",F20/TrNavi_act!F8*100)</f>
        <v/>
      </c>
      <c r="G26" s="77" t="str">
        <f>IF(G20=0,"",G20/TrNavi_act!G8*100)</f>
        <v/>
      </c>
      <c r="H26" s="77" t="str">
        <f>IF(H20=0,"",H20/TrNavi_act!H8*100)</f>
        <v/>
      </c>
      <c r="I26" s="77" t="str">
        <f>IF(I20=0,"",I20/TrNavi_act!I8*100)</f>
        <v/>
      </c>
      <c r="J26" s="77" t="str">
        <f>IF(J20=0,"",J20/TrNavi_act!J8*100)</f>
        <v/>
      </c>
      <c r="K26" s="77" t="str">
        <f>IF(K20=0,"",K20/TrNavi_act!K8*100)</f>
        <v/>
      </c>
      <c r="L26" s="77" t="str">
        <f>IF(L20=0,"",L20/TrNavi_act!L8*100)</f>
        <v/>
      </c>
      <c r="M26" s="77" t="str">
        <f>IF(M20=0,"",M20/TrNavi_act!M8*100)</f>
        <v/>
      </c>
      <c r="N26" s="77" t="str">
        <f>IF(N20=0,"",N20/TrNavi_act!N8*100)</f>
        <v/>
      </c>
      <c r="O26" s="77" t="str">
        <f>IF(O20=0,"",O20/TrNavi_act!O8*100)</f>
        <v/>
      </c>
      <c r="P26" s="77" t="str">
        <f>IF(P20=0,"",P20/TrNavi_act!P8*100)</f>
        <v/>
      </c>
      <c r="Q26" s="77" t="str">
        <f>IF(Q20=0,"",Q20/TrNavi_act!Q8*100)</f>
        <v/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 t="str">
        <f>IF(B19=0,"",B19/TrNavi_act!B3*1000)</f>
        <v/>
      </c>
      <c r="C29" s="68" t="str">
        <f>IF(C19=0,"",C19/TrNavi_act!C3*1000)</f>
        <v/>
      </c>
      <c r="D29" s="68" t="str">
        <f>IF(D19=0,"",D19/TrNavi_act!D3*1000)</f>
        <v/>
      </c>
      <c r="E29" s="68" t="str">
        <f>IF(E19=0,"",E19/TrNavi_act!E3*1000)</f>
        <v/>
      </c>
      <c r="F29" s="68" t="str">
        <f>IF(F19=0,"",F19/TrNavi_act!F3*1000)</f>
        <v/>
      </c>
      <c r="G29" s="68" t="str">
        <f>IF(G19=0,"",G19/TrNavi_act!G3*1000)</f>
        <v/>
      </c>
      <c r="H29" s="68" t="str">
        <f>IF(H19=0,"",H19/TrNavi_act!H3*1000)</f>
        <v/>
      </c>
      <c r="I29" s="68" t="str">
        <f>IF(I19=0,"",I19/TrNavi_act!I3*1000)</f>
        <v/>
      </c>
      <c r="J29" s="68" t="str">
        <f>IF(J19=0,"",J19/TrNavi_act!J3*1000)</f>
        <v/>
      </c>
      <c r="K29" s="68" t="str">
        <f>IF(K19=0,"",K19/TrNavi_act!K3*1000)</f>
        <v/>
      </c>
      <c r="L29" s="68" t="str">
        <f>IF(L19=0,"",L19/TrNavi_act!L3*1000)</f>
        <v/>
      </c>
      <c r="M29" s="68" t="str">
        <f>IF(M19=0,"",M19/TrNavi_act!M3*1000)</f>
        <v/>
      </c>
      <c r="N29" s="68" t="str">
        <f>IF(N19=0,"",N19/TrNavi_act!N3*1000)</f>
        <v/>
      </c>
      <c r="O29" s="68" t="str">
        <f>IF(O19=0,"",O19/TrNavi_act!O3*1000)</f>
        <v/>
      </c>
      <c r="P29" s="68" t="str">
        <f>IF(P19=0,"",P19/TrNavi_act!P3*1000)</f>
        <v/>
      </c>
      <c r="Q29" s="68" t="str">
        <f>IF(Q19=0,"",Q19/TrNavi_act!Q3*1000)</f>
        <v/>
      </c>
    </row>
    <row r="30" spans="1:17" ht="11.45" customHeight="1" x14ac:dyDescent="0.25">
      <c r="A30" s="148" t="s">
        <v>147</v>
      </c>
      <c r="B30" s="77" t="str">
        <f>IF(B20=0,"",B20/TrNavi_act!B4*1000)</f>
        <v/>
      </c>
      <c r="C30" s="77" t="str">
        <f>IF(C20=0,"",C20/TrNavi_act!C4*1000)</f>
        <v/>
      </c>
      <c r="D30" s="77" t="str">
        <f>IF(D20=0,"",D20/TrNavi_act!D4*1000)</f>
        <v/>
      </c>
      <c r="E30" s="77" t="str">
        <f>IF(E20=0,"",E20/TrNavi_act!E4*1000)</f>
        <v/>
      </c>
      <c r="F30" s="77" t="str">
        <f>IF(F20=0,"",F20/TrNavi_act!F4*1000)</f>
        <v/>
      </c>
      <c r="G30" s="77" t="str">
        <f>IF(G20=0,"",G20/TrNavi_act!G4*1000)</f>
        <v/>
      </c>
      <c r="H30" s="77" t="str">
        <f>IF(H20=0,"",H20/TrNavi_act!H4*1000)</f>
        <v/>
      </c>
      <c r="I30" s="77" t="str">
        <f>IF(I20=0,"",I20/TrNavi_act!I4*1000)</f>
        <v/>
      </c>
      <c r="J30" s="77" t="str">
        <f>IF(J20=0,"",J20/TrNavi_act!J4*1000)</f>
        <v/>
      </c>
      <c r="K30" s="77" t="str">
        <f>IF(K20=0,"",K20/TrNavi_act!K4*1000)</f>
        <v/>
      </c>
      <c r="L30" s="77" t="str">
        <f>IF(L20=0,"",L20/TrNavi_act!L4*1000)</f>
        <v/>
      </c>
      <c r="M30" s="77" t="str">
        <f>IF(M20=0,"",M20/TrNavi_act!M4*1000)</f>
        <v/>
      </c>
      <c r="N30" s="77" t="str">
        <f>IF(N20=0,"",N20/TrNavi_act!N4*1000)</f>
        <v/>
      </c>
      <c r="O30" s="77" t="str">
        <f>IF(O20=0,"",O20/TrNavi_act!O4*1000)</f>
        <v/>
      </c>
      <c r="P30" s="77" t="str">
        <f>IF(P20=0,"",P20/TrNavi_act!P4*1000)</f>
        <v/>
      </c>
      <c r="Q30" s="77" t="str">
        <f>IF(Q20=0,"",Q20/TrNavi_act!Q4*1000)</f>
        <v/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0</v>
      </c>
      <c r="C33" s="57">
        <f t="shared" si="1"/>
        <v>0</v>
      </c>
      <c r="D33" s="57">
        <f t="shared" si="1"/>
        <v>0</v>
      </c>
      <c r="E33" s="57">
        <f t="shared" si="1"/>
        <v>0</v>
      </c>
      <c r="F33" s="57">
        <f t="shared" si="1"/>
        <v>0</v>
      </c>
      <c r="G33" s="57">
        <f t="shared" si="1"/>
        <v>0</v>
      </c>
      <c r="H33" s="57">
        <f t="shared" si="1"/>
        <v>0</v>
      </c>
      <c r="I33" s="57">
        <f t="shared" si="1"/>
        <v>0</v>
      </c>
      <c r="J33" s="57">
        <f t="shared" si="1"/>
        <v>0</v>
      </c>
      <c r="K33" s="57">
        <f t="shared" si="1"/>
        <v>0</v>
      </c>
      <c r="L33" s="57">
        <f t="shared" si="1"/>
        <v>0</v>
      </c>
      <c r="M33" s="57">
        <f t="shared" si="1"/>
        <v>0</v>
      </c>
      <c r="N33" s="57">
        <f t="shared" si="1"/>
        <v>0</v>
      </c>
      <c r="O33" s="57">
        <f t="shared" si="1"/>
        <v>0</v>
      </c>
      <c r="P33" s="57">
        <f t="shared" si="1"/>
        <v>0</v>
      </c>
      <c r="Q33" s="57">
        <f t="shared" si="1"/>
        <v>0</v>
      </c>
    </row>
    <row r="34" spans="1:17" ht="11.45" customHeight="1" x14ac:dyDescent="0.25">
      <c r="A34" s="148" t="s">
        <v>147</v>
      </c>
      <c r="B34" s="52">
        <f t="shared" ref="B34:Q34" si="2">IF(B20=0,0,B20/B$19)</f>
        <v>0</v>
      </c>
      <c r="C34" s="52">
        <f t="shared" si="2"/>
        <v>0</v>
      </c>
      <c r="D34" s="52">
        <f t="shared" si="2"/>
        <v>0</v>
      </c>
      <c r="E34" s="52">
        <f t="shared" si="2"/>
        <v>0</v>
      </c>
      <c r="F34" s="52">
        <f t="shared" si="2"/>
        <v>0</v>
      </c>
      <c r="G34" s="52">
        <f t="shared" si="2"/>
        <v>0</v>
      </c>
      <c r="H34" s="52">
        <f t="shared" si="2"/>
        <v>0</v>
      </c>
      <c r="I34" s="52">
        <f t="shared" si="2"/>
        <v>0</v>
      </c>
      <c r="J34" s="52">
        <f t="shared" si="2"/>
        <v>0</v>
      </c>
      <c r="K34" s="52">
        <f t="shared" si="2"/>
        <v>0</v>
      </c>
      <c r="L34" s="52">
        <f t="shared" si="2"/>
        <v>0</v>
      </c>
      <c r="M34" s="52">
        <f t="shared" si="2"/>
        <v>0</v>
      </c>
      <c r="N34" s="52">
        <f t="shared" si="2"/>
        <v>0</v>
      </c>
      <c r="O34" s="52">
        <f t="shared" si="2"/>
        <v>0</v>
      </c>
      <c r="P34" s="52">
        <f t="shared" si="2"/>
        <v>0</v>
      </c>
      <c r="Q34" s="52">
        <f t="shared" si="2"/>
        <v>0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0</v>
      </c>
      <c r="C4" s="100">
        <v>0</v>
      </c>
      <c r="D4" s="100">
        <v>0</v>
      </c>
      <c r="E4" s="100">
        <v>0</v>
      </c>
      <c r="F4" s="100">
        <v>0</v>
      </c>
      <c r="G4" s="100">
        <v>0</v>
      </c>
      <c r="H4" s="100">
        <v>0</v>
      </c>
      <c r="I4" s="100">
        <v>0</v>
      </c>
      <c r="J4" s="100">
        <v>0</v>
      </c>
      <c r="K4" s="100">
        <v>0</v>
      </c>
      <c r="L4" s="100">
        <v>0</v>
      </c>
      <c r="M4" s="100">
        <v>0</v>
      </c>
      <c r="N4" s="100">
        <v>0</v>
      </c>
      <c r="O4" s="100">
        <v>0</v>
      </c>
      <c r="P4" s="100">
        <v>0</v>
      </c>
      <c r="Q4" s="100">
        <v>0</v>
      </c>
    </row>
    <row r="5" spans="1:17" ht="11.45" customHeight="1" x14ac:dyDescent="0.25">
      <c r="A5" s="141" t="s">
        <v>91</v>
      </c>
      <c r="B5" s="140">
        <f t="shared" ref="B5:Q5" si="0">B4</f>
        <v>0</v>
      </c>
      <c r="C5" s="140">
        <f t="shared" si="0"/>
        <v>0</v>
      </c>
      <c r="D5" s="140">
        <f t="shared" si="0"/>
        <v>0</v>
      </c>
      <c r="E5" s="140">
        <f t="shared" si="0"/>
        <v>0</v>
      </c>
      <c r="F5" s="140">
        <f t="shared" si="0"/>
        <v>0</v>
      </c>
      <c r="G5" s="140">
        <f t="shared" si="0"/>
        <v>0</v>
      </c>
      <c r="H5" s="140">
        <f t="shared" si="0"/>
        <v>0</v>
      </c>
      <c r="I5" s="140">
        <f t="shared" si="0"/>
        <v>0</v>
      </c>
      <c r="J5" s="140">
        <f t="shared" si="0"/>
        <v>0</v>
      </c>
      <c r="K5" s="140">
        <f t="shared" si="0"/>
        <v>0</v>
      </c>
      <c r="L5" s="140">
        <f t="shared" si="0"/>
        <v>0</v>
      </c>
      <c r="M5" s="140">
        <f t="shared" si="0"/>
        <v>0</v>
      </c>
      <c r="N5" s="140">
        <f t="shared" si="0"/>
        <v>0</v>
      </c>
      <c r="O5" s="140">
        <f t="shared" si="0"/>
        <v>0</v>
      </c>
      <c r="P5" s="140">
        <f t="shared" si="0"/>
        <v>0</v>
      </c>
      <c r="Q5" s="140">
        <f t="shared" si="0"/>
        <v>0</v>
      </c>
    </row>
    <row r="7" spans="1:17" ht="11.45" customHeight="1" x14ac:dyDescent="0.25">
      <c r="A7" s="27" t="s">
        <v>100</v>
      </c>
      <c r="B7" s="71">
        <f t="shared" ref="B7:Q7" si="1">SUM(B8:B9)</f>
        <v>0</v>
      </c>
      <c r="C7" s="71">
        <f t="shared" si="1"/>
        <v>0</v>
      </c>
      <c r="D7" s="71">
        <f t="shared" si="1"/>
        <v>0</v>
      </c>
      <c r="E7" s="71">
        <f t="shared" si="1"/>
        <v>0</v>
      </c>
      <c r="F7" s="71">
        <f t="shared" si="1"/>
        <v>0</v>
      </c>
      <c r="G7" s="71">
        <f t="shared" si="1"/>
        <v>0</v>
      </c>
      <c r="H7" s="71">
        <f t="shared" si="1"/>
        <v>0</v>
      </c>
      <c r="I7" s="71">
        <f t="shared" si="1"/>
        <v>0</v>
      </c>
      <c r="J7" s="71">
        <f t="shared" si="1"/>
        <v>0</v>
      </c>
      <c r="K7" s="71">
        <f t="shared" si="1"/>
        <v>0</v>
      </c>
      <c r="L7" s="71">
        <f t="shared" si="1"/>
        <v>0</v>
      </c>
      <c r="M7" s="71">
        <f t="shared" si="1"/>
        <v>0</v>
      </c>
      <c r="N7" s="71">
        <f t="shared" si="1"/>
        <v>0</v>
      </c>
      <c r="O7" s="71">
        <f t="shared" si="1"/>
        <v>0</v>
      </c>
      <c r="P7" s="71">
        <f t="shared" si="1"/>
        <v>0</v>
      </c>
      <c r="Q7" s="71">
        <f t="shared" si="1"/>
        <v>0</v>
      </c>
    </row>
    <row r="8" spans="1:17" ht="11.45" customHeight="1" x14ac:dyDescent="0.25">
      <c r="A8" s="148" t="s">
        <v>147</v>
      </c>
      <c r="B8" s="70">
        <v>0</v>
      </c>
      <c r="C8" s="70">
        <v>0</v>
      </c>
      <c r="D8" s="70">
        <v>0</v>
      </c>
      <c r="E8" s="70">
        <v>0</v>
      </c>
      <c r="F8" s="70">
        <v>0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0</v>
      </c>
      <c r="C14" s="100">
        <f>IF(C4=0,0,C4/TrNavi_ene!C4)</f>
        <v>0</v>
      </c>
      <c r="D14" s="100">
        <f>IF(D4=0,0,D4/TrNavi_ene!D4)</f>
        <v>0</v>
      </c>
      <c r="E14" s="100">
        <f>IF(E4=0,0,E4/TrNavi_ene!E4)</f>
        <v>0</v>
      </c>
      <c r="F14" s="100">
        <f>IF(F4=0,0,F4/TrNavi_ene!F4)</f>
        <v>0</v>
      </c>
      <c r="G14" s="100">
        <f>IF(G4=0,0,G4/TrNavi_ene!G4)</f>
        <v>0</v>
      </c>
      <c r="H14" s="100">
        <f>IF(H4=0,0,H4/TrNavi_ene!H4)</f>
        <v>0</v>
      </c>
      <c r="I14" s="100">
        <f>IF(I4=0,0,I4/TrNavi_ene!I4)</f>
        <v>0</v>
      </c>
      <c r="J14" s="100">
        <f>IF(J4=0,0,J4/TrNavi_ene!J4)</f>
        <v>0</v>
      </c>
      <c r="K14" s="100">
        <f>IF(K4=0,0,K4/TrNavi_ene!K4)</f>
        <v>0</v>
      </c>
      <c r="L14" s="100">
        <f>IF(L4=0,0,L4/TrNavi_ene!L4)</f>
        <v>0</v>
      </c>
      <c r="M14" s="100">
        <f>IF(M4=0,0,M4/TrNavi_ene!M4)</f>
        <v>0</v>
      </c>
      <c r="N14" s="100">
        <f>IF(N4=0,0,N4/TrNavi_ene!N4)</f>
        <v>0</v>
      </c>
      <c r="O14" s="100">
        <f>IF(O4=0,0,O4/TrNavi_ene!O4)</f>
        <v>0</v>
      </c>
      <c r="P14" s="100">
        <f>IF(P4=0,0,P4/TrNavi_ene!P4)</f>
        <v>0</v>
      </c>
      <c r="Q14" s="100">
        <f>IF(Q4=0,0,Q4/TrNavi_ene!Q4)</f>
        <v>0</v>
      </c>
    </row>
    <row r="15" spans="1:17" ht="11.45" customHeight="1" x14ac:dyDescent="0.25">
      <c r="A15" s="141" t="s">
        <v>91</v>
      </c>
      <c r="B15" s="140">
        <f t="shared" ref="B15:Q15" si="2">B14</f>
        <v>0</v>
      </c>
      <c r="C15" s="140">
        <f t="shared" si="2"/>
        <v>0</v>
      </c>
      <c r="D15" s="140">
        <f t="shared" si="2"/>
        <v>0</v>
      </c>
      <c r="E15" s="140">
        <f t="shared" si="2"/>
        <v>0</v>
      </c>
      <c r="F15" s="140">
        <f t="shared" si="2"/>
        <v>0</v>
      </c>
      <c r="G15" s="140">
        <f t="shared" si="2"/>
        <v>0</v>
      </c>
      <c r="H15" s="140">
        <f t="shared" si="2"/>
        <v>0</v>
      </c>
      <c r="I15" s="140">
        <f t="shared" si="2"/>
        <v>0</v>
      </c>
      <c r="J15" s="140">
        <f t="shared" si="2"/>
        <v>0</v>
      </c>
      <c r="K15" s="140">
        <f t="shared" si="2"/>
        <v>0</v>
      </c>
      <c r="L15" s="140">
        <f t="shared" si="2"/>
        <v>0</v>
      </c>
      <c r="M15" s="140">
        <f t="shared" si="2"/>
        <v>0</v>
      </c>
      <c r="N15" s="140">
        <f t="shared" si="2"/>
        <v>0</v>
      </c>
      <c r="O15" s="140">
        <f t="shared" si="2"/>
        <v>0</v>
      </c>
      <c r="P15" s="140">
        <f t="shared" si="2"/>
        <v>0</v>
      </c>
      <c r="Q15" s="140">
        <f t="shared" si="2"/>
        <v>0</v>
      </c>
    </row>
    <row r="17" spans="1:17" ht="11.45" customHeight="1" x14ac:dyDescent="0.25">
      <c r="A17" s="27" t="s">
        <v>123</v>
      </c>
      <c r="B17" s="68" t="str">
        <f>IF(B7=0,"",B7/TrNavi_act!B7*100)</f>
        <v/>
      </c>
      <c r="C17" s="68" t="str">
        <f>IF(C7=0,"",C7/TrNavi_act!C7*100)</f>
        <v/>
      </c>
      <c r="D17" s="68" t="str">
        <f>IF(D7=0,"",D7/TrNavi_act!D7*100)</f>
        <v/>
      </c>
      <c r="E17" s="68" t="str">
        <f>IF(E7=0,"",E7/TrNavi_act!E7*100)</f>
        <v/>
      </c>
      <c r="F17" s="68" t="str">
        <f>IF(F7=0,"",F7/TrNavi_act!F7*100)</f>
        <v/>
      </c>
      <c r="G17" s="68" t="str">
        <f>IF(G7=0,"",G7/TrNavi_act!G7*100)</f>
        <v/>
      </c>
      <c r="H17" s="68" t="str">
        <f>IF(H7=0,"",H7/TrNavi_act!H7*100)</f>
        <v/>
      </c>
      <c r="I17" s="68" t="str">
        <f>IF(I7=0,"",I7/TrNavi_act!I7*100)</f>
        <v/>
      </c>
      <c r="J17" s="68" t="str">
        <f>IF(J7=0,"",J7/TrNavi_act!J7*100)</f>
        <v/>
      </c>
      <c r="K17" s="68" t="str">
        <f>IF(K7=0,"",K7/TrNavi_act!K7*100)</f>
        <v/>
      </c>
      <c r="L17" s="68" t="str">
        <f>IF(L7=0,"",L7/TrNavi_act!L7*100)</f>
        <v/>
      </c>
      <c r="M17" s="68" t="str">
        <f>IF(M7=0,"",M7/TrNavi_act!M7*100)</f>
        <v/>
      </c>
      <c r="N17" s="68" t="str">
        <f>IF(N7=0,"",N7/TrNavi_act!N7*100)</f>
        <v/>
      </c>
      <c r="O17" s="68" t="str">
        <f>IF(O7=0,"",O7/TrNavi_act!O7*100)</f>
        <v/>
      </c>
      <c r="P17" s="68" t="str">
        <f>IF(P7=0,"",P7/TrNavi_act!P7*100)</f>
        <v/>
      </c>
      <c r="Q17" s="68" t="str">
        <f>IF(Q7=0,"",Q7/TrNavi_act!Q7*100)</f>
        <v/>
      </c>
    </row>
    <row r="18" spans="1:17" ht="11.45" customHeight="1" x14ac:dyDescent="0.25">
      <c r="A18" s="148" t="s">
        <v>147</v>
      </c>
      <c r="B18" s="77" t="str">
        <f>IF(B8=0,"",B8/TrNavi_act!B8*100)</f>
        <v/>
      </c>
      <c r="C18" s="77" t="str">
        <f>IF(C8=0,"",C8/TrNavi_act!C8*100)</f>
        <v/>
      </c>
      <c r="D18" s="77" t="str">
        <f>IF(D8=0,"",D8/TrNavi_act!D8*100)</f>
        <v/>
      </c>
      <c r="E18" s="77" t="str">
        <f>IF(E8=0,"",E8/TrNavi_act!E8*100)</f>
        <v/>
      </c>
      <c r="F18" s="77" t="str">
        <f>IF(F8=0,"",F8/TrNavi_act!F8*100)</f>
        <v/>
      </c>
      <c r="G18" s="77" t="str">
        <f>IF(G8=0,"",G8/TrNavi_act!G8*100)</f>
        <v/>
      </c>
      <c r="H18" s="77" t="str">
        <f>IF(H8=0,"",H8/TrNavi_act!H8*100)</f>
        <v/>
      </c>
      <c r="I18" s="77" t="str">
        <f>IF(I8=0,"",I8/TrNavi_act!I8*100)</f>
        <v/>
      </c>
      <c r="J18" s="77" t="str">
        <f>IF(J8=0,"",J8/TrNavi_act!J8*100)</f>
        <v/>
      </c>
      <c r="K18" s="77" t="str">
        <f>IF(K8=0,"",K8/TrNavi_act!K8*100)</f>
        <v/>
      </c>
      <c r="L18" s="77" t="str">
        <f>IF(L8=0,"",L8/TrNavi_act!L8*100)</f>
        <v/>
      </c>
      <c r="M18" s="77" t="str">
        <f>IF(M8=0,"",M8/TrNavi_act!M8*100)</f>
        <v/>
      </c>
      <c r="N18" s="77" t="str">
        <f>IF(N8=0,"",N8/TrNavi_act!N8*100)</f>
        <v/>
      </c>
      <c r="O18" s="77" t="str">
        <f>IF(O8=0,"",O8/TrNavi_act!O8*100)</f>
        <v/>
      </c>
      <c r="P18" s="77" t="str">
        <f>IF(P8=0,"",P8/TrNavi_act!P8*100)</f>
        <v/>
      </c>
      <c r="Q18" s="77" t="str">
        <f>IF(Q8=0,"",Q8/TrNavi_act!Q8*100)</f>
        <v/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 t="str">
        <f>IF(B7=0,"",B7/TrNavi_act!B3*1000)</f>
        <v/>
      </c>
      <c r="C21" s="68" t="str">
        <f>IF(C7=0,"",C7/TrNavi_act!C3*1000)</f>
        <v/>
      </c>
      <c r="D21" s="68" t="str">
        <f>IF(D7=0,"",D7/TrNavi_act!D3*1000)</f>
        <v/>
      </c>
      <c r="E21" s="68" t="str">
        <f>IF(E7=0,"",E7/TrNavi_act!E3*1000)</f>
        <v/>
      </c>
      <c r="F21" s="68" t="str">
        <f>IF(F7=0,"",F7/TrNavi_act!F3*1000)</f>
        <v/>
      </c>
      <c r="G21" s="68" t="str">
        <f>IF(G7=0,"",G7/TrNavi_act!G3*1000)</f>
        <v/>
      </c>
      <c r="H21" s="68" t="str">
        <f>IF(H7=0,"",H7/TrNavi_act!H3*1000)</f>
        <v/>
      </c>
      <c r="I21" s="68" t="str">
        <f>IF(I7=0,"",I7/TrNavi_act!I3*1000)</f>
        <v/>
      </c>
      <c r="J21" s="68" t="str">
        <f>IF(J7=0,"",J7/TrNavi_act!J3*1000)</f>
        <v/>
      </c>
      <c r="K21" s="68" t="str">
        <f>IF(K7=0,"",K7/TrNavi_act!K3*1000)</f>
        <v/>
      </c>
      <c r="L21" s="68" t="str">
        <f>IF(L7=0,"",L7/TrNavi_act!L3*1000)</f>
        <v/>
      </c>
      <c r="M21" s="68" t="str">
        <f>IF(M7=0,"",M7/TrNavi_act!M3*1000)</f>
        <v/>
      </c>
      <c r="N21" s="68" t="str">
        <f>IF(N7=0,"",N7/TrNavi_act!N3*1000)</f>
        <v/>
      </c>
      <c r="O21" s="68" t="str">
        <f>IF(O7=0,"",O7/TrNavi_act!O3*1000)</f>
        <v/>
      </c>
      <c r="P21" s="68" t="str">
        <f>IF(P7=0,"",P7/TrNavi_act!P3*1000)</f>
        <v/>
      </c>
      <c r="Q21" s="68" t="str">
        <f>IF(Q7=0,"",Q7/TrNavi_act!Q3*1000)</f>
        <v/>
      </c>
    </row>
    <row r="22" spans="1:17" ht="11.45" customHeight="1" x14ac:dyDescent="0.25">
      <c r="A22" s="148" t="s">
        <v>147</v>
      </c>
      <c r="B22" s="77" t="str">
        <f>IF(B8=0,"",B8/TrNavi_act!B4*1000)</f>
        <v/>
      </c>
      <c r="C22" s="77" t="str">
        <f>IF(C8=0,"",C8/TrNavi_act!C4*1000)</f>
        <v/>
      </c>
      <c r="D22" s="77" t="str">
        <f>IF(D8=0,"",D8/TrNavi_act!D4*1000)</f>
        <v/>
      </c>
      <c r="E22" s="77" t="str">
        <f>IF(E8=0,"",E8/TrNavi_act!E4*1000)</f>
        <v/>
      </c>
      <c r="F22" s="77" t="str">
        <f>IF(F8=0,"",F8/TrNavi_act!F4*1000)</f>
        <v/>
      </c>
      <c r="G22" s="77" t="str">
        <f>IF(G8=0,"",G8/TrNavi_act!G4*1000)</f>
        <v/>
      </c>
      <c r="H22" s="77" t="str">
        <f>IF(H8=0,"",H8/TrNavi_act!H4*1000)</f>
        <v/>
      </c>
      <c r="I22" s="77" t="str">
        <f>IF(I8=0,"",I8/TrNavi_act!I4*1000)</f>
        <v/>
      </c>
      <c r="J22" s="77" t="str">
        <f>IF(J8=0,"",J8/TrNavi_act!J4*1000)</f>
        <v/>
      </c>
      <c r="K22" s="77" t="str">
        <f>IF(K8=0,"",K8/TrNavi_act!K4*1000)</f>
        <v/>
      </c>
      <c r="L22" s="77" t="str">
        <f>IF(L8=0,"",L8/TrNavi_act!L4*1000)</f>
        <v/>
      </c>
      <c r="M22" s="77" t="str">
        <f>IF(M8=0,"",M8/TrNavi_act!M4*1000)</f>
        <v/>
      </c>
      <c r="N22" s="77" t="str">
        <f>IF(N8=0,"",N8/TrNavi_act!N4*1000)</f>
        <v/>
      </c>
      <c r="O22" s="77" t="str">
        <f>IF(O8=0,"",O8/TrNavi_act!O4*1000)</f>
        <v/>
      </c>
      <c r="P22" s="77" t="str">
        <f>IF(P8=0,"",P8/TrNavi_act!P4*1000)</f>
        <v/>
      </c>
      <c r="Q22" s="77" t="str">
        <f>IF(Q8=0,"",Q8/TrNavi_act!Q4*1000)</f>
        <v/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0</v>
      </c>
      <c r="C25" s="57">
        <f t="shared" si="3"/>
        <v>0</v>
      </c>
      <c r="D25" s="57">
        <f t="shared" si="3"/>
        <v>0</v>
      </c>
      <c r="E25" s="57">
        <f t="shared" si="3"/>
        <v>0</v>
      </c>
      <c r="F25" s="57">
        <f t="shared" si="3"/>
        <v>0</v>
      </c>
      <c r="G25" s="57">
        <f t="shared" si="3"/>
        <v>0</v>
      </c>
      <c r="H25" s="57">
        <f t="shared" si="3"/>
        <v>0</v>
      </c>
      <c r="I25" s="57">
        <f t="shared" si="3"/>
        <v>0</v>
      </c>
      <c r="J25" s="57">
        <f t="shared" si="3"/>
        <v>0</v>
      </c>
      <c r="K25" s="57">
        <f t="shared" si="3"/>
        <v>0</v>
      </c>
      <c r="L25" s="57">
        <f t="shared" si="3"/>
        <v>0</v>
      </c>
      <c r="M25" s="57">
        <f t="shared" si="3"/>
        <v>0</v>
      </c>
      <c r="N25" s="57">
        <f t="shared" si="3"/>
        <v>0</v>
      </c>
      <c r="O25" s="57">
        <f t="shared" si="3"/>
        <v>0</v>
      </c>
      <c r="P25" s="57">
        <f t="shared" si="3"/>
        <v>0</v>
      </c>
      <c r="Q25" s="57">
        <f t="shared" si="3"/>
        <v>0</v>
      </c>
    </row>
    <row r="26" spans="1:17" ht="11.45" customHeight="1" x14ac:dyDescent="0.25">
      <c r="A26" s="148" t="s">
        <v>147</v>
      </c>
      <c r="B26" s="52">
        <f t="shared" ref="B26:Q26" si="4">IF(B8=0,0,B8/B$7)</f>
        <v>0</v>
      </c>
      <c r="C26" s="52">
        <f t="shared" si="4"/>
        <v>0</v>
      </c>
      <c r="D26" s="52">
        <f t="shared" si="4"/>
        <v>0</v>
      </c>
      <c r="E26" s="52">
        <f t="shared" si="4"/>
        <v>0</v>
      </c>
      <c r="F26" s="52">
        <f t="shared" si="4"/>
        <v>0</v>
      </c>
      <c r="G26" s="52">
        <f t="shared" si="4"/>
        <v>0</v>
      </c>
      <c r="H26" s="52">
        <f t="shared" si="4"/>
        <v>0</v>
      </c>
      <c r="I26" s="52">
        <f t="shared" si="4"/>
        <v>0</v>
      </c>
      <c r="J26" s="52">
        <f t="shared" si="4"/>
        <v>0</v>
      </c>
      <c r="K26" s="52">
        <f t="shared" si="4"/>
        <v>0</v>
      </c>
      <c r="L26" s="52">
        <f t="shared" si="4"/>
        <v>0</v>
      </c>
      <c r="M26" s="52">
        <f t="shared" si="4"/>
        <v>0</v>
      </c>
      <c r="N26" s="52">
        <f t="shared" si="4"/>
        <v>0</v>
      </c>
      <c r="O26" s="52">
        <f t="shared" si="4"/>
        <v>0</v>
      </c>
      <c r="P26" s="52">
        <f t="shared" si="4"/>
        <v>0</v>
      </c>
      <c r="Q26" s="52">
        <f t="shared" si="4"/>
        <v>0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LU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7268.6935711571859</v>
      </c>
      <c r="C4" s="40">
        <f t="shared" si="0"/>
        <v>7564.0121962591274</v>
      </c>
      <c r="D4" s="40">
        <f t="shared" si="0"/>
        <v>7653.1089260076078</v>
      </c>
      <c r="E4" s="40">
        <f t="shared" si="0"/>
        <v>7768.3542672215999</v>
      </c>
      <c r="F4" s="40">
        <f t="shared" si="0"/>
        <v>7906.1473624399596</v>
      </c>
      <c r="G4" s="40">
        <f t="shared" si="0"/>
        <v>8174.7745663803034</v>
      </c>
      <c r="H4" s="40">
        <f t="shared" si="0"/>
        <v>8433.8599123554686</v>
      </c>
      <c r="I4" s="40">
        <f t="shared" si="0"/>
        <v>8608.6244009410766</v>
      </c>
      <c r="J4" s="40">
        <f t="shared" si="0"/>
        <v>8813.0207057025455</v>
      </c>
      <c r="K4" s="40">
        <f t="shared" si="0"/>
        <v>8769.7416711380029</v>
      </c>
      <c r="L4" s="40">
        <f t="shared" si="0"/>
        <v>8613.8070706910185</v>
      </c>
      <c r="M4" s="40">
        <f t="shared" si="0"/>
        <v>8865.4081731960305</v>
      </c>
      <c r="N4" s="40">
        <f t="shared" si="0"/>
        <v>9076.4488601698904</v>
      </c>
      <c r="O4" s="40">
        <f t="shared" si="0"/>
        <v>9372.5792931768265</v>
      </c>
      <c r="P4" s="40">
        <f t="shared" si="0"/>
        <v>9761.9885052866521</v>
      </c>
      <c r="Q4" s="40">
        <f t="shared" si="0"/>
        <v>10153.318200520138</v>
      </c>
    </row>
    <row r="5" spans="1:17" ht="11.45" customHeight="1" x14ac:dyDescent="0.25">
      <c r="A5" s="23" t="s">
        <v>50</v>
      </c>
      <c r="B5" s="39">
        <f t="shared" ref="B5:Q5" si="1">B6+B7+B8</f>
        <v>6255.6317222861408</v>
      </c>
      <c r="C5" s="39">
        <f t="shared" si="1"/>
        <v>6497.2440064611601</v>
      </c>
      <c r="D5" s="39">
        <f t="shared" si="1"/>
        <v>6660.0928900370072</v>
      </c>
      <c r="E5" s="39">
        <f t="shared" si="1"/>
        <v>6781.1754311188497</v>
      </c>
      <c r="F5" s="39">
        <f t="shared" si="1"/>
        <v>6914.1507940843348</v>
      </c>
      <c r="G5" s="39">
        <f t="shared" si="1"/>
        <v>7145.8472926373061</v>
      </c>
      <c r="H5" s="39">
        <f t="shared" si="1"/>
        <v>7366.8234755473977</v>
      </c>
      <c r="I5" s="39">
        <f t="shared" si="1"/>
        <v>7508.65457210158</v>
      </c>
      <c r="J5" s="39">
        <f t="shared" si="1"/>
        <v>7659.2430707339299</v>
      </c>
      <c r="K5" s="39">
        <f t="shared" si="1"/>
        <v>7656.9699239061711</v>
      </c>
      <c r="L5" s="39">
        <f t="shared" si="1"/>
        <v>7492.9961775990869</v>
      </c>
      <c r="M5" s="39">
        <f t="shared" si="1"/>
        <v>7633.9489954451537</v>
      </c>
      <c r="N5" s="39">
        <f t="shared" si="1"/>
        <v>7795.6151625325001</v>
      </c>
      <c r="O5" s="39">
        <f t="shared" si="1"/>
        <v>7936.9988388572046</v>
      </c>
      <c r="P5" s="39">
        <f t="shared" si="1"/>
        <v>8232.3637320909438</v>
      </c>
      <c r="Q5" s="39">
        <f t="shared" si="1"/>
        <v>8479.3894380309503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35.631722286139635</v>
      </c>
      <c r="C6" s="37">
        <f>TrRoad_act!C$5</f>
        <v>37.244006461159685</v>
      </c>
      <c r="D6" s="37">
        <f>TrRoad_act!D$5</f>
        <v>40.09289003700745</v>
      </c>
      <c r="E6" s="37">
        <f>TrRoad_act!E$5</f>
        <v>41.175431118849779</v>
      </c>
      <c r="F6" s="37">
        <f>TrRoad_act!F$5</f>
        <v>44.150794084334592</v>
      </c>
      <c r="G6" s="37">
        <f>TrRoad_act!G$5</f>
        <v>45.847292637306914</v>
      </c>
      <c r="H6" s="37">
        <f>TrRoad_act!H$5</f>
        <v>46.823475547398452</v>
      </c>
      <c r="I6" s="37">
        <f>TrRoad_act!I$5</f>
        <v>48.654572101580989</v>
      </c>
      <c r="J6" s="37">
        <f>TrRoad_act!J$5</f>
        <v>49.243070733930267</v>
      </c>
      <c r="K6" s="37">
        <f>TrRoad_act!K$5</f>
        <v>51.097235672041158</v>
      </c>
      <c r="L6" s="37">
        <f>TrRoad_act!L$5</f>
        <v>52.996177599086664</v>
      </c>
      <c r="M6" s="37">
        <f>TrRoad_act!M$5</f>
        <v>54.560925540947764</v>
      </c>
      <c r="N6" s="37">
        <f>TrRoad_act!N$5</f>
        <v>57.570225391092769</v>
      </c>
      <c r="O6" s="37">
        <f>TrRoad_act!O$5</f>
        <v>59.609394345259041</v>
      </c>
      <c r="P6" s="37">
        <f>TrRoad_act!P$5</f>
        <v>62.421410697700338</v>
      </c>
      <c r="Q6" s="37">
        <f>TrRoad_act!Q$5</f>
        <v>65.201776914717485</v>
      </c>
    </row>
    <row r="7" spans="1:17" ht="11.45" customHeight="1" x14ac:dyDescent="0.25">
      <c r="A7" s="17" t="str">
        <f>TrRoad_act!$A$6</f>
        <v>Passenger cars</v>
      </c>
      <c r="B7" s="37">
        <f>TrRoad_act!B$6</f>
        <v>5600.0000000000009</v>
      </c>
      <c r="C7" s="37">
        <f>TrRoad_act!C$6</f>
        <v>5800</v>
      </c>
      <c r="D7" s="37">
        <f>TrRoad_act!D$6</f>
        <v>5900</v>
      </c>
      <c r="E7" s="37">
        <f>TrRoad_act!E$6</f>
        <v>6000</v>
      </c>
      <c r="F7" s="37">
        <f>TrRoad_act!F$6</f>
        <v>6100</v>
      </c>
      <c r="G7" s="37">
        <f>TrRoad_act!G$6</f>
        <v>6299.9999999999991</v>
      </c>
      <c r="H7" s="37">
        <f>TrRoad_act!H$6</f>
        <v>6499.9999999999991</v>
      </c>
      <c r="I7" s="37">
        <f>TrRoad_act!I$6</f>
        <v>6599.9999999999991</v>
      </c>
      <c r="J7" s="37">
        <f>TrRoad_act!J$6</f>
        <v>6700</v>
      </c>
      <c r="K7" s="37">
        <f>TrRoad_act!K$6</f>
        <v>6699.9999999999991</v>
      </c>
      <c r="L7" s="37">
        <f>TrRoad_act!L$6</f>
        <v>6500</v>
      </c>
      <c r="M7" s="37">
        <f>TrRoad_act!M$6</f>
        <v>6591.7580235815713</v>
      </c>
      <c r="N7" s="37">
        <f>TrRoad_act!N$6</f>
        <v>6733.1326886577026</v>
      </c>
      <c r="O7" s="37">
        <f>TrRoad_act!O$6</f>
        <v>6850.9305497477944</v>
      </c>
      <c r="P7" s="37">
        <f>TrRoad_act!P$6</f>
        <v>7132.3960366344827</v>
      </c>
      <c r="Q7" s="37">
        <f>TrRoad_act!Q$6</f>
        <v>7321.358260666726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620</v>
      </c>
      <c r="C8" s="37">
        <f>TrRoad_act!C$13</f>
        <v>660</v>
      </c>
      <c r="D8" s="37">
        <f>TrRoad_act!D$13</f>
        <v>720</v>
      </c>
      <c r="E8" s="37">
        <f>TrRoad_act!E$13</f>
        <v>740</v>
      </c>
      <c r="F8" s="37">
        <f>TrRoad_act!F$13</f>
        <v>770</v>
      </c>
      <c r="G8" s="37">
        <f>TrRoad_act!G$13</f>
        <v>800</v>
      </c>
      <c r="H8" s="37">
        <f>TrRoad_act!H$13</f>
        <v>820</v>
      </c>
      <c r="I8" s="37">
        <f>TrRoad_act!I$13</f>
        <v>860</v>
      </c>
      <c r="J8" s="37">
        <f>TrRoad_act!J$13</f>
        <v>910</v>
      </c>
      <c r="K8" s="37">
        <f>TrRoad_act!K$13</f>
        <v>905.87268823413103</v>
      </c>
      <c r="L8" s="37">
        <f>TrRoad_act!L$13</f>
        <v>940</v>
      </c>
      <c r="M8" s="37">
        <f>TrRoad_act!M$13</f>
        <v>987.63004632263437</v>
      </c>
      <c r="N8" s="37">
        <f>TrRoad_act!N$13</f>
        <v>1004.9122484837047</v>
      </c>
      <c r="O8" s="37">
        <f>TrRoad_act!O$13</f>
        <v>1026.4588947641512</v>
      </c>
      <c r="P8" s="37">
        <f>TrRoad_act!P$13</f>
        <v>1037.5462847587612</v>
      </c>
      <c r="Q8" s="37">
        <f>TrRoad_act!Q$13</f>
        <v>1092.8294004495056</v>
      </c>
    </row>
    <row r="9" spans="1:17" ht="11.45" customHeight="1" x14ac:dyDescent="0.25">
      <c r="A9" s="19" t="s">
        <v>52</v>
      </c>
      <c r="B9" s="38">
        <f t="shared" ref="B9:Q9" si="2">B10+B11+B12</f>
        <v>332</v>
      </c>
      <c r="C9" s="38">
        <f t="shared" si="2"/>
        <v>346</v>
      </c>
      <c r="D9" s="38">
        <f t="shared" si="2"/>
        <v>268</v>
      </c>
      <c r="E9" s="38">
        <f t="shared" si="2"/>
        <v>262</v>
      </c>
      <c r="F9" s="38">
        <f t="shared" si="2"/>
        <v>253</v>
      </c>
      <c r="G9" s="38">
        <f t="shared" si="2"/>
        <v>267</v>
      </c>
      <c r="H9" s="38">
        <f t="shared" si="2"/>
        <v>298</v>
      </c>
      <c r="I9" s="38">
        <f t="shared" si="2"/>
        <v>316</v>
      </c>
      <c r="J9" s="38">
        <f t="shared" si="2"/>
        <v>345</v>
      </c>
      <c r="K9" s="38">
        <f t="shared" si="2"/>
        <v>333</v>
      </c>
      <c r="L9" s="38">
        <f t="shared" si="2"/>
        <v>347</v>
      </c>
      <c r="M9" s="38">
        <f t="shared" si="2"/>
        <v>349</v>
      </c>
      <c r="N9" s="38">
        <f t="shared" si="2"/>
        <v>373</v>
      </c>
      <c r="O9" s="38">
        <f t="shared" si="2"/>
        <v>394</v>
      </c>
      <c r="P9" s="38">
        <f t="shared" si="2"/>
        <v>366</v>
      </c>
      <c r="Q9" s="38">
        <f t="shared" si="2"/>
        <v>418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0</v>
      </c>
      <c r="C10" s="37">
        <f>TrRail_act!C$5</f>
        <v>0</v>
      </c>
      <c r="D10" s="37">
        <f>TrRail_act!D$5</f>
        <v>0</v>
      </c>
      <c r="E10" s="37">
        <f>TrRail_act!E$5</f>
        <v>0</v>
      </c>
      <c r="F10" s="37">
        <f>TrRail_act!F$5</f>
        <v>0</v>
      </c>
      <c r="G10" s="37">
        <f>TrRail_act!G$5</f>
        <v>0</v>
      </c>
      <c r="H10" s="37">
        <f>TrRail_act!H$5</f>
        <v>0</v>
      </c>
      <c r="I10" s="37">
        <f>TrRail_act!I$5</f>
        <v>0</v>
      </c>
      <c r="J10" s="37">
        <f>TrRail_act!J$5</f>
        <v>0</v>
      </c>
      <c r="K10" s="37">
        <f>TrRail_act!K$5</f>
        <v>0</v>
      </c>
      <c r="L10" s="37">
        <f>TrRail_act!L$5</f>
        <v>0</v>
      </c>
      <c r="M10" s="37">
        <f>TrRail_act!M$5</f>
        <v>0</v>
      </c>
      <c r="N10" s="37">
        <f>TrRail_act!N$5</f>
        <v>0</v>
      </c>
      <c r="O10" s="37">
        <f>TrRail_act!O$5</f>
        <v>0</v>
      </c>
      <c r="P10" s="37">
        <f>TrRail_act!P$5</f>
        <v>0</v>
      </c>
      <c r="Q10" s="37">
        <f>TrRail_act!Q$5</f>
        <v>0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332</v>
      </c>
      <c r="C11" s="37">
        <f>TrRail_act!C$6</f>
        <v>346</v>
      </c>
      <c r="D11" s="37">
        <f>TrRail_act!D$6</f>
        <v>268</v>
      </c>
      <c r="E11" s="37">
        <f>TrRail_act!E$6</f>
        <v>262</v>
      </c>
      <c r="F11" s="37">
        <f>TrRail_act!F$6</f>
        <v>253</v>
      </c>
      <c r="G11" s="37">
        <f>TrRail_act!G$6</f>
        <v>267</v>
      </c>
      <c r="H11" s="37">
        <f>TrRail_act!H$6</f>
        <v>298</v>
      </c>
      <c r="I11" s="37">
        <f>TrRail_act!I$6</f>
        <v>316</v>
      </c>
      <c r="J11" s="37">
        <f>TrRail_act!J$6</f>
        <v>345</v>
      </c>
      <c r="K11" s="37">
        <f>TrRail_act!K$6</f>
        <v>333</v>
      </c>
      <c r="L11" s="37">
        <f>TrRail_act!L$6</f>
        <v>347</v>
      </c>
      <c r="M11" s="37">
        <f>TrRail_act!M$6</f>
        <v>349</v>
      </c>
      <c r="N11" s="37">
        <f>TrRail_act!N$6</f>
        <v>373</v>
      </c>
      <c r="O11" s="37">
        <f>TrRail_act!O$6</f>
        <v>394</v>
      </c>
      <c r="P11" s="37">
        <f>TrRail_act!P$6</f>
        <v>366</v>
      </c>
      <c r="Q11" s="37">
        <f>TrRail_act!Q$6</f>
        <v>418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0</v>
      </c>
      <c r="C12" s="37">
        <f>TrRail_act!C$9</f>
        <v>0</v>
      </c>
      <c r="D12" s="37">
        <f>TrRail_act!D$9</f>
        <v>0</v>
      </c>
      <c r="E12" s="37">
        <f>TrRail_act!E$9</f>
        <v>0</v>
      </c>
      <c r="F12" s="37">
        <f>TrRail_act!F$9</f>
        <v>0</v>
      </c>
      <c r="G12" s="37">
        <f>TrRail_act!G$9</f>
        <v>0</v>
      </c>
      <c r="H12" s="37">
        <f>TrRail_act!H$9</f>
        <v>0</v>
      </c>
      <c r="I12" s="37">
        <f>TrRail_act!I$9</f>
        <v>0</v>
      </c>
      <c r="J12" s="37">
        <f>TrRail_act!J$9</f>
        <v>0</v>
      </c>
      <c r="K12" s="37">
        <f>TrRail_act!K$9</f>
        <v>0</v>
      </c>
      <c r="L12" s="37">
        <f>TrRail_act!L$9</f>
        <v>0</v>
      </c>
      <c r="M12" s="37">
        <f>TrRail_act!M$9</f>
        <v>0</v>
      </c>
      <c r="N12" s="37">
        <f>TrRail_act!N$9</f>
        <v>0</v>
      </c>
      <c r="O12" s="37">
        <f>TrRail_act!O$9</f>
        <v>0</v>
      </c>
      <c r="P12" s="37">
        <f>TrRail_act!P$9</f>
        <v>0</v>
      </c>
      <c r="Q12" s="37">
        <f>TrRail_act!Q$9</f>
        <v>0</v>
      </c>
    </row>
    <row r="13" spans="1:17" ht="11.45" customHeight="1" x14ac:dyDescent="0.25">
      <c r="A13" s="19" t="s">
        <v>48</v>
      </c>
      <c r="B13" s="38">
        <f t="shared" ref="B13:Q13" si="3">B14+B15+B16</f>
        <v>681.06184887104496</v>
      </c>
      <c r="C13" s="38">
        <f t="shared" si="3"/>
        <v>720.7681897979669</v>
      </c>
      <c r="D13" s="38">
        <f t="shared" si="3"/>
        <v>725.0160359706008</v>
      </c>
      <c r="E13" s="38">
        <f t="shared" si="3"/>
        <v>725.17883610275021</v>
      </c>
      <c r="F13" s="38">
        <f t="shared" si="3"/>
        <v>738.9965683556245</v>
      </c>
      <c r="G13" s="38">
        <f t="shared" si="3"/>
        <v>761.92727374299716</v>
      </c>
      <c r="H13" s="38">
        <f t="shared" si="3"/>
        <v>769.03643680807124</v>
      </c>
      <c r="I13" s="38">
        <f t="shared" si="3"/>
        <v>783.96982883949681</v>
      </c>
      <c r="J13" s="38">
        <f t="shared" si="3"/>
        <v>808.7776349686153</v>
      </c>
      <c r="K13" s="38">
        <f t="shared" si="3"/>
        <v>779.77174723183191</v>
      </c>
      <c r="L13" s="38">
        <f t="shared" si="3"/>
        <v>773.81089309193203</v>
      </c>
      <c r="M13" s="38">
        <f t="shared" si="3"/>
        <v>882.45917775087662</v>
      </c>
      <c r="N13" s="38">
        <f t="shared" si="3"/>
        <v>907.83369763739074</v>
      </c>
      <c r="O13" s="38">
        <f t="shared" si="3"/>
        <v>1041.5804543196218</v>
      </c>
      <c r="P13" s="38">
        <f t="shared" si="3"/>
        <v>1163.6247731957073</v>
      </c>
      <c r="Q13" s="38">
        <f t="shared" si="3"/>
        <v>1255.9287624891872</v>
      </c>
    </row>
    <row r="14" spans="1:17" ht="11.45" customHeight="1" x14ac:dyDescent="0.25">
      <c r="A14" s="17" t="str">
        <f>TrAvia_act!$A$5</f>
        <v>Domestic</v>
      </c>
      <c r="B14" s="37">
        <f>TrAvia_act!B$5</f>
        <v>0</v>
      </c>
      <c r="C14" s="37">
        <f>TrAvia_act!C$5</f>
        <v>0</v>
      </c>
      <c r="D14" s="37">
        <f>TrAvia_act!D$5</f>
        <v>0</v>
      </c>
      <c r="E14" s="37">
        <f>TrAvia_act!E$5</f>
        <v>0</v>
      </c>
      <c r="F14" s="37">
        <f>TrAvia_act!F$5</f>
        <v>0</v>
      </c>
      <c r="G14" s="37">
        <f>TrAvia_act!G$5</f>
        <v>0</v>
      </c>
      <c r="H14" s="37">
        <f>TrAvia_act!H$5</f>
        <v>0</v>
      </c>
      <c r="I14" s="37">
        <f>TrAvia_act!I$5</f>
        <v>0</v>
      </c>
      <c r="J14" s="37">
        <f>TrAvia_act!J$5</f>
        <v>0</v>
      </c>
      <c r="K14" s="37">
        <f>TrAvia_act!K$5</f>
        <v>0</v>
      </c>
      <c r="L14" s="37">
        <f>TrAvia_act!L$5</f>
        <v>0</v>
      </c>
      <c r="M14" s="37">
        <f>TrAvia_act!M$5</f>
        <v>0</v>
      </c>
      <c r="N14" s="37">
        <f>TrAvia_act!N$5</f>
        <v>0</v>
      </c>
      <c r="O14" s="37">
        <f>TrAvia_act!O$5</f>
        <v>0</v>
      </c>
      <c r="P14" s="37">
        <f>TrAvia_act!P$5</f>
        <v>0</v>
      </c>
      <c r="Q14" s="37">
        <f>TrAvia_act!Q$5</f>
        <v>0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628.28334723378555</v>
      </c>
      <c r="C15" s="37">
        <f>TrAvia_act!C$6</f>
        <v>658.2608024460834</v>
      </c>
      <c r="D15" s="37">
        <f>TrAvia_act!D$6</f>
        <v>642.44503719362319</v>
      </c>
      <c r="E15" s="37">
        <f>TrAvia_act!E$6</f>
        <v>629.32768877741705</v>
      </c>
      <c r="F15" s="37">
        <f>TrAvia_act!F$6</f>
        <v>629.71304690846841</v>
      </c>
      <c r="G15" s="37">
        <f>TrAvia_act!G$6</f>
        <v>633.00276434919749</v>
      </c>
      <c r="H15" s="37">
        <f>TrAvia_act!H$6</f>
        <v>622.90375698813409</v>
      </c>
      <c r="I15" s="37">
        <f>TrAvia_act!I$6</f>
        <v>603.49243426687326</v>
      </c>
      <c r="J15" s="37">
        <f>TrAvia_act!J$6</f>
        <v>607.2464893816026</v>
      </c>
      <c r="K15" s="37">
        <f>TrAvia_act!K$6</f>
        <v>577.02172301906319</v>
      </c>
      <c r="L15" s="37">
        <f>TrAvia_act!L$6</f>
        <v>589.89772768001421</v>
      </c>
      <c r="M15" s="37">
        <f>TrAvia_act!M$6</f>
        <v>706.75438406796195</v>
      </c>
      <c r="N15" s="37">
        <f>TrAvia_act!N$6</f>
        <v>712.13301840301472</v>
      </c>
      <c r="O15" s="37">
        <f>TrAvia_act!O$6</f>
        <v>846.60235534956939</v>
      </c>
      <c r="P15" s="37">
        <f>TrAvia_act!P$6</f>
        <v>944.44896205984799</v>
      </c>
      <c r="Q15" s="37">
        <f>TrAvia_act!Q$6</f>
        <v>1058.0894620510496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52.77850163725941</v>
      </c>
      <c r="C16" s="37">
        <f>TrAvia_act!C$7</f>
        <v>62.507387351883516</v>
      </c>
      <c r="D16" s="37">
        <f>TrAvia_act!D$7</f>
        <v>82.570998776977603</v>
      </c>
      <c r="E16" s="37">
        <f>TrAvia_act!E$7</f>
        <v>95.851147325333187</v>
      </c>
      <c r="F16" s="37">
        <f>TrAvia_act!F$7</f>
        <v>109.28352144715613</v>
      </c>
      <c r="G16" s="37">
        <f>TrAvia_act!G$7</f>
        <v>128.92450939379961</v>
      </c>
      <c r="H16" s="37">
        <f>TrAvia_act!H$7</f>
        <v>146.13267981993712</v>
      </c>
      <c r="I16" s="37">
        <f>TrAvia_act!I$7</f>
        <v>180.47739457262355</v>
      </c>
      <c r="J16" s="37">
        <f>TrAvia_act!J$7</f>
        <v>201.53114558701265</v>
      </c>
      <c r="K16" s="37">
        <f>TrAvia_act!K$7</f>
        <v>202.75002421276869</v>
      </c>
      <c r="L16" s="37">
        <f>TrAvia_act!L$7</f>
        <v>183.91316541191776</v>
      </c>
      <c r="M16" s="37">
        <f>TrAvia_act!M$7</f>
        <v>175.70479368291467</v>
      </c>
      <c r="N16" s="37">
        <f>TrAvia_act!N$7</f>
        <v>195.70067923437605</v>
      </c>
      <c r="O16" s="37">
        <f>TrAvia_act!O$7</f>
        <v>194.97809897005251</v>
      </c>
      <c r="P16" s="37">
        <f>TrAvia_act!P$7</f>
        <v>219.17581113585931</v>
      </c>
      <c r="Q16" s="37">
        <f>TrAvia_act!Q$7</f>
        <v>197.83930043813751</v>
      </c>
    </row>
    <row r="17" spans="1:17" ht="11.45" customHeight="1" x14ac:dyDescent="0.25">
      <c r="A17" s="25" t="s">
        <v>51</v>
      </c>
      <c r="B17" s="40">
        <f t="shared" ref="B17:Q17" si="4">B18+B21+B22+B25</f>
        <v>3070.7618008888517</v>
      </c>
      <c r="C17" s="40">
        <f t="shared" si="4"/>
        <v>3179.3880956476651</v>
      </c>
      <c r="D17" s="40">
        <f t="shared" si="4"/>
        <v>3348.5294327867487</v>
      </c>
      <c r="E17" s="40">
        <f t="shared" si="4"/>
        <v>3410.0881135426425</v>
      </c>
      <c r="F17" s="40">
        <f t="shared" si="4"/>
        <v>3692.2671694764131</v>
      </c>
      <c r="G17" s="40">
        <f t="shared" si="4"/>
        <v>3530.7358981928191</v>
      </c>
      <c r="H17" s="40">
        <f t="shared" si="4"/>
        <v>3607.9481318850048</v>
      </c>
      <c r="I17" s="40">
        <f t="shared" si="4"/>
        <v>4025.8080700971714</v>
      </c>
      <c r="J17" s="40">
        <f t="shared" si="4"/>
        <v>4149.2348556228171</v>
      </c>
      <c r="K17" s="40">
        <f t="shared" si="4"/>
        <v>3606.7666906091358</v>
      </c>
      <c r="L17" s="40">
        <f t="shared" si="4"/>
        <v>4098.0936318737258</v>
      </c>
      <c r="M17" s="40">
        <f t="shared" si="4"/>
        <v>4063.5068256700197</v>
      </c>
      <c r="N17" s="40">
        <f t="shared" si="4"/>
        <v>4444.0692881865616</v>
      </c>
      <c r="O17" s="40">
        <f t="shared" si="4"/>
        <v>4271.5395203502403</v>
      </c>
      <c r="P17" s="40">
        <f t="shared" si="4"/>
        <v>4769.2527573867619</v>
      </c>
      <c r="Q17" s="40">
        <f t="shared" si="4"/>
        <v>4603.3429629170787</v>
      </c>
    </row>
    <row r="18" spans="1:17" ht="11.45" customHeight="1" x14ac:dyDescent="0.25">
      <c r="A18" s="23" t="s">
        <v>50</v>
      </c>
      <c r="B18" s="39">
        <f t="shared" ref="B18:Q18" si="5">B19+B20</f>
        <v>1505.009465518669</v>
      </c>
      <c r="C18" s="39">
        <f t="shared" si="5"/>
        <v>1647.7925907373312</v>
      </c>
      <c r="D18" s="39">
        <f t="shared" si="5"/>
        <v>1810.4536155618441</v>
      </c>
      <c r="E18" s="39">
        <f t="shared" si="5"/>
        <v>1813.9017225173168</v>
      </c>
      <c r="F18" s="39">
        <f t="shared" si="5"/>
        <v>1979.75428191487</v>
      </c>
      <c r="G18" s="39">
        <f t="shared" si="5"/>
        <v>1973.3453391993621</v>
      </c>
      <c r="H18" s="39">
        <f t="shared" si="5"/>
        <v>1995.9079458401959</v>
      </c>
      <c r="I18" s="39">
        <f t="shared" si="5"/>
        <v>2108.8142630767011</v>
      </c>
      <c r="J18" s="39">
        <f t="shared" si="5"/>
        <v>2295.808544437979</v>
      </c>
      <c r="K18" s="39">
        <f t="shared" si="5"/>
        <v>2077.6450773171105</v>
      </c>
      <c r="L18" s="39">
        <f t="shared" si="5"/>
        <v>2226.2261558117775</v>
      </c>
      <c r="M18" s="39">
        <f t="shared" si="5"/>
        <v>2285.4907297295131</v>
      </c>
      <c r="N18" s="39">
        <f t="shared" si="5"/>
        <v>2864.9772673343305</v>
      </c>
      <c r="O18" s="39">
        <f t="shared" si="5"/>
        <v>2597.3359917274624</v>
      </c>
      <c r="P18" s="39">
        <f t="shared" si="5"/>
        <v>3054.5270251405145</v>
      </c>
      <c r="Q18" s="39">
        <f t="shared" si="5"/>
        <v>2795.4804208580149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70.003928013515804</v>
      </c>
      <c r="C19" s="37">
        <f>TrRoad_act!C$20</f>
        <v>75.601362631221392</v>
      </c>
      <c r="D19" s="37">
        <f>TrRoad_act!D$20</f>
        <v>81.349508127054165</v>
      </c>
      <c r="E19" s="37">
        <f>TrRoad_act!E$20</f>
        <v>85.004968811079422</v>
      </c>
      <c r="F19" s="37">
        <f>TrRoad_act!F$20</f>
        <v>89.359409971679696</v>
      </c>
      <c r="G19" s="37">
        <f>TrRoad_act!G$20</f>
        <v>94.445439688662532</v>
      </c>
      <c r="H19" s="37">
        <f>TrRoad_act!H$20</f>
        <v>99.739353152770235</v>
      </c>
      <c r="I19" s="37">
        <f>TrRoad_act!I$20</f>
        <v>108.12070504391785</v>
      </c>
      <c r="J19" s="37">
        <f>TrRoad_act!J$20</f>
        <v>115.32653427801785</v>
      </c>
      <c r="K19" s="37">
        <f>TrRoad_act!K$20</f>
        <v>116.56798206861036</v>
      </c>
      <c r="L19" s="37">
        <f>TrRoad_act!L$20</f>
        <v>121.63882450298517</v>
      </c>
      <c r="M19" s="37">
        <f>TrRoad_act!M$20</f>
        <v>128.40138889915198</v>
      </c>
      <c r="N19" s="37">
        <f>TrRoad_act!N$20</f>
        <v>133.5704050295343</v>
      </c>
      <c r="O19" s="37">
        <f>TrRoad_act!O$20</f>
        <v>138.0941459539423</v>
      </c>
      <c r="P19" s="37">
        <f>TrRoad_act!P$20</f>
        <v>145.58356451114224</v>
      </c>
      <c r="Q19" s="37">
        <f>TrRoad_act!Q$20</f>
        <v>152.47697893788893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1435.0055375051531</v>
      </c>
      <c r="C20" s="37">
        <f>TrRoad_act!C$26</f>
        <v>1572.1912281061097</v>
      </c>
      <c r="D20" s="37">
        <f>TrRoad_act!D$26</f>
        <v>1729.10410743479</v>
      </c>
      <c r="E20" s="37">
        <f>TrRoad_act!E$26</f>
        <v>1728.8967537062374</v>
      </c>
      <c r="F20" s="37">
        <f>TrRoad_act!F$26</f>
        <v>1890.3948719431903</v>
      </c>
      <c r="G20" s="37">
        <f>TrRoad_act!G$26</f>
        <v>1878.8998995106997</v>
      </c>
      <c r="H20" s="37">
        <f>TrRoad_act!H$26</f>
        <v>1896.1685926874256</v>
      </c>
      <c r="I20" s="37">
        <f>TrRoad_act!I$26</f>
        <v>2000.6935580327831</v>
      </c>
      <c r="J20" s="37">
        <f>TrRoad_act!J$26</f>
        <v>2180.4820101599612</v>
      </c>
      <c r="K20" s="37">
        <f>TrRoad_act!K$26</f>
        <v>1961.0770952485</v>
      </c>
      <c r="L20" s="37">
        <f>TrRoad_act!L$26</f>
        <v>2104.5873313087923</v>
      </c>
      <c r="M20" s="37">
        <f>TrRoad_act!M$26</f>
        <v>2157.0893408303609</v>
      </c>
      <c r="N20" s="37">
        <f>TrRoad_act!N$26</f>
        <v>2731.4068623047961</v>
      </c>
      <c r="O20" s="37">
        <f>TrRoad_act!O$26</f>
        <v>2459.2418457735203</v>
      </c>
      <c r="P20" s="37">
        <f>TrRoad_act!P$26</f>
        <v>2908.9434606293721</v>
      </c>
      <c r="Q20" s="37">
        <f>TrRoad_act!Q$26</f>
        <v>2643.0034419201261</v>
      </c>
    </row>
    <row r="21" spans="1:17" ht="11.45" customHeight="1" x14ac:dyDescent="0.25">
      <c r="A21" s="19" t="s">
        <v>49</v>
      </c>
      <c r="B21" s="38">
        <f>TrRail_act!B$10</f>
        <v>632</v>
      </c>
      <c r="C21" s="38">
        <f>TrRail_act!C$10</f>
        <v>585</v>
      </c>
      <c r="D21" s="38">
        <f>TrRail_act!D$10</f>
        <v>550</v>
      </c>
      <c r="E21" s="38">
        <f>TrRail_act!E$10</f>
        <v>525</v>
      </c>
      <c r="F21" s="38">
        <f>TrRail_act!F$10</f>
        <v>559</v>
      </c>
      <c r="G21" s="38">
        <f>TrRail_act!G$10</f>
        <v>392</v>
      </c>
      <c r="H21" s="38">
        <f>TrRail_act!H$10</f>
        <v>441</v>
      </c>
      <c r="I21" s="38">
        <f>TrRail_act!I$10</f>
        <v>574</v>
      </c>
      <c r="J21" s="38">
        <f>TrRail_act!J$10</f>
        <v>279</v>
      </c>
      <c r="K21" s="38">
        <f>TrRail_act!K$10</f>
        <v>200</v>
      </c>
      <c r="L21" s="38">
        <f>TrRail_act!L$10</f>
        <v>323</v>
      </c>
      <c r="M21" s="38">
        <f>TrRail_act!M$10</f>
        <v>288</v>
      </c>
      <c r="N21" s="38">
        <f>TrRail_act!N$10</f>
        <v>231</v>
      </c>
      <c r="O21" s="38">
        <f>TrRail_act!O$10</f>
        <v>218</v>
      </c>
      <c r="P21" s="38">
        <f>TrRail_act!P$10</f>
        <v>208</v>
      </c>
      <c r="Q21" s="38">
        <f>TrRail_act!Q$10</f>
        <v>207</v>
      </c>
    </row>
    <row r="22" spans="1:17" ht="11.45" customHeight="1" x14ac:dyDescent="0.25">
      <c r="A22" s="19" t="s">
        <v>48</v>
      </c>
      <c r="B22" s="38">
        <f t="shared" ref="B22:Q22" si="6">B23+B24</f>
        <v>933.75233537018278</v>
      </c>
      <c r="C22" s="38">
        <f t="shared" si="6"/>
        <v>946.59550491033417</v>
      </c>
      <c r="D22" s="38">
        <f t="shared" si="6"/>
        <v>988.07581722490454</v>
      </c>
      <c r="E22" s="38">
        <f t="shared" si="6"/>
        <v>1071.1863910253257</v>
      </c>
      <c r="F22" s="38">
        <f t="shared" si="6"/>
        <v>1153.5128875615426</v>
      </c>
      <c r="G22" s="38">
        <f t="shared" si="6"/>
        <v>1165.390558993457</v>
      </c>
      <c r="H22" s="38">
        <f t="shared" si="6"/>
        <v>1171.0401860448089</v>
      </c>
      <c r="I22" s="38">
        <f t="shared" si="6"/>
        <v>1342.9938070204703</v>
      </c>
      <c r="J22" s="38">
        <f t="shared" si="6"/>
        <v>1574.4263111848377</v>
      </c>
      <c r="K22" s="38">
        <f t="shared" si="6"/>
        <v>1329.1216132920254</v>
      </c>
      <c r="L22" s="38">
        <f t="shared" si="6"/>
        <v>1548.8674760619481</v>
      </c>
      <c r="M22" s="38">
        <f t="shared" si="6"/>
        <v>1490.0160959405068</v>
      </c>
      <c r="N22" s="38">
        <f t="shared" si="6"/>
        <v>1348.0920208522307</v>
      </c>
      <c r="O22" s="38">
        <f t="shared" si="6"/>
        <v>1456.2035286227776</v>
      </c>
      <c r="P22" s="38">
        <f t="shared" si="6"/>
        <v>1506.7257322462474</v>
      </c>
      <c r="Q22" s="38">
        <f t="shared" si="6"/>
        <v>1600.862542059064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8.4018095398255586</v>
      </c>
      <c r="C23" s="37">
        <f>TrAvia_act!C$9</f>
        <v>8.1831758782664359</v>
      </c>
      <c r="D23" s="37">
        <f>TrAvia_act!D$9</f>
        <v>10.404062388230724</v>
      </c>
      <c r="E23" s="37">
        <f>TrAvia_act!E$9</f>
        <v>19.516940764007895</v>
      </c>
      <c r="F23" s="37">
        <f>TrAvia_act!F$9</f>
        <v>21.846317707063157</v>
      </c>
      <c r="G23" s="37">
        <f>TrAvia_act!G$9</f>
        <v>25.685007473829192</v>
      </c>
      <c r="H23" s="37">
        <f>TrAvia_act!H$9</f>
        <v>16.938929179234517</v>
      </c>
      <c r="I23" s="37">
        <f>TrAvia_act!I$9</f>
        <v>21.858430081881359</v>
      </c>
      <c r="J23" s="37">
        <f>TrAvia_act!J$9</f>
        <v>21.339495239350871</v>
      </c>
      <c r="K23" s="37">
        <f>TrAvia_act!K$9</f>
        <v>18.089479668100353</v>
      </c>
      <c r="L23" s="37">
        <f>TrAvia_act!L$9</f>
        <v>19.876019247792478</v>
      </c>
      <c r="M23" s="37">
        <f>TrAvia_act!M$9</f>
        <v>17.702807416420857</v>
      </c>
      <c r="N23" s="37">
        <f>TrAvia_act!N$9</f>
        <v>20.221840622082439</v>
      </c>
      <c r="O23" s="37">
        <f>TrAvia_act!O$9</f>
        <v>21.49346892783737</v>
      </c>
      <c r="P23" s="37">
        <f>TrAvia_act!P$9</f>
        <v>24.466977884867472</v>
      </c>
      <c r="Q23" s="37">
        <f>TrAvia_act!Q$9</f>
        <v>22.66986016298948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925.35052583035724</v>
      </c>
      <c r="C24" s="37">
        <f>TrAvia_act!C$10</f>
        <v>938.41232903206776</v>
      </c>
      <c r="D24" s="37">
        <f>TrAvia_act!D$10</f>
        <v>977.67175483667381</v>
      </c>
      <c r="E24" s="37">
        <f>TrAvia_act!E$10</f>
        <v>1051.6694502613179</v>
      </c>
      <c r="F24" s="37">
        <f>TrAvia_act!F$10</f>
        <v>1131.6665698544793</v>
      </c>
      <c r="G24" s="37">
        <f>TrAvia_act!G$10</f>
        <v>1139.7055515196278</v>
      </c>
      <c r="H24" s="37">
        <f>TrAvia_act!H$10</f>
        <v>1154.1012568655744</v>
      </c>
      <c r="I24" s="37">
        <f>TrAvia_act!I$10</f>
        <v>1321.1353769385889</v>
      </c>
      <c r="J24" s="37">
        <f>TrAvia_act!J$10</f>
        <v>1553.0868159454867</v>
      </c>
      <c r="K24" s="37">
        <f>TrAvia_act!K$10</f>
        <v>1311.0321336239249</v>
      </c>
      <c r="L24" s="37">
        <f>TrAvia_act!L$10</f>
        <v>1528.9914568141555</v>
      </c>
      <c r="M24" s="37">
        <f>TrAvia_act!M$10</f>
        <v>1472.3132885240859</v>
      </c>
      <c r="N24" s="37">
        <f>TrAvia_act!N$10</f>
        <v>1327.8701802301482</v>
      </c>
      <c r="O24" s="37">
        <f>TrAvia_act!O$10</f>
        <v>1434.7100596949404</v>
      </c>
      <c r="P24" s="37">
        <f>TrAvia_act!P$10</f>
        <v>1482.2587543613799</v>
      </c>
      <c r="Q24" s="37">
        <f>TrAvia_act!Q$10</f>
        <v>1578.1926818960746</v>
      </c>
    </row>
    <row r="25" spans="1:17" ht="11.45" customHeight="1" x14ac:dyDescent="0.25">
      <c r="A25" s="19" t="s">
        <v>32</v>
      </c>
      <c r="B25" s="38">
        <f t="shared" ref="B25:Q25" si="7">B26+B27</f>
        <v>0</v>
      </c>
      <c r="C25" s="38">
        <f t="shared" si="7"/>
        <v>0</v>
      </c>
      <c r="D25" s="38">
        <f t="shared" si="7"/>
        <v>0</v>
      </c>
      <c r="E25" s="38">
        <f t="shared" si="7"/>
        <v>0</v>
      </c>
      <c r="F25" s="38">
        <f t="shared" si="7"/>
        <v>0</v>
      </c>
      <c r="G25" s="38">
        <f t="shared" si="7"/>
        <v>0</v>
      </c>
      <c r="H25" s="38">
        <f t="shared" si="7"/>
        <v>0</v>
      </c>
      <c r="I25" s="38">
        <f t="shared" si="7"/>
        <v>0</v>
      </c>
      <c r="J25" s="38">
        <f t="shared" si="7"/>
        <v>0</v>
      </c>
      <c r="K25" s="38">
        <f t="shared" si="7"/>
        <v>0</v>
      </c>
      <c r="L25" s="38">
        <f t="shared" si="7"/>
        <v>0</v>
      </c>
      <c r="M25" s="38">
        <f t="shared" si="7"/>
        <v>0</v>
      </c>
      <c r="N25" s="38">
        <f t="shared" si="7"/>
        <v>0</v>
      </c>
      <c r="O25" s="38">
        <f t="shared" si="7"/>
        <v>0</v>
      </c>
      <c r="P25" s="38">
        <f t="shared" si="7"/>
        <v>0</v>
      </c>
      <c r="Q25" s="38">
        <f t="shared" si="7"/>
        <v>0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0</v>
      </c>
      <c r="C26" s="37">
        <f>TrNavi_act!C4</f>
        <v>0</v>
      </c>
      <c r="D26" s="37">
        <f>TrNavi_act!D4</f>
        <v>0</v>
      </c>
      <c r="E26" s="37">
        <f>TrNavi_act!E4</f>
        <v>0</v>
      </c>
      <c r="F26" s="37">
        <f>TrNavi_act!F4</f>
        <v>0</v>
      </c>
      <c r="G26" s="37">
        <f>TrNavi_act!G4</f>
        <v>0</v>
      </c>
      <c r="H26" s="37">
        <f>TrNavi_act!H4</f>
        <v>0</v>
      </c>
      <c r="I26" s="37">
        <f>TrNavi_act!I4</f>
        <v>0</v>
      </c>
      <c r="J26" s="37">
        <f>TrNavi_act!J4</f>
        <v>0</v>
      </c>
      <c r="K26" s="37">
        <f>TrNavi_act!K4</f>
        <v>0</v>
      </c>
      <c r="L26" s="37">
        <f>TrNavi_act!L4</f>
        <v>0</v>
      </c>
      <c r="M26" s="37">
        <f>TrNavi_act!M4</f>
        <v>0</v>
      </c>
      <c r="N26" s="37">
        <f>TrNavi_act!N4</f>
        <v>0</v>
      </c>
      <c r="O26" s="37">
        <f>TrNavi_act!O4</f>
        <v>0</v>
      </c>
      <c r="P26" s="37">
        <f>TrNavi_act!P4</f>
        <v>0</v>
      </c>
      <c r="Q26" s="37">
        <f>TrNavi_act!Q4</f>
        <v>0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1914.2509950119093</v>
      </c>
      <c r="C29" s="41">
        <f t="shared" si="8"/>
        <v>2017.8969</v>
      </c>
      <c r="D29" s="41">
        <f t="shared" si="8"/>
        <v>2113.8123300000002</v>
      </c>
      <c r="E29" s="41">
        <f t="shared" si="8"/>
        <v>2306.64292110422</v>
      </c>
      <c r="F29" s="41">
        <f t="shared" si="8"/>
        <v>2655.03968863502</v>
      </c>
      <c r="G29" s="41">
        <f t="shared" si="8"/>
        <v>2780.8302969129104</v>
      </c>
      <c r="H29" s="41">
        <f t="shared" si="8"/>
        <v>2652.2589808860898</v>
      </c>
      <c r="I29" s="41">
        <f t="shared" si="8"/>
        <v>2640.4969777263204</v>
      </c>
      <c r="J29" s="41">
        <f t="shared" si="8"/>
        <v>2672.5178100852536</v>
      </c>
      <c r="K29" s="41">
        <f t="shared" si="8"/>
        <v>2478.1819739934913</v>
      </c>
      <c r="L29" s="41">
        <f t="shared" si="8"/>
        <v>2604.3308449685046</v>
      </c>
      <c r="M29" s="41">
        <f t="shared" si="8"/>
        <v>2711.1213988140144</v>
      </c>
      <c r="N29" s="41">
        <f t="shared" si="8"/>
        <v>2578.9508156140191</v>
      </c>
      <c r="O29" s="41">
        <f t="shared" si="8"/>
        <v>2540.5958567791804</v>
      </c>
      <c r="P29" s="41">
        <f t="shared" si="8"/>
        <v>2496.7858141889228</v>
      </c>
      <c r="Q29" s="41">
        <f t="shared" si="8"/>
        <v>2420.0841196460574</v>
      </c>
    </row>
    <row r="30" spans="1:17" ht="11.45" customHeight="1" x14ac:dyDescent="0.25">
      <c r="A30" s="25" t="s">
        <v>39</v>
      </c>
      <c r="B30" s="40">
        <f t="shared" ref="B30:Q30" si="9">B31+B35+B39</f>
        <v>1023.1091076280456</v>
      </c>
      <c r="C30" s="40">
        <f t="shared" si="9"/>
        <v>1059.1231010315128</v>
      </c>
      <c r="D30" s="40">
        <f t="shared" si="9"/>
        <v>1086.9356515834706</v>
      </c>
      <c r="E30" s="40">
        <f t="shared" si="9"/>
        <v>1132.3747462254819</v>
      </c>
      <c r="F30" s="40">
        <f t="shared" si="9"/>
        <v>1164.0401990815162</v>
      </c>
      <c r="G30" s="40">
        <f t="shared" si="9"/>
        <v>1136.2388585688973</v>
      </c>
      <c r="H30" s="40">
        <f t="shared" si="9"/>
        <v>1091.4295979712097</v>
      </c>
      <c r="I30" s="40">
        <f t="shared" si="9"/>
        <v>1106.4340208477424</v>
      </c>
      <c r="J30" s="40">
        <f t="shared" si="9"/>
        <v>1093.0942406301979</v>
      </c>
      <c r="K30" s="40">
        <f t="shared" si="9"/>
        <v>1058.0258273602751</v>
      </c>
      <c r="L30" s="40">
        <f t="shared" si="9"/>
        <v>1021.4435118540122</v>
      </c>
      <c r="M30" s="40">
        <f t="shared" si="9"/>
        <v>1070.5947854676715</v>
      </c>
      <c r="N30" s="40">
        <f t="shared" si="9"/>
        <v>1048.0093149754675</v>
      </c>
      <c r="O30" s="40">
        <f t="shared" si="9"/>
        <v>990.97630725321642</v>
      </c>
      <c r="P30" s="40">
        <f t="shared" si="9"/>
        <v>1003.9891013174906</v>
      </c>
      <c r="Q30" s="40">
        <f t="shared" si="9"/>
        <v>985.71088925398044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904.8744591259624</v>
      </c>
      <c r="C31" s="39">
        <f t="shared" si="10"/>
        <v>927.4761759194181</v>
      </c>
      <c r="D31" s="39">
        <f t="shared" si="10"/>
        <v>948.98363481489946</v>
      </c>
      <c r="E31" s="39">
        <f t="shared" si="10"/>
        <v>998.9919694458971</v>
      </c>
      <c r="F31" s="39">
        <f t="shared" si="10"/>
        <v>1025.1125432178426</v>
      </c>
      <c r="G31" s="39">
        <f t="shared" si="10"/>
        <v>990.70191630130341</v>
      </c>
      <c r="H31" s="39">
        <f t="shared" si="10"/>
        <v>952.7136851190636</v>
      </c>
      <c r="I31" s="39">
        <f t="shared" si="10"/>
        <v>973.77006284347601</v>
      </c>
      <c r="J31" s="39">
        <f t="shared" si="10"/>
        <v>964.66229418226919</v>
      </c>
      <c r="K31" s="39">
        <f t="shared" si="10"/>
        <v>927.87124684925323</v>
      </c>
      <c r="L31" s="39">
        <f t="shared" si="10"/>
        <v>891.94626716961534</v>
      </c>
      <c r="M31" s="39">
        <f t="shared" si="10"/>
        <v>931.61949093098383</v>
      </c>
      <c r="N31" s="39">
        <f t="shared" si="10"/>
        <v>913.60428064959899</v>
      </c>
      <c r="O31" s="39">
        <f t="shared" si="10"/>
        <v>858.54900044374801</v>
      </c>
      <c r="P31" s="39">
        <f t="shared" si="10"/>
        <v>854.86700302045119</v>
      </c>
      <c r="Q31" s="39">
        <f t="shared" si="10"/>
        <v>819.1900892268643</v>
      </c>
    </row>
    <row r="32" spans="1:17" ht="11.45" customHeight="1" x14ac:dyDescent="0.25">
      <c r="A32" s="17" t="str">
        <f>$A$6</f>
        <v>Powered 2-wheelers</v>
      </c>
      <c r="B32" s="37">
        <f>TrRoad_ene!B$19</f>
        <v>1.5310075369932035</v>
      </c>
      <c r="C32" s="37">
        <f>TrRoad_ene!C$19</f>
        <v>1.5688261435281923</v>
      </c>
      <c r="D32" s="37">
        <f>TrRoad_ene!D$19</f>
        <v>1.6329805841909624</v>
      </c>
      <c r="E32" s="37">
        <f>TrRoad_ene!E$19</f>
        <v>1.691095747419826</v>
      </c>
      <c r="F32" s="37">
        <f>TrRoad_ene!F$19</f>
        <v>1.8338809847236206</v>
      </c>
      <c r="G32" s="37">
        <f>TrRoad_ene!G$19</f>
        <v>1.8760231092903983</v>
      </c>
      <c r="H32" s="37">
        <f>TrRoad_ene!H$19</f>
        <v>1.9166229285574723</v>
      </c>
      <c r="I32" s="37">
        <f>TrRoad_ene!I$19</f>
        <v>1.9576812748953498</v>
      </c>
      <c r="J32" s="37">
        <f>TrRoad_ene!J$19</f>
        <v>1.9879294918025756</v>
      </c>
      <c r="K32" s="37">
        <f>TrRoad_ene!K$19</f>
        <v>2.0299520004570302</v>
      </c>
      <c r="L32" s="37">
        <f>TrRoad_ene!L$19</f>
        <v>2.0623124384222509</v>
      </c>
      <c r="M32" s="37">
        <f>TrRoad_ene!M$19</f>
        <v>2.1276618171491397</v>
      </c>
      <c r="N32" s="37">
        <f>TrRoad_ene!N$19</f>
        <v>2.1637485722461123</v>
      </c>
      <c r="O32" s="37">
        <f>TrRoad_ene!O$19</f>
        <v>2.2433991523753045</v>
      </c>
      <c r="P32" s="37">
        <f>TrRoad_ene!P$19</f>
        <v>2.3197626336144839</v>
      </c>
      <c r="Q32" s="37">
        <f>TrRoad_ene!Q$19</f>
        <v>2.3866074478461061</v>
      </c>
    </row>
    <row r="33" spans="1:17" ht="11.45" customHeight="1" x14ac:dyDescent="0.25">
      <c r="A33" s="17" t="str">
        <f>$A$7</f>
        <v>Passenger cars</v>
      </c>
      <c r="B33" s="37">
        <f>TrRoad_ene!B$21</f>
        <v>878.97026069889739</v>
      </c>
      <c r="C33" s="37">
        <f>TrRoad_ene!C$21</f>
        <v>900.48732936868237</v>
      </c>
      <c r="D33" s="37">
        <f>TrRoad_ene!D$21</f>
        <v>920.40512695757297</v>
      </c>
      <c r="E33" s="37">
        <f>TrRoad_ene!E$21</f>
        <v>970.15797865282696</v>
      </c>
      <c r="F33" s="37">
        <f>TrRoad_ene!F$21</f>
        <v>996.14615080993485</v>
      </c>
      <c r="G33" s="37">
        <f>TrRoad_ene!G$21</f>
        <v>961.155743663625</v>
      </c>
      <c r="H33" s="37">
        <f>TrRoad_ene!H$21</f>
        <v>923.40111953821042</v>
      </c>
      <c r="I33" s="37">
        <f>TrRoad_ene!I$21</f>
        <v>943.86693340362694</v>
      </c>
      <c r="J33" s="37">
        <f>TrRoad_ene!J$21</f>
        <v>934.06701675541638</v>
      </c>
      <c r="K33" s="37">
        <f>TrRoad_ene!K$21</f>
        <v>896.75403094496437</v>
      </c>
      <c r="L33" s="37">
        <f>TrRoad_ene!L$21</f>
        <v>860.4710716568427</v>
      </c>
      <c r="M33" s="37">
        <f>TrRoad_ene!M$21</f>
        <v>899.64153081454776</v>
      </c>
      <c r="N33" s="37">
        <f>TrRoad_ene!N$21</f>
        <v>881.67721265396017</v>
      </c>
      <c r="O33" s="37">
        <f>TrRoad_ene!O$21</f>
        <v>826.47896427529054</v>
      </c>
      <c r="P33" s="37">
        <f>TrRoad_ene!P$21</f>
        <v>822.95452410456642</v>
      </c>
      <c r="Q33" s="37">
        <f>TrRoad_ene!Q$21</f>
        <v>786.44572554170634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24.373190890071779</v>
      </c>
      <c r="C34" s="37">
        <f>TrRoad_ene!C$33</f>
        <v>25.42002040720747</v>
      </c>
      <c r="D34" s="37">
        <f>TrRoad_ene!D$33</f>
        <v>26.9455272731355</v>
      </c>
      <c r="E34" s="37">
        <f>TrRoad_ene!E$33</f>
        <v>27.142895045650381</v>
      </c>
      <c r="F34" s="37">
        <f>TrRoad_ene!F$33</f>
        <v>27.132511423184141</v>
      </c>
      <c r="G34" s="37">
        <f>TrRoad_ene!G$33</f>
        <v>27.670149528388066</v>
      </c>
      <c r="H34" s="37">
        <f>TrRoad_ene!H$33</f>
        <v>27.39594265229578</v>
      </c>
      <c r="I34" s="37">
        <f>TrRoad_ene!I$33</f>
        <v>27.945448164953767</v>
      </c>
      <c r="J34" s="37">
        <f>TrRoad_ene!J$33</f>
        <v>28.607347935050232</v>
      </c>
      <c r="K34" s="37">
        <f>TrRoad_ene!K$33</f>
        <v>29.087263903831854</v>
      </c>
      <c r="L34" s="37">
        <f>TrRoad_ene!L$33</f>
        <v>29.412883074350418</v>
      </c>
      <c r="M34" s="37">
        <f>TrRoad_ene!M$33</f>
        <v>29.85029829928693</v>
      </c>
      <c r="N34" s="37">
        <f>TrRoad_ene!N$33</f>
        <v>29.763319423392669</v>
      </c>
      <c r="O34" s="37">
        <f>TrRoad_ene!O$33</f>
        <v>29.826637016082191</v>
      </c>
      <c r="P34" s="37">
        <f>TrRoad_ene!P$33</f>
        <v>29.592716282270366</v>
      </c>
      <c r="Q34" s="37">
        <f>TrRoad_ene!Q$33</f>
        <v>30.357756237311847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6.4049116928255518</v>
      </c>
      <c r="C35" s="38">
        <f t="shared" si="11"/>
        <v>8.4570116544500493</v>
      </c>
      <c r="D35" s="38">
        <f t="shared" si="11"/>
        <v>6.4956901952851442</v>
      </c>
      <c r="E35" s="38">
        <f t="shared" si="11"/>
        <v>5.9548479771970175</v>
      </c>
      <c r="F35" s="38">
        <f t="shared" si="11"/>
        <v>4.498098599736382</v>
      </c>
      <c r="G35" s="38">
        <f t="shared" si="11"/>
        <v>6.0423337502090622</v>
      </c>
      <c r="H35" s="38">
        <f t="shared" si="11"/>
        <v>8.5406071435346966</v>
      </c>
      <c r="I35" s="38">
        <f t="shared" si="11"/>
        <v>10.465569193910358</v>
      </c>
      <c r="J35" s="38">
        <f t="shared" si="11"/>
        <v>11.039372177059004</v>
      </c>
      <c r="K35" s="38">
        <f t="shared" si="11"/>
        <v>9.6105962320770111</v>
      </c>
      <c r="L35" s="38">
        <f t="shared" si="11"/>
        <v>11.782941716787509</v>
      </c>
      <c r="M35" s="38">
        <f t="shared" si="11"/>
        <v>12.624630053873428</v>
      </c>
      <c r="N35" s="38">
        <f t="shared" si="11"/>
        <v>13.687815670011734</v>
      </c>
      <c r="O35" s="38">
        <f t="shared" si="11"/>
        <v>14.691728347910706</v>
      </c>
      <c r="P35" s="38">
        <f t="shared" si="11"/>
        <v>13.340768985146205</v>
      </c>
      <c r="Q35" s="38">
        <f t="shared" si="11"/>
        <v>14.291433310604205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0</v>
      </c>
      <c r="C36" s="37">
        <f>TrRail_ene!C$18</f>
        <v>0</v>
      </c>
      <c r="D36" s="37">
        <f>TrRail_ene!D$18</f>
        <v>0</v>
      </c>
      <c r="E36" s="37">
        <f>TrRail_ene!E$18</f>
        <v>0</v>
      </c>
      <c r="F36" s="37">
        <f>TrRail_ene!F$18</f>
        <v>0</v>
      </c>
      <c r="G36" s="37">
        <f>TrRail_ene!G$18</f>
        <v>0</v>
      </c>
      <c r="H36" s="37">
        <f>TrRail_ene!H$18</f>
        <v>0</v>
      </c>
      <c r="I36" s="37">
        <f>TrRail_ene!I$18</f>
        <v>0</v>
      </c>
      <c r="J36" s="37">
        <f>TrRail_ene!J$18</f>
        <v>0</v>
      </c>
      <c r="K36" s="37">
        <f>TrRail_ene!K$18</f>
        <v>0</v>
      </c>
      <c r="L36" s="37">
        <f>TrRail_ene!L$18</f>
        <v>0</v>
      </c>
      <c r="M36" s="37">
        <f>TrRail_ene!M$18</f>
        <v>0</v>
      </c>
      <c r="N36" s="37">
        <f>TrRail_ene!N$18</f>
        <v>0</v>
      </c>
      <c r="O36" s="37">
        <f>TrRail_ene!O$18</f>
        <v>0</v>
      </c>
      <c r="P36" s="37">
        <f>TrRail_ene!P$18</f>
        <v>0</v>
      </c>
      <c r="Q36" s="37">
        <f>TrRail_ene!Q$18</f>
        <v>0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6.4049116928255518</v>
      </c>
      <c r="C37" s="37">
        <f>TrRail_ene!C$19</f>
        <v>8.4570116544500493</v>
      </c>
      <c r="D37" s="37">
        <f>TrRail_ene!D$19</f>
        <v>6.4956901952851442</v>
      </c>
      <c r="E37" s="37">
        <f>TrRail_ene!E$19</f>
        <v>5.9548479771970175</v>
      </c>
      <c r="F37" s="37">
        <f>TrRail_ene!F$19</f>
        <v>4.498098599736382</v>
      </c>
      <c r="G37" s="37">
        <f>TrRail_ene!G$19</f>
        <v>6.0423337502090622</v>
      </c>
      <c r="H37" s="37">
        <f>TrRail_ene!H$19</f>
        <v>8.5406071435346966</v>
      </c>
      <c r="I37" s="37">
        <f>TrRail_ene!I$19</f>
        <v>10.465569193910358</v>
      </c>
      <c r="J37" s="37">
        <f>TrRail_ene!J$19</f>
        <v>11.039372177059004</v>
      </c>
      <c r="K37" s="37">
        <f>TrRail_ene!K$19</f>
        <v>9.6105962320770111</v>
      </c>
      <c r="L37" s="37">
        <f>TrRail_ene!L$19</f>
        <v>11.782941716787509</v>
      </c>
      <c r="M37" s="37">
        <f>TrRail_ene!M$19</f>
        <v>12.624630053873428</v>
      </c>
      <c r="N37" s="37">
        <f>TrRail_ene!N$19</f>
        <v>13.687815670011734</v>
      </c>
      <c r="O37" s="37">
        <f>TrRail_ene!O$19</f>
        <v>14.691728347910706</v>
      </c>
      <c r="P37" s="37">
        <f>TrRail_ene!P$19</f>
        <v>13.340768985146205</v>
      </c>
      <c r="Q37" s="37">
        <f>TrRail_ene!Q$19</f>
        <v>14.291433310604205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0</v>
      </c>
      <c r="C38" s="37">
        <f>TrRail_ene!C$22</f>
        <v>0</v>
      </c>
      <c r="D38" s="37">
        <f>TrRail_ene!D$22</f>
        <v>0</v>
      </c>
      <c r="E38" s="37">
        <f>TrRail_ene!E$22</f>
        <v>0</v>
      </c>
      <c r="F38" s="37">
        <f>TrRail_ene!F$22</f>
        <v>0</v>
      </c>
      <c r="G38" s="37">
        <f>TrRail_ene!G$22</f>
        <v>0</v>
      </c>
      <c r="H38" s="37">
        <f>TrRail_ene!H$22</f>
        <v>0</v>
      </c>
      <c r="I38" s="37">
        <f>TrRail_ene!I$22</f>
        <v>0</v>
      </c>
      <c r="J38" s="37">
        <f>TrRail_ene!J$22</f>
        <v>0</v>
      </c>
      <c r="K38" s="37">
        <f>TrRail_ene!K$22</f>
        <v>0</v>
      </c>
      <c r="L38" s="37">
        <f>TrRail_ene!L$22</f>
        <v>0</v>
      </c>
      <c r="M38" s="37">
        <f>TrRail_ene!M$22</f>
        <v>0</v>
      </c>
      <c r="N38" s="37">
        <f>TrRail_ene!N$22</f>
        <v>0</v>
      </c>
      <c r="O38" s="37">
        <f>TrRail_ene!O$22</f>
        <v>0</v>
      </c>
      <c r="P38" s="37">
        <f>TrRail_ene!P$22</f>
        <v>0</v>
      </c>
      <c r="Q38" s="37">
        <f>TrRail_ene!Q$22</f>
        <v>0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111.82973680925771</v>
      </c>
      <c r="C39" s="38">
        <f t="shared" si="12"/>
        <v>123.18991345764456</v>
      </c>
      <c r="D39" s="38">
        <f t="shared" si="12"/>
        <v>131.45632657328596</v>
      </c>
      <c r="E39" s="38">
        <f t="shared" si="12"/>
        <v>127.42792880238775</v>
      </c>
      <c r="F39" s="38">
        <f t="shared" si="12"/>
        <v>134.42955726393728</v>
      </c>
      <c r="G39" s="38">
        <f t="shared" si="12"/>
        <v>139.49460851738471</v>
      </c>
      <c r="H39" s="38">
        <f t="shared" si="12"/>
        <v>130.17530570861129</v>
      </c>
      <c r="I39" s="38">
        <f t="shared" si="12"/>
        <v>122.19838881035601</v>
      </c>
      <c r="J39" s="38">
        <f t="shared" si="12"/>
        <v>117.39257427086969</v>
      </c>
      <c r="K39" s="38">
        <f t="shared" si="12"/>
        <v>120.54398427894482</v>
      </c>
      <c r="L39" s="38">
        <f t="shared" si="12"/>
        <v>117.71430296760936</v>
      </c>
      <c r="M39" s="38">
        <f t="shared" si="12"/>
        <v>126.35066448281437</v>
      </c>
      <c r="N39" s="38">
        <f t="shared" si="12"/>
        <v>120.71721865585667</v>
      </c>
      <c r="O39" s="38">
        <f t="shared" si="12"/>
        <v>117.73557846155774</v>
      </c>
      <c r="P39" s="38">
        <f t="shared" si="12"/>
        <v>135.78132931189322</v>
      </c>
      <c r="Q39" s="38">
        <f t="shared" si="12"/>
        <v>152.22936671651186</v>
      </c>
    </row>
    <row r="40" spans="1:17" ht="11.45" customHeight="1" x14ac:dyDescent="0.25">
      <c r="A40" s="17" t="str">
        <f>$A$14</f>
        <v>Domestic</v>
      </c>
      <c r="B40" s="37">
        <f>TrAvia_ene!B$9</f>
        <v>0</v>
      </c>
      <c r="C40" s="37">
        <f>TrAvia_ene!C$9</f>
        <v>0</v>
      </c>
      <c r="D40" s="37">
        <f>TrAvia_ene!D$9</f>
        <v>0</v>
      </c>
      <c r="E40" s="37">
        <f>TrAvia_ene!E$9</f>
        <v>0</v>
      </c>
      <c r="F40" s="37">
        <f>TrAvia_ene!F$9</f>
        <v>0</v>
      </c>
      <c r="G40" s="37">
        <f>TrAvia_ene!G$9</f>
        <v>0</v>
      </c>
      <c r="H40" s="37">
        <f>TrAvia_ene!H$9</f>
        <v>0</v>
      </c>
      <c r="I40" s="37">
        <f>TrAvia_ene!I$9</f>
        <v>0</v>
      </c>
      <c r="J40" s="37">
        <f>TrAvia_ene!J$9</f>
        <v>0</v>
      </c>
      <c r="K40" s="37">
        <f>TrAvia_ene!K$9</f>
        <v>0</v>
      </c>
      <c r="L40" s="37">
        <f>TrAvia_ene!L$9</f>
        <v>0</v>
      </c>
      <c r="M40" s="37">
        <f>TrAvia_ene!M$9</f>
        <v>0</v>
      </c>
      <c r="N40" s="37">
        <f>TrAvia_ene!N$9</f>
        <v>0</v>
      </c>
      <c r="O40" s="37">
        <f>TrAvia_ene!O$9</f>
        <v>0</v>
      </c>
      <c r="P40" s="37">
        <f>TrAvia_ene!P$9</f>
        <v>0</v>
      </c>
      <c r="Q40" s="37">
        <f>TrAvia_ene!Q$9</f>
        <v>0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103.33965212129883</v>
      </c>
      <c r="C41" s="37">
        <f>TrAvia_ene!C$10</f>
        <v>114.13710913146677</v>
      </c>
      <c r="D41" s="37">
        <f>TrAvia_ene!D$10</f>
        <v>118.59631373873287</v>
      </c>
      <c r="E41" s="37">
        <f>TrAvia_ene!E$10</f>
        <v>112.72963875611993</v>
      </c>
      <c r="F41" s="37">
        <f>TrAvia_ene!F$10</f>
        <v>116.8126020898772</v>
      </c>
      <c r="G41" s="37">
        <f>TrAvia_ene!G$10</f>
        <v>119.8359976087789</v>
      </c>
      <c r="H41" s="37">
        <f>TrAvia_ene!H$10</f>
        <v>110.03926207715975</v>
      </c>
      <c r="I41" s="37">
        <f>TrAvia_ene!I$10</f>
        <v>97.632808889210736</v>
      </c>
      <c r="J41" s="37">
        <f>TrAvia_ene!J$10</f>
        <v>92.260220975900964</v>
      </c>
      <c r="K41" s="37">
        <f>TrAvia_ene!K$10</f>
        <v>93.277940260887377</v>
      </c>
      <c r="L41" s="37">
        <f>TrAvia_ene!L$10</f>
        <v>92.550554124787041</v>
      </c>
      <c r="M41" s="37">
        <f>TrAvia_ene!M$10</f>
        <v>103.298901821123</v>
      </c>
      <c r="N41" s="37">
        <f>TrAvia_ene!N$10</f>
        <v>97.157265750994583</v>
      </c>
      <c r="O41" s="37">
        <f>TrAvia_ene!O$10</f>
        <v>97.117866358991705</v>
      </c>
      <c r="P41" s="37">
        <f>TrAvia_ene!P$10</f>
        <v>110.64465612941538</v>
      </c>
      <c r="Q41" s="37">
        <f>TrAvia_ene!Q$10</f>
        <v>126.79546816366863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8.4900846879588805</v>
      </c>
      <c r="C42" s="37">
        <f>TrAvia_ene!C$11</f>
        <v>9.0528043261777942</v>
      </c>
      <c r="D42" s="37">
        <f>TrAvia_ene!D$11</f>
        <v>12.86001283455308</v>
      </c>
      <c r="E42" s="37">
        <f>TrAvia_ene!E$11</f>
        <v>14.698290046267829</v>
      </c>
      <c r="F42" s="37">
        <f>TrAvia_ene!F$11</f>
        <v>17.616955174060081</v>
      </c>
      <c r="G42" s="37">
        <f>TrAvia_ene!G$11</f>
        <v>19.658610908605819</v>
      </c>
      <c r="H42" s="37">
        <f>TrAvia_ene!H$11</f>
        <v>20.136043631451543</v>
      </c>
      <c r="I42" s="37">
        <f>TrAvia_ene!I$11</f>
        <v>24.565579921145275</v>
      </c>
      <c r="J42" s="37">
        <f>TrAvia_ene!J$11</f>
        <v>25.13235329496872</v>
      </c>
      <c r="K42" s="37">
        <f>TrAvia_ene!K$11</f>
        <v>27.266044018057446</v>
      </c>
      <c r="L42" s="37">
        <f>TrAvia_ene!L$11</f>
        <v>25.163748842822315</v>
      </c>
      <c r="M42" s="37">
        <f>TrAvia_ene!M$11</f>
        <v>23.051762661691367</v>
      </c>
      <c r="N42" s="37">
        <f>TrAvia_ene!N$11</f>
        <v>23.559952904862079</v>
      </c>
      <c r="O42" s="37">
        <f>TrAvia_ene!O$11</f>
        <v>20.617712102566028</v>
      </c>
      <c r="P42" s="37">
        <f>TrAvia_ene!P$11</f>
        <v>25.136673182477832</v>
      </c>
      <c r="Q42" s="37">
        <f>TrAvia_ene!Q$11</f>
        <v>25.433898552843225</v>
      </c>
    </row>
    <row r="43" spans="1:17" ht="11.45" customHeight="1" x14ac:dyDescent="0.25">
      <c r="A43" s="25" t="s">
        <v>18</v>
      </c>
      <c r="B43" s="40">
        <f t="shared" ref="B43:Q43" si="13">B44+B47+B48+B51</f>
        <v>891.1418873838636</v>
      </c>
      <c r="C43" s="40">
        <f t="shared" si="13"/>
        <v>958.7737989684872</v>
      </c>
      <c r="D43" s="40">
        <f t="shared" si="13"/>
        <v>1026.8766784165296</v>
      </c>
      <c r="E43" s="40">
        <f t="shared" si="13"/>
        <v>1174.2681748787381</v>
      </c>
      <c r="F43" s="40">
        <f t="shared" si="13"/>
        <v>1490.9994895535037</v>
      </c>
      <c r="G43" s="40">
        <f t="shared" si="13"/>
        <v>1644.5914383440131</v>
      </c>
      <c r="H43" s="40">
        <f t="shared" si="13"/>
        <v>1560.8293829148802</v>
      </c>
      <c r="I43" s="40">
        <f t="shared" si="13"/>
        <v>1534.062956878578</v>
      </c>
      <c r="J43" s="40">
        <f t="shared" si="13"/>
        <v>1579.4235694550559</v>
      </c>
      <c r="K43" s="40">
        <f t="shared" si="13"/>
        <v>1420.1561466332162</v>
      </c>
      <c r="L43" s="40">
        <f t="shared" si="13"/>
        <v>1582.8873331144925</v>
      </c>
      <c r="M43" s="40">
        <f t="shared" si="13"/>
        <v>1640.5266133463429</v>
      </c>
      <c r="N43" s="40">
        <f t="shared" si="13"/>
        <v>1530.9415006385516</v>
      </c>
      <c r="O43" s="40">
        <f t="shared" si="13"/>
        <v>1549.619549525964</v>
      </c>
      <c r="P43" s="40">
        <f t="shared" si="13"/>
        <v>1492.7967128714322</v>
      </c>
      <c r="Q43" s="40">
        <f t="shared" si="13"/>
        <v>1434.3732303920769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675.90537243835615</v>
      </c>
      <c r="C44" s="39">
        <f t="shared" si="14"/>
        <v>729.36596408058188</v>
      </c>
      <c r="D44" s="39">
        <f t="shared" si="14"/>
        <v>775.81369518510076</v>
      </c>
      <c r="E44" s="39">
        <f t="shared" si="14"/>
        <v>904.36144165832297</v>
      </c>
      <c r="F44" s="39">
        <f t="shared" si="14"/>
        <v>1193.1980254171774</v>
      </c>
      <c r="G44" s="39">
        <f t="shared" si="14"/>
        <v>1346.608657502353</v>
      </c>
      <c r="H44" s="39">
        <f t="shared" si="14"/>
        <v>1282.4178357670262</v>
      </c>
      <c r="I44" s="39">
        <f t="shared" si="14"/>
        <v>1218.1282848828444</v>
      </c>
      <c r="J44" s="39">
        <f t="shared" si="14"/>
        <v>1255.4018059029845</v>
      </c>
      <c r="K44" s="39">
        <f t="shared" si="14"/>
        <v>1117.6021671442381</v>
      </c>
      <c r="L44" s="39">
        <f t="shared" si="14"/>
        <v>1267.6445612603159</v>
      </c>
      <c r="M44" s="39">
        <f t="shared" si="14"/>
        <v>1361.8059138759445</v>
      </c>
      <c r="N44" s="39">
        <f t="shared" si="14"/>
        <v>1278.5377935099559</v>
      </c>
      <c r="O44" s="39">
        <f t="shared" si="14"/>
        <v>1292.1739184755131</v>
      </c>
      <c r="P44" s="39">
        <f t="shared" si="14"/>
        <v>1221.6686097776783</v>
      </c>
      <c r="Q44" s="39">
        <f t="shared" si="14"/>
        <v>1127.1160401094528</v>
      </c>
    </row>
    <row r="45" spans="1:17" ht="11.45" customHeight="1" x14ac:dyDescent="0.25">
      <c r="A45" s="17" t="str">
        <f>$A$19</f>
        <v>Light duty vehicles</v>
      </c>
      <c r="B45" s="37">
        <f>TrRoad_ene!B$43</f>
        <v>25.962044698480128</v>
      </c>
      <c r="C45" s="37">
        <f>TrRoad_ene!C$43</f>
        <v>27.239219770483974</v>
      </c>
      <c r="D45" s="37">
        <f>TrRoad_ene!D$43</f>
        <v>28.70322934105128</v>
      </c>
      <c r="E45" s="37">
        <f>TrRoad_ene!E$43</f>
        <v>29.48140149955978</v>
      </c>
      <c r="F45" s="37">
        <f>TrRoad_ene!F$43</f>
        <v>30.346145684461622</v>
      </c>
      <c r="G45" s="37">
        <f>TrRoad_ene!G$43</f>
        <v>31.521498503023313</v>
      </c>
      <c r="H45" s="37">
        <f>TrRoad_ene!H$43</f>
        <v>32.799424041595216</v>
      </c>
      <c r="I45" s="37">
        <f>TrRoad_ene!I$43</f>
        <v>35.113358111970328</v>
      </c>
      <c r="J45" s="37">
        <f>TrRoad_ene!J$43</f>
        <v>36.69640590029536</v>
      </c>
      <c r="K45" s="37">
        <f>TrRoad_ene!K$43</f>
        <v>36.799344290988223</v>
      </c>
      <c r="L45" s="37">
        <f>TrRoad_ene!L$43</f>
        <v>38.033365120245527</v>
      </c>
      <c r="M45" s="37">
        <f>TrRoad_ene!M$43</f>
        <v>39.874343652914924</v>
      </c>
      <c r="N45" s="37">
        <f>TrRoad_ene!N$43</f>
        <v>40.844410017456454</v>
      </c>
      <c r="O45" s="37">
        <f>TrRoad_ene!O$43</f>
        <v>41.576234804715654</v>
      </c>
      <c r="P45" s="37">
        <f>TrRoad_ene!P$43</f>
        <v>43.622643912794238</v>
      </c>
      <c r="Q45" s="37">
        <f>TrRoad_ene!Q$43</f>
        <v>45.181693832874053</v>
      </c>
    </row>
    <row r="46" spans="1:17" ht="11.45" customHeight="1" x14ac:dyDescent="0.25">
      <c r="A46" s="17" t="str">
        <f>$A$20</f>
        <v>Heavy duty vehicles</v>
      </c>
      <c r="B46" s="37">
        <f>TrRoad_ene!B$52</f>
        <v>649.94332773987605</v>
      </c>
      <c r="C46" s="37">
        <f>TrRoad_ene!C$52</f>
        <v>702.12674431009793</v>
      </c>
      <c r="D46" s="37">
        <f>TrRoad_ene!D$52</f>
        <v>747.11046584404949</v>
      </c>
      <c r="E46" s="37">
        <f>TrRoad_ene!E$52</f>
        <v>874.88004015876322</v>
      </c>
      <c r="F46" s="37">
        <f>TrRoad_ene!F$52</f>
        <v>1162.8518797327158</v>
      </c>
      <c r="G46" s="37">
        <f>TrRoad_ene!G$52</f>
        <v>1315.0871589993296</v>
      </c>
      <c r="H46" s="37">
        <f>TrRoad_ene!H$52</f>
        <v>1249.6184117254311</v>
      </c>
      <c r="I46" s="37">
        <f>TrRoad_ene!I$52</f>
        <v>1183.0149267708741</v>
      </c>
      <c r="J46" s="37">
        <f>TrRoad_ene!J$52</f>
        <v>1218.7054000026892</v>
      </c>
      <c r="K46" s="37">
        <f>TrRoad_ene!K$52</f>
        <v>1080.8028228532498</v>
      </c>
      <c r="L46" s="37">
        <f>TrRoad_ene!L$52</f>
        <v>1229.6111961400704</v>
      </c>
      <c r="M46" s="37">
        <f>TrRoad_ene!M$52</f>
        <v>1321.9315702230297</v>
      </c>
      <c r="N46" s="37">
        <f>TrRoad_ene!N$52</f>
        <v>1237.6933834924994</v>
      </c>
      <c r="O46" s="37">
        <f>TrRoad_ene!O$52</f>
        <v>1250.5976836707976</v>
      </c>
      <c r="P46" s="37">
        <f>TrRoad_ene!P$52</f>
        <v>1178.045965864884</v>
      </c>
      <c r="Q46" s="37">
        <f>TrRoad_ene!Q$52</f>
        <v>1081.9343462765787</v>
      </c>
    </row>
    <row r="47" spans="1:17" ht="11.45" customHeight="1" x14ac:dyDescent="0.25">
      <c r="A47" s="19" t="str">
        <f>$A$21</f>
        <v>Rail transport</v>
      </c>
      <c r="B47" s="38">
        <f>TrRail_ene!B$23</f>
        <v>5.8478742830717803</v>
      </c>
      <c r="C47" s="38">
        <f>TrRail_ene!C$23</f>
        <v>5.6025083455499507</v>
      </c>
      <c r="D47" s="38">
        <f>TrRail_ene!D$23</f>
        <v>6.7043298047148561</v>
      </c>
      <c r="E47" s="38">
        <f>TrRail_ene!E$23</f>
        <v>6.1446020228029834</v>
      </c>
      <c r="F47" s="38">
        <f>TrRail_ene!F$23</f>
        <v>6.0031314002636176</v>
      </c>
      <c r="G47" s="38">
        <f>TrRail_ene!G$23</f>
        <v>5.0707781046259317</v>
      </c>
      <c r="H47" s="38">
        <f>TrRail_ene!H$23</f>
        <v>2.9775528564653038</v>
      </c>
      <c r="I47" s="38">
        <f>TrRail_ene!I$23</f>
        <v>2.6581708060896405</v>
      </c>
      <c r="J47" s="38">
        <f>TrRail_ene!J$23</f>
        <v>2.761847822940994</v>
      </c>
      <c r="K47" s="38">
        <f>TrRail_ene!K$23</f>
        <v>3.0133037679229884</v>
      </c>
      <c r="L47" s="38">
        <f>TrRail_ene!L$23</f>
        <v>1.5683190807242045</v>
      </c>
      <c r="M47" s="38">
        <f>TrRail_ene!M$23</f>
        <v>1.4967397166649499</v>
      </c>
      <c r="N47" s="38">
        <f>TrRail_ene!N$23</f>
        <v>1.4549710528222262</v>
      </c>
      <c r="O47" s="38">
        <f>TrRail_ene!O$23</f>
        <v>1.4622445724955735</v>
      </c>
      <c r="P47" s="38">
        <f>TrRail_ene!P$23</f>
        <v>1.2774461631711096</v>
      </c>
      <c r="Q47" s="38">
        <f>TrRail_ene!Q$23</f>
        <v>1.329599535732048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209.38864066243568</v>
      </c>
      <c r="C48" s="38">
        <f t="shared" si="15"/>
        <v>223.8053265423554</v>
      </c>
      <c r="D48" s="38">
        <f t="shared" si="15"/>
        <v>244.35865342671403</v>
      </c>
      <c r="E48" s="38">
        <f t="shared" si="15"/>
        <v>263.76213119761218</v>
      </c>
      <c r="F48" s="38">
        <f t="shared" si="15"/>
        <v>291.79833273606272</v>
      </c>
      <c r="G48" s="38">
        <f t="shared" si="15"/>
        <v>292.91200273703419</v>
      </c>
      <c r="H48" s="38">
        <f t="shared" si="15"/>
        <v>275.43399429138873</v>
      </c>
      <c r="I48" s="38">
        <f t="shared" si="15"/>
        <v>313.27650118964397</v>
      </c>
      <c r="J48" s="38">
        <f t="shared" si="15"/>
        <v>321.2599157291304</v>
      </c>
      <c r="K48" s="38">
        <f t="shared" si="15"/>
        <v>299.54067572105515</v>
      </c>
      <c r="L48" s="38">
        <f t="shared" si="15"/>
        <v>313.67445277345246</v>
      </c>
      <c r="M48" s="38">
        <f t="shared" si="15"/>
        <v>277.22395975373354</v>
      </c>
      <c r="N48" s="38">
        <f t="shared" si="15"/>
        <v>250.9487360757735</v>
      </c>
      <c r="O48" s="38">
        <f t="shared" si="15"/>
        <v>255.98338647795532</v>
      </c>
      <c r="P48" s="38">
        <f t="shared" si="15"/>
        <v>269.85065693058277</v>
      </c>
      <c r="Q48" s="38">
        <f t="shared" si="15"/>
        <v>305.92759074689218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6.9076648736188488</v>
      </c>
      <c r="C49" s="37">
        <f>TrAvia_ene!C$13</f>
        <v>6.8372743199603461</v>
      </c>
      <c r="D49" s="37">
        <f>TrAvia_ene!D$13</f>
        <v>8.943715880386204</v>
      </c>
      <c r="E49" s="37">
        <f>TrAvia_ene!E$13</f>
        <v>16.036129198971732</v>
      </c>
      <c r="F49" s="37">
        <f>TrAvia_ene!F$13</f>
        <v>18.495208599043075</v>
      </c>
      <c r="G49" s="37">
        <f>TrAvia_ene!G$13</f>
        <v>21.787335676517007</v>
      </c>
      <c r="H49" s="37">
        <f>TrAvia_ene!H$13</f>
        <v>14.02998774032813</v>
      </c>
      <c r="I49" s="37">
        <f>TrAvia_ene!I$13</f>
        <v>18.328015073368736</v>
      </c>
      <c r="J49" s="37">
        <f>TrAvia_ene!J$13</f>
        <v>16.568561121045576</v>
      </c>
      <c r="K49" s="37">
        <f>TrAvia_ene!K$13</f>
        <v>15.315480440567285</v>
      </c>
      <c r="L49" s="37">
        <f>TrAvia_ene!L$13</f>
        <v>15.124062445443412</v>
      </c>
      <c r="M49" s="37">
        <f>TrAvia_ene!M$13</f>
        <v>11.696941601305443</v>
      </c>
      <c r="N49" s="37">
        <f>TrAvia_ene!N$13</f>
        <v>13.063368798122221</v>
      </c>
      <c r="O49" s="37">
        <f>TrAvia_ene!O$13</f>
        <v>12.206263072611465</v>
      </c>
      <c r="P49" s="37">
        <f>TrAvia_ene!P$13</f>
        <v>13.638600555468603</v>
      </c>
      <c r="Q49" s="37">
        <f>TrAvia_ene!Q$13</f>
        <v>13.231800488929206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202.48097578881683</v>
      </c>
      <c r="C50" s="37">
        <f>TrAvia_ene!C$14</f>
        <v>216.96805222239504</v>
      </c>
      <c r="D50" s="37">
        <f>TrAvia_ene!D$14</f>
        <v>235.41493754632782</v>
      </c>
      <c r="E50" s="37">
        <f>TrAvia_ene!E$14</f>
        <v>247.72600199864047</v>
      </c>
      <c r="F50" s="37">
        <f>TrAvia_ene!F$14</f>
        <v>273.30312413701967</v>
      </c>
      <c r="G50" s="37">
        <f>TrAvia_ene!G$14</f>
        <v>271.1246670605172</v>
      </c>
      <c r="H50" s="37">
        <f>TrAvia_ene!H$14</f>
        <v>261.4040065510606</v>
      </c>
      <c r="I50" s="37">
        <f>TrAvia_ene!I$14</f>
        <v>294.94848611627521</v>
      </c>
      <c r="J50" s="37">
        <f>TrAvia_ene!J$14</f>
        <v>304.69135460808479</v>
      </c>
      <c r="K50" s="37">
        <f>TrAvia_ene!K$14</f>
        <v>284.22519528048787</v>
      </c>
      <c r="L50" s="37">
        <f>TrAvia_ene!L$14</f>
        <v>298.55039032800903</v>
      </c>
      <c r="M50" s="37">
        <f>TrAvia_ene!M$14</f>
        <v>265.52701815242807</v>
      </c>
      <c r="N50" s="37">
        <f>TrAvia_ene!N$14</f>
        <v>237.88536727765128</v>
      </c>
      <c r="O50" s="37">
        <f>TrAvia_ene!O$14</f>
        <v>243.77712340534384</v>
      </c>
      <c r="P50" s="37">
        <f>TrAvia_ene!P$14</f>
        <v>256.21205637511417</v>
      </c>
      <c r="Q50" s="37">
        <f>TrAvia_ene!Q$14</f>
        <v>292.69579025796298</v>
      </c>
    </row>
    <row r="51" spans="1:17" ht="11.45" customHeight="1" x14ac:dyDescent="0.25">
      <c r="A51" s="19" t="s">
        <v>32</v>
      </c>
      <c r="B51" s="38">
        <f t="shared" ref="B51:Q51" si="16">B52+B53</f>
        <v>0</v>
      </c>
      <c r="C51" s="38">
        <f t="shared" si="16"/>
        <v>0</v>
      </c>
      <c r="D51" s="38">
        <f t="shared" si="16"/>
        <v>0</v>
      </c>
      <c r="E51" s="38">
        <f t="shared" si="16"/>
        <v>0</v>
      </c>
      <c r="F51" s="38">
        <f t="shared" si="16"/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si="16"/>
        <v>0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0</v>
      </c>
      <c r="C52" s="37">
        <f>TrNavi_ene!C20</f>
        <v>0</v>
      </c>
      <c r="D52" s="37">
        <f>TrNavi_ene!D20</f>
        <v>0</v>
      </c>
      <c r="E52" s="37">
        <f>TrNavi_ene!E20</f>
        <v>0</v>
      </c>
      <c r="F52" s="37">
        <f>TrNavi_ene!F20</f>
        <v>0</v>
      </c>
      <c r="G52" s="37">
        <f>TrNavi_ene!G20</f>
        <v>0</v>
      </c>
      <c r="H52" s="37">
        <f>TrNavi_ene!H20</f>
        <v>0</v>
      </c>
      <c r="I52" s="37">
        <f>TrNavi_ene!I20</f>
        <v>0</v>
      </c>
      <c r="J52" s="37">
        <f>TrNavi_ene!J20</f>
        <v>0</v>
      </c>
      <c r="K52" s="37">
        <f>TrNavi_ene!K20</f>
        <v>0</v>
      </c>
      <c r="L52" s="37">
        <f>TrNavi_ene!L20</f>
        <v>0</v>
      </c>
      <c r="M52" s="37">
        <f>TrNavi_ene!M20</f>
        <v>0</v>
      </c>
      <c r="N52" s="37">
        <f>TrNavi_ene!N20</f>
        <v>0</v>
      </c>
      <c r="O52" s="37">
        <f>TrNavi_ene!O20</f>
        <v>0</v>
      </c>
      <c r="P52" s="37">
        <f>TrNavi_ene!P20</f>
        <v>0</v>
      </c>
      <c r="Q52" s="37">
        <f>TrNavi_ene!Q20</f>
        <v>0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5772.5704900389537</v>
      </c>
      <c r="C55" s="41">
        <f t="shared" si="17"/>
        <v>6091.0055539238529</v>
      </c>
      <c r="D55" s="41">
        <f t="shared" si="17"/>
        <v>6387.4766233449736</v>
      </c>
      <c r="E55" s="41">
        <f t="shared" si="17"/>
        <v>6982.9116084048255</v>
      </c>
      <c r="F55" s="41">
        <f t="shared" si="17"/>
        <v>8061.0696004662022</v>
      </c>
      <c r="G55" s="41">
        <f t="shared" si="17"/>
        <v>8456.2630084528046</v>
      </c>
      <c r="H55" s="41">
        <f t="shared" si="17"/>
        <v>8066.6019639217084</v>
      </c>
      <c r="I55" s="41">
        <f t="shared" si="17"/>
        <v>7891.1481511004749</v>
      </c>
      <c r="J55" s="41">
        <f t="shared" si="17"/>
        <v>7995.7667492963274</v>
      </c>
      <c r="K55" s="41">
        <f t="shared" si="17"/>
        <v>7410.1475154513973</v>
      </c>
      <c r="L55" s="41">
        <f t="shared" si="17"/>
        <v>7804.5271329116449</v>
      </c>
      <c r="M55" s="41">
        <f t="shared" si="17"/>
        <v>8122.3533390083849</v>
      </c>
      <c r="N55" s="41">
        <f t="shared" si="17"/>
        <v>7706.4439392955173</v>
      </c>
      <c r="O55" s="41">
        <f t="shared" si="17"/>
        <v>7573.1685078059936</v>
      </c>
      <c r="P55" s="41">
        <f t="shared" si="17"/>
        <v>7388.1037177142098</v>
      </c>
      <c r="Q55" s="41">
        <f t="shared" si="17"/>
        <v>7115.1138083045644</v>
      </c>
    </row>
    <row r="56" spans="1:17" ht="11.45" customHeight="1" x14ac:dyDescent="0.25">
      <c r="A56" s="25" t="s">
        <v>39</v>
      </c>
      <c r="B56" s="40">
        <f t="shared" ref="B56:Q56" si="18">B57+B61+B65</f>
        <v>3031.7255431485582</v>
      </c>
      <c r="C56" s="40">
        <f t="shared" si="18"/>
        <v>3141.9613402059922</v>
      </c>
      <c r="D56" s="40">
        <f t="shared" si="18"/>
        <v>3234.162481720798</v>
      </c>
      <c r="E56" s="40">
        <f t="shared" si="18"/>
        <v>3373.6087039784325</v>
      </c>
      <c r="F56" s="40">
        <f t="shared" si="18"/>
        <v>3474.14868965711</v>
      </c>
      <c r="G56" s="40">
        <f t="shared" si="18"/>
        <v>3393.053466199779</v>
      </c>
      <c r="H56" s="40">
        <f t="shared" si="18"/>
        <v>3258.0963204533582</v>
      </c>
      <c r="I56" s="40">
        <f t="shared" si="18"/>
        <v>3262.4938726242763</v>
      </c>
      <c r="J56" s="40">
        <f t="shared" si="18"/>
        <v>3226.9637080083148</v>
      </c>
      <c r="K56" s="40">
        <f t="shared" si="18"/>
        <v>3125.6242714371951</v>
      </c>
      <c r="L56" s="40">
        <f t="shared" si="18"/>
        <v>3016.7046811684531</v>
      </c>
      <c r="M56" s="40">
        <f t="shared" si="18"/>
        <v>3148.5272849845046</v>
      </c>
      <c r="N56" s="40">
        <f t="shared" si="18"/>
        <v>3086.2787945029909</v>
      </c>
      <c r="O56" s="40">
        <f t="shared" si="18"/>
        <v>2912.8287306560132</v>
      </c>
      <c r="P56" s="40">
        <f t="shared" si="18"/>
        <v>2932.0642279350755</v>
      </c>
      <c r="Q56" s="40">
        <f t="shared" si="18"/>
        <v>2856.8794900628504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2687.1446189334852</v>
      </c>
      <c r="C57" s="39">
        <f t="shared" si="19"/>
        <v>2758.7731428719285</v>
      </c>
      <c r="D57" s="39">
        <f t="shared" si="19"/>
        <v>2827.6321690503032</v>
      </c>
      <c r="E57" s="39">
        <f t="shared" si="19"/>
        <v>2981.0385424700357</v>
      </c>
      <c r="F57" s="39">
        <f t="shared" si="19"/>
        <v>3064.882173144696</v>
      </c>
      <c r="G57" s="39">
        <f t="shared" si="19"/>
        <v>2968.9196989435441</v>
      </c>
      <c r="H57" s="39">
        <f t="shared" si="19"/>
        <v>2862.0809091572191</v>
      </c>
      <c r="I57" s="39">
        <f t="shared" si="19"/>
        <v>2887.6311357040877</v>
      </c>
      <c r="J57" s="39">
        <f t="shared" si="19"/>
        <v>2863.8961092529935</v>
      </c>
      <c r="K57" s="39">
        <f t="shared" si="19"/>
        <v>2756.1446106990511</v>
      </c>
      <c r="L57" s="39">
        <f t="shared" si="19"/>
        <v>2654.3146320130754</v>
      </c>
      <c r="M57" s="39">
        <f t="shared" si="19"/>
        <v>2759.998161560547</v>
      </c>
      <c r="N57" s="39">
        <f t="shared" si="19"/>
        <v>2711.76822933427</v>
      </c>
      <c r="O57" s="39">
        <f t="shared" si="19"/>
        <v>2544.4415565607737</v>
      </c>
      <c r="P57" s="39">
        <f t="shared" si="19"/>
        <v>2512.0995526595275</v>
      </c>
      <c r="Q57" s="39">
        <f t="shared" si="19"/>
        <v>2384.5533586435818</v>
      </c>
    </row>
    <row r="58" spans="1:17" ht="11.45" customHeight="1" x14ac:dyDescent="0.25">
      <c r="A58" s="17" t="str">
        <f>$A$6</f>
        <v>Powered 2-wheelers</v>
      </c>
      <c r="B58" s="37">
        <f>TrRoad_emi!B$19</f>
        <v>4.4421454926270192</v>
      </c>
      <c r="C58" s="37">
        <f>TrRoad_emi!C$19</f>
        <v>4.5518743793226184</v>
      </c>
      <c r="D58" s="37">
        <f>TrRoad_emi!D$19</f>
        <v>4.7380154351542698</v>
      </c>
      <c r="E58" s="37">
        <f>TrRoad_emi!E$19</f>
        <v>4.9066338149810482</v>
      </c>
      <c r="F58" s="37">
        <f>TrRoad_emi!F$19</f>
        <v>5.3209183844407129</v>
      </c>
      <c r="G58" s="37">
        <f>TrRoad_emi!G$19</f>
        <v>5.4431917529060883</v>
      </c>
      <c r="H58" s="37">
        <f>TrRoad_emi!H$19</f>
        <v>5.560990195958107</v>
      </c>
      <c r="I58" s="37">
        <f>TrRoad_emi!I$19</f>
        <v>5.6724295149658257</v>
      </c>
      <c r="J58" s="37">
        <f>TrRoad_emi!J$19</f>
        <v>5.7596753601185213</v>
      </c>
      <c r="K58" s="37">
        <f>TrRoad_emi!K$19</f>
        <v>5.8806820004681271</v>
      </c>
      <c r="L58" s="37">
        <f>TrRoad_emi!L$19</f>
        <v>5.9729971787465024</v>
      </c>
      <c r="M58" s="37">
        <f>TrRoad_emi!M$19</f>
        <v>6.0677886963897629</v>
      </c>
      <c r="N58" s="37">
        <f>TrRoad_emi!N$19</f>
        <v>6.2555280664327508</v>
      </c>
      <c r="O58" s="37">
        <f>TrRoad_emi!O$19</f>
        <v>6.4963025248068105</v>
      </c>
      <c r="P58" s="37">
        <f>TrRoad_emi!P$19</f>
        <v>6.6626788072485983</v>
      </c>
      <c r="Q58" s="37">
        <f>TrRoad_emi!Q$19</f>
        <v>6.7620261876547936</v>
      </c>
    </row>
    <row r="59" spans="1:17" ht="11.45" customHeight="1" x14ac:dyDescent="0.25">
      <c r="A59" s="17" t="str">
        <f>$A$7</f>
        <v>Passenger cars</v>
      </c>
      <c r="B59" s="37">
        <f>TrRoad_emi!B$20</f>
        <v>2607.0866278075109</v>
      </c>
      <c r="C59" s="37">
        <f>TrRoad_emi!C$20</f>
        <v>2675.3577192849016</v>
      </c>
      <c r="D59" s="37">
        <f>TrRoad_emi!D$20</f>
        <v>2739.2978432270606</v>
      </c>
      <c r="E59" s="37">
        <f>TrRoad_emi!E$20</f>
        <v>2892.0575568904187</v>
      </c>
      <c r="F59" s="37">
        <f>TrRoad_emi!F$20</f>
        <v>2975.5450508963991</v>
      </c>
      <c r="G59" s="37">
        <f>TrRoad_emi!G$20</f>
        <v>2877.7931572315283</v>
      </c>
      <c r="H59" s="37">
        <f>TrRoad_emi!H$20</f>
        <v>2771.6858206969459</v>
      </c>
      <c r="I59" s="37">
        <f>TrRoad_emi!I$20</f>
        <v>2797.5899940784398</v>
      </c>
      <c r="J59" s="37">
        <f>TrRoad_emi!J$20</f>
        <v>2771.7045065806287</v>
      </c>
      <c r="K59" s="37">
        <f>TrRoad_emi!K$20</f>
        <v>2662.3789570469817</v>
      </c>
      <c r="L59" s="37">
        <f>TrRoad_emi!L$20</f>
        <v>2559.2785442031363</v>
      </c>
      <c r="M59" s="37">
        <f>TrRoad_emi!M$20</f>
        <v>2663.3121047074051</v>
      </c>
      <c r="N59" s="37">
        <f>TrRoad_emi!N$20</f>
        <v>2615.6657074037885</v>
      </c>
      <c r="O59" s="37">
        <f>TrRoad_emi!O$20</f>
        <v>2448.3692914423345</v>
      </c>
      <c r="P59" s="37">
        <f>TrRoad_emi!P$20</f>
        <v>2417.3299277404421</v>
      </c>
      <c r="Q59" s="37">
        <f>TrRoad_emi!Q$20</f>
        <v>2288.0689949708103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75.615845633347419</v>
      </c>
      <c r="C60" s="37">
        <f>TrRoad_emi!C$27</f>
        <v>78.863549207704111</v>
      </c>
      <c r="D60" s="37">
        <f>TrRoad_emi!D$27</f>
        <v>83.596310388088312</v>
      </c>
      <c r="E60" s="37">
        <f>TrRoad_emi!E$27</f>
        <v>84.074351764635907</v>
      </c>
      <c r="F60" s="37">
        <f>TrRoad_emi!F$27</f>
        <v>84.016203863856262</v>
      </c>
      <c r="G60" s="37">
        <f>TrRoad_emi!G$27</f>
        <v>85.683349959109776</v>
      </c>
      <c r="H60" s="37">
        <f>TrRoad_emi!H$27</f>
        <v>84.834098264315045</v>
      </c>
      <c r="I60" s="37">
        <f>TrRoad_emi!I$27</f>
        <v>84.368712110682225</v>
      </c>
      <c r="J60" s="37">
        <f>TrRoad_emi!J$27</f>
        <v>86.431927312246671</v>
      </c>
      <c r="K60" s="37">
        <f>TrRoad_emi!K$27</f>
        <v>87.884971651601319</v>
      </c>
      <c r="L60" s="37">
        <f>TrRoad_emi!L$27</f>
        <v>89.063090631192566</v>
      </c>
      <c r="M60" s="37">
        <f>TrRoad_emi!M$27</f>
        <v>90.618268156752123</v>
      </c>
      <c r="N60" s="37">
        <f>TrRoad_emi!N$27</f>
        <v>89.846993864048855</v>
      </c>
      <c r="O60" s="37">
        <f>TrRoad_emi!O$27</f>
        <v>89.57596259363271</v>
      </c>
      <c r="P60" s="37">
        <f>TrRoad_emi!P$27</f>
        <v>88.106946111836962</v>
      </c>
      <c r="Q60" s="37">
        <f>TrRoad_emi!Q$27</f>
        <v>89.722337485116483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7.9388386645861564</v>
      </c>
      <c r="C61" s="38">
        <f t="shared" si="20"/>
        <v>12.348467505312446</v>
      </c>
      <c r="D61" s="38">
        <f t="shared" si="20"/>
        <v>10.806123388727441</v>
      </c>
      <c r="E61" s="38">
        <f t="shared" si="20"/>
        <v>8.9726950976235127</v>
      </c>
      <c r="F61" s="38">
        <f t="shared" si="20"/>
        <v>4.5919835288567432</v>
      </c>
      <c r="G61" s="38">
        <f t="shared" si="20"/>
        <v>4.2118638859532913</v>
      </c>
      <c r="H61" s="38">
        <f t="shared" si="20"/>
        <v>4.1474909086935119</v>
      </c>
      <c r="I61" s="38">
        <f t="shared" si="20"/>
        <v>7.0078028591967527</v>
      </c>
      <c r="J61" s="38">
        <f t="shared" si="20"/>
        <v>9.6796524160392163</v>
      </c>
      <c r="K61" s="38">
        <f t="shared" si="20"/>
        <v>6.6049958585808781</v>
      </c>
      <c r="L61" s="38">
        <f t="shared" si="20"/>
        <v>8.0335999603958559</v>
      </c>
      <c r="M61" s="38">
        <f t="shared" si="20"/>
        <v>8.1745557052282152</v>
      </c>
      <c r="N61" s="38">
        <f t="shared" si="20"/>
        <v>11.114411250583824</v>
      </c>
      <c r="O61" s="38">
        <f t="shared" si="20"/>
        <v>13.966679085090068</v>
      </c>
      <c r="P61" s="38">
        <f t="shared" si="20"/>
        <v>11.220890459725982</v>
      </c>
      <c r="Q61" s="38">
        <f t="shared" si="20"/>
        <v>14.068668282379468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7.9388386645861564</v>
      </c>
      <c r="C63" s="37">
        <f>TrRail_emi!C$11</f>
        <v>12.348467505312446</v>
      </c>
      <c r="D63" s="37">
        <f>TrRail_emi!D$11</f>
        <v>10.806123388727441</v>
      </c>
      <c r="E63" s="37">
        <f>TrRail_emi!E$11</f>
        <v>8.9726950976235127</v>
      </c>
      <c r="F63" s="37">
        <f>TrRail_emi!F$11</f>
        <v>4.5919835288567432</v>
      </c>
      <c r="G63" s="37">
        <f>TrRail_emi!G$11</f>
        <v>4.2118638859532913</v>
      </c>
      <c r="H63" s="37">
        <f>TrRail_emi!H$11</f>
        <v>4.1474909086935119</v>
      </c>
      <c r="I63" s="37">
        <f>TrRail_emi!I$11</f>
        <v>7.0078028591967527</v>
      </c>
      <c r="J63" s="37">
        <f>TrRail_emi!J$11</f>
        <v>9.6796524160392163</v>
      </c>
      <c r="K63" s="37">
        <f>TrRail_emi!K$11</f>
        <v>6.6049958585808781</v>
      </c>
      <c r="L63" s="37">
        <f>TrRail_emi!L$11</f>
        <v>8.0335999603958559</v>
      </c>
      <c r="M63" s="37">
        <f>TrRail_emi!M$11</f>
        <v>8.1745557052282152</v>
      </c>
      <c r="N63" s="37">
        <f>TrRail_emi!N$11</f>
        <v>11.114411250583824</v>
      </c>
      <c r="O63" s="37">
        <f>TrRail_emi!O$11</f>
        <v>13.966679085090068</v>
      </c>
      <c r="P63" s="37">
        <f>TrRail_emi!P$11</f>
        <v>11.220890459725982</v>
      </c>
      <c r="Q63" s="37">
        <f>TrRail_emi!Q$11</f>
        <v>14.068668282379468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336.6420855504872</v>
      </c>
      <c r="C65" s="38">
        <f t="shared" si="21"/>
        <v>370.83972982875127</v>
      </c>
      <c r="D65" s="38">
        <f t="shared" si="21"/>
        <v>395.72418928176728</v>
      </c>
      <c r="E65" s="38">
        <f t="shared" si="21"/>
        <v>383.59746641077288</v>
      </c>
      <c r="F65" s="38">
        <f t="shared" si="21"/>
        <v>404.6745329835573</v>
      </c>
      <c r="G65" s="38">
        <f t="shared" si="21"/>
        <v>419.9219033702816</v>
      </c>
      <c r="H65" s="38">
        <f t="shared" si="21"/>
        <v>391.86792038744511</v>
      </c>
      <c r="I65" s="38">
        <f t="shared" si="21"/>
        <v>367.85493406099181</v>
      </c>
      <c r="J65" s="38">
        <f t="shared" si="21"/>
        <v>353.38794633928234</v>
      </c>
      <c r="K65" s="38">
        <f t="shared" si="21"/>
        <v>362.87466487956311</v>
      </c>
      <c r="L65" s="38">
        <f t="shared" si="21"/>
        <v>354.35644919498185</v>
      </c>
      <c r="M65" s="38">
        <f t="shared" si="21"/>
        <v>380.3545677187293</v>
      </c>
      <c r="N65" s="38">
        <f t="shared" si="21"/>
        <v>363.39615391813697</v>
      </c>
      <c r="O65" s="38">
        <f t="shared" si="21"/>
        <v>354.42049501014912</v>
      </c>
      <c r="P65" s="38">
        <f t="shared" si="21"/>
        <v>408.74378481582187</v>
      </c>
      <c r="Q65" s="38">
        <f t="shared" si="21"/>
        <v>458.25746313688944</v>
      </c>
    </row>
    <row r="66" spans="1:17" ht="11.45" customHeight="1" x14ac:dyDescent="0.25">
      <c r="A66" s="17" t="str">
        <f>$A$14</f>
        <v>Domestic</v>
      </c>
      <c r="B66" s="37">
        <f>TrAvia_emi!B$9</f>
        <v>0</v>
      </c>
      <c r="C66" s="37">
        <f>TrAvia_emi!C$9</f>
        <v>0</v>
      </c>
      <c r="D66" s="37">
        <f>TrAvia_emi!D$9</f>
        <v>0</v>
      </c>
      <c r="E66" s="37">
        <f>TrAvia_emi!E$9</f>
        <v>0</v>
      </c>
      <c r="F66" s="37">
        <f>TrAvia_emi!F$9</f>
        <v>0</v>
      </c>
      <c r="G66" s="37">
        <f>TrAvia_emi!G$9</f>
        <v>0</v>
      </c>
      <c r="H66" s="37">
        <f>TrAvia_emi!H$9</f>
        <v>0</v>
      </c>
      <c r="I66" s="37">
        <f>TrAvia_emi!I$9</f>
        <v>0</v>
      </c>
      <c r="J66" s="37">
        <f>TrAvia_emi!J$9</f>
        <v>0</v>
      </c>
      <c r="K66" s="37">
        <f>TrAvia_emi!K$9</f>
        <v>0</v>
      </c>
      <c r="L66" s="37">
        <f>TrAvia_emi!L$9</f>
        <v>0</v>
      </c>
      <c r="M66" s="37">
        <f>TrAvia_emi!M$9</f>
        <v>0</v>
      </c>
      <c r="N66" s="37">
        <f>TrAvia_emi!N$9</f>
        <v>0</v>
      </c>
      <c r="O66" s="37">
        <f>TrAvia_emi!O$9</f>
        <v>0</v>
      </c>
      <c r="P66" s="37">
        <f>TrAvia_emi!P$9</f>
        <v>0</v>
      </c>
      <c r="Q66" s="37">
        <f>TrAvia_emi!Q$9</f>
        <v>0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311.08430550554544</v>
      </c>
      <c r="C67" s="37">
        <f>TrAvia_emi!C$10</f>
        <v>343.58798967985848</v>
      </c>
      <c r="D67" s="37">
        <f>TrAvia_emi!D$10</f>
        <v>357.01157433379404</v>
      </c>
      <c r="E67" s="37">
        <f>TrAvia_emi!E$10</f>
        <v>339.35106866022443</v>
      </c>
      <c r="F67" s="37">
        <f>TrAvia_emi!F$10</f>
        <v>351.64205074709662</v>
      </c>
      <c r="G67" s="37">
        <f>TrAvia_emi!G$10</f>
        <v>360.74340609288515</v>
      </c>
      <c r="H67" s="37">
        <f>TrAvia_emi!H$10</f>
        <v>331.25220299208513</v>
      </c>
      <c r="I67" s="37">
        <f>TrAvia_emi!I$10</f>
        <v>293.90494282103293</v>
      </c>
      <c r="J67" s="37">
        <f>TrAvia_emi!J$10</f>
        <v>277.7317919977877</v>
      </c>
      <c r="K67" s="37">
        <f>TrAvia_emi!K$10</f>
        <v>280.79544172439978</v>
      </c>
      <c r="L67" s="37">
        <f>TrAvia_emi!L$10</f>
        <v>278.60578454694445</v>
      </c>
      <c r="M67" s="37">
        <f>TrAvia_emi!M$10</f>
        <v>310.96163450202329</v>
      </c>
      <c r="N67" s="37">
        <f>TrAvia_emi!N$10</f>
        <v>292.47341093706393</v>
      </c>
      <c r="O67" s="37">
        <f>TrAvia_emi!O$10</f>
        <v>292.35480658484329</v>
      </c>
      <c r="P67" s="37">
        <f>TrAvia_emi!P$10</f>
        <v>333.07462627721554</v>
      </c>
      <c r="Q67" s="37">
        <f>TrAvia_emi!Q$10</f>
        <v>381.69356433139882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25.557780044941751</v>
      </c>
      <c r="C68" s="37">
        <f>TrAvia_emi!C$11</f>
        <v>27.251740148892818</v>
      </c>
      <c r="D68" s="37">
        <f>TrAvia_emi!D$11</f>
        <v>38.712614947973222</v>
      </c>
      <c r="E68" s="37">
        <f>TrAvia_emi!E$11</f>
        <v>44.246397750548475</v>
      </c>
      <c r="F68" s="37">
        <f>TrAvia_emi!F$11</f>
        <v>53.032482236460673</v>
      </c>
      <c r="G68" s="37">
        <f>TrAvia_emi!G$11</f>
        <v>59.178497277396467</v>
      </c>
      <c r="H68" s="37">
        <f>TrAvia_emi!H$11</f>
        <v>60.615717395359994</v>
      </c>
      <c r="I68" s="37">
        <f>TrAvia_emi!I$11</f>
        <v>73.949991239958905</v>
      </c>
      <c r="J68" s="37">
        <f>TrAvia_emi!J$11</f>
        <v>75.656154341494656</v>
      </c>
      <c r="K68" s="37">
        <f>TrAvia_emi!K$11</f>
        <v>82.079223155163319</v>
      </c>
      <c r="L68" s="37">
        <f>TrAvia_emi!L$11</f>
        <v>75.750664648037386</v>
      </c>
      <c r="M68" s="37">
        <f>TrAvia_emi!M$11</f>
        <v>69.392933216706012</v>
      </c>
      <c r="N68" s="37">
        <f>TrAvia_emi!N$11</f>
        <v>70.922742981073057</v>
      </c>
      <c r="O68" s="37">
        <f>TrAvia_emi!O$11</f>
        <v>62.065688425305865</v>
      </c>
      <c r="P68" s="37">
        <f>TrAvia_emi!P$11</f>
        <v>75.669158538606311</v>
      </c>
      <c r="Q68" s="37">
        <f>TrAvia_emi!Q$11</f>
        <v>76.563898805490652</v>
      </c>
    </row>
    <row r="69" spans="1:17" ht="11.45" customHeight="1" x14ac:dyDescent="0.25">
      <c r="A69" s="25" t="s">
        <v>18</v>
      </c>
      <c r="B69" s="40">
        <f t="shared" ref="B69:Q69" si="22">B70+B73+B74+B77+B80</f>
        <v>2740.8449468903955</v>
      </c>
      <c r="C69" s="40">
        <f t="shared" si="22"/>
        <v>2949.0442137178607</v>
      </c>
      <c r="D69" s="40">
        <f t="shared" si="22"/>
        <v>3153.3141416241751</v>
      </c>
      <c r="E69" s="40">
        <f t="shared" si="22"/>
        <v>3609.3029044263931</v>
      </c>
      <c r="F69" s="40">
        <f t="shared" si="22"/>
        <v>4586.9209108090918</v>
      </c>
      <c r="G69" s="40">
        <f t="shared" si="22"/>
        <v>5063.2095422530256</v>
      </c>
      <c r="H69" s="40">
        <f t="shared" si="22"/>
        <v>4808.5056434683502</v>
      </c>
      <c r="I69" s="40">
        <f t="shared" si="22"/>
        <v>4628.6542784761987</v>
      </c>
      <c r="J69" s="40">
        <f t="shared" si="22"/>
        <v>4768.8030412880125</v>
      </c>
      <c r="K69" s="40">
        <f t="shared" si="22"/>
        <v>4284.5232440142017</v>
      </c>
      <c r="L69" s="40">
        <f t="shared" si="22"/>
        <v>4787.8224517431918</v>
      </c>
      <c r="M69" s="40">
        <f t="shared" si="22"/>
        <v>4973.8260540238807</v>
      </c>
      <c r="N69" s="40">
        <f t="shared" si="22"/>
        <v>4620.165144792526</v>
      </c>
      <c r="O69" s="40">
        <f t="shared" si="22"/>
        <v>4660.3397771499804</v>
      </c>
      <c r="P69" s="40">
        <f t="shared" si="22"/>
        <v>4456.0394897791339</v>
      </c>
      <c r="Q69" s="40">
        <f t="shared" si="22"/>
        <v>4258.2343182417135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2096.451261835412</v>
      </c>
      <c r="C70" s="39">
        <f t="shared" si="23"/>
        <v>2262.3593256937443</v>
      </c>
      <c r="D70" s="39">
        <f t="shared" si="23"/>
        <v>2406.4978028777255</v>
      </c>
      <c r="E70" s="39">
        <f t="shared" si="23"/>
        <v>2805.3473533088331</v>
      </c>
      <c r="F70" s="39">
        <f t="shared" si="23"/>
        <v>3700.3894924602255</v>
      </c>
      <c r="G70" s="39">
        <f t="shared" si="23"/>
        <v>4176.2346853363333</v>
      </c>
      <c r="H70" s="39">
        <f t="shared" si="23"/>
        <v>3977.2528276818084</v>
      </c>
      <c r="I70" s="39">
        <f t="shared" si="23"/>
        <v>3683.2244597247513</v>
      </c>
      <c r="J70" s="39">
        <f t="shared" si="23"/>
        <v>3798.6712518343661</v>
      </c>
      <c r="K70" s="39">
        <f t="shared" si="23"/>
        <v>3380.0367837661533</v>
      </c>
      <c r="L70" s="39">
        <f t="shared" si="23"/>
        <v>3842.1881769787078</v>
      </c>
      <c r="M70" s="39">
        <f t="shared" si="23"/>
        <v>4138.0442430821067</v>
      </c>
      <c r="N70" s="39">
        <f t="shared" si="23"/>
        <v>3863.2492028078968</v>
      </c>
      <c r="O70" s="39">
        <f t="shared" si="23"/>
        <v>3887.9848638134545</v>
      </c>
      <c r="P70" s="39">
        <f t="shared" si="23"/>
        <v>3642.3293183857495</v>
      </c>
      <c r="Q70" s="39">
        <f t="shared" si="23"/>
        <v>3335.6568426804806</v>
      </c>
    </row>
    <row r="71" spans="1:17" ht="11.45" customHeight="1" x14ac:dyDescent="0.25">
      <c r="A71" s="17" t="str">
        <f>$A$19</f>
        <v>Light duty vehicles</v>
      </c>
      <c r="B71" s="37">
        <f>TrRoad_emi!B$34</f>
        <v>80.054862920659076</v>
      </c>
      <c r="C71" s="37">
        <f>TrRoad_emi!C$34</f>
        <v>84.068114163302937</v>
      </c>
      <c r="D71" s="37">
        <f>TrRoad_emi!D$34</f>
        <v>88.648247966388112</v>
      </c>
      <c r="E71" s="37">
        <f>TrRoad_emi!E$34</f>
        <v>91.103068975531173</v>
      </c>
      <c r="F71" s="37">
        <f>TrRoad_emi!F$34</f>
        <v>93.829597979568234</v>
      </c>
      <c r="G71" s="37">
        <f>TrRoad_emi!G$34</f>
        <v>97.514405417640816</v>
      </c>
      <c r="H71" s="37">
        <f>TrRoad_emi!H$34</f>
        <v>101.50701541197652</v>
      </c>
      <c r="I71" s="37">
        <f>TrRoad_emi!I$34</f>
        <v>106.02727219870471</v>
      </c>
      <c r="J71" s="37">
        <f>TrRoad_emi!J$34</f>
        <v>110.89909914491354</v>
      </c>
      <c r="K71" s="37">
        <f>TrRoad_emi!K$34</f>
        <v>111.1637508987114</v>
      </c>
      <c r="L71" s="37">
        <f>TrRoad_emi!L$34</f>
        <v>115.14455017380533</v>
      </c>
      <c r="M71" s="37">
        <f>TrRoad_emi!M$34</f>
        <v>120.99103575006539</v>
      </c>
      <c r="N71" s="37">
        <f>TrRoad_emi!N$34</f>
        <v>123.267165105611</v>
      </c>
      <c r="O71" s="37">
        <f>TrRoad_emi!O$34</f>
        <v>124.86813849464717</v>
      </c>
      <c r="P71" s="37">
        <f>TrRoad_emi!P$34</f>
        <v>129.80028393830631</v>
      </c>
      <c r="Q71" s="37">
        <f>TrRoad_emi!Q$34</f>
        <v>133.44302850065836</v>
      </c>
    </row>
    <row r="72" spans="1:17" ht="11.45" customHeight="1" x14ac:dyDescent="0.25">
      <c r="A72" s="17" t="str">
        <f>$A$20</f>
        <v>Heavy duty vehicles</v>
      </c>
      <c r="B72" s="37">
        <f>TrRoad_emi!B$40</f>
        <v>2016.396398914753</v>
      </c>
      <c r="C72" s="37">
        <f>TrRoad_emi!C$40</f>
        <v>2178.2912115304412</v>
      </c>
      <c r="D72" s="37">
        <f>TrRoad_emi!D$40</f>
        <v>2317.8495549113372</v>
      </c>
      <c r="E72" s="37">
        <f>TrRoad_emi!E$40</f>
        <v>2714.2442843333019</v>
      </c>
      <c r="F72" s="37">
        <f>TrRoad_emi!F$40</f>
        <v>3606.559894480657</v>
      </c>
      <c r="G72" s="37">
        <f>TrRoad_emi!G$40</f>
        <v>4078.7202799186925</v>
      </c>
      <c r="H72" s="37">
        <f>TrRoad_emi!H$40</f>
        <v>3875.7458122698317</v>
      </c>
      <c r="I72" s="37">
        <f>TrRoad_emi!I$40</f>
        <v>3577.1971875260465</v>
      </c>
      <c r="J72" s="37">
        <f>TrRoad_emi!J$40</f>
        <v>3687.7721526894525</v>
      </c>
      <c r="K72" s="37">
        <f>TrRoad_emi!K$40</f>
        <v>3268.8730328674419</v>
      </c>
      <c r="L72" s="37">
        <f>TrRoad_emi!L$40</f>
        <v>3727.0436268049025</v>
      </c>
      <c r="M72" s="37">
        <f>TrRoad_emi!M$40</f>
        <v>4017.0532073320414</v>
      </c>
      <c r="N72" s="37">
        <f>TrRoad_emi!N$40</f>
        <v>3739.9820377022857</v>
      </c>
      <c r="O72" s="37">
        <f>TrRoad_emi!O$40</f>
        <v>3763.1167253188073</v>
      </c>
      <c r="P72" s="37">
        <f>TrRoad_emi!P$40</f>
        <v>3512.5290344474433</v>
      </c>
      <c r="Q72" s="37">
        <f>TrRoad_emi!Q$40</f>
        <v>3202.2138141798223</v>
      </c>
    </row>
    <row r="73" spans="1:17" ht="11.45" customHeight="1" x14ac:dyDescent="0.25">
      <c r="A73" s="19" t="str">
        <f>$A$21</f>
        <v>Rail transport</v>
      </c>
      <c r="B73" s="38">
        <f>TrRail_emi!B$15</f>
        <v>14.069133693359138</v>
      </c>
      <c r="C73" s="38">
        <f>TrRail_emi!C$15</f>
        <v>12.961654524659554</v>
      </c>
      <c r="D73" s="38">
        <f>TrRail_emi!D$15</f>
        <v>11.221236236400561</v>
      </c>
      <c r="E73" s="38">
        <f>TrRail_emi!E$15</f>
        <v>9.9499809617804917</v>
      </c>
      <c r="F73" s="38">
        <f>TrRail_emi!F$15</f>
        <v>8.1282127688352563</v>
      </c>
      <c r="G73" s="38">
        <f>TrRail_emi!G$15</f>
        <v>5.2191602869724667</v>
      </c>
      <c r="H73" s="38">
        <f>TrRail_emi!H$15</f>
        <v>2.1113287784264885</v>
      </c>
      <c r="I73" s="38">
        <f>TrRail_emi!I$15</f>
        <v>2.3706850764512453</v>
      </c>
      <c r="J73" s="38">
        <f>TrRail_emi!J$15</f>
        <v>3.0401095430207823</v>
      </c>
      <c r="K73" s="38">
        <f>TrRail_emi!K$15</f>
        <v>2.7764083507391204</v>
      </c>
      <c r="L73" s="38">
        <f>TrRail_emi!L$15</f>
        <v>1.37718377559482</v>
      </c>
      <c r="M73" s="38">
        <f>TrRail_emi!M$15</f>
        <v>1.2519744346800417</v>
      </c>
      <c r="N73" s="38">
        <f>TrRail_emi!N$15</f>
        <v>1.4826530473561998</v>
      </c>
      <c r="O73" s="38">
        <f>TrRail_emi!O$15</f>
        <v>1.7657699747810978</v>
      </c>
      <c r="P73" s="38">
        <f>TrRail_emi!P$15</f>
        <v>1.3762562092068025</v>
      </c>
      <c r="Q73" s="38">
        <f>TrRail_emi!Q$15</f>
        <v>1.6408346020278555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630.32455136162434</v>
      </c>
      <c r="C74" s="38">
        <f t="shared" si="24"/>
        <v>673.72323349945668</v>
      </c>
      <c r="D74" s="38">
        <f t="shared" si="24"/>
        <v>735.59510251004883</v>
      </c>
      <c r="E74" s="38">
        <f t="shared" si="24"/>
        <v>794.0055701557792</v>
      </c>
      <c r="F74" s="38">
        <f t="shared" si="24"/>
        <v>878.40320558003089</v>
      </c>
      <c r="G74" s="38">
        <f t="shared" si="24"/>
        <v>881.7556966297193</v>
      </c>
      <c r="H74" s="38">
        <f t="shared" si="24"/>
        <v>829.14148700811506</v>
      </c>
      <c r="I74" s="38">
        <f t="shared" si="24"/>
        <v>943.05913367499625</v>
      </c>
      <c r="J74" s="38">
        <f t="shared" si="24"/>
        <v>967.091679910626</v>
      </c>
      <c r="K74" s="38">
        <f t="shared" si="24"/>
        <v>901.7100518973092</v>
      </c>
      <c r="L74" s="38">
        <f t="shared" si="24"/>
        <v>944.25709098888956</v>
      </c>
      <c r="M74" s="38">
        <f t="shared" si="24"/>
        <v>834.52983650709371</v>
      </c>
      <c r="N74" s="38">
        <f t="shared" si="24"/>
        <v>755.43328893727301</v>
      </c>
      <c r="O74" s="38">
        <f t="shared" si="24"/>
        <v>770.58914336174462</v>
      </c>
      <c r="P74" s="38">
        <f t="shared" si="24"/>
        <v>812.33391518417716</v>
      </c>
      <c r="Q74" s="38">
        <f t="shared" si="24"/>
        <v>920.93664095920462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20.794207119571663</v>
      </c>
      <c r="C75" s="37">
        <f>TrAvia_emi!C$13</f>
        <v>20.582309788300378</v>
      </c>
      <c r="D75" s="37">
        <f>TrAvia_emi!D$13</f>
        <v>26.923350196912693</v>
      </c>
      <c r="E75" s="37">
        <f>TrAvia_emi!E$13</f>
        <v>48.273707260053243</v>
      </c>
      <c r="F75" s="37">
        <f>TrAvia_emi!F$13</f>
        <v>55.676296601618489</v>
      </c>
      <c r="G75" s="37">
        <f>TrAvia_emi!G$13</f>
        <v>65.586617030507384</v>
      </c>
      <c r="H75" s="37">
        <f>TrAvia_emi!H$13</f>
        <v>42.234601170596989</v>
      </c>
      <c r="I75" s="37">
        <f>TrAvia_emi!I$13</f>
        <v>55.172992393100586</v>
      </c>
      <c r="J75" s="37">
        <f>TrAvia_emi!J$13</f>
        <v>49.876491973445816</v>
      </c>
      <c r="K75" s="37">
        <f>TrAvia_emi!K$13</f>
        <v>46.104331672659768</v>
      </c>
      <c r="L75" s="37">
        <f>TrAvia_emi!L$13</f>
        <v>45.528104320892808</v>
      </c>
      <c r="M75" s="37">
        <f>TrAvia_emi!M$13</f>
        <v>35.211410914272506</v>
      </c>
      <c r="N75" s="37">
        <f>TrAvia_emi!N$13</f>
        <v>39.324779275980269</v>
      </c>
      <c r="O75" s="37">
        <f>TrAvia_emi!O$13</f>
        <v>36.744626025102569</v>
      </c>
      <c r="P75" s="37">
        <f>TrAvia_emi!P$13</f>
        <v>41.05640472725225</v>
      </c>
      <c r="Q75" s="37">
        <f>TrAvia_emi!Q$13</f>
        <v>39.831810744388093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609.53034424205271</v>
      </c>
      <c r="C76" s="37">
        <f>TrAvia_emi!C$14</f>
        <v>653.14092371115635</v>
      </c>
      <c r="D76" s="37">
        <f>TrAvia_emi!D$14</f>
        <v>708.67175231313615</v>
      </c>
      <c r="E76" s="37">
        <f>TrAvia_emi!E$14</f>
        <v>745.73186289572595</v>
      </c>
      <c r="F76" s="37">
        <f>TrAvia_emi!F$14</f>
        <v>822.72690897841244</v>
      </c>
      <c r="G76" s="37">
        <f>TrAvia_emi!G$14</f>
        <v>816.16907959921195</v>
      </c>
      <c r="H76" s="37">
        <f>TrAvia_emi!H$14</f>
        <v>786.90688583751808</v>
      </c>
      <c r="I76" s="37">
        <f>TrAvia_emi!I$14</f>
        <v>887.88614128189568</v>
      </c>
      <c r="J76" s="37">
        <f>TrAvia_emi!J$14</f>
        <v>917.21518793718019</v>
      </c>
      <c r="K76" s="37">
        <f>TrAvia_emi!K$14</f>
        <v>855.60572022464942</v>
      </c>
      <c r="L76" s="37">
        <f>TrAvia_emi!L$14</f>
        <v>898.72898666799676</v>
      </c>
      <c r="M76" s="37">
        <f>TrAvia_emi!M$14</f>
        <v>799.3184255928212</v>
      </c>
      <c r="N76" s="37">
        <f>TrAvia_emi!N$14</f>
        <v>716.10850966129271</v>
      </c>
      <c r="O76" s="37">
        <f>TrAvia_emi!O$14</f>
        <v>733.84451733664207</v>
      </c>
      <c r="P76" s="37">
        <f>TrAvia_emi!P$14</f>
        <v>771.27751045692492</v>
      </c>
      <c r="Q76" s="37">
        <f>TrAvia_emi!Q$14</f>
        <v>881.1048302148165</v>
      </c>
    </row>
    <row r="77" spans="1:17" ht="11.45" customHeight="1" x14ac:dyDescent="0.25">
      <c r="A77" s="19" t="s">
        <v>32</v>
      </c>
      <c r="B77" s="38">
        <f t="shared" ref="B77:Q77" si="25">B78+B79</f>
        <v>0</v>
      </c>
      <c r="C77" s="38">
        <f t="shared" si="25"/>
        <v>0</v>
      </c>
      <c r="D77" s="38">
        <f t="shared" si="25"/>
        <v>0</v>
      </c>
      <c r="E77" s="38">
        <f t="shared" si="25"/>
        <v>0</v>
      </c>
      <c r="F77" s="38">
        <f t="shared" si="25"/>
        <v>0</v>
      </c>
      <c r="G77" s="38">
        <f t="shared" si="25"/>
        <v>0</v>
      </c>
      <c r="H77" s="38">
        <f t="shared" si="25"/>
        <v>0</v>
      </c>
      <c r="I77" s="38">
        <f t="shared" si="25"/>
        <v>0</v>
      </c>
      <c r="J77" s="38">
        <f t="shared" si="25"/>
        <v>0</v>
      </c>
      <c r="K77" s="38">
        <f t="shared" si="25"/>
        <v>0</v>
      </c>
      <c r="L77" s="38">
        <f t="shared" si="25"/>
        <v>0</v>
      </c>
      <c r="M77" s="38">
        <f t="shared" si="25"/>
        <v>0</v>
      </c>
      <c r="N77" s="38">
        <f t="shared" si="25"/>
        <v>0</v>
      </c>
      <c r="O77" s="38">
        <f t="shared" si="25"/>
        <v>0</v>
      </c>
      <c r="P77" s="38">
        <f t="shared" si="25"/>
        <v>0</v>
      </c>
      <c r="Q77" s="38">
        <f t="shared" si="25"/>
        <v>0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0</v>
      </c>
      <c r="C78" s="37">
        <f>TrNavi_emi!C$8</f>
        <v>0</v>
      </c>
      <c r="D78" s="37">
        <f>TrNavi_emi!D$8</f>
        <v>0</v>
      </c>
      <c r="E78" s="37">
        <f>TrNavi_emi!E$8</f>
        <v>0</v>
      </c>
      <c r="F78" s="37">
        <f>TrNavi_emi!F$8</f>
        <v>0</v>
      </c>
      <c r="G78" s="37">
        <f>TrNavi_emi!G$8</f>
        <v>0</v>
      </c>
      <c r="H78" s="37">
        <f>TrNavi_emi!H$8</f>
        <v>0</v>
      </c>
      <c r="I78" s="37">
        <f>TrNavi_emi!I$8</f>
        <v>0</v>
      </c>
      <c r="J78" s="37">
        <f>TrNavi_emi!J$8</f>
        <v>0</v>
      </c>
      <c r="K78" s="37">
        <f>TrNavi_emi!K$8</f>
        <v>0</v>
      </c>
      <c r="L78" s="37">
        <f>TrNavi_emi!L$8</f>
        <v>0</v>
      </c>
      <c r="M78" s="37">
        <f>TrNavi_emi!M$8</f>
        <v>0</v>
      </c>
      <c r="N78" s="37">
        <f>TrNavi_emi!N$8</f>
        <v>0</v>
      </c>
      <c r="O78" s="37">
        <f>TrNavi_emi!O$8</f>
        <v>0</v>
      </c>
      <c r="P78" s="37">
        <f>TrNavi_emi!P$8</f>
        <v>0</v>
      </c>
      <c r="Q78" s="37">
        <f>TrNavi_emi!Q$8</f>
        <v>0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0.86062669461112473</v>
      </c>
      <c r="C85" s="31">
        <f t="shared" si="27"/>
        <v>0.85896794424451739</v>
      </c>
      <c r="D85" s="31">
        <f t="shared" si="27"/>
        <v>0.87024671338519333</v>
      </c>
      <c r="E85" s="31">
        <f t="shared" si="27"/>
        <v>0.87292304107858087</v>
      </c>
      <c r="F85" s="31">
        <f t="shared" si="27"/>
        <v>0.8745284494609421</v>
      </c>
      <c r="G85" s="31">
        <f t="shared" si="27"/>
        <v>0.87413386566345463</v>
      </c>
      <c r="H85" s="31">
        <f t="shared" si="27"/>
        <v>0.87348184011867691</v>
      </c>
      <c r="I85" s="31">
        <f t="shared" si="27"/>
        <v>0.87222466940022958</v>
      </c>
      <c r="J85" s="31">
        <f t="shared" si="27"/>
        <v>0.86908261383953711</v>
      </c>
      <c r="K85" s="31">
        <f t="shared" si="27"/>
        <v>0.87311236876063725</v>
      </c>
      <c r="L85" s="31">
        <f t="shared" si="27"/>
        <v>0.86988205286074305</v>
      </c>
      <c r="M85" s="31">
        <f t="shared" si="27"/>
        <v>0.86109391088454212</v>
      </c>
      <c r="N85" s="31">
        <f t="shared" si="27"/>
        <v>0.85888383029864657</v>
      </c>
      <c r="O85" s="31">
        <f t="shared" si="27"/>
        <v>0.8468318688576244</v>
      </c>
      <c r="P85" s="31">
        <f t="shared" si="27"/>
        <v>0.84330807474651992</v>
      </c>
      <c r="Q85" s="31">
        <f t="shared" si="27"/>
        <v>0.8351348072196304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4.9020806747899562E-3</v>
      </c>
      <c r="C86" s="29">
        <f t="shared" si="28"/>
        <v>4.9238427298648659E-3</v>
      </c>
      <c r="D86" s="29">
        <f t="shared" si="28"/>
        <v>5.2387716449140732E-3</v>
      </c>
      <c r="E86" s="29">
        <f t="shared" si="28"/>
        <v>5.3004059421682924E-3</v>
      </c>
      <c r="F86" s="29">
        <f t="shared" si="28"/>
        <v>5.5843626560875253E-3</v>
      </c>
      <c r="G86" s="29">
        <f t="shared" si="28"/>
        <v>5.6083861720002846E-3</v>
      </c>
      <c r="H86" s="29">
        <f t="shared" si="28"/>
        <v>5.5518441181128487E-3</v>
      </c>
      <c r="I86" s="29">
        <f t="shared" si="28"/>
        <v>5.6518405073245122E-3</v>
      </c>
      <c r="J86" s="29">
        <f t="shared" si="28"/>
        <v>5.5875360308715819E-3</v>
      </c>
      <c r="K86" s="29">
        <f t="shared" si="28"/>
        <v>5.8265382936200606E-3</v>
      </c>
      <c r="L86" s="29">
        <f t="shared" si="28"/>
        <v>6.1524686081499613E-3</v>
      </c>
      <c r="M86" s="29">
        <f t="shared" si="28"/>
        <v>6.1543613644218977E-3</v>
      </c>
      <c r="N86" s="29">
        <f t="shared" si="28"/>
        <v>6.342813833693014E-3</v>
      </c>
      <c r="O86" s="29">
        <f t="shared" si="28"/>
        <v>6.3599775985522227E-3</v>
      </c>
      <c r="P86" s="29">
        <f t="shared" si="28"/>
        <v>6.394333558567061E-3</v>
      </c>
      <c r="Q86" s="29">
        <f t="shared" si="28"/>
        <v>6.421721020363304E-3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0.77042730515168401</v>
      </c>
      <c r="C87" s="29">
        <f t="shared" si="29"/>
        <v>0.76678882179334129</v>
      </c>
      <c r="D87" s="29">
        <f t="shared" si="29"/>
        <v>0.77092852813710688</v>
      </c>
      <c r="E87" s="29">
        <f t="shared" si="29"/>
        <v>0.77236436362291927</v>
      </c>
      <c r="F87" s="29">
        <f t="shared" si="29"/>
        <v>0.77155151812366995</v>
      </c>
      <c r="G87" s="29">
        <f t="shared" si="29"/>
        <v>0.77066345363326227</v>
      </c>
      <c r="H87" s="29">
        <f t="shared" si="29"/>
        <v>0.77070286530104726</v>
      </c>
      <c r="I87" s="29">
        <f t="shared" si="29"/>
        <v>0.7666730121572618</v>
      </c>
      <c r="J87" s="29">
        <f t="shared" si="29"/>
        <v>0.76023876758450182</v>
      </c>
      <c r="K87" s="29">
        <f t="shared" si="29"/>
        <v>0.76399057706001683</v>
      </c>
      <c r="L87" s="29">
        <f t="shared" si="29"/>
        <v>0.75460245936046433</v>
      </c>
      <c r="M87" s="29">
        <f t="shared" si="29"/>
        <v>0.74353689021463343</v>
      </c>
      <c r="N87" s="29">
        <f t="shared" si="29"/>
        <v>0.74182456072712055</v>
      </c>
      <c r="O87" s="29">
        <f t="shared" si="29"/>
        <v>0.73095466418035271</v>
      </c>
      <c r="P87" s="29">
        <f t="shared" si="29"/>
        <v>0.73062942378716167</v>
      </c>
      <c r="Q87" s="29">
        <f t="shared" si="29"/>
        <v>0.72108035186877772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8.5297308784650708E-2</v>
      </c>
      <c r="C88" s="29">
        <f t="shared" si="30"/>
        <v>8.7255279721311252E-2</v>
      </c>
      <c r="D88" s="29">
        <f t="shared" si="30"/>
        <v>9.407941360317236E-2</v>
      </c>
      <c r="E88" s="29">
        <f t="shared" si="30"/>
        <v>9.5258271513493364E-2</v>
      </c>
      <c r="F88" s="29">
        <f t="shared" si="30"/>
        <v>9.7392568681184566E-2</v>
      </c>
      <c r="G88" s="29">
        <f t="shared" si="30"/>
        <v>9.786202585819205E-2</v>
      </c>
      <c r="H88" s="29">
        <f t="shared" si="30"/>
        <v>9.7227130699516745E-2</v>
      </c>
      <c r="I88" s="29">
        <f t="shared" si="30"/>
        <v>9.9899816735643229E-2</v>
      </c>
      <c r="J88" s="29">
        <f t="shared" si="30"/>
        <v>0.10325631022416369</v>
      </c>
      <c r="K88" s="29">
        <f t="shared" si="30"/>
        <v>0.10329525340700038</v>
      </c>
      <c r="L88" s="29">
        <f t="shared" si="30"/>
        <v>0.1091271248921287</v>
      </c>
      <c r="M88" s="29">
        <f t="shared" si="30"/>
        <v>0.11140265930548668</v>
      </c>
      <c r="N88" s="29">
        <f t="shared" si="30"/>
        <v>0.11071645573783304</v>
      </c>
      <c r="O88" s="29">
        <f t="shared" si="30"/>
        <v>0.10951722707871954</v>
      </c>
      <c r="P88" s="29">
        <f t="shared" si="30"/>
        <v>0.10628431740079114</v>
      </c>
      <c r="Q88" s="29">
        <f t="shared" si="30"/>
        <v>0.10763273433048928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4.5675333091135542E-2</v>
      </c>
      <c r="C89" s="30">
        <f t="shared" si="31"/>
        <v>4.5742919369051047E-2</v>
      </c>
      <c r="D89" s="30">
        <f t="shared" si="31"/>
        <v>3.501844839673638E-2</v>
      </c>
      <c r="E89" s="30">
        <f t="shared" si="31"/>
        <v>3.3726577211534138E-2</v>
      </c>
      <c r="F89" s="30">
        <f t="shared" si="31"/>
        <v>3.2000415423817791E-2</v>
      </c>
      <c r="G89" s="30">
        <f t="shared" si="31"/>
        <v>3.2661451130171597E-2</v>
      </c>
      <c r="H89" s="30">
        <f t="shared" si="31"/>
        <v>3.5333762132263406E-2</v>
      </c>
      <c r="I89" s="30">
        <f t="shared" si="31"/>
        <v>3.6707374521468904E-2</v>
      </c>
      <c r="J89" s="30">
        <f t="shared" si="31"/>
        <v>3.9146623106963152E-2</v>
      </c>
      <c r="K89" s="30">
        <f t="shared" si="31"/>
        <v>3.7971471964326216E-2</v>
      </c>
      <c r="L89" s="30">
        <f t="shared" si="31"/>
        <v>4.0284162061243252E-2</v>
      </c>
      <c r="M89" s="30">
        <f t="shared" si="31"/>
        <v>3.9366489752291178E-2</v>
      </c>
      <c r="N89" s="30">
        <f t="shared" si="31"/>
        <v>4.1095367334336337E-2</v>
      </c>
      <c r="O89" s="30">
        <f t="shared" si="31"/>
        <v>4.2037521121515535E-2</v>
      </c>
      <c r="P89" s="30">
        <f t="shared" si="31"/>
        <v>3.7492361295220836E-2</v>
      </c>
      <c r="Q89" s="30">
        <f t="shared" si="31"/>
        <v>4.1168807255404102E-2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0</v>
      </c>
      <c r="C90" s="29">
        <f t="shared" si="32"/>
        <v>0</v>
      </c>
      <c r="D90" s="29">
        <f t="shared" si="32"/>
        <v>0</v>
      </c>
      <c r="E90" s="29">
        <f t="shared" si="32"/>
        <v>0</v>
      </c>
      <c r="F90" s="29">
        <f t="shared" si="32"/>
        <v>0</v>
      </c>
      <c r="G90" s="29">
        <f t="shared" si="32"/>
        <v>0</v>
      </c>
      <c r="H90" s="29">
        <f t="shared" si="32"/>
        <v>0</v>
      </c>
      <c r="I90" s="29">
        <f t="shared" si="32"/>
        <v>0</v>
      </c>
      <c r="J90" s="29">
        <f t="shared" si="32"/>
        <v>0</v>
      </c>
      <c r="K90" s="29">
        <f t="shared" si="32"/>
        <v>0</v>
      </c>
      <c r="L90" s="29">
        <f t="shared" si="32"/>
        <v>0</v>
      </c>
      <c r="M90" s="29">
        <f t="shared" si="32"/>
        <v>0</v>
      </c>
      <c r="N90" s="29">
        <f t="shared" si="32"/>
        <v>0</v>
      </c>
      <c r="O90" s="29">
        <f t="shared" si="32"/>
        <v>0</v>
      </c>
      <c r="P90" s="29">
        <f t="shared" si="32"/>
        <v>0</v>
      </c>
      <c r="Q90" s="29">
        <f t="shared" si="32"/>
        <v>0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4.5675333091135542E-2</v>
      </c>
      <c r="C91" s="29">
        <f t="shared" si="33"/>
        <v>4.5742919369051047E-2</v>
      </c>
      <c r="D91" s="29">
        <f t="shared" si="33"/>
        <v>3.501844839673638E-2</v>
      </c>
      <c r="E91" s="29">
        <f t="shared" si="33"/>
        <v>3.3726577211534138E-2</v>
      </c>
      <c r="F91" s="29">
        <f t="shared" si="33"/>
        <v>3.2000415423817791E-2</v>
      </c>
      <c r="G91" s="29">
        <f t="shared" si="33"/>
        <v>3.2661451130171597E-2</v>
      </c>
      <c r="H91" s="29">
        <f t="shared" si="33"/>
        <v>3.5333762132263406E-2</v>
      </c>
      <c r="I91" s="29">
        <f t="shared" si="33"/>
        <v>3.6707374521468904E-2</v>
      </c>
      <c r="J91" s="29">
        <f t="shared" si="33"/>
        <v>3.9146623106963152E-2</v>
      </c>
      <c r="K91" s="29">
        <f t="shared" si="33"/>
        <v>3.7971471964326216E-2</v>
      </c>
      <c r="L91" s="29">
        <f t="shared" si="33"/>
        <v>4.0284162061243252E-2</v>
      </c>
      <c r="M91" s="29">
        <f t="shared" si="33"/>
        <v>3.9366489752291178E-2</v>
      </c>
      <c r="N91" s="29">
        <f t="shared" si="33"/>
        <v>4.1095367334336337E-2</v>
      </c>
      <c r="O91" s="29">
        <f t="shared" si="33"/>
        <v>4.2037521121515535E-2</v>
      </c>
      <c r="P91" s="29">
        <f t="shared" si="33"/>
        <v>3.7492361295220836E-2</v>
      </c>
      <c r="Q91" s="29">
        <f t="shared" si="33"/>
        <v>4.1168807255404102E-2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0</v>
      </c>
      <c r="C92" s="29">
        <f t="shared" si="34"/>
        <v>0</v>
      </c>
      <c r="D92" s="29">
        <f t="shared" si="34"/>
        <v>0</v>
      </c>
      <c r="E92" s="29">
        <f t="shared" si="34"/>
        <v>0</v>
      </c>
      <c r="F92" s="29">
        <f t="shared" si="34"/>
        <v>0</v>
      </c>
      <c r="G92" s="29">
        <f t="shared" si="34"/>
        <v>0</v>
      </c>
      <c r="H92" s="29">
        <f t="shared" si="34"/>
        <v>0</v>
      </c>
      <c r="I92" s="29">
        <f t="shared" si="34"/>
        <v>0</v>
      </c>
      <c r="J92" s="29">
        <f t="shared" si="34"/>
        <v>0</v>
      </c>
      <c r="K92" s="29">
        <f t="shared" si="34"/>
        <v>0</v>
      </c>
      <c r="L92" s="29">
        <f t="shared" si="34"/>
        <v>0</v>
      </c>
      <c r="M92" s="29">
        <f t="shared" si="34"/>
        <v>0</v>
      </c>
      <c r="N92" s="29">
        <f t="shared" si="34"/>
        <v>0</v>
      </c>
      <c r="O92" s="29">
        <f t="shared" si="34"/>
        <v>0</v>
      </c>
      <c r="P92" s="29">
        <f t="shared" si="34"/>
        <v>0</v>
      </c>
      <c r="Q92" s="29">
        <f t="shared" si="34"/>
        <v>0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9.369797229773974E-2</v>
      </c>
      <c r="C93" s="30">
        <f t="shared" si="35"/>
        <v>9.5289136386431453E-2</v>
      </c>
      <c r="D93" s="30">
        <f t="shared" si="35"/>
        <v>9.4734838218070341E-2</v>
      </c>
      <c r="E93" s="30">
        <f t="shared" si="35"/>
        <v>9.335038170988498E-2</v>
      </c>
      <c r="F93" s="30">
        <f t="shared" si="35"/>
        <v>9.3471135115240092E-2</v>
      </c>
      <c r="G93" s="30">
        <f t="shared" si="35"/>
        <v>9.3204683206373706E-2</v>
      </c>
      <c r="H93" s="30">
        <f t="shared" si="35"/>
        <v>9.1184397749059745E-2</v>
      </c>
      <c r="I93" s="30">
        <f t="shared" si="35"/>
        <v>9.1067956078301537E-2</v>
      </c>
      <c r="J93" s="30">
        <f t="shared" si="35"/>
        <v>9.1770763053499738E-2</v>
      </c>
      <c r="K93" s="30">
        <f t="shared" si="35"/>
        <v>8.8916159275036558E-2</v>
      </c>
      <c r="L93" s="30">
        <f t="shared" si="35"/>
        <v>8.9833785078013734E-2</v>
      </c>
      <c r="M93" s="30">
        <f t="shared" si="35"/>
        <v>9.9539599363166725E-2</v>
      </c>
      <c r="N93" s="30">
        <f t="shared" si="35"/>
        <v>0.10002080236701716</v>
      </c>
      <c r="O93" s="30">
        <f t="shared" si="35"/>
        <v>0.11113061002086003</v>
      </c>
      <c r="P93" s="30">
        <f t="shared" si="35"/>
        <v>0.11919956395825919</v>
      </c>
      <c r="Q93" s="30">
        <f t="shared" si="35"/>
        <v>0.12369638552496542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0</v>
      </c>
      <c r="C94" s="29">
        <f t="shared" si="36"/>
        <v>0</v>
      </c>
      <c r="D94" s="29">
        <f t="shared" si="36"/>
        <v>0</v>
      </c>
      <c r="E94" s="29">
        <f t="shared" si="36"/>
        <v>0</v>
      </c>
      <c r="F94" s="29">
        <f t="shared" si="36"/>
        <v>0</v>
      </c>
      <c r="G94" s="29">
        <f t="shared" si="36"/>
        <v>0</v>
      </c>
      <c r="H94" s="29">
        <f t="shared" si="36"/>
        <v>0</v>
      </c>
      <c r="I94" s="29">
        <f t="shared" si="36"/>
        <v>0</v>
      </c>
      <c r="J94" s="29">
        <f t="shared" si="36"/>
        <v>0</v>
      </c>
      <c r="K94" s="29">
        <f t="shared" si="36"/>
        <v>0</v>
      </c>
      <c r="L94" s="29">
        <f t="shared" si="36"/>
        <v>0</v>
      </c>
      <c r="M94" s="29">
        <f t="shared" si="36"/>
        <v>0</v>
      </c>
      <c r="N94" s="29">
        <f t="shared" si="36"/>
        <v>0</v>
      </c>
      <c r="O94" s="29">
        <f t="shared" si="36"/>
        <v>0</v>
      </c>
      <c r="P94" s="29">
        <f t="shared" si="36"/>
        <v>0</v>
      </c>
      <c r="Q94" s="29">
        <f t="shared" si="36"/>
        <v>0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8.6436901085893761E-2</v>
      </c>
      <c r="C95" s="29">
        <f t="shared" si="37"/>
        <v>8.7025349162133045E-2</v>
      </c>
      <c r="D95" s="29">
        <f t="shared" si="37"/>
        <v>8.3945628293672678E-2</v>
      </c>
      <c r="E95" s="29">
        <f t="shared" si="37"/>
        <v>8.1011713308808714E-2</v>
      </c>
      <c r="F95" s="29">
        <f t="shared" si="37"/>
        <v>7.9648533987624684E-2</v>
      </c>
      <c r="G95" s="29">
        <f t="shared" si="37"/>
        <v>7.7433666116310265E-2</v>
      </c>
      <c r="H95" s="29">
        <f t="shared" si="37"/>
        <v>7.3857493895006496E-2</v>
      </c>
      <c r="I95" s="29">
        <f t="shared" si="37"/>
        <v>7.0103236726288209E-2</v>
      </c>
      <c r="J95" s="29">
        <f t="shared" si="37"/>
        <v>6.8903331747385804E-2</v>
      </c>
      <c r="K95" s="29">
        <f t="shared" si="37"/>
        <v>6.5796889424701396E-2</v>
      </c>
      <c r="L95" s="29">
        <f t="shared" si="37"/>
        <v>6.8482811704382807E-2</v>
      </c>
      <c r="M95" s="29">
        <f t="shared" si="37"/>
        <v>7.9720456211456417E-2</v>
      </c>
      <c r="N95" s="29">
        <f t="shared" si="37"/>
        <v>7.84594315876182E-2</v>
      </c>
      <c r="O95" s="29">
        <f t="shared" si="37"/>
        <v>9.0327574605411992E-2</v>
      </c>
      <c r="P95" s="29">
        <f t="shared" si="37"/>
        <v>9.674760030175994E-2</v>
      </c>
      <c r="Q95" s="29">
        <f t="shared" si="37"/>
        <v>0.10421119885682746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7.2610712118459826E-3</v>
      </c>
      <c r="C96" s="29">
        <f t="shared" si="38"/>
        <v>8.2637872242984078E-3</v>
      </c>
      <c r="D96" s="29">
        <f t="shared" si="38"/>
        <v>1.078920992439766E-2</v>
      </c>
      <c r="E96" s="29">
        <f t="shared" si="38"/>
        <v>1.2338668401076273E-2</v>
      </c>
      <c r="F96" s="29">
        <f t="shared" si="38"/>
        <v>1.3822601127615403E-2</v>
      </c>
      <c r="G96" s="29">
        <f t="shared" si="38"/>
        <v>1.5771017090063427E-2</v>
      </c>
      <c r="H96" s="29">
        <f t="shared" si="38"/>
        <v>1.7326903854053242E-2</v>
      </c>
      <c r="I96" s="29">
        <f t="shared" si="38"/>
        <v>2.0964719352013331E-2</v>
      </c>
      <c r="J96" s="29">
        <f t="shared" si="38"/>
        <v>2.2867431306113926E-2</v>
      </c>
      <c r="K96" s="29">
        <f t="shared" si="38"/>
        <v>2.3119269850335158E-2</v>
      </c>
      <c r="L96" s="29">
        <f t="shared" si="38"/>
        <v>2.1350973373630927E-2</v>
      </c>
      <c r="M96" s="29">
        <f t="shared" si="38"/>
        <v>1.9819143151710305E-2</v>
      </c>
      <c r="N96" s="29">
        <f t="shared" si="38"/>
        <v>2.1561370779398958E-2</v>
      </c>
      <c r="O96" s="29">
        <f t="shared" si="38"/>
        <v>2.0803035415448045E-2</v>
      </c>
      <c r="P96" s="29">
        <f t="shared" si="38"/>
        <v>2.2451963656499246E-2</v>
      </c>
      <c r="Q96" s="29">
        <f t="shared" si="38"/>
        <v>1.9485186668137963E-2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0.49010947872382493</v>
      </c>
      <c r="C98" s="31">
        <f t="shared" si="40"/>
        <v>0.51827349828510427</v>
      </c>
      <c r="D98" s="31">
        <f t="shared" si="40"/>
        <v>0.54067125641333524</v>
      </c>
      <c r="E98" s="31">
        <f t="shared" si="40"/>
        <v>0.53192224427095713</v>
      </c>
      <c r="F98" s="31">
        <f t="shared" si="40"/>
        <v>0.53618933599423457</v>
      </c>
      <c r="G98" s="31">
        <f t="shared" si="40"/>
        <v>0.55890482780357609</v>
      </c>
      <c r="H98" s="31">
        <f t="shared" si="40"/>
        <v>0.55319751639484238</v>
      </c>
      <c r="I98" s="31">
        <f t="shared" si="40"/>
        <v>0.52382384514068514</v>
      </c>
      <c r="J98" s="31">
        <f t="shared" si="40"/>
        <v>0.55330889292198637</v>
      </c>
      <c r="K98" s="31">
        <f t="shared" si="40"/>
        <v>0.57604088524124175</v>
      </c>
      <c r="L98" s="31">
        <f t="shared" si="40"/>
        <v>0.54323457582737189</v>
      </c>
      <c r="M98" s="31">
        <f t="shared" si="40"/>
        <v>0.56244294098181202</v>
      </c>
      <c r="N98" s="31">
        <f t="shared" si="40"/>
        <v>0.6446743022099477</v>
      </c>
      <c r="O98" s="31">
        <f t="shared" si="40"/>
        <v>0.60805617725257444</v>
      </c>
      <c r="P98" s="31">
        <f t="shared" si="40"/>
        <v>0.64046239118058301</v>
      </c>
      <c r="Q98" s="31">
        <f t="shared" si="40"/>
        <v>0.60727181167630295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2.2796925503389003E-2</v>
      </c>
      <c r="C99" s="29">
        <f t="shared" si="41"/>
        <v>2.3778588947575723E-2</v>
      </c>
      <c r="D99" s="29">
        <f t="shared" si="41"/>
        <v>2.4294099771239763E-2</v>
      </c>
      <c r="E99" s="29">
        <f t="shared" si="41"/>
        <v>2.4927499226044984E-2</v>
      </c>
      <c r="F99" s="29">
        <f t="shared" si="41"/>
        <v>2.420177248017278E-2</v>
      </c>
      <c r="G99" s="29">
        <f t="shared" si="41"/>
        <v>2.6749505602218428E-2</v>
      </c>
      <c r="H99" s="29">
        <f t="shared" si="41"/>
        <v>2.7644342298418941E-2</v>
      </c>
      <c r="I99" s="29">
        <f t="shared" si="41"/>
        <v>2.6856895103125999E-2</v>
      </c>
      <c r="J99" s="29">
        <f t="shared" si="41"/>
        <v>2.7794650891292308E-2</v>
      </c>
      <c r="K99" s="29">
        <f t="shared" si="41"/>
        <v>3.2319246590614255E-2</v>
      </c>
      <c r="L99" s="29">
        <f t="shared" si="41"/>
        <v>2.9681807061926403E-2</v>
      </c>
      <c r="M99" s="29">
        <f t="shared" si="41"/>
        <v>3.1598664505252866E-2</v>
      </c>
      <c r="N99" s="29">
        <f t="shared" si="41"/>
        <v>3.0055878153069659E-2</v>
      </c>
      <c r="O99" s="29">
        <f t="shared" si="41"/>
        <v>3.2328893434332415E-2</v>
      </c>
      <c r="P99" s="29">
        <f t="shared" si="41"/>
        <v>3.0525445372057088E-2</v>
      </c>
      <c r="Q99" s="29">
        <f t="shared" si="41"/>
        <v>3.3123097750089481E-2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0.46731255322043591</v>
      </c>
      <c r="C100" s="29">
        <f t="shared" si="42"/>
        <v>0.49449490933752854</v>
      </c>
      <c r="D100" s="29">
        <f t="shared" si="42"/>
        <v>0.51637715664209549</v>
      </c>
      <c r="E100" s="29">
        <f t="shared" si="42"/>
        <v>0.50699474504491215</v>
      </c>
      <c r="F100" s="29">
        <f t="shared" si="42"/>
        <v>0.51198756351406183</v>
      </c>
      <c r="G100" s="29">
        <f t="shared" si="42"/>
        <v>0.53215532220135764</v>
      </c>
      <c r="H100" s="29">
        <f t="shared" si="42"/>
        <v>0.52555317409642344</v>
      </c>
      <c r="I100" s="29">
        <f t="shared" si="42"/>
        <v>0.49696695003755909</v>
      </c>
      <c r="J100" s="29">
        <f t="shared" si="42"/>
        <v>0.52551424203069408</v>
      </c>
      <c r="K100" s="29">
        <f t="shared" si="42"/>
        <v>0.5437216386506275</v>
      </c>
      <c r="L100" s="29">
        <f t="shared" si="42"/>
        <v>0.51355276876544553</v>
      </c>
      <c r="M100" s="29">
        <f t="shared" si="42"/>
        <v>0.53084427647655907</v>
      </c>
      <c r="N100" s="29">
        <f t="shared" si="42"/>
        <v>0.61461842405687794</v>
      </c>
      <c r="O100" s="29">
        <f t="shared" si="42"/>
        <v>0.57572728381824201</v>
      </c>
      <c r="P100" s="29">
        <f t="shared" si="42"/>
        <v>0.60993694580852587</v>
      </c>
      <c r="Q100" s="29">
        <f t="shared" si="42"/>
        <v>0.57414871392621358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0.2058121212192569</v>
      </c>
      <c r="C101" s="30">
        <f t="shared" si="43"/>
        <v>0.18399766948892446</v>
      </c>
      <c r="D101" s="30">
        <f t="shared" si="43"/>
        <v>0.16425120669830073</v>
      </c>
      <c r="E101" s="30">
        <f t="shared" si="43"/>
        <v>0.15395496612390833</v>
      </c>
      <c r="F101" s="30">
        <f t="shared" si="43"/>
        <v>0.15139749491076773</v>
      </c>
      <c r="G101" s="30">
        <f t="shared" si="43"/>
        <v>0.11102501328423978</v>
      </c>
      <c r="H101" s="30">
        <f t="shared" si="43"/>
        <v>0.12223013853849268</v>
      </c>
      <c r="I101" s="30">
        <f t="shared" si="43"/>
        <v>0.14258007088404126</v>
      </c>
      <c r="J101" s="30">
        <f t="shared" si="43"/>
        <v>6.7241313087379087E-2</v>
      </c>
      <c r="K101" s="30">
        <f t="shared" si="43"/>
        <v>5.5451327229104085E-2</v>
      </c>
      <c r="L101" s="30">
        <f t="shared" si="43"/>
        <v>7.8817135237663732E-2</v>
      </c>
      <c r="M101" s="30">
        <f t="shared" si="43"/>
        <v>7.0874742520584427E-2</v>
      </c>
      <c r="N101" s="30">
        <f t="shared" si="43"/>
        <v>5.1979387588320304E-2</v>
      </c>
      <c r="O101" s="30">
        <f t="shared" si="43"/>
        <v>5.1035463668641257E-2</v>
      </c>
      <c r="P101" s="30">
        <f t="shared" si="43"/>
        <v>4.3612702152940698E-2</v>
      </c>
      <c r="Q101" s="30">
        <f t="shared" si="43"/>
        <v>4.4967320850851138E-2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0.30407840005691816</v>
      </c>
      <c r="C102" s="30">
        <f t="shared" si="44"/>
        <v>0.29772883222597135</v>
      </c>
      <c r="D102" s="30">
        <f t="shared" si="44"/>
        <v>0.29507753688836402</v>
      </c>
      <c r="E102" s="30">
        <f t="shared" si="44"/>
        <v>0.31412278960513457</v>
      </c>
      <c r="F102" s="30">
        <f t="shared" si="44"/>
        <v>0.31241316909499756</v>
      </c>
      <c r="G102" s="30">
        <f t="shared" si="44"/>
        <v>0.33007015891218416</v>
      </c>
      <c r="H102" s="30">
        <f t="shared" si="44"/>
        <v>0.32457234506666494</v>
      </c>
      <c r="I102" s="30">
        <f t="shared" si="44"/>
        <v>0.33359608397527363</v>
      </c>
      <c r="J102" s="30">
        <f t="shared" si="44"/>
        <v>0.37944979399063439</v>
      </c>
      <c r="K102" s="30">
        <f t="shared" si="44"/>
        <v>0.36850778752965418</v>
      </c>
      <c r="L102" s="30">
        <f t="shared" si="44"/>
        <v>0.37794828893496429</v>
      </c>
      <c r="M102" s="30">
        <f t="shared" si="44"/>
        <v>0.36668231649760363</v>
      </c>
      <c r="N102" s="30">
        <f t="shared" si="44"/>
        <v>0.30334631020173192</v>
      </c>
      <c r="O102" s="30">
        <f t="shared" si="44"/>
        <v>0.34090835907878425</v>
      </c>
      <c r="P102" s="30">
        <f t="shared" si="44"/>
        <v>0.31592490666647627</v>
      </c>
      <c r="Q102" s="30">
        <f t="shared" si="44"/>
        <v>0.3477608674728459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2.7360668409362136E-3</v>
      </c>
      <c r="C103" s="29">
        <f t="shared" si="45"/>
        <v>2.5738210096051396E-3</v>
      </c>
      <c r="D103" s="29">
        <f t="shared" si="45"/>
        <v>3.10705418514782E-3</v>
      </c>
      <c r="E103" s="29">
        <f t="shared" si="45"/>
        <v>5.7232951507907833E-3</v>
      </c>
      <c r="F103" s="29">
        <f t="shared" si="45"/>
        <v>5.9167759818857055E-3</v>
      </c>
      <c r="G103" s="29">
        <f t="shared" si="45"/>
        <v>7.2746895305808267E-3</v>
      </c>
      <c r="H103" s="29">
        <f t="shared" si="45"/>
        <v>4.6948926536769867E-3</v>
      </c>
      <c r="I103" s="29">
        <f t="shared" si="45"/>
        <v>5.42957580224478E-3</v>
      </c>
      <c r="J103" s="29">
        <f t="shared" si="45"/>
        <v>5.1429952706660478E-3</v>
      </c>
      <c r="K103" s="29">
        <f t="shared" si="45"/>
        <v>5.0154282824002886E-3</v>
      </c>
      <c r="L103" s="29">
        <f t="shared" si="45"/>
        <v>4.8500646967172354E-3</v>
      </c>
      <c r="M103" s="29">
        <f t="shared" si="45"/>
        <v>4.3565344358691693E-3</v>
      </c>
      <c r="N103" s="29">
        <f t="shared" si="45"/>
        <v>4.5502982313613124E-3</v>
      </c>
      <c r="O103" s="29">
        <f t="shared" si="45"/>
        <v>5.0317851035766694E-3</v>
      </c>
      <c r="P103" s="29">
        <f t="shared" si="45"/>
        <v>5.1301491301697696E-3</v>
      </c>
      <c r="Q103" s="29">
        <f t="shared" si="45"/>
        <v>4.9246515729134124E-3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0.30134233321598197</v>
      </c>
      <c r="C104" s="29">
        <f t="shared" si="46"/>
        <v>0.29515501121636623</v>
      </c>
      <c r="D104" s="29">
        <f t="shared" si="46"/>
        <v>0.29197048270321624</v>
      </c>
      <c r="E104" s="29">
        <f t="shared" si="46"/>
        <v>0.30839949445434384</v>
      </c>
      <c r="F104" s="29">
        <f t="shared" si="46"/>
        <v>0.30649639311311183</v>
      </c>
      <c r="G104" s="29">
        <f t="shared" si="46"/>
        <v>0.32279546938160331</v>
      </c>
      <c r="H104" s="29">
        <f t="shared" si="46"/>
        <v>0.31987745241298798</v>
      </c>
      <c r="I104" s="29">
        <f t="shared" si="46"/>
        <v>0.32816650817302884</v>
      </c>
      <c r="J104" s="29">
        <f t="shared" si="46"/>
        <v>0.37430679871996836</v>
      </c>
      <c r="K104" s="29">
        <f t="shared" si="46"/>
        <v>0.36349235924725387</v>
      </c>
      <c r="L104" s="29">
        <f t="shared" si="46"/>
        <v>0.37309822423824701</v>
      </c>
      <c r="M104" s="29">
        <f t="shared" si="46"/>
        <v>0.36232578206173444</v>
      </c>
      <c r="N104" s="29">
        <f t="shared" si="46"/>
        <v>0.29879601197037059</v>
      </c>
      <c r="O104" s="29">
        <f t="shared" si="46"/>
        <v>0.33587657397520759</v>
      </c>
      <c r="P104" s="29">
        <f t="shared" si="46"/>
        <v>0.31079475753630653</v>
      </c>
      <c r="Q104" s="29">
        <f t="shared" si="46"/>
        <v>0.34283621589993252</v>
      </c>
    </row>
    <row r="105" spans="1:17" ht="11.45" customHeight="1" x14ac:dyDescent="0.25">
      <c r="A105" s="19" t="s">
        <v>32</v>
      </c>
      <c r="B105" s="30">
        <f t="shared" ref="B105:Q105" si="47">IF(B25=0,0,B25/B$17)</f>
        <v>0</v>
      </c>
      <c r="C105" s="30">
        <f t="shared" si="47"/>
        <v>0</v>
      </c>
      <c r="D105" s="30">
        <f t="shared" si="47"/>
        <v>0</v>
      </c>
      <c r="E105" s="30">
        <f t="shared" si="47"/>
        <v>0</v>
      </c>
      <c r="F105" s="30">
        <f t="shared" si="47"/>
        <v>0</v>
      </c>
      <c r="G105" s="30">
        <f t="shared" si="47"/>
        <v>0</v>
      </c>
      <c r="H105" s="30">
        <f t="shared" si="47"/>
        <v>0</v>
      </c>
      <c r="I105" s="30">
        <f t="shared" si="47"/>
        <v>0</v>
      </c>
      <c r="J105" s="30">
        <f t="shared" si="47"/>
        <v>0</v>
      </c>
      <c r="K105" s="30">
        <f t="shared" si="47"/>
        <v>0</v>
      </c>
      <c r="L105" s="30">
        <f t="shared" si="47"/>
        <v>0</v>
      </c>
      <c r="M105" s="30">
        <f t="shared" si="47"/>
        <v>0</v>
      </c>
      <c r="N105" s="30">
        <f t="shared" si="47"/>
        <v>0</v>
      </c>
      <c r="O105" s="30">
        <f t="shared" si="47"/>
        <v>0</v>
      </c>
      <c r="P105" s="30">
        <f t="shared" si="47"/>
        <v>0</v>
      </c>
      <c r="Q105" s="30">
        <f t="shared" si="47"/>
        <v>0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</v>
      </c>
      <c r="C106" s="29">
        <f t="shared" si="48"/>
        <v>0</v>
      </c>
      <c r="D106" s="29">
        <f t="shared" si="48"/>
        <v>0</v>
      </c>
      <c r="E106" s="29">
        <f t="shared" si="48"/>
        <v>0</v>
      </c>
      <c r="F106" s="29">
        <f t="shared" si="48"/>
        <v>0</v>
      </c>
      <c r="G106" s="29">
        <f t="shared" si="48"/>
        <v>0</v>
      </c>
      <c r="H106" s="29">
        <f t="shared" si="48"/>
        <v>0</v>
      </c>
      <c r="I106" s="29">
        <f t="shared" si="48"/>
        <v>0</v>
      </c>
      <c r="J106" s="29">
        <f t="shared" si="48"/>
        <v>0</v>
      </c>
      <c r="K106" s="29">
        <f t="shared" si="48"/>
        <v>0</v>
      </c>
      <c r="L106" s="29">
        <f t="shared" si="48"/>
        <v>0</v>
      </c>
      <c r="M106" s="29">
        <f t="shared" si="48"/>
        <v>0</v>
      </c>
      <c r="N106" s="29">
        <f t="shared" si="48"/>
        <v>0</v>
      </c>
      <c r="O106" s="29">
        <f t="shared" si="48"/>
        <v>0</v>
      </c>
      <c r="P106" s="29">
        <f t="shared" si="48"/>
        <v>0</v>
      </c>
      <c r="Q106" s="29">
        <f t="shared" si="48"/>
        <v>0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0.53446967523800637</v>
      </c>
      <c r="C110" s="32">
        <f t="shared" si="51"/>
        <v>0.52486482388248512</v>
      </c>
      <c r="D110" s="32">
        <f t="shared" si="51"/>
        <v>0.51420631631166169</v>
      </c>
      <c r="E110" s="32">
        <f t="shared" si="51"/>
        <v>0.4909189609995635</v>
      </c>
      <c r="F110" s="32">
        <f t="shared" si="51"/>
        <v>0.4384266661113303</v>
      </c>
      <c r="G110" s="32">
        <f t="shared" si="51"/>
        <v>0.40859697904984449</v>
      </c>
      <c r="H110" s="32">
        <f t="shared" si="51"/>
        <v>0.41150943623407971</v>
      </c>
      <c r="I110" s="32">
        <f t="shared" si="51"/>
        <v>0.41902491469635039</v>
      </c>
      <c r="J110" s="32">
        <f t="shared" si="51"/>
        <v>0.40901289282533465</v>
      </c>
      <c r="K110" s="32">
        <f t="shared" si="51"/>
        <v>0.4269362938086862</v>
      </c>
      <c r="L110" s="32">
        <f t="shared" si="51"/>
        <v>0.39220958190754179</v>
      </c>
      <c r="M110" s="32">
        <f t="shared" si="51"/>
        <v>0.39489002076262814</v>
      </c>
      <c r="N110" s="32">
        <f t="shared" si="51"/>
        <v>0.40637041568625198</v>
      </c>
      <c r="O110" s="32">
        <f t="shared" si="51"/>
        <v>0.39005664935213996</v>
      </c>
      <c r="P110" s="32">
        <f t="shared" si="51"/>
        <v>0.4021126264062963</v>
      </c>
      <c r="Q110" s="32">
        <f t="shared" si="51"/>
        <v>0.40730439130278778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0.47270418638091544</v>
      </c>
      <c r="C111" s="31">
        <f t="shared" si="52"/>
        <v>0.45962515523930786</v>
      </c>
      <c r="D111" s="31">
        <f t="shared" si="52"/>
        <v>0.44894412874150441</v>
      </c>
      <c r="E111" s="31">
        <f t="shared" si="52"/>
        <v>0.43309346249729308</v>
      </c>
      <c r="F111" s="31">
        <f t="shared" si="52"/>
        <v>0.38610064761211244</v>
      </c>
      <c r="G111" s="31">
        <f t="shared" si="52"/>
        <v>0.3562611919904331</v>
      </c>
      <c r="H111" s="31">
        <f t="shared" si="52"/>
        <v>0.35920839253818748</v>
      </c>
      <c r="I111" s="31">
        <f t="shared" si="52"/>
        <v>0.36878287347329974</v>
      </c>
      <c r="J111" s="31">
        <f t="shared" si="52"/>
        <v>0.36095635753742511</v>
      </c>
      <c r="K111" s="31">
        <f t="shared" si="52"/>
        <v>0.37441610688258931</v>
      </c>
      <c r="L111" s="31">
        <f t="shared" si="52"/>
        <v>0.34248577475969727</v>
      </c>
      <c r="M111" s="31">
        <f t="shared" si="52"/>
        <v>0.34362883614821627</v>
      </c>
      <c r="N111" s="31">
        <f t="shared" si="52"/>
        <v>0.35425424754836982</v>
      </c>
      <c r="O111" s="31">
        <f t="shared" si="52"/>
        <v>0.33793214223854023</v>
      </c>
      <c r="P111" s="31">
        <f t="shared" si="52"/>
        <v>0.34238699938230521</v>
      </c>
      <c r="Q111" s="31">
        <f t="shared" si="52"/>
        <v>0.33849653513146172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7.9979456245949526E-4</v>
      </c>
      <c r="C112" s="29">
        <f t="shared" si="53"/>
        <v>7.7745604521628053E-4</v>
      </c>
      <c r="D112" s="29">
        <f t="shared" si="53"/>
        <v>7.7252864931058574E-4</v>
      </c>
      <c r="E112" s="29">
        <f t="shared" si="53"/>
        <v>7.3314154173905529E-4</v>
      </c>
      <c r="F112" s="29">
        <f t="shared" si="53"/>
        <v>6.9071697593584198E-4</v>
      </c>
      <c r="G112" s="29">
        <f t="shared" si="53"/>
        <v>6.7462696712310426E-4</v>
      </c>
      <c r="H112" s="29">
        <f t="shared" si="53"/>
        <v>7.2263792577192075E-4</v>
      </c>
      <c r="I112" s="29">
        <f t="shared" si="53"/>
        <v>7.4140636835004839E-4</v>
      </c>
      <c r="J112" s="29">
        <f t="shared" si="53"/>
        <v>7.438414383248434E-4</v>
      </c>
      <c r="K112" s="29">
        <f t="shared" si="53"/>
        <v>8.1912951581430624E-4</v>
      </c>
      <c r="L112" s="29">
        <f t="shared" si="53"/>
        <v>7.9187805282365776E-4</v>
      </c>
      <c r="M112" s="29">
        <f t="shared" si="53"/>
        <v>7.847903152104844E-4</v>
      </c>
      <c r="N112" s="29">
        <f t="shared" si="53"/>
        <v>8.3900342695405312E-4</v>
      </c>
      <c r="O112" s="29">
        <f t="shared" si="53"/>
        <v>8.8302086551434258E-4</v>
      </c>
      <c r="P112" s="29">
        <f t="shared" si="53"/>
        <v>9.2909957291152558E-4</v>
      </c>
      <c r="Q112" s="29">
        <f t="shared" si="53"/>
        <v>9.8616714537805099E-4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0.45917189699223793</v>
      </c>
      <c r="C113" s="29">
        <f t="shared" si="54"/>
        <v>0.44625041515683106</v>
      </c>
      <c r="D113" s="29">
        <f t="shared" si="54"/>
        <v>0.43542423984137368</v>
      </c>
      <c r="E113" s="29">
        <f t="shared" si="54"/>
        <v>0.42059304878814952</v>
      </c>
      <c r="F113" s="29">
        <f t="shared" si="54"/>
        <v>0.37519068173405068</v>
      </c>
      <c r="G113" s="29">
        <f t="shared" si="54"/>
        <v>0.34563624566757456</v>
      </c>
      <c r="H113" s="29">
        <f t="shared" si="54"/>
        <v>0.34815646820044416</v>
      </c>
      <c r="I113" s="29">
        <f t="shared" si="54"/>
        <v>0.35745806238959305</v>
      </c>
      <c r="J113" s="29">
        <f t="shared" si="54"/>
        <v>0.34950824770204975</v>
      </c>
      <c r="K113" s="29">
        <f t="shared" si="54"/>
        <v>0.36185963757128015</v>
      </c>
      <c r="L113" s="29">
        <f t="shared" si="54"/>
        <v>0.33040006162014673</v>
      </c>
      <c r="M113" s="29">
        <f t="shared" si="54"/>
        <v>0.3318337316831691</v>
      </c>
      <c r="N113" s="29">
        <f t="shared" si="54"/>
        <v>0.34187438058761221</v>
      </c>
      <c r="O113" s="29">
        <f t="shared" si="54"/>
        <v>0.32530910497628396</v>
      </c>
      <c r="P113" s="29">
        <f t="shared" si="54"/>
        <v>0.32960557506687932</v>
      </c>
      <c r="Q113" s="29">
        <f t="shared" si="54"/>
        <v>0.32496627665022065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1.2732494826217992E-2</v>
      </c>
      <c r="C114" s="29">
        <f t="shared" si="55"/>
        <v>1.2597284037260511E-2</v>
      </c>
      <c r="D114" s="29">
        <f t="shared" si="55"/>
        <v>1.2747360250820136E-2</v>
      </c>
      <c r="E114" s="29">
        <f t="shared" si="55"/>
        <v>1.1767272167404533E-2</v>
      </c>
      <c r="F114" s="29">
        <f t="shared" si="55"/>
        <v>1.0219248902125909E-2</v>
      </c>
      <c r="G114" s="29">
        <f t="shared" si="55"/>
        <v>9.950319355735442E-3</v>
      </c>
      <c r="H114" s="29">
        <f t="shared" si="55"/>
        <v>1.0329286411971393E-2</v>
      </c>
      <c r="I114" s="29">
        <f t="shared" si="55"/>
        <v>1.0583404715356667E-2</v>
      </c>
      <c r="J114" s="29">
        <f t="shared" si="55"/>
        <v>1.0704268397050515E-2</v>
      </c>
      <c r="K114" s="29">
        <f t="shared" si="55"/>
        <v>1.1737339795494876E-2</v>
      </c>
      <c r="L114" s="29">
        <f t="shared" si="55"/>
        <v>1.1293835086726902E-2</v>
      </c>
      <c r="M114" s="29">
        <f t="shared" si="55"/>
        <v>1.1010314149836671E-2</v>
      </c>
      <c r="N114" s="29">
        <f t="shared" si="55"/>
        <v>1.1540863533803517E-2</v>
      </c>
      <c r="O114" s="29">
        <f t="shared" si="55"/>
        <v>1.174001639674193E-2</v>
      </c>
      <c r="P114" s="29">
        <f t="shared" si="55"/>
        <v>1.1852324742514414E-2</v>
      </c>
      <c r="Q114" s="29">
        <f t="shared" si="55"/>
        <v>1.2544091335863043E-2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3.3459100763250245E-3</v>
      </c>
      <c r="C115" s="30">
        <f t="shared" si="56"/>
        <v>4.1910028477917033E-3</v>
      </c>
      <c r="D115" s="30">
        <f t="shared" si="56"/>
        <v>3.0729739358106327E-3</v>
      </c>
      <c r="E115" s="30">
        <f t="shared" si="56"/>
        <v>2.5816080689014293E-3</v>
      </c>
      <c r="F115" s="30">
        <f t="shared" si="56"/>
        <v>1.6941737703547834E-3</v>
      </c>
      <c r="G115" s="30">
        <f t="shared" si="56"/>
        <v>2.1728523876184936E-3</v>
      </c>
      <c r="H115" s="30">
        <f t="shared" si="56"/>
        <v>3.2201256382140241E-3</v>
      </c>
      <c r="I115" s="30">
        <f t="shared" si="56"/>
        <v>3.9634846327004898E-3</v>
      </c>
      <c r="J115" s="30">
        <f t="shared" si="56"/>
        <v>4.1307010697552082E-3</v>
      </c>
      <c r="K115" s="30">
        <f t="shared" si="56"/>
        <v>3.878083342116285E-3</v>
      </c>
      <c r="L115" s="30">
        <f t="shared" si="56"/>
        <v>4.5243643831012585E-3</v>
      </c>
      <c r="M115" s="30">
        <f t="shared" si="56"/>
        <v>4.6566081693708364E-3</v>
      </c>
      <c r="N115" s="30">
        <f t="shared" si="56"/>
        <v>5.3075132674652503E-3</v>
      </c>
      <c r="O115" s="30">
        <f t="shared" si="56"/>
        <v>5.7827884386680945E-3</v>
      </c>
      <c r="P115" s="30">
        <f t="shared" si="56"/>
        <v>5.3431771797693966E-3</v>
      </c>
      <c r="Q115" s="30">
        <f t="shared" si="56"/>
        <v>5.9053456838906735E-3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0</v>
      </c>
      <c r="C116" s="29">
        <f t="shared" si="57"/>
        <v>0</v>
      </c>
      <c r="D116" s="29">
        <f t="shared" si="57"/>
        <v>0</v>
      </c>
      <c r="E116" s="29">
        <f t="shared" si="57"/>
        <v>0</v>
      </c>
      <c r="F116" s="29">
        <f t="shared" si="57"/>
        <v>0</v>
      </c>
      <c r="G116" s="29">
        <f t="shared" si="57"/>
        <v>0</v>
      </c>
      <c r="H116" s="29">
        <f t="shared" si="57"/>
        <v>0</v>
      </c>
      <c r="I116" s="29">
        <f t="shared" si="57"/>
        <v>0</v>
      </c>
      <c r="J116" s="29">
        <f t="shared" si="57"/>
        <v>0</v>
      </c>
      <c r="K116" s="29">
        <f t="shared" si="57"/>
        <v>0</v>
      </c>
      <c r="L116" s="29">
        <f t="shared" si="57"/>
        <v>0</v>
      </c>
      <c r="M116" s="29">
        <f t="shared" si="57"/>
        <v>0</v>
      </c>
      <c r="N116" s="29">
        <f t="shared" si="57"/>
        <v>0</v>
      </c>
      <c r="O116" s="29">
        <f t="shared" si="57"/>
        <v>0</v>
      </c>
      <c r="P116" s="29">
        <f t="shared" si="57"/>
        <v>0</v>
      </c>
      <c r="Q116" s="29">
        <f t="shared" si="57"/>
        <v>0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3.3459100763250245E-3</v>
      </c>
      <c r="C117" s="29">
        <f t="shared" si="58"/>
        <v>4.1910028477917033E-3</v>
      </c>
      <c r="D117" s="29">
        <f t="shared" si="58"/>
        <v>3.0729739358106327E-3</v>
      </c>
      <c r="E117" s="29">
        <f t="shared" si="58"/>
        <v>2.5816080689014293E-3</v>
      </c>
      <c r="F117" s="29">
        <f t="shared" si="58"/>
        <v>1.6941737703547834E-3</v>
      </c>
      <c r="G117" s="29">
        <f t="shared" si="58"/>
        <v>2.1728523876184936E-3</v>
      </c>
      <c r="H117" s="29">
        <f t="shared" si="58"/>
        <v>3.2201256382140241E-3</v>
      </c>
      <c r="I117" s="29">
        <f t="shared" si="58"/>
        <v>3.9634846327004898E-3</v>
      </c>
      <c r="J117" s="29">
        <f t="shared" si="58"/>
        <v>4.1307010697552082E-3</v>
      </c>
      <c r="K117" s="29">
        <f t="shared" si="58"/>
        <v>3.878083342116285E-3</v>
      </c>
      <c r="L117" s="29">
        <f t="shared" si="58"/>
        <v>4.5243643831012585E-3</v>
      </c>
      <c r="M117" s="29">
        <f t="shared" si="58"/>
        <v>4.6566081693708364E-3</v>
      </c>
      <c r="N117" s="29">
        <f t="shared" si="58"/>
        <v>5.3075132674652503E-3</v>
      </c>
      <c r="O117" s="29">
        <f t="shared" si="58"/>
        <v>5.7827884386680945E-3</v>
      </c>
      <c r="P117" s="29">
        <f t="shared" si="58"/>
        <v>5.3431771797693966E-3</v>
      </c>
      <c r="Q117" s="29">
        <f t="shared" si="58"/>
        <v>5.9053456838906735E-3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0</v>
      </c>
      <c r="C118" s="29">
        <f t="shared" si="59"/>
        <v>0</v>
      </c>
      <c r="D118" s="29">
        <f t="shared" si="59"/>
        <v>0</v>
      </c>
      <c r="E118" s="29">
        <f t="shared" si="59"/>
        <v>0</v>
      </c>
      <c r="F118" s="29">
        <f t="shared" si="59"/>
        <v>0</v>
      </c>
      <c r="G118" s="29">
        <f t="shared" si="59"/>
        <v>0</v>
      </c>
      <c r="H118" s="29">
        <f t="shared" si="59"/>
        <v>0</v>
      </c>
      <c r="I118" s="29">
        <f t="shared" si="59"/>
        <v>0</v>
      </c>
      <c r="J118" s="29">
        <f t="shared" si="59"/>
        <v>0</v>
      </c>
      <c r="K118" s="29">
        <f t="shared" si="59"/>
        <v>0</v>
      </c>
      <c r="L118" s="29">
        <f t="shared" si="59"/>
        <v>0</v>
      </c>
      <c r="M118" s="29">
        <f t="shared" si="59"/>
        <v>0</v>
      </c>
      <c r="N118" s="29">
        <f t="shared" si="59"/>
        <v>0</v>
      </c>
      <c r="O118" s="29">
        <f t="shared" si="59"/>
        <v>0</v>
      </c>
      <c r="P118" s="29">
        <f t="shared" si="59"/>
        <v>0</v>
      </c>
      <c r="Q118" s="29">
        <f t="shared" si="59"/>
        <v>0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5.8419578780765882E-2</v>
      </c>
      <c r="C119" s="30">
        <f t="shared" si="60"/>
        <v>6.1048665795385565E-2</v>
      </c>
      <c r="D119" s="30">
        <f t="shared" si="60"/>
        <v>6.2189213634346596E-2</v>
      </c>
      <c r="E119" s="30">
        <f t="shared" si="60"/>
        <v>5.5243890433369004E-2</v>
      </c>
      <c r="F119" s="30">
        <f t="shared" si="60"/>
        <v>5.0631844728863069E-2</v>
      </c>
      <c r="G119" s="30">
        <f t="shared" si="60"/>
        <v>5.0162934671792871E-2</v>
      </c>
      <c r="H119" s="30">
        <f t="shared" si="60"/>
        <v>4.9080918057678211E-2</v>
      </c>
      <c r="I119" s="30">
        <f t="shared" si="60"/>
        <v>4.6278556590350128E-2</v>
      </c>
      <c r="J119" s="30">
        <f t="shared" si="60"/>
        <v>4.3925834218154325E-2</v>
      </c>
      <c r="K119" s="30">
        <f t="shared" si="60"/>
        <v>4.8642103583980557E-2</v>
      </c>
      <c r="L119" s="30">
        <f t="shared" si="60"/>
        <v>4.5199442764743254E-2</v>
      </c>
      <c r="M119" s="30">
        <f t="shared" si="60"/>
        <v>4.6604576445041054E-2</v>
      </c>
      <c r="N119" s="30">
        <f t="shared" si="60"/>
        <v>4.6808654870416855E-2</v>
      </c>
      <c r="O119" s="30">
        <f t="shared" si="60"/>
        <v>4.6341718674931656E-2</v>
      </c>
      <c r="P119" s="30">
        <f t="shared" si="60"/>
        <v>5.438244984422165E-2</v>
      </c>
      <c r="Q119" s="30">
        <f t="shared" si="60"/>
        <v>6.2902510487435351E-2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0</v>
      </c>
      <c r="C120" s="29">
        <f t="shared" si="61"/>
        <v>0</v>
      </c>
      <c r="D120" s="29">
        <f t="shared" si="61"/>
        <v>0</v>
      </c>
      <c r="E120" s="29">
        <f t="shared" si="61"/>
        <v>0</v>
      </c>
      <c r="F120" s="29">
        <f t="shared" si="61"/>
        <v>0</v>
      </c>
      <c r="G120" s="29">
        <f t="shared" si="61"/>
        <v>0</v>
      </c>
      <c r="H120" s="29">
        <f t="shared" si="61"/>
        <v>0</v>
      </c>
      <c r="I120" s="29">
        <f t="shared" si="61"/>
        <v>0</v>
      </c>
      <c r="J120" s="29">
        <f t="shared" si="61"/>
        <v>0</v>
      </c>
      <c r="K120" s="29">
        <f t="shared" si="61"/>
        <v>0</v>
      </c>
      <c r="L120" s="29">
        <f t="shared" si="61"/>
        <v>0</v>
      </c>
      <c r="M120" s="29">
        <f t="shared" si="61"/>
        <v>0</v>
      </c>
      <c r="N120" s="29">
        <f t="shared" si="61"/>
        <v>0</v>
      </c>
      <c r="O120" s="29">
        <f t="shared" si="61"/>
        <v>0</v>
      </c>
      <c r="P120" s="29">
        <f t="shared" si="61"/>
        <v>0</v>
      </c>
      <c r="Q120" s="29">
        <f t="shared" si="61"/>
        <v>0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5.3984379473004225E-2</v>
      </c>
      <c r="C121" s="29">
        <f t="shared" si="62"/>
        <v>5.6562408679782787E-2</v>
      </c>
      <c r="D121" s="29">
        <f t="shared" si="62"/>
        <v>5.6105412980883153E-2</v>
      </c>
      <c r="E121" s="29">
        <f t="shared" si="62"/>
        <v>4.887173377583505E-2</v>
      </c>
      <c r="F121" s="29">
        <f t="shared" si="62"/>
        <v>4.3996555904567899E-2</v>
      </c>
      <c r="G121" s="29">
        <f t="shared" si="62"/>
        <v>4.3093603281657539E-2</v>
      </c>
      <c r="H121" s="29">
        <f t="shared" si="62"/>
        <v>4.1488882824103727E-2</v>
      </c>
      <c r="I121" s="29">
        <f t="shared" si="62"/>
        <v>3.69751640364612E-2</v>
      </c>
      <c r="J121" s="29">
        <f t="shared" si="62"/>
        <v>3.4521835786365765E-2</v>
      </c>
      <c r="K121" s="29">
        <f t="shared" si="62"/>
        <v>3.763966538364158E-2</v>
      </c>
      <c r="L121" s="29">
        <f t="shared" si="62"/>
        <v>3.55371723617958E-2</v>
      </c>
      <c r="M121" s="29">
        <f t="shared" si="62"/>
        <v>3.8101909367212888E-2</v>
      </c>
      <c r="N121" s="29">
        <f t="shared" si="62"/>
        <v>3.7673175138806414E-2</v>
      </c>
      <c r="O121" s="29">
        <f t="shared" si="62"/>
        <v>3.822641294948504E-2</v>
      </c>
      <c r="P121" s="29">
        <f t="shared" si="62"/>
        <v>4.4314836899759513E-2</v>
      </c>
      <c r="Q121" s="29">
        <f t="shared" si="62"/>
        <v>5.2393000364885145E-2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4.4351993077616555E-3</v>
      </c>
      <c r="C122" s="29">
        <f t="shared" si="63"/>
        <v>4.4862571156027813E-3</v>
      </c>
      <c r="D122" s="29">
        <f t="shared" si="63"/>
        <v>6.0838006534634408E-3</v>
      </c>
      <c r="E122" s="29">
        <f t="shared" si="63"/>
        <v>6.3721566575339565E-3</v>
      </c>
      <c r="F122" s="29">
        <f t="shared" si="63"/>
        <v>6.6352888242951717E-3</v>
      </c>
      <c r="G122" s="29">
        <f t="shared" si="63"/>
        <v>7.0693313901353414E-3</v>
      </c>
      <c r="H122" s="29">
        <f t="shared" si="63"/>
        <v>7.5920352335744823E-3</v>
      </c>
      <c r="I122" s="29">
        <f t="shared" si="63"/>
        <v>9.3033925538889301E-3</v>
      </c>
      <c r="J122" s="29">
        <f t="shared" si="63"/>
        <v>9.40399843178856E-3</v>
      </c>
      <c r="K122" s="29">
        <f t="shared" si="63"/>
        <v>1.100243820033898E-2</v>
      </c>
      <c r="L122" s="29">
        <f t="shared" si="63"/>
        <v>9.6622704029474538E-3</v>
      </c>
      <c r="M122" s="29">
        <f t="shared" si="63"/>
        <v>8.502667077828166E-3</v>
      </c>
      <c r="N122" s="29">
        <f t="shared" si="63"/>
        <v>9.1354797316104373E-3</v>
      </c>
      <c r="O122" s="29">
        <f t="shared" si="63"/>
        <v>8.115305725446614E-3</v>
      </c>
      <c r="P122" s="29">
        <f t="shared" si="63"/>
        <v>1.0067612944462135E-2</v>
      </c>
      <c r="Q122" s="29">
        <f t="shared" si="63"/>
        <v>1.0509510122550199E-2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0.46553032476199363</v>
      </c>
      <c r="C123" s="32">
        <f t="shared" si="64"/>
        <v>0.47513517611751482</v>
      </c>
      <c r="D123" s="32">
        <f t="shared" si="64"/>
        <v>0.48579368368833836</v>
      </c>
      <c r="E123" s="32">
        <f t="shared" si="64"/>
        <v>0.50908103900043644</v>
      </c>
      <c r="F123" s="32">
        <f t="shared" si="64"/>
        <v>0.5615733338886697</v>
      </c>
      <c r="G123" s="32">
        <f t="shared" si="64"/>
        <v>0.59140302095015551</v>
      </c>
      <c r="H123" s="32">
        <f t="shared" si="64"/>
        <v>0.58849056376592024</v>
      </c>
      <c r="I123" s="32">
        <f t="shared" si="64"/>
        <v>0.58097508530364961</v>
      </c>
      <c r="J123" s="32">
        <f t="shared" si="64"/>
        <v>0.5909871071746654</v>
      </c>
      <c r="K123" s="32">
        <f t="shared" si="64"/>
        <v>0.57306370619131386</v>
      </c>
      <c r="L123" s="32">
        <f t="shared" si="64"/>
        <v>0.60779041809245826</v>
      </c>
      <c r="M123" s="32">
        <f t="shared" si="64"/>
        <v>0.60510997923737186</v>
      </c>
      <c r="N123" s="32">
        <f t="shared" si="64"/>
        <v>0.59362958431374802</v>
      </c>
      <c r="O123" s="32">
        <f t="shared" si="64"/>
        <v>0.60994335064785998</v>
      </c>
      <c r="P123" s="32">
        <f t="shared" si="64"/>
        <v>0.5978873735937037</v>
      </c>
      <c r="Q123" s="32">
        <f t="shared" si="64"/>
        <v>0.59269560869721227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0.35309130004351968</v>
      </c>
      <c r="C124" s="31">
        <f t="shared" si="65"/>
        <v>0.36144857751681064</v>
      </c>
      <c r="D124" s="31">
        <f t="shared" si="65"/>
        <v>0.367021085161851</v>
      </c>
      <c r="E124" s="31">
        <f t="shared" si="65"/>
        <v>0.39206824488698638</v>
      </c>
      <c r="F124" s="31">
        <f t="shared" si="65"/>
        <v>0.44940873408585896</v>
      </c>
      <c r="G124" s="31">
        <f t="shared" si="65"/>
        <v>0.48424697436491065</v>
      </c>
      <c r="H124" s="31">
        <f t="shared" si="65"/>
        <v>0.48351908505502916</v>
      </c>
      <c r="I124" s="31">
        <f t="shared" si="65"/>
        <v>0.46132538501587322</v>
      </c>
      <c r="J124" s="31">
        <f t="shared" si="65"/>
        <v>0.46974497276144889</v>
      </c>
      <c r="K124" s="31">
        <f t="shared" si="65"/>
        <v>0.45097663483657208</v>
      </c>
      <c r="L124" s="31">
        <f t="shared" si="65"/>
        <v>0.48674482495546612</v>
      </c>
      <c r="M124" s="31">
        <f t="shared" si="65"/>
        <v>0.50230355397278381</v>
      </c>
      <c r="N124" s="31">
        <f t="shared" si="65"/>
        <v>0.49575888992111333</v>
      </c>
      <c r="O124" s="31">
        <f t="shared" si="65"/>
        <v>0.50861057457350023</v>
      </c>
      <c r="P124" s="31">
        <f t="shared" si="65"/>
        <v>0.48929651988371919</v>
      </c>
      <c r="Q124" s="31">
        <f t="shared" si="65"/>
        <v>0.46573424078923997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1.3562508138238481E-2</v>
      </c>
      <c r="C125" s="29">
        <f t="shared" si="66"/>
        <v>1.3498816401612974E-2</v>
      </c>
      <c r="D125" s="29">
        <f t="shared" si="66"/>
        <v>1.3578892001756503E-2</v>
      </c>
      <c r="E125" s="29">
        <f t="shared" si="66"/>
        <v>1.278108597989959E-2</v>
      </c>
      <c r="F125" s="29">
        <f t="shared" si="66"/>
        <v>1.1429639193101046E-2</v>
      </c>
      <c r="G125" s="29">
        <f t="shared" si="66"/>
        <v>1.1335283040470448E-2</v>
      </c>
      <c r="H125" s="29">
        <f t="shared" si="66"/>
        <v>1.2366599294401219E-2</v>
      </c>
      <c r="I125" s="29">
        <f t="shared" si="66"/>
        <v>1.3298011097216155E-2</v>
      </c>
      <c r="J125" s="29">
        <f t="shared" si="66"/>
        <v>1.3731023891333672E-2</v>
      </c>
      <c r="K125" s="29">
        <f t="shared" si="66"/>
        <v>1.4849330951950858E-2</v>
      </c>
      <c r="L125" s="29">
        <f t="shared" si="66"/>
        <v>1.4603891511604579E-2</v>
      </c>
      <c r="M125" s="29">
        <f t="shared" si="66"/>
        <v>1.4707693897572436E-2</v>
      </c>
      <c r="N125" s="29">
        <f t="shared" si="66"/>
        <v>1.5837607204514235E-2</v>
      </c>
      <c r="O125" s="29">
        <f t="shared" si="66"/>
        <v>1.636475738310602E-2</v>
      </c>
      <c r="P125" s="29">
        <f t="shared" si="66"/>
        <v>1.747152025011204E-2</v>
      </c>
      <c r="Q125" s="29">
        <f t="shared" si="66"/>
        <v>1.8669472464238959E-2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0.33952879190528124</v>
      </c>
      <c r="C126" s="29">
        <f t="shared" si="67"/>
        <v>0.34794976111519771</v>
      </c>
      <c r="D126" s="29">
        <f t="shared" si="67"/>
        <v>0.35344219316009451</v>
      </c>
      <c r="E126" s="29">
        <f t="shared" si="67"/>
        <v>0.37928715890708681</v>
      </c>
      <c r="F126" s="29">
        <f t="shared" si="67"/>
        <v>0.43797909489275788</v>
      </c>
      <c r="G126" s="29">
        <f t="shared" si="67"/>
        <v>0.47291169132444016</v>
      </c>
      <c r="H126" s="29">
        <f t="shared" si="67"/>
        <v>0.47115248576062796</v>
      </c>
      <c r="I126" s="29">
        <f t="shared" si="67"/>
        <v>0.4480273739186571</v>
      </c>
      <c r="J126" s="29">
        <f t="shared" si="67"/>
        <v>0.45601394887011526</v>
      </c>
      <c r="K126" s="29">
        <f t="shared" si="67"/>
        <v>0.43612730388462123</v>
      </c>
      <c r="L126" s="29">
        <f t="shared" si="67"/>
        <v>0.47214093344386154</v>
      </c>
      <c r="M126" s="29">
        <f t="shared" si="67"/>
        <v>0.48759586007521144</v>
      </c>
      <c r="N126" s="29">
        <f t="shared" si="67"/>
        <v>0.47992128271659906</v>
      </c>
      <c r="O126" s="29">
        <f t="shared" si="67"/>
        <v>0.49224581719039429</v>
      </c>
      <c r="P126" s="29">
        <f t="shared" si="67"/>
        <v>0.47182499963360713</v>
      </c>
      <c r="Q126" s="29">
        <f t="shared" si="67"/>
        <v>0.44706476832500103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3.0549151069060297E-3</v>
      </c>
      <c r="C127" s="30">
        <f t="shared" si="68"/>
        <v>2.776409610198594E-3</v>
      </c>
      <c r="D127" s="30">
        <f t="shared" si="68"/>
        <v>3.1716769315631986E-3</v>
      </c>
      <c r="E127" s="30">
        <f t="shared" si="68"/>
        <v>2.663872230324008E-3</v>
      </c>
      <c r="F127" s="30">
        <f t="shared" si="68"/>
        <v>2.2610326414178321E-3</v>
      </c>
      <c r="G127" s="30">
        <f t="shared" si="68"/>
        <v>1.8234762870122519E-3</v>
      </c>
      <c r="H127" s="30">
        <f t="shared" si="68"/>
        <v>1.1226478552522562E-3</v>
      </c>
      <c r="I127" s="30">
        <f t="shared" si="68"/>
        <v>1.006693371934301E-3</v>
      </c>
      <c r="J127" s="30">
        <f t="shared" si="68"/>
        <v>1.0334254134878489E-3</v>
      </c>
      <c r="K127" s="30">
        <f t="shared" si="68"/>
        <v>1.2159332121471167E-3</v>
      </c>
      <c r="L127" s="30">
        <f t="shared" si="68"/>
        <v>6.0219656183627883E-4</v>
      </c>
      <c r="M127" s="30">
        <f t="shared" si="68"/>
        <v>5.520740300746775E-4</v>
      </c>
      <c r="N127" s="30">
        <f t="shared" si="68"/>
        <v>5.6417169494402087E-4</v>
      </c>
      <c r="O127" s="30">
        <f t="shared" si="68"/>
        <v>5.7555182127602222E-4</v>
      </c>
      <c r="P127" s="30">
        <f t="shared" si="68"/>
        <v>5.1163626287507012E-4</v>
      </c>
      <c r="Q127" s="30">
        <f t="shared" si="68"/>
        <v>5.4940219843536053E-4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0.10938410961156794</v>
      </c>
      <c r="C128" s="30">
        <f t="shared" si="69"/>
        <v>0.11091018899050561</v>
      </c>
      <c r="D128" s="30">
        <f t="shared" si="69"/>
        <v>0.11560092159492419</v>
      </c>
      <c r="E128" s="30">
        <f t="shared" si="69"/>
        <v>0.11434892188312606</v>
      </c>
      <c r="F128" s="30">
        <f t="shared" si="69"/>
        <v>0.10990356716139293</v>
      </c>
      <c r="G128" s="30">
        <f t="shared" si="69"/>
        <v>0.10533257029823261</v>
      </c>
      <c r="H128" s="30">
        <f t="shared" si="69"/>
        <v>0.1038488308556389</v>
      </c>
      <c r="I128" s="30">
        <f t="shared" si="69"/>
        <v>0.11864300691584209</v>
      </c>
      <c r="J128" s="30">
        <f t="shared" si="69"/>
        <v>0.12020870899972867</v>
      </c>
      <c r="K128" s="30">
        <f t="shared" si="69"/>
        <v>0.12087113814259463</v>
      </c>
      <c r="L128" s="30">
        <f t="shared" si="69"/>
        <v>0.1204433965751559</v>
      </c>
      <c r="M128" s="30">
        <f t="shared" si="69"/>
        <v>0.10225435123451342</v>
      </c>
      <c r="N128" s="30">
        <f t="shared" si="69"/>
        <v>9.7306522697690703E-2</v>
      </c>
      <c r="O128" s="30">
        <f t="shared" si="69"/>
        <v>0.10075722425308375</v>
      </c>
      <c r="P128" s="30">
        <f t="shared" si="69"/>
        <v>0.10807921744710944</v>
      </c>
      <c r="Q128" s="30">
        <f t="shared" si="69"/>
        <v>0.12641196570953689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3.6085470983787441E-3</v>
      </c>
      <c r="C129" s="29">
        <f t="shared" si="70"/>
        <v>3.3883169749457202E-3</v>
      </c>
      <c r="D129" s="29">
        <f t="shared" si="70"/>
        <v>4.2310832203283641E-3</v>
      </c>
      <c r="E129" s="29">
        <f t="shared" si="70"/>
        <v>6.9521507001590989E-3</v>
      </c>
      <c r="F129" s="29">
        <f t="shared" si="70"/>
        <v>6.9660761299397481E-3</v>
      </c>
      <c r="G129" s="29">
        <f t="shared" si="70"/>
        <v>7.8348310936858789E-3</v>
      </c>
      <c r="H129" s="29">
        <f t="shared" si="70"/>
        <v>5.2898257076090171E-3</v>
      </c>
      <c r="I129" s="29">
        <f t="shared" si="70"/>
        <v>6.9411232915519662E-3</v>
      </c>
      <c r="J129" s="29">
        <f t="shared" si="70"/>
        <v>6.1996073734367505E-3</v>
      </c>
      <c r="K129" s="29">
        <f t="shared" si="70"/>
        <v>6.1801274487873863E-3</v>
      </c>
      <c r="L129" s="29">
        <f t="shared" si="70"/>
        <v>5.8072738625596218E-3</v>
      </c>
      <c r="M129" s="29">
        <f t="shared" si="70"/>
        <v>4.3144293008871883E-3</v>
      </c>
      <c r="N129" s="29">
        <f t="shared" si="70"/>
        <v>5.0653811305866178E-3</v>
      </c>
      <c r="O129" s="29">
        <f t="shared" si="70"/>
        <v>4.8044883014513986E-3</v>
      </c>
      <c r="P129" s="29">
        <f t="shared" si="70"/>
        <v>5.4624631708343318E-3</v>
      </c>
      <c r="Q129" s="29">
        <f t="shared" si="70"/>
        <v>5.4674961012778295E-3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0.1057755625131892</v>
      </c>
      <c r="C130" s="29">
        <f t="shared" si="71"/>
        <v>0.10752187201555989</v>
      </c>
      <c r="D130" s="29">
        <f t="shared" si="71"/>
        <v>0.11136983837459581</v>
      </c>
      <c r="E130" s="29">
        <f t="shared" si="71"/>
        <v>0.10739677118296698</v>
      </c>
      <c r="F130" s="29">
        <f t="shared" si="71"/>
        <v>0.10293749103145321</v>
      </c>
      <c r="G130" s="29">
        <f t="shared" si="71"/>
        <v>9.7497739204546727E-2</v>
      </c>
      <c r="H130" s="29">
        <f t="shared" si="71"/>
        <v>9.8559005148029871E-2</v>
      </c>
      <c r="I130" s="29">
        <f t="shared" si="71"/>
        <v>0.11170188362429011</v>
      </c>
      <c r="J130" s="29">
        <f t="shared" si="71"/>
        <v>0.11400910162629191</v>
      </c>
      <c r="K130" s="29">
        <f t="shared" si="71"/>
        <v>0.11469101069380724</v>
      </c>
      <c r="L130" s="29">
        <f t="shared" si="71"/>
        <v>0.11463612271259627</v>
      </c>
      <c r="M130" s="29">
        <f t="shared" si="71"/>
        <v>9.7939921933626217E-2</v>
      </c>
      <c r="N130" s="29">
        <f t="shared" si="71"/>
        <v>9.2241141567104085E-2</v>
      </c>
      <c r="O130" s="29">
        <f t="shared" si="71"/>
        <v>9.595273595163234E-2</v>
      </c>
      <c r="P130" s="29">
        <f t="shared" si="71"/>
        <v>0.1026167542762751</v>
      </c>
      <c r="Q130" s="29">
        <f t="shared" si="71"/>
        <v>0.12094446960825907</v>
      </c>
    </row>
    <row r="131" spans="1:17" ht="11.45" customHeight="1" x14ac:dyDescent="0.25">
      <c r="A131" s="19" t="s">
        <v>32</v>
      </c>
      <c r="B131" s="30">
        <f t="shared" ref="B131:Q131" si="72">IF(B51=0,0,B51/B$29)</f>
        <v>0</v>
      </c>
      <c r="C131" s="30">
        <f t="shared" si="72"/>
        <v>0</v>
      </c>
      <c r="D131" s="30">
        <f t="shared" si="72"/>
        <v>0</v>
      </c>
      <c r="E131" s="30">
        <f t="shared" si="72"/>
        <v>0</v>
      </c>
      <c r="F131" s="30">
        <f t="shared" si="72"/>
        <v>0</v>
      </c>
      <c r="G131" s="30">
        <f t="shared" si="72"/>
        <v>0</v>
      </c>
      <c r="H131" s="30">
        <f t="shared" si="72"/>
        <v>0</v>
      </c>
      <c r="I131" s="30">
        <f t="shared" si="72"/>
        <v>0</v>
      </c>
      <c r="J131" s="30">
        <f t="shared" si="72"/>
        <v>0</v>
      </c>
      <c r="K131" s="30">
        <f t="shared" si="72"/>
        <v>0</v>
      </c>
      <c r="L131" s="30">
        <f t="shared" si="72"/>
        <v>0</v>
      </c>
      <c r="M131" s="30">
        <f t="shared" si="72"/>
        <v>0</v>
      </c>
      <c r="N131" s="30">
        <f t="shared" si="72"/>
        <v>0</v>
      </c>
      <c r="O131" s="30">
        <f t="shared" si="72"/>
        <v>0</v>
      </c>
      <c r="P131" s="30">
        <f t="shared" si="72"/>
        <v>0</v>
      </c>
      <c r="Q131" s="30">
        <f t="shared" si="72"/>
        <v>0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0</v>
      </c>
      <c r="C132" s="29">
        <f t="shared" si="73"/>
        <v>0</v>
      </c>
      <c r="D132" s="29">
        <f t="shared" si="73"/>
        <v>0</v>
      </c>
      <c r="E132" s="29">
        <f t="shared" si="73"/>
        <v>0</v>
      </c>
      <c r="F132" s="29">
        <f t="shared" si="73"/>
        <v>0</v>
      </c>
      <c r="G132" s="29">
        <f t="shared" si="73"/>
        <v>0</v>
      </c>
      <c r="H132" s="29">
        <f t="shared" si="73"/>
        <v>0</v>
      </c>
      <c r="I132" s="29">
        <f t="shared" si="73"/>
        <v>0</v>
      </c>
      <c r="J132" s="29">
        <f t="shared" si="73"/>
        <v>0</v>
      </c>
      <c r="K132" s="29">
        <f t="shared" si="73"/>
        <v>0</v>
      </c>
      <c r="L132" s="29">
        <f t="shared" si="73"/>
        <v>0</v>
      </c>
      <c r="M132" s="29">
        <f t="shared" si="73"/>
        <v>0</v>
      </c>
      <c r="N132" s="29">
        <f t="shared" si="73"/>
        <v>0</v>
      </c>
      <c r="O132" s="29">
        <f t="shared" si="73"/>
        <v>0</v>
      </c>
      <c r="P132" s="29">
        <f t="shared" si="73"/>
        <v>0</v>
      </c>
      <c r="Q132" s="29">
        <f t="shared" si="73"/>
        <v>0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0.5251950666310703</v>
      </c>
      <c r="C136" s="32">
        <f t="shared" si="76"/>
        <v>0.51583622973089016</v>
      </c>
      <c r="D136" s="32">
        <f t="shared" si="76"/>
        <v>0.50632866035087609</v>
      </c>
      <c r="E136" s="32">
        <f t="shared" si="76"/>
        <v>0.48312350107910057</v>
      </c>
      <c r="F136" s="32">
        <f t="shared" si="76"/>
        <v>0.43097862465499454</v>
      </c>
      <c r="G136" s="32">
        <f t="shared" si="76"/>
        <v>0.40124739057998943</v>
      </c>
      <c r="H136" s="32">
        <f t="shared" si="76"/>
        <v>0.40389947775102347</v>
      </c>
      <c r="I136" s="32">
        <f t="shared" si="76"/>
        <v>0.41343715897277877</v>
      </c>
      <c r="J136" s="32">
        <f t="shared" si="76"/>
        <v>0.40358402254446779</v>
      </c>
      <c r="K136" s="32">
        <f t="shared" si="76"/>
        <v>0.4218032454711253</v>
      </c>
      <c r="L136" s="32">
        <f t="shared" si="76"/>
        <v>0.3865326662069028</v>
      </c>
      <c r="M136" s="32">
        <f t="shared" si="76"/>
        <v>0.38763732056119732</v>
      </c>
      <c r="N136" s="32">
        <f t="shared" si="76"/>
        <v>0.40048027583330764</v>
      </c>
      <c r="O136" s="32">
        <f t="shared" si="76"/>
        <v>0.38462484066657626</v>
      </c>
      <c r="P136" s="32">
        <f t="shared" si="76"/>
        <v>0.39686289472425285</v>
      </c>
      <c r="Q136" s="32">
        <f t="shared" si="76"/>
        <v>0.4015226694938287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0.46550226169959719</v>
      </c>
      <c r="C137" s="31">
        <f t="shared" si="77"/>
        <v>0.45292573097305988</v>
      </c>
      <c r="D137" s="31">
        <f t="shared" si="77"/>
        <v>0.44268376008075905</v>
      </c>
      <c r="E137" s="31">
        <f t="shared" si="77"/>
        <v>0.42690480843005019</v>
      </c>
      <c r="F137" s="31">
        <f t="shared" si="77"/>
        <v>0.3802078787370155</v>
      </c>
      <c r="G137" s="31">
        <f t="shared" si="77"/>
        <v>0.3510912203151485</v>
      </c>
      <c r="H137" s="31">
        <f t="shared" si="77"/>
        <v>0.35480626439212237</v>
      </c>
      <c r="I137" s="31">
        <f t="shared" si="77"/>
        <v>0.36593295175954688</v>
      </c>
      <c r="J137" s="31">
        <f t="shared" si="77"/>
        <v>0.3581765450455433</v>
      </c>
      <c r="K137" s="31">
        <f t="shared" si="77"/>
        <v>0.37194193569723522</v>
      </c>
      <c r="L137" s="31">
        <f t="shared" si="77"/>
        <v>0.34009935346625247</v>
      </c>
      <c r="M137" s="31">
        <f t="shared" si="77"/>
        <v>0.33980276975952151</v>
      </c>
      <c r="N137" s="31">
        <f t="shared" si="77"/>
        <v>0.35188320977809717</v>
      </c>
      <c r="O137" s="31">
        <f t="shared" si="77"/>
        <v>0.33598110935180003</v>
      </c>
      <c r="P137" s="31">
        <f t="shared" si="77"/>
        <v>0.34001952986073414</v>
      </c>
      <c r="Q137" s="31">
        <f t="shared" si="77"/>
        <v>0.33513917315846681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7.6952641813422763E-4</v>
      </c>
      <c r="C138" s="29">
        <f t="shared" si="78"/>
        <v>7.4731082397228824E-4</v>
      </c>
      <c r="D138" s="29">
        <f t="shared" si="78"/>
        <v>7.4176638358843504E-4</v>
      </c>
      <c r="E138" s="29">
        <f t="shared" si="78"/>
        <v>7.0266302799469604E-4</v>
      </c>
      <c r="F138" s="29">
        <f t="shared" si="78"/>
        <v>6.6007597603833911E-4</v>
      </c>
      <c r="G138" s="29">
        <f t="shared" si="78"/>
        <v>6.4368761324773394E-4</v>
      </c>
      <c r="H138" s="29">
        <f t="shared" si="78"/>
        <v>6.8938447946606529E-4</v>
      </c>
      <c r="I138" s="29">
        <f t="shared" si="78"/>
        <v>7.1883449738233162E-4</v>
      </c>
      <c r="J138" s="29">
        <f t="shared" si="78"/>
        <v>7.2034059280498715E-4</v>
      </c>
      <c r="K138" s="29">
        <f t="shared" si="78"/>
        <v>7.9359850640030056E-4</v>
      </c>
      <c r="L138" s="29">
        <f t="shared" si="78"/>
        <v>7.6532467336277283E-4</v>
      </c>
      <c r="M138" s="29">
        <f t="shared" si="78"/>
        <v>7.4704810824328743E-4</v>
      </c>
      <c r="N138" s="29">
        <f t="shared" si="78"/>
        <v>8.1172692823151815E-4</v>
      </c>
      <c r="O138" s="29">
        <f t="shared" si="78"/>
        <v>8.5780509414398862E-4</v>
      </c>
      <c r="P138" s="29">
        <f t="shared" si="78"/>
        <v>9.0181175871607161E-4</v>
      </c>
      <c r="Q138" s="29">
        <f t="shared" si="78"/>
        <v>9.503749862387785E-4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0.45163357161359119</v>
      </c>
      <c r="C139" s="29">
        <f t="shared" si="79"/>
        <v>0.43923087831719743</v>
      </c>
      <c r="D139" s="29">
        <f t="shared" si="79"/>
        <v>0.42885446080780393</v>
      </c>
      <c r="E139" s="29">
        <f t="shared" si="79"/>
        <v>0.4141621316542885</v>
      </c>
      <c r="F139" s="29">
        <f t="shared" si="79"/>
        <v>0.36912533923839486</v>
      </c>
      <c r="G139" s="29">
        <f t="shared" si="79"/>
        <v>0.34031500136111092</v>
      </c>
      <c r="H139" s="29">
        <f t="shared" si="79"/>
        <v>0.34360017180635083</v>
      </c>
      <c r="I139" s="29">
        <f t="shared" si="79"/>
        <v>0.35452255369052937</v>
      </c>
      <c r="J139" s="29">
        <f t="shared" si="79"/>
        <v>0.34664649351165155</v>
      </c>
      <c r="K139" s="29">
        <f t="shared" si="79"/>
        <v>0.35928825323591412</v>
      </c>
      <c r="L139" s="29">
        <f t="shared" si="79"/>
        <v>0.32792230722226257</v>
      </c>
      <c r="M139" s="29">
        <f t="shared" si="79"/>
        <v>0.3278990698319651</v>
      </c>
      <c r="N139" s="29">
        <f t="shared" si="79"/>
        <v>0.33941279895210641</v>
      </c>
      <c r="O139" s="29">
        <f t="shared" si="79"/>
        <v>0.32329523487014639</v>
      </c>
      <c r="P139" s="29">
        <f t="shared" si="79"/>
        <v>0.32719220250583259</v>
      </c>
      <c r="Q139" s="29">
        <f t="shared" si="79"/>
        <v>0.32157869243078574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1.3099163667871842E-2</v>
      </c>
      <c r="C140" s="29">
        <f t="shared" si="80"/>
        <v>1.2947541831890116E-2</v>
      </c>
      <c r="D140" s="29">
        <f t="shared" si="80"/>
        <v>1.3087532889366702E-2</v>
      </c>
      <c r="E140" s="29">
        <f t="shared" si="80"/>
        <v>1.2040013747767005E-2</v>
      </c>
      <c r="F140" s="29">
        <f t="shared" si="80"/>
        <v>1.0422463522582325E-2</v>
      </c>
      <c r="G140" s="29">
        <f t="shared" si="80"/>
        <v>1.0132531340789834E-2</v>
      </c>
      <c r="H140" s="29">
        <f t="shared" si="80"/>
        <v>1.0516708106305469E-2</v>
      </c>
      <c r="I140" s="29">
        <f t="shared" si="80"/>
        <v>1.069156357163519E-2</v>
      </c>
      <c r="J140" s="29">
        <f t="shared" si="80"/>
        <v>1.0809710941086816E-2</v>
      </c>
      <c r="K140" s="29">
        <f t="shared" si="80"/>
        <v>1.1860083954920796E-2</v>
      </c>
      <c r="L140" s="29">
        <f t="shared" si="80"/>
        <v>1.1411721570627135E-2</v>
      </c>
      <c r="M140" s="29">
        <f t="shared" si="80"/>
        <v>1.1156651819313149E-2</v>
      </c>
      <c r="N140" s="29">
        <f t="shared" si="80"/>
        <v>1.1658683897759229E-2</v>
      </c>
      <c r="O140" s="29">
        <f t="shared" si="80"/>
        <v>1.1828069387509715E-2</v>
      </c>
      <c r="P140" s="29">
        <f t="shared" si="80"/>
        <v>1.192551559618551E-2</v>
      </c>
      <c r="Q140" s="29">
        <f t="shared" si="80"/>
        <v>1.2610105741442258E-2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1.3752692458732685E-3</v>
      </c>
      <c r="C141" s="30">
        <f t="shared" si="81"/>
        <v>2.0273282294673836E-3</v>
      </c>
      <c r="D141" s="30">
        <f t="shared" si="81"/>
        <v>1.6917671916376461E-3</v>
      </c>
      <c r="E141" s="30">
        <f t="shared" si="81"/>
        <v>1.2849504047600616E-3</v>
      </c>
      <c r="F141" s="30">
        <f t="shared" si="81"/>
        <v>5.6964940838510707E-4</v>
      </c>
      <c r="G141" s="30">
        <f t="shared" si="81"/>
        <v>4.9807626391742423E-4</v>
      </c>
      <c r="H141" s="30">
        <f t="shared" si="81"/>
        <v>5.1415588958564937E-4</v>
      </c>
      <c r="I141" s="30">
        <f t="shared" si="81"/>
        <v>8.8805871148414141E-4</v>
      </c>
      <c r="J141" s="30">
        <f t="shared" si="81"/>
        <v>1.2105971471580359E-3</v>
      </c>
      <c r="K141" s="30">
        <f t="shared" si="81"/>
        <v>8.9134471949557778E-4</v>
      </c>
      <c r="L141" s="30">
        <f t="shared" si="81"/>
        <v>1.0293512756869294E-3</v>
      </c>
      <c r="M141" s="30">
        <f t="shared" si="81"/>
        <v>1.0064270001612862E-3</v>
      </c>
      <c r="N141" s="30">
        <f t="shared" si="81"/>
        <v>1.4422230717738597E-3</v>
      </c>
      <c r="O141" s="30">
        <f t="shared" si="81"/>
        <v>1.8442319183435579E-3</v>
      </c>
      <c r="P141" s="30">
        <f t="shared" si="81"/>
        <v>1.5187781450363275E-3</v>
      </c>
      <c r="Q141" s="30">
        <f t="shared" si="81"/>
        <v>1.9772934996428178E-3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1.3752692458732685E-3</v>
      </c>
      <c r="C143" s="29">
        <f t="shared" si="83"/>
        <v>2.0273282294673836E-3</v>
      </c>
      <c r="D143" s="29">
        <f t="shared" si="83"/>
        <v>1.6917671916376461E-3</v>
      </c>
      <c r="E143" s="29">
        <f t="shared" si="83"/>
        <v>1.2849504047600616E-3</v>
      </c>
      <c r="F143" s="29">
        <f t="shared" si="83"/>
        <v>5.6964940838510707E-4</v>
      </c>
      <c r="G143" s="29">
        <f t="shared" si="83"/>
        <v>4.9807626391742423E-4</v>
      </c>
      <c r="H143" s="29">
        <f t="shared" si="83"/>
        <v>5.1415588958564937E-4</v>
      </c>
      <c r="I143" s="29">
        <f t="shared" si="83"/>
        <v>8.8805871148414141E-4</v>
      </c>
      <c r="J143" s="29">
        <f t="shared" si="83"/>
        <v>1.2105971471580359E-3</v>
      </c>
      <c r="K143" s="29">
        <f t="shared" si="83"/>
        <v>8.9134471949557778E-4</v>
      </c>
      <c r="L143" s="29">
        <f t="shared" si="83"/>
        <v>1.0293512756869294E-3</v>
      </c>
      <c r="M143" s="29">
        <f t="shared" si="83"/>
        <v>1.0064270001612862E-3</v>
      </c>
      <c r="N143" s="29">
        <f t="shared" si="83"/>
        <v>1.4422230717738597E-3</v>
      </c>
      <c r="O143" s="29">
        <f t="shared" si="83"/>
        <v>1.8442319183435579E-3</v>
      </c>
      <c r="P143" s="29">
        <f t="shared" si="83"/>
        <v>1.5187781450363275E-3</v>
      </c>
      <c r="Q143" s="29">
        <f t="shared" si="83"/>
        <v>1.9772934996428178E-3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5.8317535685599831E-2</v>
      </c>
      <c r="C145" s="30">
        <f t="shared" si="85"/>
        <v>6.0883170528362868E-2</v>
      </c>
      <c r="D145" s="30">
        <f t="shared" si="85"/>
        <v>6.1953133078479383E-2</v>
      </c>
      <c r="E145" s="30">
        <f t="shared" si="85"/>
        <v>5.4933742244290241E-2</v>
      </c>
      <c r="F145" s="30">
        <f t="shared" si="85"/>
        <v>5.0201096509593895E-2</v>
      </c>
      <c r="G145" s="30">
        <f t="shared" si="85"/>
        <v>4.9658094000923511E-2</v>
      </c>
      <c r="H145" s="30">
        <f t="shared" si="85"/>
        <v>4.8579057469315394E-2</v>
      </c>
      <c r="I145" s="30">
        <f t="shared" si="85"/>
        <v>4.6616148501747737E-2</v>
      </c>
      <c r="J145" s="30">
        <f t="shared" si="85"/>
        <v>4.419688035176645E-2</v>
      </c>
      <c r="K145" s="30">
        <f t="shared" si="85"/>
        <v>4.8969965054394493E-2</v>
      </c>
      <c r="L145" s="30">
        <f t="shared" si="85"/>
        <v>4.5403961464963428E-2</v>
      </c>
      <c r="M145" s="30">
        <f t="shared" si="85"/>
        <v>4.68281238015145E-2</v>
      </c>
      <c r="N145" s="30">
        <f t="shared" si="85"/>
        <v>4.7154842983436633E-2</v>
      </c>
      <c r="O145" s="30">
        <f t="shared" si="85"/>
        <v>4.6799499396432617E-2</v>
      </c>
      <c r="P145" s="30">
        <f t="shared" si="85"/>
        <v>5.532458671848238E-2</v>
      </c>
      <c r="Q145" s="30">
        <f t="shared" si="85"/>
        <v>6.4406202835719087E-2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0</v>
      </c>
      <c r="C146" s="29">
        <f t="shared" si="86"/>
        <v>0</v>
      </c>
      <c r="D146" s="29">
        <f t="shared" si="86"/>
        <v>0</v>
      </c>
      <c r="E146" s="29">
        <f t="shared" si="86"/>
        <v>0</v>
      </c>
      <c r="F146" s="29">
        <f t="shared" si="86"/>
        <v>0</v>
      </c>
      <c r="G146" s="29">
        <f t="shared" si="86"/>
        <v>0</v>
      </c>
      <c r="H146" s="29">
        <f t="shared" si="86"/>
        <v>0</v>
      </c>
      <c r="I146" s="29">
        <f t="shared" si="86"/>
        <v>0</v>
      </c>
      <c r="J146" s="29">
        <f t="shared" si="86"/>
        <v>0</v>
      </c>
      <c r="K146" s="29">
        <f t="shared" si="86"/>
        <v>0</v>
      </c>
      <c r="L146" s="29">
        <f t="shared" si="86"/>
        <v>0</v>
      </c>
      <c r="M146" s="29">
        <f t="shared" si="86"/>
        <v>0</v>
      </c>
      <c r="N146" s="29">
        <f t="shared" si="86"/>
        <v>0</v>
      </c>
      <c r="O146" s="29">
        <f t="shared" si="86"/>
        <v>0</v>
      </c>
      <c r="P146" s="29">
        <f t="shared" si="86"/>
        <v>0</v>
      </c>
      <c r="Q146" s="29">
        <f t="shared" si="86"/>
        <v>0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5.3890083463224409E-2</v>
      </c>
      <c r="C147" s="29">
        <f t="shared" si="87"/>
        <v>5.6409075092456212E-2</v>
      </c>
      <c r="D147" s="29">
        <f t="shared" si="87"/>
        <v>5.5892427540006458E-2</v>
      </c>
      <c r="E147" s="29">
        <f t="shared" si="87"/>
        <v>4.859735991098213E-2</v>
      </c>
      <c r="F147" s="29">
        <f t="shared" si="87"/>
        <v>4.3622257116693278E-2</v>
      </c>
      <c r="G147" s="29">
        <f t="shared" si="87"/>
        <v>4.2659908488216283E-2</v>
      </c>
      <c r="H147" s="29">
        <f t="shared" si="87"/>
        <v>4.1064652064602622E-2</v>
      </c>
      <c r="I147" s="29">
        <f t="shared" si="87"/>
        <v>3.724488974143083E-2</v>
      </c>
      <c r="J147" s="29">
        <f t="shared" si="87"/>
        <v>3.4734854167954521E-2</v>
      </c>
      <c r="K147" s="29">
        <f t="shared" si="87"/>
        <v>3.7893367323510674E-2</v>
      </c>
      <c r="L147" s="29">
        <f t="shared" si="87"/>
        <v>3.5697971164974938E-2</v>
      </c>
      <c r="M147" s="29">
        <f t="shared" si="87"/>
        <v>3.8284672129270718E-2</v>
      </c>
      <c r="N147" s="29">
        <f t="shared" si="87"/>
        <v>3.7951798941367541E-2</v>
      </c>
      <c r="O147" s="29">
        <f t="shared" si="87"/>
        <v>3.8604027664708704E-2</v>
      </c>
      <c r="P147" s="29">
        <f t="shared" si="87"/>
        <v>4.5082559612504305E-2</v>
      </c>
      <c r="Q147" s="29">
        <f t="shared" si="87"/>
        <v>5.3645461564633956E-2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4.4274522223754229E-3</v>
      </c>
      <c r="C148" s="29">
        <f t="shared" si="88"/>
        <v>4.4740954359066588E-3</v>
      </c>
      <c r="D148" s="29">
        <f t="shared" si="88"/>
        <v>6.0607055384729255E-3</v>
      </c>
      <c r="E148" s="29">
        <f t="shared" si="88"/>
        <v>6.3363823333081127E-3</v>
      </c>
      <c r="F148" s="29">
        <f t="shared" si="88"/>
        <v>6.5788393929006152E-3</v>
      </c>
      <c r="G148" s="29">
        <f t="shared" si="88"/>
        <v>6.9981855127072296E-3</v>
      </c>
      <c r="H148" s="29">
        <f t="shared" si="88"/>
        <v>7.5144054047127781E-3</v>
      </c>
      <c r="I148" s="29">
        <f t="shared" si="88"/>
        <v>9.3712587603169088E-3</v>
      </c>
      <c r="J148" s="29">
        <f t="shared" si="88"/>
        <v>9.4620261838119311E-3</v>
      </c>
      <c r="K148" s="29">
        <f t="shared" si="88"/>
        <v>1.1076597730883819E-2</v>
      </c>
      <c r="L148" s="29">
        <f t="shared" si="88"/>
        <v>9.7059902999884866E-3</v>
      </c>
      <c r="M148" s="29">
        <f t="shared" si="88"/>
        <v>8.5434516722437768E-3</v>
      </c>
      <c r="N148" s="29">
        <f t="shared" si="88"/>
        <v>9.20304404206909E-3</v>
      </c>
      <c r="O148" s="29">
        <f t="shared" si="88"/>
        <v>8.1954717317239238E-3</v>
      </c>
      <c r="P148" s="29">
        <f t="shared" si="88"/>
        <v>1.0242027105978073E-2</v>
      </c>
      <c r="Q148" s="29">
        <f t="shared" si="88"/>
        <v>1.0760741271085134E-2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0.47480493336892976</v>
      </c>
      <c r="C149" s="32">
        <f t="shared" si="89"/>
        <v>0.48416377026910989</v>
      </c>
      <c r="D149" s="32">
        <f t="shared" si="89"/>
        <v>0.49367133964912385</v>
      </c>
      <c r="E149" s="32">
        <f t="shared" si="89"/>
        <v>0.51687649892089949</v>
      </c>
      <c r="F149" s="32">
        <f t="shared" si="89"/>
        <v>0.56902137534500541</v>
      </c>
      <c r="G149" s="32">
        <f t="shared" si="89"/>
        <v>0.59875260942001052</v>
      </c>
      <c r="H149" s="32">
        <f t="shared" si="89"/>
        <v>0.59610052224897658</v>
      </c>
      <c r="I149" s="32">
        <f t="shared" si="89"/>
        <v>0.58656284102722123</v>
      </c>
      <c r="J149" s="32">
        <f t="shared" si="89"/>
        <v>0.59641597745553221</v>
      </c>
      <c r="K149" s="32">
        <f t="shared" si="89"/>
        <v>0.57819675452887465</v>
      </c>
      <c r="L149" s="32">
        <f t="shared" si="89"/>
        <v>0.61346733379309715</v>
      </c>
      <c r="M149" s="32">
        <f t="shared" si="89"/>
        <v>0.61236267943880274</v>
      </c>
      <c r="N149" s="32">
        <f t="shared" si="89"/>
        <v>0.5995197241666923</v>
      </c>
      <c r="O149" s="32">
        <f t="shared" si="89"/>
        <v>0.61537515933342379</v>
      </c>
      <c r="P149" s="32">
        <f t="shared" si="89"/>
        <v>0.60313710527574715</v>
      </c>
      <c r="Q149" s="32">
        <f t="shared" si="89"/>
        <v>0.59847733050617125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0.36317464904984903</v>
      </c>
      <c r="C150" s="31">
        <f t="shared" si="90"/>
        <v>0.37142624574300748</v>
      </c>
      <c r="D150" s="31">
        <f t="shared" si="90"/>
        <v>0.37675250255827913</v>
      </c>
      <c r="E150" s="31">
        <f t="shared" si="90"/>
        <v>0.40174464616339112</v>
      </c>
      <c r="F150" s="31">
        <f t="shared" si="90"/>
        <v>0.45904447869377257</v>
      </c>
      <c r="G150" s="31">
        <f t="shared" si="90"/>
        <v>0.49386291334148508</v>
      </c>
      <c r="H150" s="31">
        <f t="shared" si="90"/>
        <v>0.49305182596963082</v>
      </c>
      <c r="I150" s="31">
        <f t="shared" si="90"/>
        <v>0.46675393608103788</v>
      </c>
      <c r="J150" s="31">
        <f t="shared" si="90"/>
        <v>0.4750853008773262</v>
      </c>
      <c r="K150" s="31">
        <f t="shared" si="90"/>
        <v>0.45613623436216499</v>
      </c>
      <c r="L150" s="31">
        <f t="shared" si="90"/>
        <v>0.49230249463496933</v>
      </c>
      <c r="M150" s="31">
        <f t="shared" si="90"/>
        <v>0.50946370717569633</v>
      </c>
      <c r="N150" s="31">
        <f t="shared" si="90"/>
        <v>0.50130114917322743</v>
      </c>
      <c r="O150" s="31">
        <f t="shared" si="90"/>
        <v>0.51338945644824086</v>
      </c>
      <c r="P150" s="31">
        <f t="shared" si="90"/>
        <v>0.49299921299868299</v>
      </c>
      <c r="Q150" s="31">
        <f t="shared" si="90"/>
        <v>0.468812858451708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1.3868148177454107E-2</v>
      </c>
      <c r="C151" s="29">
        <f t="shared" si="91"/>
        <v>1.3802009113116943E-2</v>
      </c>
      <c r="D151" s="29">
        <f t="shared" si="91"/>
        <v>1.3878445776599191E-2</v>
      </c>
      <c r="E151" s="29">
        <f t="shared" si="91"/>
        <v>1.3046573418726509E-2</v>
      </c>
      <c r="F151" s="29">
        <f t="shared" si="91"/>
        <v>1.1639844664551924E-2</v>
      </c>
      <c r="G151" s="29">
        <f t="shared" si="91"/>
        <v>1.1531619264936094E-2</v>
      </c>
      <c r="H151" s="29">
        <f t="shared" si="91"/>
        <v>1.2583615240465796E-2</v>
      </c>
      <c r="I151" s="29">
        <f t="shared" si="91"/>
        <v>1.3436228818479156E-2</v>
      </c>
      <c r="J151" s="29">
        <f t="shared" si="91"/>
        <v>1.3869726646875146E-2</v>
      </c>
      <c r="K151" s="29">
        <f t="shared" si="91"/>
        <v>1.5001557076551632E-2</v>
      </c>
      <c r="L151" s="29">
        <f t="shared" si="91"/>
        <v>1.4753558827189086E-2</v>
      </c>
      <c r="M151" s="29">
        <f t="shared" si="91"/>
        <v>1.4896056684581091E-2</v>
      </c>
      <c r="N151" s="29">
        <f t="shared" si="91"/>
        <v>1.5995336639908059E-2</v>
      </c>
      <c r="O151" s="29">
        <f t="shared" si="91"/>
        <v>1.6488229248555628E-2</v>
      </c>
      <c r="P151" s="29">
        <f t="shared" si="91"/>
        <v>1.7568822650267955E-2</v>
      </c>
      <c r="Q151" s="29">
        <f t="shared" si="91"/>
        <v>1.8754869155417773E-2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0.34930650087239495</v>
      </c>
      <c r="C152" s="29">
        <f t="shared" si="92"/>
        <v>0.35762423662989051</v>
      </c>
      <c r="D152" s="29">
        <f t="shared" si="92"/>
        <v>0.36287405678167994</v>
      </c>
      <c r="E152" s="29">
        <f t="shared" si="92"/>
        <v>0.38869807274466461</v>
      </c>
      <c r="F152" s="29">
        <f t="shared" si="92"/>
        <v>0.44740463402922065</v>
      </c>
      <c r="G152" s="29">
        <f t="shared" si="92"/>
        <v>0.48233129407654901</v>
      </c>
      <c r="H152" s="29">
        <f t="shared" si="92"/>
        <v>0.48046821072916501</v>
      </c>
      <c r="I152" s="29">
        <f t="shared" si="92"/>
        <v>0.45331770726255871</v>
      </c>
      <c r="J152" s="29">
        <f t="shared" si="92"/>
        <v>0.46121557423045106</v>
      </c>
      <c r="K152" s="29">
        <f t="shared" si="92"/>
        <v>0.4411346772856134</v>
      </c>
      <c r="L152" s="29">
        <f t="shared" si="92"/>
        <v>0.47754893580778024</v>
      </c>
      <c r="M152" s="29">
        <f t="shared" si="92"/>
        <v>0.49456765049111523</v>
      </c>
      <c r="N152" s="29">
        <f t="shared" si="92"/>
        <v>0.48530581253331939</v>
      </c>
      <c r="O152" s="29">
        <f t="shared" si="92"/>
        <v>0.49690122719968527</v>
      </c>
      <c r="P152" s="29">
        <f t="shared" si="92"/>
        <v>0.47543039034841506</v>
      </c>
      <c r="Q152" s="29">
        <f t="shared" si="92"/>
        <v>0.45005798929629021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2.4372389592533495E-3</v>
      </c>
      <c r="C153" s="30">
        <f t="shared" si="93"/>
        <v>2.1279991308347434E-3</v>
      </c>
      <c r="D153" s="30">
        <f t="shared" si="93"/>
        <v>1.7567557422267729E-3</v>
      </c>
      <c r="E153" s="30">
        <f t="shared" si="93"/>
        <v>1.424904326413701E-3</v>
      </c>
      <c r="F153" s="30">
        <f t="shared" si="93"/>
        <v>1.0083293125722635E-3</v>
      </c>
      <c r="G153" s="30">
        <f t="shared" si="93"/>
        <v>6.1719464990095993E-4</v>
      </c>
      <c r="H153" s="30">
        <f t="shared" si="93"/>
        <v>2.6173707192564042E-4</v>
      </c>
      <c r="I153" s="30">
        <f t="shared" si="93"/>
        <v>3.0042333904485585E-4</v>
      </c>
      <c r="J153" s="30">
        <f t="shared" si="93"/>
        <v>3.8021488599430806E-4</v>
      </c>
      <c r="K153" s="30">
        <f t="shared" si="93"/>
        <v>3.7467652903668171E-4</v>
      </c>
      <c r="L153" s="30">
        <f t="shared" si="93"/>
        <v>1.7645960506527603E-4</v>
      </c>
      <c r="M153" s="30">
        <f t="shared" si="93"/>
        <v>1.5413937099575733E-4</v>
      </c>
      <c r="N153" s="30">
        <f t="shared" si="93"/>
        <v>1.9239133626809153E-4</v>
      </c>
      <c r="O153" s="30">
        <f t="shared" si="93"/>
        <v>2.3316132117766057E-4</v>
      </c>
      <c r="P153" s="30">
        <f t="shared" si="93"/>
        <v>1.8628003365829838E-4</v>
      </c>
      <c r="Q153" s="30">
        <f t="shared" si="93"/>
        <v>2.3061255887610942E-4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0.10919304535982736</v>
      </c>
      <c r="C154" s="30">
        <f t="shared" si="94"/>
        <v>0.11060952539526765</v>
      </c>
      <c r="D154" s="30">
        <f t="shared" si="94"/>
        <v>0.11516208134861787</v>
      </c>
      <c r="E154" s="30">
        <f t="shared" si="94"/>
        <v>0.11370694843109458</v>
      </c>
      <c r="F154" s="30">
        <f t="shared" si="94"/>
        <v>0.10896856733866056</v>
      </c>
      <c r="G154" s="30">
        <f t="shared" si="94"/>
        <v>0.10427250142862447</v>
      </c>
      <c r="H154" s="30">
        <f t="shared" si="94"/>
        <v>0.10278695920742005</v>
      </c>
      <c r="I154" s="30">
        <f t="shared" si="94"/>
        <v>0.11950848160713852</v>
      </c>
      <c r="J154" s="30">
        <f t="shared" si="94"/>
        <v>0.12095046169221176</v>
      </c>
      <c r="K154" s="30">
        <f t="shared" si="94"/>
        <v>0.12168584363767292</v>
      </c>
      <c r="L154" s="30">
        <f t="shared" si="94"/>
        <v>0.1209883795530626</v>
      </c>
      <c r="M154" s="30">
        <f t="shared" si="94"/>
        <v>0.10274483289211069</v>
      </c>
      <c r="N154" s="30">
        <f t="shared" si="94"/>
        <v>9.802618365719673E-2</v>
      </c>
      <c r="O154" s="30">
        <f t="shared" si="94"/>
        <v>0.10175254156400521</v>
      </c>
      <c r="P154" s="30">
        <f t="shared" si="94"/>
        <v>0.10995161224340574</v>
      </c>
      <c r="Q154" s="30">
        <f t="shared" si="94"/>
        <v>0.12943385949558711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3.6022439492863329E-3</v>
      </c>
      <c r="C155" s="29">
        <f t="shared" si="95"/>
        <v>3.379131673101359E-3</v>
      </c>
      <c r="D155" s="29">
        <f t="shared" si="95"/>
        <v>4.2150213275948646E-3</v>
      </c>
      <c r="E155" s="29">
        <f t="shared" si="95"/>
        <v>6.9131201950128757E-3</v>
      </c>
      <c r="F155" s="29">
        <f t="shared" si="95"/>
        <v>6.906812539913874E-3</v>
      </c>
      <c r="G155" s="29">
        <f t="shared" si="95"/>
        <v>7.7559812135629637E-3</v>
      </c>
      <c r="H155" s="29">
        <f t="shared" si="95"/>
        <v>5.2357363558402179E-3</v>
      </c>
      <c r="I155" s="29">
        <f t="shared" si="95"/>
        <v>6.9917572622694114E-3</v>
      </c>
      <c r="J155" s="29">
        <f t="shared" si="95"/>
        <v>6.2378623010526449E-3</v>
      </c>
      <c r="K155" s="29">
        <f t="shared" si="95"/>
        <v>6.2217832474352934E-3</v>
      </c>
      <c r="L155" s="29">
        <f t="shared" si="95"/>
        <v>5.8335506489433624E-3</v>
      </c>
      <c r="M155" s="29">
        <f t="shared" si="95"/>
        <v>4.3351242484325706E-3</v>
      </c>
      <c r="N155" s="29">
        <f t="shared" si="95"/>
        <v>5.1028437481341277E-3</v>
      </c>
      <c r="O155" s="29">
        <f t="shared" si="95"/>
        <v>4.8519488226398616E-3</v>
      </c>
      <c r="P155" s="29">
        <f t="shared" si="95"/>
        <v>5.5570964209412325E-3</v>
      </c>
      <c r="Q155" s="29">
        <f t="shared" si="95"/>
        <v>5.598197276605401E-3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0.10559080141054103</v>
      </c>
      <c r="C156" s="29">
        <f t="shared" si="96"/>
        <v>0.10723039372216629</v>
      </c>
      <c r="D156" s="29">
        <f t="shared" si="96"/>
        <v>0.110947060021023</v>
      </c>
      <c r="E156" s="29">
        <f t="shared" si="96"/>
        <v>0.1067938282360817</v>
      </c>
      <c r="F156" s="29">
        <f t="shared" si="96"/>
        <v>0.10206175479874668</v>
      </c>
      <c r="G156" s="29">
        <f t="shared" si="96"/>
        <v>9.6516520215061505E-2</v>
      </c>
      <c r="H156" s="29">
        <f t="shared" si="96"/>
        <v>9.7551222851579827E-2</v>
      </c>
      <c r="I156" s="29">
        <f t="shared" si="96"/>
        <v>0.1125167243448691</v>
      </c>
      <c r="J156" s="29">
        <f t="shared" si="96"/>
        <v>0.11471259939115912</v>
      </c>
      <c r="K156" s="29">
        <f t="shared" si="96"/>
        <v>0.11546406039023763</v>
      </c>
      <c r="L156" s="29">
        <f t="shared" si="96"/>
        <v>0.11515482890411924</v>
      </c>
      <c r="M156" s="29">
        <f t="shared" si="96"/>
        <v>9.8409708643678109E-2</v>
      </c>
      <c r="N156" s="29">
        <f t="shared" si="96"/>
        <v>9.2923339909062597E-2</v>
      </c>
      <c r="O156" s="29">
        <f t="shared" si="96"/>
        <v>9.6900592741365338E-2</v>
      </c>
      <c r="P156" s="29">
        <f t="shared" si="96"/>
        <v>0.10439451582246451</v>
      </c>
      <c r="Q156" s="29">
        <f t="shared" si="96"/>
        <v>0.12383566221898169</v>
      </c>
    </row>
    <row r="157" spans="1:17" ht="11.45" customHeight="1" x14ac:dyDescent="0.25">
      <c r="A157" s="19" t="s">
        <v>32</v>
      </c>
      <c r="B157" s="30">
        <f t="shared" ref="B157:Q157" si="97">IF(B77=0,0,B77/B$55)</f>
        <v>0</v>
      </c>
      <c r="C157" s="30">
        <f t="shared" si="97"/>
        <v>0</v>
      </c>
      <c r="D157" s="30">
        <f t="shared" si="97"/>
        <v>0</v>
      </c>
      <c r="E157" s="30">
        <f t="shared" si="97"/>
        <v>0</v>
      </c>
      <c r="F157" s="30">
        <f t="shared" si="97"/>
        <v>0</v>
      </c>
      <c r="G157" s="30">
        <f t="shared" si="97"/>
        <v>0</v>
      </c>
      <c r="H157" s="30">
        <f t="shared" si="97"/>
        <v>0</v>
      </c>
      <c r="I157" s="30">
        <f t="shared" si="97"/>
        <v>0</v>
      </c>
      <c r="J157" s="30">
        <f t="shared" si="97"/>
        <v>0</v>
      </c>
      <c r="K157" s="30">
        <f t="shared" si="97"/>
        <v>0</v>
      </c>
      <c r="L157" s="30">
        <f t="shared" si="97"/>
        <v>0</v>
      </c>
      <c r="M157" s="30">
        <f t="shared" si="97"/>
        <v>0</v>
      </c>
      <c r="N157" s="30">
        <f t="shared" si="97"/>
        <v>0</v>
      </c>
      <c r="O157" s="30">
        <f t="shared" si="97"/>
        <v>0</v>
      </c>
      <c r="P157" s="30">
        <f t="shared" si="97"/>
        <v>0</v>
      </c>
      <c r="Q157" s="30">
        <f t="shared" si="97"/>
        <v>0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0</v>
      </c>
      <c r="C158" s="29">
        <f t="shared" si="98"/>
        <v>0</v>
      </c>
      <c r="D158" s="29">
        <f t="shared" si="98"/>
        <v>0</v>
      </c>
      <c r="E158" s="29">
        <f t="shared" si="98"/>
        <v>0</v>
      </c>
      <c r="F158" s="29">
        <f t="shared" si="98"/>
        <v>0</v>
      </c>
      <c r="G158" s="29">
        <f t="shared" si="98"/>
        <v>0</v>
      </c>
      <c r="H158" s="29">
        <f t="shared" si="98"/>
        <v>0</v>
      </c>
      <c r="I158" s="29">
        <f t="shared" si="98"/>
        <v>0</v>
      </c>
      <c r="J158" s="29">
        <f t="shared" si="98"/>
        <v>0</v>
      </c>
      <c r="K158" s="29">
        <f t="shared" si="98"/>
        <v>0</v>
      </c>
      <c r="L158" s="29">
        <f t="shared" si="98"/>
        <v>0</v>
      </c>
      <c r="M158" s="29">
        <f t="shared" si="98"/>
        <v>0</v>
      </c>
      <c r="N158" s="29">
        <f t="shared" si="98"/>
        <v>0</v>
      </c>
      <c r="O158" s="29">
        <f t="shared" si="98"/>
        <v>0</v>
      </c>
      <c r="P158" s="29">
        <f t="shared" si="98"/>
        <v>0</v>
      </c>
      <c r="Q158" s="29">
        <f t="shared" si="98"/>
        <v>0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140.75557011893204</v>
      </c>
      <c r="C162" s="24">
        <f t="shared" si="100"/>
        <v>140.02133703001095</v>
      </c>
      <c r="D162" s="24">
        <f t="shared" si="100"/>
        <v>142.02537322965972</v>
      </c>
      <c r="E162" s="24">
        <f t="shared" si="100"/>
        <v>145.76765004185148</v>
      </c>
      <c r="F162" s="24">
        <f t="shared" si="100"/>
        <v>147.23229225546277</v>
      </c>
      <c r="G162" s="24">
        <f t="shared" si="100"/>
        <v>138.99329569794006</v>
      </c>
      <c r="H162" s="24">
        <f t="shared" si="100"/>
        <v>129.41044898935101</v>
      </c>
      <c r="I162" s="24">
        <f t="shared" si="100"/>
        <v>128.52622780554691</v>
      </c>
      <c r="J162" s="24">
        <f t="shared" si="100"/>
        <v>124.03173408215203</v>
      </c>
      <c r="K162" s="24">
        <f t="shared" si="100"/>
        <v>120.64503916259379</v>
      </c>
      <c r="L162" s="24">
        <f t="shared" si="100"/>
        <v>118.58212094505035</v>
      </c>
      <c r="M162" s="24">
        <f t="shared" si="100"/>
        <v>120.76091304002712</v>
      </c>
      <c r="N162" s="24">
        <f t="shared" si="100"/>
        <v>115.46468570703225</v>
      </c>
      <c r="O162" s="24">
        <f t="shared" si="100"/>
        <v>105.73144022101157</v>
      </c>
      <c r="P162" s="24">
        <f t="shared" si="100"/>
        <v>102.846781756993</v>
      </c>
      <c r="Q162" s="24">
        <f t="shared" si="100"/>
        <v>97.082635428827999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144.64957326408484</v>
      </c>
      <c r="C163" s="22">
        <f t="shared" si="101"/>
        <v>142.74916795445773</v>
      </c>
      <c r="D163" s="22">
        <f t="shared" si="101"/>
        <v>142.4880479121405</v>
      </c>
      <c r="E163" s="22">
        <f t="shared" si="101"/>
        <v>147.31840808328269</v>
      </c>
      <c r="F163" s="22">
        <f t="shared" si="101"/>
        <v>148.2629716573316</v>
      </c>
      <c r="G163" s="22">
        <f t="shared" si="101"/>
        <v>138.64023057448611</v>
      </c>
      <c r="H163" s="22">
        <f t="shared" si="101"/>
        <v>129.3248967185645</v>
      </c>
      <c r="I163" s="22">
        <f t="shared" si="101"/>
        <v>129.68635772133138</v>
      </c>
      <c r="J163" s="22">
        <f t="shared" si="101"/>
        <v>125.9474709541804</v>
      </c>
      <c r="K163" s="22">
        <f t="shared" si="101"/>
        <v>121.17995187003471</v>
      </c>
      <c r="L163" s="22">
        <f t="shared" si="101"/>
        <v>119.03733113279308</v>
      </c>
      <c r="M163" s="22">
        <f t="shared" si="101"/>
        <v>122.0363787453703</v>
      </c>
      <c r="N163" s="22">
        <f t="shared" si="101"/>
        <v>117.19463590770732</v>
      </c>
      <c r="O163" s="22">
        <f t="shared" si="101"/>
        <v>108.17048331172046</v>
      </c>
      <c r="P163" s="22">
        <f t="shared" si="101"/>
        <v>103.8422293815877</v>
      </c>
      <c r="Q163" s="22">
        <f t="shared" si="101"/>
        <v>96.609560772466807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42.967542368524498</v>
      </c>
      <c r="C164" s="20">
        <f t="shared" si="102"/>
        <v>42.122915674076566</v>
      </c>
      <c r="D164" s="20">
        <f t="shared" si="102"/>
        <v>40.729929488337</v>
      </c>
      <c r="E164" s="20">
        <f t="shared" si="102"/>
        <v>41.070504945986002</v>
      </c>
      <c r="F164" s="20">
        <f t="shared" si="102"/>
        <v>41.536761065285368</v>
      </c>
      <c r="G164" s="20">
        <f t="shared" si="102"/>
        <v>40.918950746588656</v>
      </c>
      <c r="H164" s="20">
        <f t="shared" si="102"/>
        <v>40.932948828570275</v>
      </c>
      <c r="I164" s="20">
        <f t="shared" si="102"/>
        <v>40.236327036400688</v>
      </c>
      <c r="J164" s="20">
        <f t="shared" si="102"/>
        <v>40.369730444791699</v>
      </c>
      <c r="K164" s="20">
        <f t="shared" si="102"/>
        <v>39.72723717357097</v>
      </c>
      <c r="L164" s="20">
        <f t="shared" si="102"/>
        <v>38.914361975754879</v>
      </c>
      <c r="M164" s="20">
        <f t="shared" si="102"/>
        <v>38.996072666552138</v>
      </c>
      <c r="N164" s="20">
        <f t="shared" si="102"/>
        <v>37.584507573960032</v>
      </c>
      <c r="O164" s="20">
        <f t="shared" si="102"/>
        <v>37.63499322575705</v>
      </c>
      <c r="P164" s="20">
        <f t="shared" si="102"/>
        <v>37.162931880037533</v>
      </c>
      <c r="Q164" s="20">
        <f t="shared" si="102"/>
        <v>36.603411145799555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156.95897512480309</v>
      </c>
      <c r="C165" s="20">
        <f t="shared" si="103"/>
        <v>155.25643609804868</v>
      </c>
      <c r="D165" s="20">
        <f t="shared" si="103"/>
        <v>156.00086897585982</v>
      </c>
      <c r="E165" s="20">
        <f t="shared" si="103"/>
        <v>161.69299644213783</v>
      </c>
      <c r="F165" s="20">
        <f t="shared" si="103"/>
        <v>163.30264767375982</v>
      </c>
      <c r="G165" s="20">
        <f t="shared" si="103"/>
        <v>152.56440375613099</v>
      </c>
      <c r="H165" s="20">
        <f t="shared" si="103"/>
        <v>142.06171069818623</v>
      </c>
      <c r="I165" s="20">
        <f t="shared" si="103"/>
        <v>143.01014142479198</v>
      </c>
      <c r="J165" s="20">
        <f t="shared" si="103"/>
        <v>139.41298757543527</v>
      </c>
      <c r="K165" s="20">
        <f t="shared" si="103"/>
        <v>133.84388521566635</v>
      </c>
      <c r="L165" s="20">
        <f t="shared" si="103"/>
        <v>132.38016487028347</v>
      </c>
      <c r="M165" s="20">
        <f t="shared" si="103"/>
        <v>136.47975662882962</v>
      </c>
      <c r="N165" s="20">
        <f t="shared" si="103"/>
        <v>130.94606231942961</v>
      </c>
      <c r="O165" s="20">
        <f t="shared" si="103"/>
        <v>120.6374751975432</v>
      </c>
      <c r="P165" s="20">
        <f t="shared" si="103"/>
        <v>115.38261754921963</v>
      </c>
      <c r="Q165" s="20">
        <f t="shared" si="103"/>
        <v>107.41800872753466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39.311598209793196</v>
      </c>
      <c r="C166" s="20">
        <f t="shared" si="104"/>
        <v>38.515182435162828</v>
      </c>
      <c r="D166" s="20">
        <f t="shared" si="104"/>
        <v>37.424343434910419</v>
      </c>
      <c r="E166" s="20">
        <f t="shared" si="104"/>
        <v>36.67958789952754</v>
      </c>
      <c r="F166" s="20">
        <f t="shared" si="104"/>
        <v>35.237027822317067</v>
      </c>
      <c r="G166" s="20">
        <f t="shared" si="104"/>
        <v>34.587686910485083</v>
      </c>
      <c r="H166" s="20">
        <f t="shared" si="104"/>
        <v>33.409686161336317</v>
      </c>
      <c r="I166" s="20">
        <f t="shared" si="104"/>
        <v>32.494707168550896</v>
      </c>
      <c r="J166" s="20">
        <f t="shared" si="104"/>
        <v>31.436646082472784</v>
      </c>
      <c r="K166" s="20">
        <f t="shared" si="104"/>
        <v>32.109659869019012</v>
      </c>
      <c r="L166" s="20">
        <f t="shared" si="104"/>
        <v>31.290301142925976</v>
      </c>
      <c r="M166" s="20">
        <f t="shared" si="104"/>
        <v>30.224169880647366</v>
      </c>
      <c r="N166" s="20">
        <f t="shared" si="104"/>
        <v>29.617829286389977</v>
      </c>
      <c r="O166" s="20">
        <f t="shared" si="104"/>
        <v>29.05779975040836</v>
      </c>
      <c r="P166" s="20">
        <f t="shared" si="104"/>
        <v>28.521827620587487</v>
      </c>
      <c r="Q166" s="20">
        <f t="shared" si="104"/>
        <v>27.779044217537532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19.291902689233591</v>
      </c>
      <c r="C167" s="21">
        <f t="shared" si="105"/>
        <v>24.442230215173552</v>
      </c>
      <c r="D167" s="21">
        <f t="shared" si="105"/>
        <v>24.237649982407255</v>
      </c>
      <c r="E167" s="21">
        <f t="shared" si="105"/>
        <v>22.728427393881745</v>
      </c>
      <c r="F167" s="21">
        <f t="shared" si="105"/>
        <v>17.779045848760404</v>
      </c>
      <c r="G167" s="21">
        <f t="shared" si="105"/>
        <v>22.63046348392907</v>
      </c>
      <c r="H167" s="21">
        <f t="shared" si="105"/>
        <v>28.659755515217103</v>
      </c>
      <c r="I167" s="21">
        <f t="shared" si="105"/>
        <v>33.118889854146701</v>
      </c>
      <c r="J167" s="21">
        <f t="shared" si="105"/>
        <v>31.99818022335943</v>
      </c>
      <c r="K167" s="21">
        <f t="shared" si="105"/>
        <v>28.860649345576611</v>
      </c>
      <c r="L167" s="21">
        <f t="shared" si="105"/>
        <v>33.956604371145559</v>
      </c>
      <c r="M167" s="21">
        <f t="shared" si="105"/>
        <v>36.173725082731885</v>
      </c>
      <c r="N167" s="21">
        <f t="shared" si="105"/>
        <v>36.696556756063629</v>
      </c>
      <c r="O167" s="21">
        <f t="shared" si="105"/>
        <v>37.288650629214992</v>
      </c>
      <c r="P167" s="21">
        <f t="shared" si="105"/>
        <v>36.450188484006027</v>
      </c>
      <c r="Q167" s="21">
        <f t="shared" si="105"/>
        <v>34.190031843550734</v>
      </c>
    </row>
    <row r="168" spans="1:17" ht="11.45" customHeight="1" x14ac:dyDescent="0.25">
      <c r="A168" s="17" t="str">
        <f>$A$10</f>
        <v>Metro and tram, urban light rail</v>
      </c>
      <c r="B168" s="20" t="str">
        <f t="shared" ref="B168:Q168" si="106">IF(B36=0,"",B36/B10*1000)</f>
        <v/>
      </c>
      <c r="C168" s="20" t="str">
        <f t="shared" si="106"/>
        <v/>
      </c>
      <c r="D168" s="20" t="str">
        <f t="shared" si="106"/>
        <v/>
      </c>
      <c r="E168" s="20" t="str">
        <f t="shared" si="106"/>
        <v/>
      </c>
      <c r="F168" s="20" t="str">
        <f t="shared" si="106"/>
        <v/>
      </c>
      <c r="G168" s="20" t="str">
        <f t="shared" si="106"/>
        <v/>
      </c>
      <c r="H168" s="20" t="str">
        <f t="shared" si="106"/>
        <v/>
      </c>
      <c r="I168" s="20" t="str">
        <f t="shared" si="106"/>
        <v/>
      </c>
      <c r="J168" s="20" t="str">
        <f t="shared" si="106"/>
        <v/>
      </c>
      <c r="K168" s="20" t="str">
        <f t="shared" si="106"/>
        <v/>
      </c>
      <c r="L168" s="20" t="str">
        <f t="shared" si="106"/>
        <v/>
      </c>
      <c r="M168" s="20" t="str">
        <f t="shared" si="106"/>
        <v/>
      </c>
      <c r="N168" s="20" t="str">
        <f t="shared" si="106"/>
        <v/>
      </c>
      <c r="O168" s="20" t="str">
        <f t="shared" si="106"/>
        <v/>
      </c>
      <c r="P168" s="20" t="str">
        <f t="shared" si="106"/>
        <v/>
      </c>
      <c r="Q168" s="20" t="str">
        <f t="shared" si="106"/>
        <v/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19.291902689233591</v>
      </c>
      <c r="C169" s="20">
        <f t="shared" si="107"/>
        <v>24.442230215173552</v>
      </c>
      <c r="D169" s="20">
        <f t="shared" si="107"/>
        <v>24.237649982407255</v>
      </c>
      <c r="E169" s="20">
        <f t="shared" si="107"/>
        <v>22.728427393881745</v>
      </c>
      <c r="F169" s="20">
        <f t="shared" si="107"/>
        <v>17.779045848760404</v>
      </c>
      <c r="G169" s="20">
        <f t="shared" si="107"/>
        <v>22.63046348392907</v>
      </c>
      <c r="H169" s="20">
        <f t="shared" si="107"/>
        <v>28.659755515217103</v>
      </c>
      <c r="I169" s="20">
        <f t="shared" si="107"/>
        <v>33.118889854146701</v>
      </c>
      <c r="J169" s="20">
        <f t="shared" si="107"/>
        <v>31.99818022335943</v>
      </c>
      <c r="K169" s="20">
        <f t="shared" si="107"/>
        <v>28.860649345576611</v>
      </c>
      <c r="L169" s="20">
        <f t="shared" si="107"/>
        <v>33.956604371145559</v>
      </c>
      <c r="M169" s="20">
        <f t="shared" si="107"/>
        <v>36.173725082731885</v>
      </c>
      <c r="N169" s="20">
        <f t="shared" si="107"/>
        <v>36.696556756063629</v>
      </c>
      <c r="O169" s="20">
        <f t="shared" si="107"/>
        <v>37.288650629214992</v>
      </c>
      <c r="P169" s="20">
        <f t="shared" si="107"/>
        <v>36.450188484006027</v>
      </c>
      <c r="Q169" s="20">
        <f t="shared" si="107"/>
        <v>34.190031843550734</v>
      </c>
    </row>
    <row r="170" spans="1:17" ht="11.45" customHeight="1" x14ac:dyDescent="0.25">
      <c r="A170" s="17" t="str">
        <f>$A$12</f>
        <v>High speed passenger trains</v>
      </c>
      <c r="B170" s="20" t="str">
        <f t="shared" ref="B170:Q170" si="108">IF(B38=0,"",B38/B12*1000)</f>
        <v/>
      </c>
      <c r="C170" s="20" t="str">
        <f t="shared" si="108"/>
        <v/>
      </c>
      <c r="D170" s="20" t="str">
        <f t="shared" si="108"/>
        <v/>
      </c>
      <c r="E170" s="20" t="str">
        <f t="shared" si="108"/>
        <v/>
      </c>
      <c r="F170" s="20" t="str">
        <f t="shared" si="108"/>
        <v/>
      </c>
      <c r="G170" s="20" t="str">
        <f t="shared" si="108"/>
        <v/>
      </c>
      <c r="H170" s="20" t="str">
        <f t="shared" si="108"/>
        <v/>
      </c>
      <c r="I170" s="20" t="str">
        <f t="shared" si="108"/>
        <v/>
      </c>
      <c r="J170" s="20" t="str">
        <f t="shared" si="108"/>
        <v/>
      </c>
      <c r="K170" s="20" t="str">
        <f t="shared" si="108"/>
        <v/>
      </c>
      <c r="L170" s="20" t="str">
        <f t="shared" si="108"/>
        <v/>
      </c>
      <c r="M170" s="20" t="str">
        <f t="shared" si="108"/>
        <v/>
      </c>
      <c r="N170" s="20" t="str">
        <f t="shared" si="108"/>
        <v/>
      </c>
      <c r="O170" s="20" t="str">
        <f t="shared" si="108"/>
        <v/>
      </c>
      <c r="P170" s="20" t="str">
        <f t="shared" si="108"/>
        <v/>
      </c>
      <c r="Q170" s="20" t="str">
        <f t="shared" si="108"/>
        <v/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164.19909145495538</v>
      </c>
      <c r="C171" s="21">
        <f t="shared" si="109"/>
        <v>170.91474790552979</v>
      </c>
      <c r="D171" s="21">
        <f t="shared" si="109"/>
        <v>181.31506070386624</v>
      </c>
      <c r="E171" s="21">
        <f t="shared" si="109"/>
        <v>175.71931564799908</v>
      </c>
      <c r="F171" s="21">
        <f t="shared" si="109"/>
        <v>181.90822937522256</v>
      </c>
      <c r="G171" s="21">
        <f t="shared" si="109"/>
        <v>183.08126421582477</v>
      </c>
      <c r="H171" s="21">
        <f t="shared" si="109"/>
        <v>169.2706606320387</v>
      </c>
      <c r="I171" s="21">
        <f t="shared" si="109"/>
        <v>155.87129034193208</v>
      </c>
      <c r="J171" s="21">
        <f t="shared" si="109"/>
        <v>145.14814603574581</v>
      </c>
      <c r="K171" s="21">
        <f t="shared" si="109"/>
        <v>154.58880718219481</v>
      </c>
      <c r="L171" s="21">
        <f t="shared" si="109"/>
        <v>152.12283003313109</v>
      </c>
      <c r="M171" s="21">
        <f t="shared" si="109"/>
        <v>143.18018064568636</v>
      </c>
      <c r="N171" s="21">
        <f t="shared" si="109"/>
        <v>132.9728329869441</v>
      </c>
      <c r="O171" s="21">
        <f t="shared" si="109"/>
        <v>113.03551057749507</v>
      </c>
      <c r="P171" s="21">
        <f t="shared" si="109"/>
        <v>116.68824215472119</v>
      </c>
      <c r="Q171" s="21">
        <f t="shared" si="109"/>
        <v>121.20859977344652</v>
      </c>
    </row>
    <row r="172" spans="1:17" ht="11.45" customHeight="1" x14ac:dyDescent="0.25">
      <c r="A172" s="17" t="str">
        <f>$A$14</f>
        <v>Domestic</v>
      </c>
      <c r="B172" s="20" t="str">
        <f t="shared" ref="B172:Q172" si="110">IF(B40=0,"",B40/B14*1000)</f>
        <v/>
      </c>
      <c r="C172" s="20" t="str">
        <f t="shared" si="110"/>
        <v/>
      </c>
      <c r="D172" s="20" t="str">
        <f t="shared" si="110"/>
        <v/>
      </c>
      <c r="E172" s="20" t="str">
        <f t="shared" si="110"/>
        <v/>
      </c>
      <c r="F172" s="20" t="str">
        <f t="shared" si="110"/>
        <v/>
      </c>
      <c r="G172" s="20" t="str">
        <f t="shared" si="110"/>
        <v/>
      </c>
      <c r="H172" s="20" t="str">
        <f t="shared" si="110"/>
        <v/>
      </c>
      <c r="I172" s="20" t="str">
        <f t="shared" si="110"/>
        <v/>
      </c>
      <c r="J172" s="20" t="str">
        <f t="shared" si="110"/>
        <v/>
      </c>
      <c r="K172" s="20" t="str">
        <f t="shared" si="110"/>
        <v/>
      </c>
      <c r="L172" s="20" t="str">
        <f t="shared" si="110"/>
        <v/>
      </c>
      <c r="M172" s="20" t="str">
        <f t="shared" si="110"/>
        <v/>
      </c>
      <c r="N172" s="20" t="str">
        <f t="shared" si="110"/>
        <v/>
      </c>
      <c r="O172" s="20" t="str">
        <f t="shared" si="110"/>
        <v/>
      </c>
      <c r="P172" s="20" t="str">
        <f t="shared" si="110"/>
        <v/>
      </c>
      <c r="Q172" s="20" t="str">
        <f t="shared" si="110"/>
        <v/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164.47937475389733</v>
      </c>
      <c r="C173" s="20">
        <f t="shared" si="111"/>
        <v>173.39192719258941</v>
      </c>
      <c r="D173" s="20">
        <f t="shared" si="111"/>
        <v>184.6014940932445</v>
      </c>
      <c r="E173" s="20">
        <f t="shared" si="111"/>
        <v>179.12709192109065</v>
      </c>
      <c r="F173" s="20">
        <f t="shared" si="111"/>
        <v>185.501321059426</v>
      </c>
      <c r="G173" s="20">
        <f t="shared" si="111"/>
        <v>189.31354546608441</v>
      </c>
      <c r="H173" s="20">
        <f t="shared" si="111"/>
        <v>176.65531928916576</v>
      </c>
      <c r="I173" s="20">
        <f t="shared" si="111"/>
        <v>161.77967335715772</v>
      </c>
      <c r="J173" s="20">
        <f t="shared" si="111"/>
        <v>151.93207797686136</v>
      </c>
      <c r="K173" s="20">
        <f t="shared" si="111"/>
        <v>161.65412243553564</v>
      </c>
      <c r="L173" s="20">
        <f t="shared" si="111"/>
        <v>156.89254218485553</v>
      </c>
      <c r="M173" s="20">
        <f t="shared" si="111"/>
        <v>146.15954870566424</v>
      </c>
      <c r="N173" s="20">
        <f t="shared" si="111"/>
        <v>136.43134532488526</v>
      </c>
      <c r="O173" s="20">
        <f t="shared" si="111"/>
        <v>114.7148549083482</v>
      </c>
      <c r="P173" s="20">
        <f t="shared" si="111"/>
        <v>117.15260493070882</v>
      </c>
      <c r="Q173" s="20">
        <f t="shared" si="111"/>
        <v>119.83435494942215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160.86255624136999</v>
      </c>
      <c r="C174" s="20">
        <f t="shared" si="112"/>
        <v>144.82775092190778</v>
      </c>
      <c r="D174" s="20">
        <f t="shared" si="112"/>
        <v>155.74491074387612</v>
      </c>
      <c r="E174" s="20">
        <f t="shared" si="112"/>
        <v>153.34495680452969</v>
      </c>
      <c r="F174" s="20">
        <f t="shared" si="112"/>
        <v>161.2041316089794</v>
      </c>
      <c r="G174" s="20">
        <f t="shared" si="112"/>
        <v>152.48156460738304</v>
      </c>
      <c r="H174" s="20">
        <f t="shared" si="112"/>
        <v>137.79288559043005</v>
      </c>
      <c r="I174" s="20">
        <f t="shared" si="112"/>
        <v>136.11444236170064</v>
      </c>
      <c r="J174" s="20">
        <f t="shared" si="112"/>
        <v>124.70704327990647</v>
      </c>
      <c r="K174" s="20">
        <f t="shared" si="112"/>
        <v>134.48108883796769</v>
      </c>
      <c r="L174" s="20">
        <f t="shared" si="112"/>
        <v>136.8240755710014</v>
      </c>
      <c r="M174" s="20">
        <f t="shared" si="112"/>
        <v>131.19598036290171</v>
      </c>
      <c r="N174" s="20">
        <f t="shared" si="112"/>
        <v>120.3876910240362</v>
      </c>
      <c r="O174" s="20">
        <f t="shared" si="112"/>
        <v>105.74373332941761</v>
      </c>
      <c r="P174" s="20">
        <f t="shared" si="112"/>
        <v>114.68725974919057</v>
      </c>
      <c r="Q174" s="20">
        <f t="shared" si="112"/>
        <v>128.55837286381916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290.20221859146386</v>
      </c>
      <c r="C175" s="24">
        <f t="shared" si="113"/>
        <v>301.55922149956274</v>
      </c>
      <c r="D175" s="24">
        <f t="shared" si="113"/>
        <v>306.66497010955982</v>
      </c>
      <c r="E175" s="24">
        <f t="shared" si="113"/>
        <v>344.35127063588533</v>
      </c>
      <c r="F175" s="24">
        <f t="shared" si="113"/>
        <v>403.81679361651851</v>
      </c>
      <c r="G175" s="24">
        <f t="shared" si="113"/>
        <v>465.79282216655884</v>
      </c>
      <c r="H175" s="24">
        <f t="shared" si="113"/>
        <v>432.60859797876611</v>
      </c>
      <c r="I175" s="24">
        <f t="shared" si="113"/>
        <v>381.05715179848357</v>
      </c>
      <c r="J175" s="24">
        <f t="shared" si="113"/>
        <v>380.65417466420513</v>
      </c>
      <c r="K175" s="24">
        <f t="shared" si="113"/>
        <v>393.74771601690992</v>
      </c>
      <c r="L175" s="24">
        <f t="shared" si="113"/>
        <v>386.24967492281689</v>
      </c>
      <c r="M175" s="24">
        <f t="shared" si="113"/>
        <v>403.72187958016809</v>
      </c>
      <c r="N175" s="24">
        <f t="shared" si="113"/>
        <v>344.49091617634627</v>
      </c>
      <c r="O175" s="24">
        <f t="shared" si="113"/>
        <v>362.77776247728701</v>
      </c>
      <c r="P175" s="24">
        <f t="shared" si="113"/>
        <v>313.00431929495534</v>
      </c>
      <c r="Q175" s="24">
        <f t="shared" si="113"/>
        <v>311.59382256479392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449.10373517512727</v>
      </c>
      <c r="C176" s="22">
        <f t="shared" si="114"/>
        <v>442.632142042959</v>
      </c>
      <c r="D176" s="22">
        <f t="shared" si="114"/>
        <v>428.51895708155985</v>
      </c>
      <c r="E176" s="22">
        <f t="shared" si="114"/>
        <v>498.57245871251399</v>
      </c>
      <c r="F176" s="22">
        <f t="shared" si="114"/>
        <v>602.70006046562764</v>
      </c>
      <c r="G176" s="22">
        <f t="shared" si="114"/>
        <v>682.39888414498569</v>
      </c>
      <c r="H176" s="22">
        <f t="shared" si="114"/>
        <v>642.52353844264121</v>
      </c>
      <c r="I176" s="22">
        <f t="shared" si="114"/>
        <v>577.63659237851948</v>
      </c>
      <c r="J176" s="22">
        <f t="shared" si="114"/>
        <v>546.82338775349001</v>
      </c>
      <c r="K176" s="22">
        <f t="shared" si="114"/>
        <v>537.91775089295425</v>
      </c>
      <c r="L176" s="22">
        <f t="shared" si="114"/>
        <v>569.41409925986534</v>
      </c>
      <c r="M176" s="22">
        <f t="shared" si="114"/>
        <v>595.84836471295318</v>
      </c>
      <c r="N176" s="22">
        <f t="shared" si="114"/>
        <v>446.26455088753625</v>
      </c>
      <c r="O176" s="22">
        <f t="shared" si="114"/>
        <v>497.49971609029336</v>
      </c>
      <c r="P176" s="22">
        <f t="shared" si="114"/>
        <v>399.95344605650655</v>
      </c>
      <c r="Q176" s="22">
        <f t="shared" si="114"/>
        <v>403.19224978277896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370.86554190884237</v>
      </c>
      <c r="C177" s="20">
        <f t="shared" si="115"/>
        <v>360.30064568221002</v>
      </c>
      <c r="D177" s="20">
        <f t="shared" si="115"/>
        <v>352.83838835536278</v>
      </c>
      <c r="E177" s="20">
        <f t="shared" si="115"/>
        <v>346.81974373852387</v>
      </c>
      <c r="F177" s="20">
        <f t="shared" si="115"/>
        <v>339.59653151334709</v>
      </c>
      <c r="G177" s="20">
        <f t="shared" si="115"/>
        <v>333.75352591859689</v>
      </c>
      <c r="H177" s="20">
        <f t="shared" si="115"/>
        <v>328.85138117305127</v>
      </c>
      <c r="I177" s="20">
        <f t="shared" si="115"/>
        <v>324.76072087864696</v>
      </c>
      <c r="J177" s="20">
        <f t="shared" si="115"/>
        <v>318.19568783564836</v>
      </c>
      <c r="K177" s="20">
        <f t="shared" si="115"/>
        <v>315.68998311499138</v>
      </c>
      <c r="L177" s="20">
        <f t="shared" si="115"/>
        <v>312.67455333976972</v>
      </c>
      <c r="M177" s="20">
        <f t="shared" si="115"/>
        <v>310.54448861322459</v>
      </c>
      <c r="N177" s="20">
        <f t="shared" si="115"/>
        <v>305.78937009605664</v>
      </c>
      <c r="O177" s="20">
        <f t="shared" si="115"/>
        <v>301.07166757512169</v>
      </c>
      <c r="P177" s="20">
        <f t="shared" si="115"/>
        <v>299.63989451196312</v>
      </c>
      <c r="Q177" s="20">
        <f t="shared" si="115"/>
        <v>296.31813371170409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452.92043184017479</v>
      </c>
      <c r="C178" s="20">
        <f t="shared" si="116"/>
        <v>446.59118544751874</v>
      </c>
      <c r="D178" s="20">
        <f t="shared" si="116"/>
        <v>432.07951599422444</v>
      </c>
      <c r="E178" s="20">
        <f t="shared" si="116"/>
        <v>506.03371096815476</v>
      </c>
      <c r="F178" s="20">
        <f t="shared" si="116"/>
        <v>615.137026126921</v>
      </c>
      <c r="G178" s="20">
        <f t="shared" si="116"/>
        <v>699.92401369642016</v>
      </c>
      <c r="H178" s="20">
        <f t="shared" si="116"/>
        <v>659.02284034477975</v>
      </c>
      <c r="I178" s="20">
        <f t="shared" si="116"/>
        <v>591.30241211657335</v>
      </c>
      <c r="J178" s="20">
        <f t="shared" si="116"/>
        <v>558.91559495750414</v>
      </c>
      <c r="K178" s="20">
        <f t="shared" si="116"/>
        <v>551.12714613409662</v>
      </c>
      <c r="L178" s="20">
        <f t="shared" si="116"/>
        <v>584.25287363837003</v>
      </c>
      <c r="M178" s="20">
        <f t="shared" si="116"/>
        <v>612.83116336486955</v>
      </c>
      <c r="N178" s="20">
        <f t="shared" si="116"/>
        <v>453.13402429110027</v>
      </c>
      <c r="O178" s="20">
        <f t="shared" si="116"/>
        <v>508.52976734276388</v>
      </c>
      <c r="P178" s="20">
        <f t="shared" si="116"/>
        <v>404.97382702997083</v>
      </c>
      <c r="Q178" s="20">
        <f t="shared" si="116"/>
        <v>409.3579028752834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9.2529656377718048</v>
      </c>
      <c r="C179" s="21">
        <f t="shared" si="117"/>
        <v>9.576937342820429</v>
      </c>
      <c r="D179" s="21">
        <f t="shared" si="117"/>
        <v>12.189690554027012</v>
      </c>
      <c r="E179" s="21">
        <f t="shared" si="117"/>
        <v>11.704003852958063</v>
      </c>
      <c r="F179" s="21">
        <f t="shared" si="117"/>
        <v>10.739054383298063</v>
      </c>
      <c r="G179" s="21">
        <f t="shared" si="117"/>
        <v>12.935658430168194</v>
      </c>
      <c r="H179" s="21">
        <f t="shared" si="117"/>
        <v>6.7518205362025032</v>
      </c>
      <c r="I179" s="21">
        <f t="shared" si="117"/>
        <v>4.6309595924906626</v>
      </c>
      <c r="J179" s="21">
        <f t="shared" si="117"/>
        <v>9.8990961395734551</v>
      </c>
      <c r="K179" s="21">
        <f t="shared" si="117"/>
        <v>15.066518839614941</v>
      </c>
      <c r="L179" s="21">
        <f t="shared" si="117"/>
        <v>4.855477030105896</v>
      </c>
      <c r="M179" s="21">
        <f t="shared" si="117"/>
        <v>5.1970129050866314</v>
      </c>
      <c r="N179" s="21">
        <f t="shared" si="117"/>
        <v>6.2985759862434039</v>
      </c>
      <c r="O179" s="21">
        <f t="shared" si="117"/>
        <v>6.7075439105301538</v>
      </c>
      <c r="P179" s="21">
        <f t="shared" si="117"/>
        <v>6.1415680921687956</v>
      </c>
      <c r="Q179" s="21">
        <f t="shared" si="117"/>
        <v>6.4231861629567542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224.24430197481038</v>
      </c>
      <c r="C180" s="21">
        <f t="shared" si="118"/>
        <v>236.43185012119326</v>
      </c>
      <c r="D180" s="21">
        <f t="shared" si="118"/>
        <v>247.30759438381583</v>
      </c>
      <c r="E180" s="21">
        <f t="shared" si="118"/>
        <v>246.2336465506647</v>
      </c>
      <c r="F180" s="21">
        <f t="shared" si="118"/>
        <v>252.96495243577814</v>
      </c>
      <c r="G180" s="21">
        <f t="shared" si="118"/>
        <v>251.34235083388791</v>
      </c>
      <c r="H180" s="21">
        <f t="shared" si="118"/>
        <v>235.20456221205157</v>
      </c>
      <c r="I180" s="21">
        <f t="shared" si="118"/>
        <v>233.26727163744019</v>
      </c>
      <c r="J180" s="21">
        <f t="shared" si="118"/>
        <v>204.04887383225042</v>
      </c>
      <c r="K180" s="21">
        <f t="shared" si="118"/>
        <v>225.36739507165186</v>
      </c>
      <c r="L180" s="21">
        <f t="shared" si="118"/>
        <v>202.51858704592416</v>
      </c>
      <c r="M180" s="21">
        <f t="shared" si="118"/>
        <v>186.05433894910254</v>
      </c>
      <c r="N180" s="21">
        <f t="shared" si="118"/>
        <v>186.15104324787109</v>
      </c>
      <c r="O180" s="21">
        <f t="shared" si="118"/>
        <v>175.78819268488846</v>
      </c>
      <c r="P180" s="21">
        <f t="shared" si="118"/>
        <v>179.09739719403726</v>
      </c>
      <c r="Q180" s="21">
        <f t="shared" si="118"/>
        <v>191.10172342055145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822.16394466878967</v>
      </c>
      <c r="C181" s="20">
        <f t="shared" si="119"/>
        <v>835.52821321112651</v>
      </c>
      <c r="D181" s="20">
        <f t="shared" si="119"/>
        <v>859.63689438305448</v>
      </c>
      <c r="E181" s="20">
        <f t="shared" si="119"/>
        <v>821.65178410259409</v>
      </c>
      <c r="F181" s="20">
        <f t="shared" si="119"/>
        <v>846.60531111214993</v>
      </c>
      <c r="G181" s="20">
        <f t="shared" si="119"/>
        <v>848.25109351112405</v>
      </c>
      <c r="H181" s="20">
        <f t="shared" si="119"/>
        <v>828.26887059233547</v>
      </c>
      <c r="I181" s="20">
        <f t="shared" si="119"/>
        <v>838.48725661963181</v>
      </c>
      <c r="J181" s="20">
        <f t="shared" si="119"/>
        <v>776.42703987170682</v>
      </c>
      <c r="K181" s="20">
        <f t="shared" si="119"/>
        <v>846.65124268749207</v>
      </c>
      <c r="L181" s="20">
        <f t="shared" si="119"/>
        <v>760.92009455681932</v>
      </c>
      <c r="M181" s="20">
        <f t="shared" si="119"/>
        <v>660.73935767134515</v>
      </c>
      <c r="N181" s="20">
        <f t="shared" si="119"/>
        <v>646.00295503550251</v>
      </c>
      <c r="O181" s="20">
        <f t="shared" si="119"/>
        <v>567.90567932952251</v>
      </c>
      <c r="P181" s="20">
        <f t="shared" si="119"/>
        <v>557.42889945978629</v>
      </c>
      <c r="Q181" s="20">
        <f t="shared" si="119"/>
        <v>583.6736704062813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218.81543278653442</v>
      </c>
      <c r="C182" s="20">
        <f t="shared" si="120"/>
        <v>231.20758914813953</v>
      </c>
      <c r="D182" s="20">
        <f t="shared" si="120"/>
        <v>240.79138666090986</v>
      </c>
      <c r="E182" s="20">
        <f t="shared" si="120"/>
        <v>235.55500441425366</v>
      </c>
      <c r="F182" s="20">
        <f t="shared" si="120"/>
        <v>241.50499044269165</v>
      </c>
      <c r="G182" s="20">
        <f t="shared" si="120"/>
        <v>237.89009950773058</v>
      </c>
      <c r="H182" s="20">
        <f t="shared" si="120"/>
        <v>226.50006227443873</v>
      </c>
      <c r="I182" s="20">
        <f t="shared" si="120"/>
        <v>223.25379462606386</v>
      </c>
      <c r="J182" s="20">
        <f t="shared" si="120"/>
        <v>196.18436746731064</v>
      </c>
      <c r="K182" s="20">
        <f t="shared" si="120"/>
        <v>216.79498769785232</v>
      </c>
      <c r="L182" s="20">
        <f t="shared" si="120"/>
        <v>195.25968506722467</v>
      </c>
      <c r="M182" s="20">
        <f t="shared" si="120"/>
        <v>180.34681899706581</v>
      </c>
      <c r="N182" s="20">
        <f t="shared" si="120"/>
        <v>179.14806041989789</v>
      </c>
      <c r="O182" s="20">
        <f t="shared" si="120"/>
        <v>169.91385942967298</v>
      </c>
      <c r="P182" s="20">
        <f t="shared" si="120"/>
        <v>172.85244942641691</v>
      </c>
      <c r="Q182" s="20">
        <f t="shared" si="120"/>
        <v>185.46264573113592</v>
      </c>
    </row>
    <row r="183" spans="1:17" ht="11.45" customHeight="1" x14ac:dyDescent="0.25">
      <c r="A183" s="19" t="s">
        <v>32</v>
      </c>
      <c r="B183" s="18" t="str">
        <f t="shared" ref="B183:Q183" si="121">IF(B51=0,"",B51/B25*1000)</f>
        <v/>
      </c>
      <c r="C183" s="18" t="str">
        <f t="shared" si="121"/>
        <v/>
      </c>
      <c r="D183" s="18" t="str">
        <f t="shared" si="121"/>
        <v/>
      </c>
      <c r="E183" s="18" t="str">
        <f t="shared" si="121"/>
        <v/>
      </c>
      <c r="F183" s="18" t="str">
        <f t="shared" si="121"/>
        <v/>
      </c>
      <c r="G183" s="18" t="str">
        <f t="shared" si="121"/>
        <v/>
      </c>
      <c r="H183" s="18" t="str">
        <f t="shared" si="121"/>
        <v/>
      </c>
      <c r="I183" s="18" t="str">
        <f t="shared" si="121"/>
        <v/>
      </c>
      <c r="J183" s="18" t="str">
        <f t="shared" si="121"/>
        <v/>
      </c>
      <c r="K183" s="18" t="str">
        <f t="shared" si="121"/>
        <v/>
      </c>
      <c r="L183" s="18" t="str">
        <f t="shared" si="121"/>
        <v/>
      </c>
      <c r="M183" s="18" t="str">
        <f t="shared" si="121"/>
        <v/>
      </c>
      <c r="N183" s="18" t="str">
        <f t="shared" si="121"/>
        <v/>
      </c>
      <c r="O183" s="18" t="str">
        <f t="shared" si="121"/>
        <v/>
      </c>
      <c r="P183" s="18" t="str">
        <f t="shared" si="121"/>
        <v/>
      </c>
      <c r="Q183" s="18" t="str">
        <f t="shared" si="121"/>
        <v/>
      </c>
    </row>
    <row r="184" spans="1:17" ht="11.45" customHeight="1" x14ac:dyDescent="0.25">
      <c r="A184" s="17" t="str">
        <f>$A$26</f>
        <v>Domestic coastal shipping</v>
      </c>
      <c r="B184" s="16" t="str">
        <f t="shared" ref="B184:Q184" si="122">IF(B52=0,"",B52/B26*1000)</f>
        <v/>
      </c>
      <c r="C184" s="16" t="str">
        <f t="shared" si="122"/>
        <v/>
      </c>
      <c r="D184" s="16" t="str">
        <f t="shared" si="122"/>
        <v/>
      </c>
      <c r="E184" s="16" t="str">
        <f t="shared" si="122"/>
        <v/>
      </c>
      <c r="F184" s="16" t="str">
        <f t="shared" si="122"/>
        <v/>
      </c>
      <c r="G184" s="16" t="str">
        <f t="shared" si="122"/>
        <v/>
      </c>
      <c r="H184" s="16" t="str">
        <f t="shared" si="122"/>
        <v/>
      </c>
      <c r="I184" s="16" t="str">
        <f t="shared" si="122"/>
        <v/>
      </c>
      <c r="J184" s="16" t="str">
        <f t="shared" si="122"/>
        <v/>
      </c>
      <c r="K184" s="16" t="str">
        <f t="shared" si="122"/>
        <v/>
      </c>
      <c r="L184" s="16" t="str">
        <f t="shared" si="122"/>
        <v/>
      </c>
      <c r="M184" s="16" t="str">
        <f t="shared" si="122"/>
        <v/>
      </c>
      <c r="N184" s="16" t="str">
        <f t="shared" si="122"/>
        <v/>
      </c>
      <c r="O184" s="16" t="str">
        <f t="shared" si="122"/>
        <v/>
      </c>
      <c r="P184" s="16" t="str">
        <f t="shared" si="122"/>
        <v/>
      </c>
      <c r="Q184" s="16" t="str">
        <f t="shared" si="122"/>
        <v/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417.09359645847655</v>
      </c>
      <c r="C188" s="24">
        <f t="shared" si="124"/>
        <v>415.38290244427247</v>
      </c>
      <c r="D188" s="24">
        <f t="shared" si="124"/>
        <v>422.59459691343523</v>
      </c>
      <c r="E188" s="24">
        <f t="shared" si="124"/>
        <v>434.27585662684055</v>
      </c>
      <c r="F188" s="24">
        <f t="shared" si="124"/>
        <v>439.42372060529539</v>
      </c>
      <c r="G188" s="24">
        <f t="shared" si="124"/>
        <v>415.06385755933866</v>
      </c>
      <c r="H188" s="24">
        <f t="shared" si="124"/>
        <v>386.31141070772344</v>
      </c>
      <c r="I188" s="24">
        <f t="shared" si="124"/>
        <v>378.97969764688855</v>
      </c>
      <c r="J188" s="24">
        <f t="shared" si="124"/>
        <v>366.1586436442023</v>
      </c>
      <c r="K188" s="24">
        <f t="shared" si="124"/>
        <v>356.41007325493996</v>
      </c>
      <c r="L188" s="24">
        <f t="shared" si="124"/>
        <v>350.2173494729139</v>
      </c>
      <c r="M188" s="24">
        <f t="shared" si="124"/>
        <v>355.14747019814229</v>
      </c>
      <c r="N188" s="24">
        <f t="shared" si="124"/>
        <v>340.03153017767602</v>
      </c>
      <c r="O188" s="24">
        <f t="shared" si="124"/>
        <v>310.78197788911029</v>
      </c>
      <c r="P188" s="24">
        <f t="shared" si="124"/>
        <v>300.35522233479395</v>
      </c>
      <c r="Q188" s="24">
        <f t="shared" si="124"/>
        <v>281.37397387156614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429.55607654464984</v>
      </c>
      <c r="C189" s="22">
        <f t="shared" si="125"/>
        <v>424.60667017099507</v>
      </c>
      <c r="D189" s="22">
        <f t="shared" si="125"/>
        <v>424.56347317320842</v>
      </c>
      <c r="E189" s="22">
        <f t="shared" si="125"/>
        <v>439.60498777100418</v>
      </c>
      <c r="F189" s="22">
        <f t="shared" si="125"/>
        <v>443.27673266353588</v>
      </c>
      <c r="G189" s="22">
        <f t="shared" si="125"/>
        <v>415.47483137549807</v>
      </c>
      <c r="H189" s="22">
        <f t="shared" si="125"/>
        <v>388.50950055438244</v>
      </c>
      <c r="I189" s="22">
        <f t="shared" si="125"/>
        <v>384.57370864190329</v>
      </c>
      <c r="J189" s="22">
        <f t="shared" si="125"/>
        <v>373.91372526039532</v>
      </c>
      <c r="K189" s="22">
        <f t="shared" si="125"/>
        <v>359.9523882278769</v>
      </c>
      <c r="L189" s="22">
        <f t="shared" si="125"/>
        <v>354.23942160124972</v>
      </c>
      <c r="M189" s="22">
        <f t="shared" si="125"/>
        <v>361.54265154343028</v>
      </c>
      <c r="N189" s="22">
        <f t="shared" si="125"/>
        <v>347.8581449694496</v>
      </c>
      <c r="O189" s="22">
        <f t="shared" si="125"/>
        <v>320.57980708072409</v>
      </c>
      <c r="P189" s="22">
        <f t="shared" si="125"/>
        <v>305.14924199315931</v>
      </c>
      <c r="Q189" s="22">
        <f t="shared" si="125"/>
        <v>281.21757775962146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124.66827892725711</v>
      </c>
      <c r="C190" s="20">
        <f t="shared" si="126"/>
        <v>122.21763477754709</v>
      </c>
      <c r="D190" s="20">
        <f t="shared" si="126"/>
        <v>118.17595166576615</v>
      </c>
      <c r="E190" s="20">
        <f t="shared" si="126"/>
        <v>119.16411514474298</v>
      </c>
      <c r="F190" s="20">
        <f t="shared" si="126"/>
        <v>120.51693508109879</v>
      </c>
      <c r="G190" s="20">
        <f t="shared" si="126"/>
        <v>118.72438784917144</v>
      </c>
      <c r="H190" s="20">
        <f t="shared" si="126"/>
        <v>118.76500261773242</v>
      </c>
      <c r="I190" s="20">
        <f t="shared" si="126"/>
        <v>116.58574456523696</v>
      </c>
      <c r="J190" s="20">
        <f t="shared" si="126"/>
        <v>116.96417941194507</v>
      </c>
      <c r="K190" s="20">
        <f t="shared" si="126"/>
        <v>115.08806539383609</v>
      </c>
      <c r="L190" s="20">
        <f t="shared" si="126"/>
        <v>112.70618843366245</v>
      </c>
      <c r="M190" s="20">
        <f t="shared" si="126"/>
        <v>111.21124937361833</v>
      </c>
      <c r="N190" s="20">
        <f t="shared" si="126"/>
        <v>108.65908590659438</v>
      </c>
      <c r="O190" s="20">
        <f t="shared" si="126"/>
        <v>108.98118654217606</v>
      </c>
      <c r="P190" s="20">
        <f t="shared" si="126"/>
        <v>106.73707519227946</v>
      </c>
      <c r="Q190" s="20">
        <f t="shared" si="126"/>
        <v>103.70923167476522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465.55118353705541</v>
      </c>
      <c r="C191" s="20">
        <f t="shared" si="127"/>
        <v>461.26857229050029</v>
      </c>
      <c r="D191" s="20">
        <f t="shared" si="127"/>
        <v>464.28777003848489</v>
      </c>
      <c r="E191" s="20">
        <f t="shared" si="127"/>
        <v>482.00959281506977</v>
      </c>
      <c r="F191" s="20">
        <f t="shared" si="127"/>
        <v>487.79427063875397</v>
      </c>
      <c r="G191" s="20">
        <f t="shared" si="127"/>
        <v>456.79256463992516</v>
      </c>
      <c r="H191" s="20">
        <f t="shared" si="127"/>
        <v>426.41320318414563</v>
      </c>
      <c r="I191" s="20">
        <f t="shared" si="127"/>
        <v>423.87727183006666</v>
      </c>
      <c r="J191" s="20">
        <f t="shared" si="127"/>
        <v>413.68723978815353</v>
      </c>
      <c r="K191" s="20">
        <f t="shared" si="127"/>
        <v>397.3699935891018</v>
      </c>
      <c r="L191" s="20">
        <f t="shared" si="127"/>
        <v>393.73516064663636</v>
      </c>
      <c r="M191" s="20">
        <f t="shared" si="127"/>
        <v>404.03669175652158</v>
      </c>
      <c r="N191" s="20">
        <f t="shared" si="127"/>
        <v>388.47678017841645</v>
      </c>
      <c r="O191" s="20">
        <f t="shared" si="127"/>
        <v>357.37762536980722</v>
      </c>
      <c r="P191" s="20">
        <f t="shared" si="127"/>
        <v>338.92256057069591</v>
      </c>
      <c r="Q191" s="20">
        <f t="shared" si="127"/>
        <v>312.51974203519518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121.96104134410874</v>
      </c>
      <c r="C192" s="20">
        <f t="shared" si="128"/>
        <v>119.49022607227896</v>
      </c>
      <c r="D192" s="20">
        <f t="shared" si="128"/>
        <v>116.10598665012266</v>
      </c>
      <c r="E192" s="20">
        <f t="shared" si="128"/>
        <v>113.61398887112959</v>
      </c>
      <c r="F192" s="20">
        <f t="shared" si="128"/>
        <v>109.1119530699432</v>
      </c>
      <c r="G192" s="20">
        <f t="shared" si="128"/>
        <v>107.10418744888722</v>
      </c>
      <c r="H192" s="20">
        <f t="shared" si="128"/>
        <v>103.45621739550616</v>
      </c>
      <c r="I192" s="20">
        <f t="shared" si="128"/>
        <v>98.103153617072351</v>
      </c>
      <c r="J192" s="20">
        <f t="shared" si="128"/>
        <v>94.98013990356776</v>
      </c>
      <c r="K192" s="20">
        <f t="shared" si="128"/>
        <v>97.016912854410563</v>
      </c>
      <c r="L192" s="20">
        <f t="shared" si="128"/>
        <v>94.747968756587838</v>
      </c>
      <c r="M192" s="20">
        <f t="shared" si="128"/>
        <v>91.753251629152402</v>
      </c>
      <c r="N192" s="20">
        <f t="shared" si="128"/>
        <v>89.407800531456829</v>
      </c>
      <c r="O192" s="20">
        <f t="shared" si="128"/>
        <v>87.266974888667619</v>
      </c>
      <c r="P192" s="20">
        <f t="shared" si="128"/>
        <v>84.918569326594053</v>
      </c>
      <c r="Q192" s="20">
        <f t="shared" si="128"/>
        <v>82.100955051366341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23.912164652367942</v>
      </c>
      <c r="C193" s="21">
        <f t="shared" si="129"/>
        <v>35.689212443099557</v>
      </c>
      <c r="D193" s="21">
        <f t="shared" si="129"/>
        <v>40.321355928087463</v>
      </c>
      <c r="E193" s="21">
        <f t="shared" si="129"/>
        <v>34.246927853524859</v>
      </c>
      <c r="F193" s="21">
        <f t="shared" si="129"/>
        <v>18.150132525125468</v>
      </c>
      <c r="G193" s="21">
        <f t="shared" si="129"/>
        <v>15.774771108439293</v>
      </c>
      <c r="H193" s="21">
        <f t="shared" si="129"/>
        <v>13.917754727159435</v>
      </c>
      <c r="I193" s="21">
        <f t="shared" si="129"/>
        <v>22.176591326572002</v>
      </c>
      <c r="J193" s="21">
        <f t="shared" si="129"/>
        <v>28.05696352475135</v>
      </c>
      <c r="K193" s="21">
        <f t="shared" si="129"/>
        <v>19.834822398140776</v>
      </c>
      <c r="L193" s="21">
        <f t="shared" si="129"/>
        <v>23.151584900276241</v>
      </c>
      <c r="M193" s="21">
        <f t="shared" si="129"/>
        <v>23.42279571698629</v>
      </c>
      <c r="N193" s="21">
        <f t="shared" si="129"/>
        <v>29.797349197275668</v>
      </c>
      <c r="O193" s="21">
        <f t="shared" si="129"/>
        <v>35.448424073832662</v>
      </c>
      <c r="P193" s="21">
        <f t="shared" si="129"/>
        <v>30.658170654989025</v>
      </c>
      <c r="Q193" s="21">
        <f t="shared" si="129"/>
        <v>33.657101154017866</v>
      </c>
    </row>
    <row r="194" spans="1:17" ht="11.45" customHeight="1" x14ac:dyDescent="0.25">
      <c r="A194" s="17" t="str">
        <f>$A$10</f>
        <v>Metro and tram, urban light rail</v>
      </c>
      <c r="B194" s="20" t="str">
        <f t="shared" ref="B194:Q194" si="130">IF(B10=0,"",B62/B10*1000)</f>
        <v/>
      </c>
      <c r="C194" s="20" t="str">
        <f t="shared" si="130"/>
        <v/>
      </c>
      <c r="D194" s="20" t="str">
        <f t="shared" si="130"/>
        <v/>
      </c>
      <c r="E194" s="20" t="str">
        <f t="shared" si="130"/>
        <v/>
      </c>
      <c r="F194" s="20" t="str">
        <f t="shared" si="130"/>
        <v/>
      </c>
      <c r="G194" s="20" t="str">
        <f t="shared" si="130"/>
        <v/>
      </c>
      <c r="H194" s="20" t="str">
        <f t="shared" si="130"/>
        <v/>
      </c>
      <c r="I194" s="20" t="str">
        <f t="shared" si="130"/>
        <v/>
      </c>
      <c r="J194" s="20" t="str">
        <f t="shared" si="130"/>
        <v/>
      </c>
      <c r="K194" s="20" t="str">
        <f t="shared" si="130"/>
        <v/>
      </c>
      <c r="L194" s="20" t="str">
        <f t="shared" si="130"/>
        <v/>
      </c>
      <c r="M194" s="20" t="str">
        <f t="shared" si="130"/>
        <v/>
      </c>
      <c r="N194" s="20" t="str">
        <f t="shared" si="130"/>
        <v/>
      </c>
      <c r="O194" s="20" t="str">
        <f t="shared" si="130"/>
        <v/>
      </c>
      <c r="P194" s="20" t="str">
        <f t="shared" si="130"/>
        <v/>
      </c>
      <c r="Q194" s="20" t="str">
        <f t="shared" si="130"/>
        <v/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23.912164652367942</v>
      </c>
      <c r="C195" s="20">
        <f t="shared" si="131"/>
        <v>35.689212443099557</v>
      </c>
      <c r="D195" s="20">
        <f t="shared" si="131"/>
        <v>40.321355928087463</v>
      </c>
      <c r="E195" s="20">
        <f t="shared" si="131"/>
        <v>34.246927853524859</v>
      </c>
      <c r="F195" s="20">
        <f t="shared" si="131"/>
        <v>18.150132525125468</v>
      </c>
      <c r="G195" s="20">
        <f t="shared" si="131"/>
        <v>15.774771108439293</v>
      </c>
      <c r="H195" s="20">
        <f t="shared" si="131"/>
        <v>13.917754727159435</v>
      </c>
      <c r="I195" s="20">
        <f t="shared" si="131"/>
        <v>22.176591326572002</v>
      </c>
      <c r="J195" s="20">
        <f t="shared" si="131"/>
        <v>28.05696352475135</v>
      </c>
      <c r="K195" s="20">
        <f t="shared" si="131"/>
        <v>19.834822398140776</v>
      </c>
      <c r="L195" s="20">
        <f t="shared" si="131"/>
        <v>23.151584900276241</v>
      </c>
      <c r="M195" s="20">
        <f t="shared" si="131"/>
        <v>23.42279571698629</v>
      </c>
      <c r="N195" s="20">
        <f t="shared" si="131"/>
        <v>29.797349197275668</v>
      </c>
      <c r="O195" s="20">
        <f t="shared" si="131"/>
        <v>35.448424073832662</v>
      </c>
      <c r="P195" s="20">
        <f t="shared" si="131"/>
        <v>30.658170654989025</v>
      </c>
      <c r="Q195" s="20">
        <f t="shared" si="131"/>
        <v>33.657101154017866</v>
      </c>
    </row>
    <row r="196" spans="1:17" ht="11.45" customHeight="1" x14ac:dyDescent="0.25">
      <c r="A196" s="17" t="str">
        <f>$A$12</f>
        <v>High speed passenger trains</v>
      </c>
      <c r="B196" s="20" t="str">
        <f t="shared" ref="B196:Q196" si="132">IF(B12=0,"",B64/B12*1000)</f>
        <v/>
      </c>
      <c r="C196" s="20" t="str">
        <f t="shared" si="132"/>
        <v/>
      </c>
      <c r="D196" s="20" t="str">
        <f t="shared" si="132"/>
        <v/>
      </c>
      <c r="E196" s="20" t="str">
        <f t="shared" si="132"/>
        <v/>
      </c>
      <c r="F196" s="20" t="str">
        <f t="shared" si="132"/>
        <v/>
      </c>
      <c r="G196" s="20" t="str">
        <f t="shared" si="132"/>
        <v/>
      </c>
      <c r="H196" s="20" t="str">
        <f t="shared" si="132"/>
        <v/>
      </c>
      <c r="I196" s="20" t="str">
        <f t="shared" si="132"/>
        <v/>
      </c>
      <c r="J196" s="20" t="str">
        <f t="shared" si="132"/>
        <v/>
      </c>
      <c r="K196" s="20" t="str">
        <f t="shared" si="132"/>
        <v/>
      </c>
      <c r="L196" s="20" t="str">
        <f t="shared" si="132"/>
        <v/>
      </c>
      <c r="M196" s="20" t="str">
        <f t="shared" si="132"/>
        <v/>
      </c>
      <c r="N196" s="20" t="str">
        <f t="shared" si="132"/>
        <v/>
      </c>
      <c r="O196" s="20" t="str">
        <f t="shared" si="132"/>
        <v/>
      </c>
      <c r="P196" s="20" t="str">
        <f t="shared" si="132"/>
        <v/>
      </c>
      <c r="Q196" s="20" t="str">
        <f t="shared" si="132"/>
        <v/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494.29003563849369</v>
      </c>
      <c r="C197" s="21">
        <f t="shared" si="133"/>
        <v>514.50623803569704</v>
      </c>
      <c r="D197" s="21">
        <f t="shared" si="133"/>
        <v>545.8143953354072</v>
      </c>
      <c r="E197" s="21">
        <f t="shared" si="133"/>
        <v>528.96947251287565</v>
      </c>
      <c r="F197" s="21">
        <f t="shared" si="133"/>
        <v>547.60001644394288</v>
      </c>
      <c r="G197" s="21">
        <f t="shared" si="133"/>
        <v>551.13121401652825</v>
      </c>
      <c r="H197" s="21">
        <f t="shared" si="133"/>
        <v>509.55702699070395</v>
      </c>
      <c r="I197" s="21">
        <f t="shared" si="133"/>
        <v>469.22077933218935</v>
      </c>
      <c r="J197" s="21">
        <f t="shared" si="133"/>
        <v>436.94079937434913</v>
      </c>
      <c r="K197" s="21">
        <f t="shared" si="133"/>
        <v>465.36010847758735</v>
      </c>
      <c r="L197" s="21">
        <f t="shared" si="133"/>
        <v>457.93675477877099</v>
      </c>
      <c r="M197" s="21">
        <f t="shared" si="133"/>
        <v>431.01661505537157</v>
      </c>
      <c r="N197" s="21">
        <f t="shared" si="133"/>
        <v>400.28934249066134</v>
      </c>
      <c r="O197" s="21">
        <f t="shared" si="133"/>
        <v>340.27183741813076</v>
      </c>
      <c r="P197" s="21">
        <f t="shared" si="133"/>
        <v>351.26768889018507</v>
      </c>
      <c r="Q197" s="21">
        <f t="shared" si="133"/>
        <v>364.87536301712396</v>
      </c>
    </row>
    <row r="198" spans="1:17" ht="11.45" customHeight="1" x14ac:dyDescent="0.25">
      <c r="A198" s="17" t="str">
        <f>$A$14</f>
        <v>Domestic</v>
      </c>
      <c r="B198" s="20" t="str">
        <f t="shared" ref="B198:Q198" si="134">IF(B14=0,"",B66/B14*1000)</f>
        <v/>
      </c>
      <c r="C198" s="20" t="str">
        <f t="shared" si="134"/>
        <v/>
      </c>
      <c r="D198" s="20" t="str">
        <f t="shared" si="134"/>
        <v/>
      </c>
      <c r="E198" s="20" t="str">
        <f t="shared" si="134"/>
        <v/>
      </c>
      <c r="F198" s="20" t="str">
        <f t="shared" si="134"/>
        <v/>
      </c>
      <c r="G198" s="20" t="str">
        <f t="shared" si="134"/>
        <v/>
      </c>
      <c r="H198" s="20" t="str">
        <f t="shared" si="134"/>
        <v/>
      </c>
      <c r="I198" s="20" t="str">
        <f t="shared" si="134"/>
        <v/>
      </c>
      <c r="J198" s="20" t="str">
        <f t="shared" si="134"/>
        <v/>
      </c>
      <c r="K198" s="20" t="str">
        <f t="shared" si="134"/>
        <v/>
      </c>
      <c r="L198" s="20" t="str">
        <f t="shared" si="134"/>
        <v/>
      </c>
      <c r="M198" s="20" t="str">
        <f t="shared" si="134"/>
        <v/>
      </c>
      <c r="N198" s="20" t="str">
        <f t="shared" si="134"/>
        <v/>
      </c>
      <c r="O198" s="20" t="str">
        <f t="shared" si="134"/>
        <v/>
      </c>
      <c r="P198" s="20" t="str">
        <f t="shared" si="134"/>
        <v/>
      </c>
      <c r="Q198" s="20" t="str">
        <f t="shared" si="134"/>
        <v/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495.13377503190503</v>
      </c>
      <c r="C199" s="20">
        <f t="shared" si="135"/>
        <v>521.96331363358217</v>
      </c>
      <c r="D199" s="20">
        <f t="shared" si="135"/>
        <v>555.7075760026396</v>
      </c>
      <c r="E199" s="20">
        <f t="shared" si="135"/>
        <v>539.22793277930498</v>
      </c>
      <c r="F199" s="20">
        <f t="shared" si="135"/>
        <v>558.41633339734403</v>
      </c>
      <c r="G199" s="20">
        <f t="shared" si="135"/>
        <v>569.89230760117221</v>
      </c>
      <c r="H199" s="20">
        <f t="shared" si="135"/>
        <v>531.78713288511324</v>
      </c>
      <c r="I199" s="20">
        <f t="shared" si="135"/>
        <v>487.00683908004686</v>
      </c>
      <c r="J199" s="20">
        <f t="shared" si="135"/>
        <v>457.36253210886326</v>
      </c>
      <c r="K199" s="20">
        <f t="shared" si="135"/>
        <v>486.62889198561953</v>
      </c>
      <c r="L199" s="20">
        <f t="shared" si="135"/>
        <v>472.29506315045876</v>
      </c>
      <c r="M199" s="20">
        <f t="shared" si="135"/>
        <v>439.98543413650901</v>
      </c>
      <c r="N199" s="20">
        <f t="shared" si="135"/>
        <v>410.70053399987916</v>
      </c>
      <c r="O199" s="20">
        <f t="shared" si="135"/>
        <v>345.32718310726585</v>
      </c>
      <c r="P199" s="20">
        <f t="shared" si="135"/>
        <v>352.66556442687818</v>
      </c>
      <c r="Q199" s="20">
        <f t="shared" si="135"/>
        <v>360.73846118031111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484.24603298891361</v>
      </c>
      <c r="C200" s="20">
        <f t="shared" si="136"/>
        <v>435.97631101552753</v>
      </c>
      <c r="D200" s="20">
        <f t="shared" si="136"/>
        <v>468.84033766546918</v>
      </c>
      <c r="E200" s="20">
        <f t="shared" si="136"/>
        <v>461.61573424227834</v>
      </c>
      <c r="F200" s="20">
        <f t="shared" si="136"/>
        <v>485.2742804605216</v>
      </c>
      <c r="G200" s="20">
        <f t="shared" si="136"/>
        <v>459.01665676799968</v>
      </c>
      <c r="H200" s="20">
        <f t="shared" si="136"/>
        <v>414.79919118741901</v>
      </c>
      <c r="I200" s="20">
        <f t="shared" si="136"/>
        <v>409.74655809429726</v>
      </c>
      <c r="J200" s="20">
        <f t="shared" si="136"/>
        <v>375.4067596903007</v>
      </c>
      <c r="K200" s="20">
        <f t="shared" si="136"/>
        <v>404.82965895495153</v>
      </c>
      <c r="L200" s="20">
        <f t="shared" si="136"/>
        <v>411.88277347288084</v>
      </c>
      <c r="M200" s="20">
        <f t="shared" si="136"/>
        <v>394.94046668946231</v>
      </c>
      <c r="N200" s="20">
        <f t="shared" si="136"/>
        <v>362.40417385641365</v>
      </c>
      <c r="O200" s="20">
        <f t="shared" si="136"/>
        <v>318.3213332838925</v>
      </c>
      <c r="P200" s="20">
        <f t="shared" si="136"/>
        <v>345.24411314577816</v>
      </c>
      <c r="Q200" s="20">
        <f t="shared" si="136"/>
        <v>387.00045256898517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892.56188679207889</v>
      </c>
      <c r="C201" s="24">
        <f t="shared" si="137"/>
        <v>927.55087614339152</v>
      </c>
      <c r="D201" s="24">
        <f t="shared" si="137"/>
        <v>941.70118701924946</v>
      </c>
      <c r="E201" s="24">
        <f t="shared" si="137"/>
        <v>1058.4192502512178</v>
      </c>
      <c r="F201" s="24">
        <f t="shared" si="137"/>
        <v>1242.3047142223854</v>
      </c>
      <c r="G201" s="24">
        <f t="shared" si="137"/>
        <v>1434.0380272692137</v>
      </c>
      <c r="H201" s="24">
        <f t="shared" si="137"/>
        <v>1332.7535396014973</v>
      </c>
      <c r="I201" s="24">
        <f t="shared" si="137"/>
        <v>1149.7453922000998</v>
      </c>
      <c r="J201" s="24">
        <f t="shared" si="137"/>
        <v>1149.3210693594724</v>
      </c>
      <c r="K201" s="24">
        <f t="shared" si="137"/>
        <v>1187.9125021226705</v>
      </c>
      <c r="L201" s="24">
        <f t="shared" si="137"/>
        <v>1168.3047977491206</v>
      </c>
      <c r="M201" s="24">
        <f t="shared" si="137"/>
        <v>1224.0230587538786</v>
      </c>
      <c r="N201" s="24">
        <f t="shared" si="137"/>
        <v>1039.6249124814663</v>
      </c>
      <c r="O201" s="24">
        <f t="shared" si="137"/>
        <v>1091.021107248906</v>
      </c>
      <c r="P201" s="24">
        <f t="shared" si="137"/>
        <v>934.32655312249619</v>
      </c>
      <c r="Q201" s="24">
        <f t="shared" si="137"/>
        <v>925.03086399265931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1392.9821106559721</v>
      </c>
      <c r="C202" s="22">
        <f t="shared" si="138"/>
        <v>1372.9636474948679</v>
      </c>
      <c r="D202" s="22">
        <f t="shared" si="138"/>
        <v>1329.2236720082492</v>
      </c>
      <c r="E202" s="22">
        <f t="shared" si="138"/>
        <v>1546.5817792022365</v>
      </c>
      <c r="F202" s="22">
        <f t="shared" si="138"/>
        <v>1869.1155393694173</v>
      </c>
      <c r="G202" s="22">
        <f t="shared" si="138"/>
        <v>2116.3222687777197</v>
      </c>
      <c r="H202" s="22">
        <f t="shared" si="138"/>
        <v>1992.703539244415</v>
      </c>
      <c r="I202" s="22">
        <f t="shared" si="138"/>
        <v>1746.5855216433474</v>
      </c>
      <c r="J202" s="22">
        <f t="shared" si="138"/>
        <v>1654.6115141166063</v>
      </c>
      <c r="K202" s="22">
        <f t="shared" si="138"/>
        <v>1626.8595732100875</v>
      </c>
      <c r="L202" s="22">
        <f t="shared" si="138"/>
        <v>1725.8750495533914</v>
      </c>
      <c r="M202" s="22">
        <f t="shared" si="138"/>
        <v>1810.5714406340394</v>
      </c>
      <c r="N202" s="22">
        <f t="shared" si="138"/>
        <v>1348.4397404669085</v>
      </c>
      <c r="O202" s="22">
        <f t="shared" si="138"/>
        <v>1496.9125581737287</v>
      </c>
      <c r="P202" s="22">
        <f t="shared" si="138"/>
        <v>1192.4364356272786</v>
      </c>
      <c r="Q202" s="22">
        <f t="shared" si="138"/>
        <v>1193.2320533501249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1143.5767276545212</v>
      </c>
      <c r="C203" s="20">
        <f t="shared" si="139"/>
        <v>1111.9920493150607</v>
      </c>
      <c r="D203" s="20">
        <f t="shared" si="139"/>
        <v>1089.720761776882</v>
      </c>
      <c r="E203" s="20">
        <f t="shared" si="139"/>
        <v>1071.7381613068358</v>
      </c>
      <c r="F203" s="20">
        <f t="shared" si="139"/>
        <v>1050.0248156216032</v>
      </c>
      <c r="G203" s="20">
        <f t="shared" si="139"/>
        <v>1032.4945888239292</v>
      </c>
      <c r="H203" s="20">
        <f t="shared" si="139"/>
        <v>1017.722816554653</v>
      </c>
      <c r="I203" s="20">
        <f t="shared" si="139"/>
        <v>980.6380022738216</v>
      </c>
      <c r="J203" s="20">
        <f t="shared" si="139"/>
        <v>961.60957093853972</v>
      </c>
      <c r="K203" s="20">
        <f t="shared" si="139"/>
        <v>953.63880309158901</v>
      </c>
      <c r="L203" s="20">
        <f t="shared" si="139"/>
        <v>946.61018506455173</v>
      </c>
      <c r="M203" s="20">
        <f t="shared" si="139"/>
        <v>942.28759351733515</v>
      </c>
      <c r="N203" s="20">
        <f t="shared" si="139"/>
        <v>922.86285332708917</v>
      </c>
      <c r="O203" s="20">
        <f t="shared" si="139"/>
        <v>904.2247057764032</v>
      </c>
      <c r="P203" s="20">
        <f t="shared" si="139"/>
        <v>891.58610983434221</v>
      </c>
      <c r="Q203" s="20">
        <f t="shared" si="139"/>
        <v>875.16836594077586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1405.1488626450769</v>
      </c>
      <c r="C204" s="20">
        <f t="shared" si="140"/>
        <v>1385.5128896466688</v>
      </c>
      <c r="D204" s="20">
        <f t="shared" si="140"/>
        <v>1340.4916135153826</v>
      </c>
      <c r="E204" s="20">
        <f t="shared" si="140"/>
        <v>1569.9284983413695</v>
      </c>
      <c r="F204" s="20">
        <f t="shared" si="140"/>
        <v>1907.834150424547</v>
      </c>
      <c r="G204" s="20">
        <f t="shared" si="140"/>
        <v>2170.8023301192716</v>
      </c>
      <c r="H204" s="20">
        <f t="shared" si="140"/>
        <v>2043.9879804025054</v>
      </c>
      <c r="I204" s="20">
        <f t="shared" si="140"/>
        <v>1787.9785603165474</v>
      </c>
      <c r="J204" s="20">
        <f t="shared" si="140"/>
        <v>1691.2646541022898</v>
      </c>
      <c r="K204" s="20">
        <f t="shared" si="140"/>
        <v>1666.8763511580473</v>
      </c>
      <c r="L204" s="20">
        <f t="shared" si="140"/>
        <v>1770.9142174143676</v>
      </c>
      <c r="M204" s="20">
        <f t="shared" si="140"/>
        <v>1862.2562966194514</v>
      </c>
      <c r="N204" s="20">
        <f t="shared" si="140"/>
        <v>1369.2511684423466</v>
      </c>
      <c r="O204" s="20">
        <f t="shared" si="140"/>
        <v>1530.1938407506123</v>
      </c>
      <c r="P204" s="20">
        <f t="shared" si="140"/>
        <v>1207.4930578703929</v>
      </c>
      <c r="Q204" s="20">
        <f t="shared" si="140"/>
        <v>1211.5814014428347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22.261287489492304</v>
      </c>
      <c r="C205" s="21">
        <f t="shared" si="141"/>
        <v>22.156674401127443</v>
      </c>
      <c r="D205" s="21">
        <f t="shared" si="141"/>
        <v>20.402247702546475</v>
      </c>
      <c r="E205" s="21">
        <f t="shared" si="141"/>
        <v>18.952344689105701</v>
      </c>
      <c r="F205" s="21">
        <f t="shared" si="141"/>
        <v>14.54063107126164</v>
      </c>
      <c r="G205" s="21">
        <f t="shared" si="141"/>
        <v>13.314184405542008</v>
      </c>
      <c r="H205" s="21">
        <f t="shared" si="141"/>
        <v>4.7875936018741232</v>
      </c>
      <c r="I205" s="21">
        <f t="shared" si="141"/>
        <v>4.1301133736084417</v>
      </c>
      <c r="J205" s="21">
        <f t="shared" si="141"/>
        <v>10.896449974984883</v>
      </c>
      <c r="K205" s="21">
        <f t="shared" si="141"/>
        <v>13.882041753695601</v>
      </c>
      <c r="L205" s="21">
        <f t="shared" si="141"/>
        <v>4.2637268594266873</v>
      </c>
      <c r="M205" s="21">
        <f t="shared" si="141"/>
        <v>4.3471334537501445</v>
      </c>
      <c r="N205" s="21">
        <f t="shared" si="141"/>
        <v>6.4184114604164497</v>
      </c>
      <c r="O205" s="21">
        <f t="shared" si="141"/>
        <v>8.0998622696380629</v>
      </c>
      <c r="P205" s="21">
        <f t="shared" si="141"/>
        <v>6.6166163904173194</v>
      </c>
      <c r="Q205" s="21">
        <f t="shared" si="141"/>
        <v>7.9267372078640363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675.04468528234997</v>
      </c>
      <c r="C206" s="21">
        <f t="shared" si="142"/>
        <v>711.73297359284925</v>
      </c>
      <c r="D206" s="21">
        <f t="shared" si="142"/>
        <v>744.47232660346913</v>
      </c>
      <c r="E206" s="21">
        <f t="shared" si="142"/>
        <v>741.23941156101444</v>
      </c>
      <c r="F206" s="21">
        <f t="shared" si="142"/>
        <v>761.50272359498547</v>
      </c>
      <c r="G206" s="21">
        <f t="shared" si="142"/>
        <v>756.61819106488053</v>
      </c>
      <c r="H206" s="21">
        <f t="shared" si="142"/>
        <v>708.03845750891139</v>
      </c>
      <c r="I206" s="21">
        <f t="shared" si="142"/>
        <v>702.20661386908534</v>
      </c>
      <c r="J206" s="21">
        <f t="shared" si="142"/>
        <v>614.25020214686276</v>
      </c>
      <c r="K206" s="21">
        <f t="shared" si="142"/>
        <v>678.42554276422834</v>
      </c>
      <c r="L206" s="21">
        <f t="shared" si="142"/>
        <v>609.64356575534623</v>
      </c>
      <c r="M206" s="21">
        <f t="shared" si="142"/>
        <v>560.08108823840166</v>
      </c>
      <c r="N206" s="21">
        <f t="shared" si="142"/>
        <v>560.37219807866427</v>
      </c>
      <c r="O206" s="21">
        <f t="shared" si="142"/>
        <v>529.17681369069248</v>
      </c>
      <c r="P206" s="21">
        <f t="shared" si="142"/>
        <v>539.13854246926451</v>
      </c>
      <c r="Q206" s="21">
        <f t="shared" si="142"/>
        <v>575.27527614874168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2474.9676865447491</v>
      </c>
      <c r="C207" s="20">
        <f t="shared" si="143"/>
        <v>2515.1982670890161</v>
      </c>
      <c r="D207" s="20">
        <f t="shared" si="143"/>
        <v>2587.7728518207377</v>
      </c>
      <c r="E207" s="20">
        <f t="shared" si="143"/>
        <v>2473.4259248804528</v>
      </c>
      <c r="F207" s="20">
        <f t="shared" si="143"/>
        <v>2548.5437568097677</v>
      </c>
      <c r="G207" s="20">
        <f t="shared" si="143"/>
        <v>2553.4980707065979</v>
      </c>
      <c r="H207" s="20">
        <f t="shared" si="143"/>
        <v>2493.3454012177176</v>
      </c>
      <c r="I207" s="20">
        <f t="shared" si="143"/>
        <v>2524.1059026848388</v>
      </c>
      <c r="J207" s="20">
        <f t="shared" si="143"/>
        <v>2337.2854612545661</v>
      </c>
      <c r="K207" s="20">
        <f t="shared" si="143"/>
        <v>2548.6820250535911</v>
      </c>
      <c r="L207" s="20">
        <f t="shared" si="143"/>
        <v>2290.6047611092631</v>
      </c>
      <c r="M207" s="20">
        <f t="shared" si="143"/>
        <v>1989.0297672001409</v>
      </c>
      <c r="N207" s="20">
        <f t="shared" si="143"/>
        <v>1944.6686387705599</v>
      </c>
      <c r="O207" s="20">
        <f t="shared" si="143"/>
        <v>1709.5716912179118</v>
      </c>
      <c r="P207" s="20">
        <f t="shared" si="143"/>
        <v>1678.0333443896698</v>
      </c>
      <c r="Q207" s="20">
        <f t="shared" si="143"/>
        <v>1757.0382198217965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658.70211041928644</v>
      </c>
      <c r="C208" s="20">
        <f t="shared" si="144"/>
        <v>696.00633272246466</v>
      </c>
      <c r="D208" s="20">
        <f t="shared" si="144"/>
        <v>724.85652654609441</v>
      </c>
      <c r="E208" s="20">
        <f t="shared" si="144"/>
        <v>709.09339689426849</v>
      </c>
      <c r="F208" s="20">
        <f t="shared" si="144"/>
        <v>727.00469457554686</v>
      </c>
      <c r="G208" s="20">
        <f t="shared" si="144"/>
        <v>716.12275513703685</v>
      </c>
      <c r="H208" s="20">
        <f t="shared" si="144"/>
        <v>681.83522126531579</v>
      </c>
      <c r="I208" s="20">
        <f t="shared" si="144"/>
        <v>672.06295189775074</v>
      </c>
      <c r="J208" s="20">
        <f t="shared" si="144"/>
        <v>590.57560628302599</v>
      </c>
      <c r="K208" s="20">
        <f t="shared" si="144"/>
        <v>652.61994598073181</v>
      </c>
      <c r="L208" s="20">
        <f t="shared" si="144"/>
        <v>587.79202634696912</v>
      </c>
      <c r="M208" s="20">
        <f t="shared" si="144"/>
        <v>542.89968841760196</v>
      </c>
      <c r="N208" s="20">
        <f t="shared" si="144"/>
        <v>539.29105444417462</v>
      </c>
      <c r="O208" s="20">
        <f t="shared" si="144"/>
        <v>511.49325424865145</v>
      </c>
      <c r="P208" s="20">
        <f t="shared" si="144"/>
        <v>520.33931875087774</v>
      </c>
      <c r="Q208" s="20">
        <f t="shared" si="144"/>
        <v>558.29990870077927</v>
      </c>
    </row>
    <row r="209" spans="1:17" ht="11.45" customHeight="1" x14ac:dyDescent="0.25">
      <c r="A209" s="19" t="s">
        <v>32</v>
      </c>
      <c r="B209" s="18" t="str">
        <f t="shared" ref="B209:Q209" si="145">IF(B25=0,"",B77/B25*1000)</f>
        <v/>
      </c>
      <c r="C209" s="18" t="str">
        <f t="shared" si="145"/>
        <v/>
      </c>
      <c r="D209" s="18" t="str">
        <f t="shared" si="145"/>
        <v/>
      </c>
      <c r="E209" s="18" t="str">
        <f t="shared" si="145"/>
        <v/>
      </c>
      <c r="F209" s="18" t="str">
        <f t="shared" si="145"/>
        <v/>
      </c>
      <c r="G209" s="18" t="str">
        <f t="shared" si="145"/>
        <v/>
      </c>
      <c r="H209" s="18" t="str">
        <f t="shared" si="145"/>
        <v/>
      </c>
      <c r="I209" s="18" t="str">
        <f t="shared" si="145"/>
        <v/>
      </c>
      <c r="J209" s="18" t="str">
        <f t="shared" si="145"/>
        <v/>
      </c>
      <c r="K209" s="18" t="str">
        <f t="shared" si="145"/>
        <v/>
      </c>
      <c r="L209" s="18" t="str">
        <f t="shared" si="145"/>
        <v/>
      </c>
      <c r="M209" s="18" t="str">
        <f t="shared" si="145"/>
        <v/>
      </c>
      <c r="N209" s="18" t="str">
        <f t="shared" si="145"/>
        <v/>
      </c>
      <c r="O209" s="18" t="str">
        <f t="shared" si="145"/>
        <v/>
      </c>
      <c r="P209" s="18" t="str">
        <f t="shared" si="145"/>
        <v/>
      </c>
      <c r="Q209" s="18" t="str">
        <f t="shared" si="145"/>
        <v/>
      </c>
    </row>
    <row r="210" spans="1:17" ht="11.45" customHeight="1" x14ac:dyDescent="0.25">
      <c r="A210" s="17" t="str">
        <f>$A$26</f>
        <v>Domestic coastal shipping</v>
      </c>
      <c r="B210" s="16" t="str">
        <f t="shared" ref="B210:Q210" si="146">IF(B26=0,"",B78/B26*1000)</f>
        <v/>
      </c>
      <c r="C210" s="16" t="str">
        <f t="shared" si="146"/>
        <v/>
      </c>
      <c r="D210" s="16" t="str">
        <f t="shared" si="146"/>
        <v/>
      </c>
      <c r="E210" s="16" t="str">
        <f t="shared" si="146"/>
        <v/>
      </c>
      <c r="F210" s="16" t="str">
        <f t="shared" si="146"/>
        <v/>
      </c>
      <c r="G210" s="16" t="str">
        <f t="shared" si="146"/>
        <v/>
      </c>
      <c r="H210" s="16" t="str">
        <f t="shared" si="146"/>
        <v/>
      </c>
      <c r="I210" s="16" t="str">
        <f t="shared" si="146"/>
        <v/>
      </c>
      <c r="J210" s="16" t="str">
        <f t="shared" si="146"/>
        <v/>
      </c>
      <c r="K210" s="16" t="str">
        <f t="shared" si="146"/>
        <v/>
      </c>
      <c r="L210" s="16" t="str">
        <f t="shared" si="146"/>
        <v/>
      </c>
      <c r="M210" s="16" t="str">
        <f t="shared" si="146"/>
        <v/>
      </c>
      <c r="N210" s="16" t="str">
        <f t="shared" si="146"/>
        <v/>
      </c>
      <c r="O210" s="16" t="str">
        <f t="shared" si="146"/>
        <v/>
      </c>
      <c r="P210" s="16" t="str">
        <f t="shared" si="146"/>
        <v/>
      </c>
      <c r="Q210" s="16" t="str">
        <f t="shared" si="146"/>
        <v/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6255.6317222861408</v>
      </c>
      <c r="C4" s="79">
        <f t="shared" si="0"/>
        <v>6497.2440064611601</v>
      </c>
      <c r="D4" s="79">
        <f t="shared" si="0"/>
        <v>6660.0928900370072</v>
      </c>
      <c r="E4" s="79">
        <f t="shared" si="0"/>
        <v>6781.1754311188497</v>
      </c>
      <c r="F4" s="79">
        <f t="shared" si="0"/>
        <v>6914.1507940843348</v>
      </c>
      <c r="G4" s="79">
        <f t="shared" si="0"/>
        <v>7145.8472926373061</v>
      </c>
      <c r="H4" s="79">
        <f t="shared" si="0"/>
        <v>7366.8234755473977</v>
      </c>
      <c r="I4" s="79">
        <f t="shared" si="0"/>
        <v>7508.65457210158</v>
      </c>
      <c r="J4" s="79">
        <f t="shared" si="0"/>
        <v>7659.2430707339299</v>
      </c>
      <c r="K4" s="79">
        <f t="shared" si="0"/>
        <v>7656.9699239061711</v>
      </c>
      <c r="L4" s="79">
        <f t="shared" si="0"/>
        <v>7492.9961775990869</v>
      </c>
      <c r="M4" s="79">
        <f t="shared" si="0"/>
        <v>7633.9489954451537</v>
      </c>
      <c r="N4" s="79">
        <f t="shared" si="0"/>
        <v>7795.6151625325001</v>
      </c>
      <c r="O4" s="79">
        <f t="shared" si="0"/>
        <v>7936.9988388572046</v>
      </c>
      <c r="P4" s="79">
        <f t="shared" si="0"/>
        <v>8232.3637320909438</v>
      </c>
      <c r="Q4" s="79">
        <f t="shared" si="0"/>
        <v>8479.3894380309503</v>
      </c>
    </row>
    <row r="5" spans="1:17" ht="11.45" customHeight="1" x14ac:dyDescent="0.25">
      <c r="A5" s="23" t="s">
        <v>30</v>
      </c>
      <c r="B5" s="78">
        <v>35.631722286139635</v>
      </c>
      <c r="C5" s="78">
        <v>37.244006461159685</v>
      </c>
      <c r="D5" s="78">
        <v>40.09289003700745</v>
      </c>
      <c r="E5" s="78">
        <v>41.175431118849779</v>
      </c>
      <c r="F5" s="78">
        <v>44.150794084334592</v>
      </c>
      <c r="G5" s="78">
        <v>45.847292637306914</v>
      </c>
      <c r="H5" s="78">
        <v>46.823475547398452</v>
      </c>
      <c r="I5" s="78">
        <v>48.654572101580989</v>
      </c>
      <c r="J5" s="78">
        <v>49.243070733930267</v>
      </c>
      <c r="K5" s="78">
        <v>51.097235672041158</v>
      </c>
      <c r="L5" s="78">
        <v>52.996177599086664</v>
      </c>
      <c r="M5" s="78">
        <v>54.560925540947764</v>
      </c>
      <c r="N5" s="78">
        <v>57.570225391092769</v>
      </c>
      <c r="O5" s="78">
        <v>59.609394345259041</v>
      </c>
      <c r="P5" s="78">
        <v>62.421410697700338</v>
      </c>
      <c r="Q5" s="78">
        <v>65.201776914717485</v>
      </c>
    </row>
    <row r="6" spans="1:17" ht="11.45" customHeight="1" x14ac:dyDescent="0.25">
      <c r="A6" s="19" t="s">
        <v>29</v>
      </c>
      <c r="B6" s="76">
        <v>5600.0000000000009</v>
      </c>
      <c r="C6" s="76">
        <v>5800</v>
      </c>
      <c r="D6" s="76">
        <v>5900</v>
      </c>
      <c r="E6" s="76">
        <v>6000</v>
      </c>
      <c r="F6" s="76">
        <v>6100</v>
      </c>
      <c r="G6" s="76">
        <v>6299.9999999999991</v>
      </c>
      <c r="H6" s="76">
        <v>6499.9999999999991</v>
      </c>
      <c r="I6" s="76">
        <v>6599.9999999999991</v>
      </c>
      <c r="J6" s="76">
        <v>6700</v>
      </c>
      <c r="K6" s="76">
        <v>6699.9999999999991</v>
      </c>
      <c r="L6" s="76">
        <v>6500</v>
      </c>
      <c r="M6" s="76">
        <v>6591.7580235815713</v>
      </c>
      <c r="N6" s="76">
        <v>6733.1326886577026</v>
      </c>
      <c r="O6" s="76">
        <v>6850.9305497477944</v>
      </c>
      <c r="P6" s="76">
        <v>7132.3960366344827</v>
      </c>
      <c r="Q6" s="76">
        <v>7321.358260666726</v>
      </c>
    </row>
    <row r="7" spans="1:17" ht="11.45" customHeight="1" x14ac:dyDescent="0.25">
      <c r="A7" s="62" t="s">
        <v>59</v>
      </c>
      <c r="B7" s="77">
        <f t="shared" ref="B7" si="1">IF(B34=0,0,B34*B144)</f>
        <v>3503.6032526792619</v>
      </c>
      <c r="C7" s="77">
        <f t="shared" ref="C7:Q7" si="2">IF(C34=0,0,C34*C144)</f>
        <v>3404.012372348212</v>
      </c>
      <c r="D7" s="77">
        <f t="shared" si="2"/>
        <v>3262.2050466720693</v>
      </c>
      <c r="E7" s="77">
        <f t="shared" si="2"/>
        <v>3168.2323713441961</v>
      </c>
      <c r="F7" s="77">
        <f t="shared" si="2"/>
        <v>3020.8893683815704</v>
      </c>
      <c r="G7" s="77">
        <f t="shared" si="2"/>
        <v>2925.5481425193357</v>
      </c>
      <c r="H7" s="77">
        <f t="shared" si="2"/>
        <v>2820.4381977421149</v>
      </c>
      <c r="I7" s="77">
        <f t="shared" si="2"/>
        <v>2695.2692457140865</v>
      </c>
      <c r="J7" s="77">
        <f t="shared" si="2"/>
        <v>2630.2099418000275</v>
      </c>
      <c r="K7" s="77">
        <f t="shared" si="2"/>
        <v>2500.08561124779</v>
      </c>
      <c r="L7" s="77">
        <f t="shared" si="2"/>
        <v>2331.639513524141</v>
      </c>
      <c r="M7" s="77">
        <f t="shared" si="2"/>
        <v>2343.0885422703018</v>
      </c>
      <c r="N7" s="77">
        <f t="shared" si="2"/>
        <v>2337.6939355819882</v>
      </c>
      <c r="O7" s="77">
        <f t="shared" si="2"/>
        <v>2296.5022930316786</v>
      </c>
      <c r="P7" s="77">
        <f t="shared" si="2"/>
        <v>2323.7571062832349</v>
      </c>
      <c r="Q7" s="77">
        <f t="shared" si="2"/>
        <v>2373.3287384626019</v>
      </c>
    </row>
    <row r="8" spans="1:17" ht="11.45" customHeight="1" x14ac:dyDescent="0.25">
      <c r="A8" s="62" t="s">
        <v>58</v>
      </c>
      <c r="B8" s="77">
        <f t="shared" ref="B8" si="3">IF(B35=0,0,B35*B145)</f>
        <v>2053.6840679898974</v>
      </c>
      <c r="C8" s="77">
        <f t="shared" ref="C8:Q8" si="4">IF(C35=0,0,C35*C145)</f>
        <v>2345.7919406876331</v>
      </c>
      <c r="D8" s="77">
        <f t="shared" si="4"/>
        <v>2586.032190243026</v>
      </c>
      <c r="E8" s="77">
        <f t="shared" si="4"/>
        <v>2783.4401108092798</v>
      </c>
      <c r="F8" s="77">
        <f t="shared" si="4"/>
        <v>3033.7866507777103</v>
      </c>
      <c r="G8" s="77">
        <f t="shared" si="4"/>
        <v>3331.361792736207</v>
      </c>
      <c r="H8" s="77">
        <f t="shared" si="4"/>
        <v>3658.0942248284555</v>
      </c>
      <c r="I8" s="77">
        <f t="shared" si="4"/>
        <v>3884.2742184148219</v>
      </c>
      <c r="J8" s="77">
        <f t="shared" si="4"/>
        <v>4049.0024312031242</v>
      </c>
      <c r="K8" s="77">
        <f t="shared" si="4"/>
        <v>4177.7633232246444</v>
      </c>
      <c r="L8" s="77">
        <f t="shared" si="4"/>
        <v>4144.0765554435638</v>
      </c>
      <c r="M8" s="77">
        <f t="shared" si="4"/>
        <v>4220.5519822847964</v>
      </c>
      <c r="N8" s="77">
        <f t="shared" si="4"/>
        <v>4358.3068180789542</v>
      </c>
      <c r="O8" s="77">
        <f t="shared" si="4"/>
        <v>4510.1463175675344</v>
      </c>
      <c r="P8" s="77">
        <f t="shared" si="4"/>
        <v>4759.2735579973269</v>
      </c>
      <c r="Q8" s="77">
        <f t="shared" si="4"/>
        <v>4899.0077430463216</v>
      </c>
    </row>
    <row r="9" spans="1:17" ht="11.45" customHeight="1" x14ac:dyDescent="0.25">
      <c r="A9" s="62" t="s">
        <v>57</v>
      </c>
      <c r="B9" s="77">
        <f t="shared" ref="B9" si="5">IF(B36=0,0,B36*B146)</f>
        <v>42.712679330840345</v>
      </c>
      <c r="C9" s="77">
        <f t="shared" ref="C9:Q9" si="6">IF(C36=0,0,C36*C146)</f>
        <v>50.195686964155428</v>
      </c>
      <c r="D9" s="77">
        <f t="shared" si="6"/>
        <v>51.762763084904726</v>
      </c>
      <c r="E9" s="77">
        <f t="shared" si="6"/>
        <v>48.32751784652438</v>
      </c>
      <c r="F9" s="77">
        <f t="shared" si="6"/>
        <v>45.323980840719365</v>
      </c>
      <c r="G9" s="77">
        <f t="shared" si="6"/>
        <v>43.090064744457152</v>
      </c>
      <c r="H9" s="77">
        <f t="shared" si="6"/>
        <v>21.467577429429554</v>
      </c>
      <c r="I9" s="77">
        <f t="shared" si="6"/>
        <v>20.456535871090956</v>
      </c>
      <c r="J9" s="77">
        <f t="shared" si="6"/>
        <v>20.771387722746045</v>
      </c>
      <c r="K9" s="77">
        <f t="shared" si="6"/>
        <v>22.11855269384732</v>
      </c>
      <c r="L9" s="77">
        <f t="shared" si="6"/>
        <v>21.055543686928779</v>
      </c>
      <c r="M9" s="77">
        <f t="shared" si="6"/>
        <v>20.097784329066712</v>
      </c>
      <c r="N9" s="77">
        <f t="shared" si="6"/>
        <v>19.97879365377225</v>
      </c>
      <c r="O9" s="77">
        <f t="shared" si="6"/>
        <v>20.709941888080841</v>
      </c>
      <c r="P9" s="77">
        <f t="shared" si="6"/>
        <v>20.568839580297649</v>
      </c>
      <c r="Q9" s="77">
        <f t="shared" si="6"/>
        <v>20.011888460276008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0</v>
      </c>
      <c r="G10" s="77">
        <f t="shared" si="8"/>
        <v>0</v>
      </c>
      <c r="H10" s="77">
        <f t="shared" si="8"/>
        <v>0</v>
      </c>
      <c r="I10" s="77">
        <f t="shared" si="8"/>
        <v>0</v>
      </c>
      <c r="J10" s="77">
        <f t="shared" si="8"/>
        <v>0</v>
      </c>
      <c r="K10" s="77">
        <f t="shared" si="8"/>
        <v>0</v>
      </c>
      <c r="L10" s="77">
        <f t="shared" si="8"/>
        <v>0</v>
      </c>
      <c r="M10" s="77">
        <f t="shared" si="8"/>
        <v>0</v>
      </c>
      <c r="N10" s="77">
        <f t="shared" si="8"/>
        <v>0</v>
      </c>
      <c r="O10" s="77">
        <f t="shared" si="8"/>
        <v>0</v>
      </c>
      <c r="P10" s="77">
        <f t="shared" si="8"/>
        <v>0</v>
      </c>
      <c r="Q10" s="77">
        <f t="shared" si="8"/>
        <v>0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8.5153987556616251</v>
      </c>
      <c r="O11" s="77">
        <f t="shared" si="10"/>
        <v>12.74429583693899</v>
      </c>
      <c r="P11" s="77">
        <f t="shared" si="10"/>
        <v>13.601662440674815</v>
      </c>
      <c r="Q11" s="77">
        <f t="shared" si="10"/>
        <v>13.330157995934451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1.6239274102258693E-2</v>
      </c>
      <c r="K12" s="77">
        <f t="shared" si="12"/>
        <v>3.2512833717552744E-2</v>
      </c>
      <c r="L12" s="77">
        <f t="shared" si="12"/>
        <v>3.2283873453664889</v>
      </c>
      <c r="M12" s="77">
        <f t="shared" si="12"/>
        <v>8.0197146974071316</v>
      </c>
      <c r="N12" s="77">
        <f t="shared" si="12"/>
        <v>8.6377425873256772</v>
      </c>
      <c r="O12" s="77">
        <f t="shared" si="12"/>
        <v>10.827701423561226</v>
      </c>
      <c r="P12" s="77">
        <f t="shared" si="12"/>
        <v>15.194870332948705</v>
      </c>
      <c r="Q12" s="77">
        <f t="shared" si="12"/>
        <v>15.679732701591874</v>
      </c>
    </row>
    <row r="13" spans="1:17" ht="11.45" customHeight="1" x14ac:dyDescent="0.25">
      <c r="A13" s="19" t="s">
        <v>28</v>
      </c>
      <c r="B13" s="76">
        <v>620</v>
      </c>
      <c r="C13" s="76">
        <v>660</v>
      </c>
      <c r="D13" s="76">
        <v>720</v>
      </c>
      <c r="E13" s="76">
        <v>740</v>
      </c>
      <c r="F13" s="76">
        <v>770</v>
      </c>
      <c r="G13" s="76">
        <v>800</v>
      </c>
      <c r="H13" s="76">
        <v>820</v>
      </c>
      <c r="I13" s="76">
        <v>860</v>
      </c>
      <c r="J13" s="76">
        <v>910</v>
      </c>
      <c r="K13" s="76">
        <v>905.87268823413103</v>
      </c>
      <c r="L13" s="76">
        <v>940</v>
      </c>
      <c r="M13" s="76">
        <v>987.63004632263437</v>
      </c>
      <c r="N13" s="76">
        <v>1004.9122484837047</v>
      </c>
      <c r="O13" s="76">
        <v>1026.4588947641512</v>
      </c>
      <c r="P13" s="76">
        <v>1037.5462847587612</v>
      </c>
      <c r="Q13" s="76">
        <v>1092.8294004495056</v>
      </c>
    </row>
    <row r="14" spans="1:17" ht="11.45" customHeight="1" x14ac:dyDescent="0.25">
      <c r="A14" s="62" t="s">
        <v>59</v>
      </c>
      <c r="B14" s="75">
        <f t="shared" ref="B14" si="13">IF(B41=0,0,B41*B151)</f>
        <v>0</v>
      </c>
      <c r="C14" s="75">
        <f t="shared" ref="C14:Q14" si="14">IF(C41=0,0,C41*C151)</f>
        <v>0</v>
      </c>
      <c r="D14" s="75">
        <f t="shared" si="14"/>
        <v>0</v>
      </c>
      <c r="E14" s="75">
        <f t="shared" si="14"/>
        <v>0</v>
      </c>
      <c r="F14" s="75">
        <f t="shared" si="14"/>
        <v>0</v>
      </c>
      <c r="G14" s="75">
        <f t="shared" si="14"/>
        <v>0</v>
      </c>
      <c r="H14" s="75">
        <f t="shared" si="14"/>
        <v>0</v>
      </c>
      <c r="I14" s="75">
        <f t="shared" si="14"/>
        <v>0</v>
      </c>
      <c r="J14" s="75">
        <f t="shared" si="14"/>
        <v>0</v>
      </c>
      <c r="K14" s="75">
        <f t="shared" si="14"/>
        <v>0</v>
      </c>
      <c r="L14" s="75">
        <f t="shared" si="14"/>
        <v>0</v>
      </c>
      <c r="M14" s="75">
        <f t="shared" si="14"/>
        <v>0</v>
      </c>
      <c r="N14" s="75">
        <f t="shared" si="14"/>
        <v>0</v>
      </c>
      <c r="O14" s="75">
        <f t="shared" si="14"/>
        <v>0</v>
      </c>
      <c r="P14" s="75">
        <f t="shared" si="14"/>
        <v>0</v>
      </c>
      <c r="Q14" s="75">
        <f t="shared" si="14"/>
        <v>0</v>
      </c>
    </row>
    <row r="15" spans="1:17" ht="11.45" customHeight="1" x14ac:dyDescent="0.25">
      <c r="A15" s="62" t="s">
        <v>58</v>
      </c>
      <c r="B15" s="75">
        <f t="shared" ref="B15" si="15">IF(B42=0,0,B42*B152)</f>
        <v>620</v>
      </c>
      <c r="C15" s="75">
        <f t="shared" ref="C15:Q15" si="16">IF(C42=0,0,C42*C152)</f>
        <v>660</v>
      </c>
      <c r="D15" s="75">
        <f t="shared" si="16"/>
        <v>720</v>
      </c>
      <c r="E15" s="75">
        <f t="shared" si="16"/>
        <v>738.00552641004856</v>
      </c>
      <c r="F15" s="75">
        <f t="shared" si="16"/>
        <v>767.95481301313055</v>
      </c>
      <c r="G15" s="75">
        <f t="shared" si="16"/>
        <v>797.951301639554</v>
      </c>
      <c r="H15" s="75">
        <f t="shared" si="16"/>
        <v>817.91973589323015</v>
      </c>
      <c r="I15" s="75">
        <f t="shared" si="16"/>
        <v>857.89471282595446</v>
      </c>
      <c r="J15" s="75">
        <f t="shared" si="16"/>
        <v>907.86474111649318</v>
      </c>
      <c r="K15" s="75">
        <f t="shared" si="16"/>
        <v>904.49895558727735</v>
      </c>
      <c r="L15" s="75">
        <f t="shared" si="16"/>
        <v>938.61324952802124</v>
      </c>
      <c r="M15" s="75">
        <f t="shared" si="16"/>
        <v>986.20638651390209</v>
      </c>
      <c r="N15" s="75">
        <f t="shared" si="16"/>
        <v>1003.4574598321854</v>
      </c>
      <c r="O15" s="75">
        <f t="shared" si="16"/>
        <v>1023.4915733432651</v>
      </c>
      <c r="P15" s="75">
        <f t="shared" si="16"/>
        <v>1035.2753164441485</v>
      </c>
      <c r="Q15" s="75">
        <f t="shared" si="16"/>
        <v>1090.496400168669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0</v>
      </c>
      <c r="Q16" s="75">
        <f t="shared" si="18"/>
        <v>0</v>
      </c>
    </row>
    <row r="17" spans="1:17" ht="11.45" customHeight="1" x14ac:dyDescent="0.25">
      <c r="A17" s="62" t="s">
        <v>56</v>
      </c>
      <c r="B17" s="75">
        <f t="shared" ref="B17" si="19">IF(B44=0,0,B44*B154)</f>
        <v>0</v>
      </c>
      <c r="C17" s="75">
        <f t="shared" ref="C17:Q17" si="20">IF(C44=0,0,C44*C154)</f>
        <v>0</v>
      </c>
      <c r="D17" s="75">
        <f t="shared" si="20"/>
        <v>0</v>
      </c>
      <c r="E17" s="75">
        <f t="shared" si="20"/>
        <v>0</v>
      </c>
      <c r="F17" s="75">
        <f t="shared" si="20"/>
        <v>0</v>
      </c>
      <c r="G17" s="75">
        <f t="shared" si="20"/>
        <v>0</v>
      </c>
      <c r="H17" s="75">
        <f t="shared" si="20"/>
        <v>0</v>
      </c>
      <c r="I17" s="75">
        <f t="shared" si="20"/>
        <v>0</v>
      </c>
      <c r="J17" s="75">
        <f t="shared" si="20"/>
        <v>0</v>
      </c>
      <c r="K17" s="75">
        <f t="shared" si="20"/>
        <v>0</v>
      </c>
      <c r="L17" s="75">
        <f t="shared" si="20"/>
        <v>0</v>
      </c>
      <c r="M17" s="75">
        <f t="shared" si="20"/>
        <v>0</v>
      </c>
      <c r="N17" s="75">
        <f t="shared" si="20"/>
        <v>0</v>
      </c>
      <c r="O17" s="75">
        <f t="shared" si="20"/>
        <v>0</v>
      </c>
      <c r="P17" s="75">
        <f t="shared" si="20"/>
        <v>0</v>
      </c>
      <c r="Q17" s="75">
        <f t="shared" si="20"/>
        <v>0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1.9944735899513952</v>
      </c>
      <c r="F18" s="75">
        <f t="shared" si="22"/>
        <v>2.0451869868694987</v>
      </c>
      <c r="G18" s="75">
        <f t="shared" si="22"/>
        <v>2.0486983604459961</v>
      </c>
      <c r="H18" s="75">
        <f t="shared" si="22"/>
        <v>2.0802641067698313</v>
      </c>
      <c r="I18" s="75">
        <f t="shared" si="22"/>
        <v>2.1052871740454946</v>
      </c>
      <c r="J18" s="75">
        <f t="shared" si="22"/>
        <v>2.1352588835069608</v>
      </c>
      <c r="K18" s="75">
        <f t="shared" si="22"/>
        <v>1.3737326468536133</v>
      </c>
      <c r="L18" s="75">
        <f t="shared" si="22"/>
        <v>1.3867504719789046</v>
      </c>
      <c r="M18" s="75">
        <f t="shared" si="22"/>
        <v>1.4236598087323351</v>
      </c>
      <c r="N18" s="75">
        <f t="shared" si="22"/>
        <v>1.4547886515194519</v>
      </c>
      <c r="O18" s="75">
        <f t="shared" si="22"/>
        <v>2.9673214208860244</v>
      </c>
      <c r="P18" s="75">
        <f t="shared" si="22"/>
        <v>2.2709683146126705</v>
      </c>
      <c r="Q18" s="75">
        <f t="shared" si="22"/>
        <v>2.3330002808365662</v>
      </c>
    </row>
    <row r="19" spans="1:17" ht="11.45" customHeight="1" x14ac:dyDescent="0.25">
      <c r="A19" s="25" t="s">
        <v>51</v>
      </c>
      <c r="B19" s="79">
        <f t="shared" ref="B19" si="23">B20+B26</f>
        <v>1505.009465518669</v>
      </c>
      <c r="C19" s="79">
        <f t="shared" ref="C19:Q19" si="24">C20+C26</f>
        <v>1647.7925907373312</v>
      </c>
      <c r="D19" s="79">
        <f t="shared" si="24"/>
        <v>1810.4536155618441</v>
      </c>
      <c r="E19" s="79">
        <f t="shared" si="24"/>
        <v>1813.9017225173168</v>
      </c>
      <c r="F19" s="79">
        <f t="shared" si="24"/>
        <v>1979.75428191487</v>
      </c>
      <c r="G19" s="79">
        <f t="shared" si="24"/>
        <v>1973.3453391993621</v>
      </c>
      <c r="H19" s="79">
        <f t="shared" si="24"/>
        <v>1995.9079458401959</v>
      </c>
      <c r="I19" s="79">
        <f t="shared" si="24"/>
        <v>2108.8142630767011</v>
      </c>
      <c r="J19" s="79">
        <f t="shared" si="24"/>
        <v>2295.808544437979</v>
      </c>
      <c r="K19" s="79">
        <f t="shared" si="24"/>
        <v>2077.6450773171105</v>
      </c>
      <c r="L19" s="79">
        <f t="shared" si="24"/>
        <v>2226.2261558117775</v>
      </c>
      <c r="M19" s="79">
        <f t="shared" si="24"/>
        <v>2285.4907297295131</v>
      </c>
      <c r="N19" s="79">
        <f t="shared" si="24"/>
        <v>2864.9772673343305</v>
      </c>
      <c r="O19" s="79">
        <f t="shared" si="24"/>
        <v>2597.3359917274624</v>
      </c>
      <c r="P19" s="79">
        <f t="shared" si="24"/>
        <v>3054.5270251405145</v>
      </c>
      <c r="Q19" s="79">
        <f t="shared" si="24"/>
        <v>2795.4804208580149</v>
      </c>
    </row>
    <row r="20" spans="1:17" ht="11.45" customHeight="1" x14ac:dyDescent="0.25">
      <c r="A20" s="23" t="s">
        <v>27</v>
      </c>
      <c r="B20" s="78">
        <v>70.003928013515804</v>
      </c>
      <c r="C20" s="78">
        <v>75.601362631221392</v>
      </c>
      <c r="D20" s="78">
        <v>81.349508127054165</v>
      </c>
      <c r="E20" s="78">
        <v>85.004968811079422</v>
      </c>
      <c r="F20" s="78">
        <v>89.359409971679696</v>
      </c>
      <c r="G20" s="78">
        <v>94.445439688662532</v>
      </c>
      <c r="H20" s="78">
        <v>99.739353152770235</v>
      </c>
      <c r="I20" s="78">
        <v>108.12070504391785</v>
      </c>
      <c r="J20" s="78">
        <v>115.32653427801785</v>
      </c>
      <c r="K20" s="78">
        <v>116.56798206861036</v>
      </c>
      <c r="L20" s="78">
        <v>121.63882450298517</v>
      </c>
      <c r="M20" s="78">
        <v>128.40138889915198</v>
      </c>
      <c r="N20" s="78">
        <v>133.5704050295343</v>
      </c>
      <c r="O20" s="78">
        <v>138.0941459539423</v>
      </c>
      <c r="P20" s="78">
        <v>145.58356451114224</v>
      </c>
      <c r="Q20" s="78">
        <v>152.47697893788893</v>
      </c>
    </row>
    <row r="21" spans="1:17" ht="11.45" customHeight="1" x14ac:dyDescent="0.25">
      <c r="A21" s="62" t="s">
        <v>59</v>
      </c>
      <c r="B21" s="77">
        <f t="shared" ref="B21" si="25">IF(B48=0,0,B48*B158)</f>
        <v>5.7313579987488694</v>
      </c>
      <c r="C21" s="77">
        <f t="shared" ref="C21:Q21" si="26">IF(C48=0,0,C48*C158)</f>
        <v>5.1610065380283308</v>
      </c>
      <c r="D21" s="77">
        <f t="shared" si="26"/>
        <v>4.7257244748398035</v>
      </c>
      <c r="E21" s="77">
        <f t="shared" si="26"/>
        <v>4.2860989505839084</v>
      </c>
      <c r="F21" s="77">
        <f t="shared" si="26"/>
        <v>3.8070335814184673</v>
      </c>
      <c r="G21" s="77">
        <f t="shared" si="26"/>
        <v>3.3839179644489219</v>
      </c>
      <c r="H21" s="77">
        <f t="shared" si="26"/>
        <v>3.0543929850117912</v>
      </c>
      <c r="I21" s="77">
        <f t="shared" si="26"/>
        <v>2.8594601336142418</v>
      </c>
      <c r="J21" s="77">
        <f t="shared" si="26"/>
        <v>2.7628445294064221</v>
      </c>
      <c r="K21" s="77">
        <f t="shared" si="26"/>
        <v>2.5221169138730155</v>
      </c>
      <c r="L21" s="77">
        <f t="shared" si="26"/>
        <v>2.4632603240343887</v>
      </c>
      <c r="M21" s="77">
        <f t="shared" si="26"/>
        <v>2.3997410192326982</v>
      </c>
      <c r="N21" s="77">
        <f t="shared" si="26"/>
        <v>2.2563178216358257</v>
      </c>
      <c r="O21" s="77">
        <f t="shared" si="26"/>
        <v>2.1815900231925722</v>
      </c>
      <c r="P21" s="77">
        <f t="shared" si="26"/>
        <v>2.1753986555342619</v>
      </c>
      <c r="Q21" s="77">
        <f t="shared" si="26"/>
        <v>2.1535829699149454</v>
      </c>
    </row>
    <row r="22" spans="1:17" ht="11.45" customHeight="1" x14ac:dyDescent="0.25">
      <c r="A22" s="62" t="s">
        <v>58</v>
      </c>
      <c r="B22" s="77">
        <f t="shared" ref="B22" si="27">IF(B49=0,0,B49*B159)</f>
        <v>64.272570014766941</v>
      </c>
      <c r="C22" s="77">
        <f t="shared" ref="C22:Q22" si="28">IF(C49=0,0,C49*C159)</f>
        <v>70.44035609319306</v>
      </c>
      <c r="D22" s="77">
        <f t="shared" si="28"/>
        <v>76.623783652214357</v>
      </c>
      <c r="E22" s="77">
        <f t="shared" si="28"/>
        <v>80.718869860495516</v>
      </c>
      <c r="F22" s="77">
        <f t="shared" si="28"/>
        <v>85.55237639026123</v>
      </c>
      <c r="G22" s="77">
        <f t="shared" si="28"/>
        <v>91.061521724213605</v>
      </c>
      <c r="H22" s="77">
        <f t="shared" si="28"/>
        <v>96.681385298104203</v>
      </c>
      <c r="I22" s="77">
        <f t="shared" si="28"/>
        <v>105.25409061853658</v>
      </c>
      <c r="J22" s="77">
        <f t="shared" si="28"/>
        <v>112.55653163939196</v>
      </c>
      <c r="K22" s="77">
        <f t="shared" si="28"/>
        <v>114.02078213741595</v>
      </c>
      <c r="L22" s="77">
        <f t="shared" si="28"/>
        <v>119.15047633999134</v>
      </c>
      <c r="M22" s="77">
        <f t="shared" si="28"/>
        <v>125.97655471366816</v>
      </c>
      <c r="N22" s="77">
        <f t="shared" si="28"/>
        <v>131.22078717805545</v>
      </c>
      <c r="O22" s="77">
        <f t="shared" si="28"/>
        <v>135.52991085890687</v>
      </c>
      <c r="P22" s="77">
        <f t="shared" si="28"/>
        <v>142.93131779301672</v>
      </c>
      <c r="Q22" s="77">
        <f t="shared" si="28"/>
        <v>149.83072535021373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0.13116581817598055</v>
      </c>
      <c r="P23" s="77">
        <f t="shared" si="30"/>
        <v>0.16396900172547019</v>
      </c>
      <c r="Q23" s="77">
        <f t="shared" si="30"/>
        <v>0.17249596604771286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</v>
      </c>
      <c r="P24" s="77">
        <f t="shared" si="32"/>
        <v>0</v>
      </c>
      <c r="Q24" s="77">
        <f t="shared" si="32"/>
        <v>0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3.5748696542482693E-3</v>
      </c>
      <c r="I25" s="77">
        <f t="shared" si="34"/>
        <v>7.1542917670309692E-3</v>
      </c>
      <c r="J25" s="77">
        <f t="shared" si="34"/>
        <v>7.1581092194671174E-3</v>
      </c>
      <c r="K25" s="77">
        <f t="shared" si="34"/>
        <v>2.508301732139602E-2</v>
      </c>
      <c r="L25" s="77">
        <f t="shared" si="34"/>
        <v>2.5087838959433003E-2</v>
      </c>
      <c r="M25" s="77">
        <f t="shared" si="34"/>
        <v>2.5093166251108356E-2</v>
      </c>
      <c r="N25" s="77">
        <f t="shared" si="34"/>
        <v>9.3300029843026613E-2</v>
      </c>
      <c r="O25" s="77">
        <f t="shared" si="34"/>
        <v>0.25147925366686119</v>
      </c>
      <c r="P25" s="77">
        <f t="shared" si="34"/>
        <v>0.31287906086579831</v>
      </c>
      <c r="Q25" s="77">
        <f t="shared" si="34"/>
        <v>0.32017465171257636</v>
      </c>
    </row>
    <row r="26" spans="1:17" ht="11.45" customHeight="1" x14ac:dyDescent="0.25">
      <c r="A26" s="19" t="s">
        <v>24</v>
      </c>
      <c r="B26" s="76">
        <v>1435.0055375051531</v>
      </c>
      <c r="C26" s="76">
        <v>1572.1912281061097</v>
      </c>
      <c r="D26" s="76">
        <v>1729.10410743479</v>
      </c>
      <c r="E26" s="76">
        <v>1728.8967537062374</v>
      </c>
      <c r="F26" s="76">
        <v>1890.3948719431903</v>
      </c>
      <c r="G26" s="76">
        <v>1878.8998995106997</v>
      </c>
      <c r="H26" s="76">
        <v>1896.1685926874256</v>
      </c>
      <c r="I26" s="76">
        <v>2000.6935580327831</v>
      </c>
      <c r="J26" s="76">
        <v>2180.4820101599612</v>
      </c>
      <c r="K26" s="76">
        <v>1961.0770952485</v>
      </c>
      <c r="L26" s="76">
        <v>2104.5873313087923</v>
      </c>
      <c r="M26" s="76">
        <v>2157.0893408303609</v>
      </c>
      <c r="N26" s="76">
        <v>2731.4068623047961</v>
      </c>
      <c r="O26" s="76">
        <v>2459.2418457735203</v>
      </c>
      <c r="P26" s="76">
        <v>2908.9434606293721</v>
      </c>
      <c r="Q26" s="76">
        <v>2643.0034419201261</v>
      </c>
    </row>
    <row r="27" spans="1:17" ht="11.45" customHeight="1" x14ac:dyDescent="0.25">
      <c r="A27" s="17" t="s">
        <v>23</v>
      </c>
      <c r="B27" s="75">
        <v>415</v>
      </c>
      <c r="C27" s="75">
        <v>487</v>
      </c>
      <c r="D27" s="75">
        <v>583</v>
      </c>
      <c r="E27" s="75">
        <v>565</v>
      </c>
      <c r="F27" s="75">
        <v>549</v>
      </c>
      <c r="G27" s="75">
        <v>494</v>
      </c>
      <c r="H27" s="75">
        <v>544</v>
      </c>
      <c r="I27" s="75">
        <v>548</v>
      </c>
      <c r="J27" s="75">
        <v>555</v>
      </c>
      <c r="K27" s="75">
        <v>530</v>
      </c>
      <c r="L27" s="75">
        <v>574</v>
      </c>
      <c r="M27" s="75">
        <v>650</v>
      </c>
      <c r="N27" s="75">
        <v>1044</v>
      </c>
      <c r="O27" s="75">
        <v>777</v>
      </c>
      <c r="P27" s="75">
        <v>1128</v>
      </c>
      <c r="Q27" s="75">
        <v>1103</v>
      </c>
    </row>
    <row r="28" spans="1:17" ht="11.45" customHeight="1" x14ac:dyDescent="0.25">
      <c r="A28" s="15" t="s">
        <v>22</v>
      </c>
      <c r="B28" s="74">
        <v>1020.0055375051531</v>
      </c>
      <c r="C28" s="74">
        <v>1085.1912281061097</v>
      </c>
      <c r="D28" s="74">
        <v>1146.10410743479</v>
      </c>
      <c r="E28" s="74">
        <v>1163.8967537062374</v>
      </c>
      <c r="F28" s="74">
        <v>1341.3948719431903</v>
      </c>
      <c r="G28" s="74">
        <v>1384.8998995106997</v>
      </c>
      <c r="H28" s="74">
        <v>1352.1685926874256</v>
      </c>
      <c r="I28" s="74">
        <v>1452.6935580327831</v>
      </c>
      <c r="J28" s="74">
        <v>1625.4820101599612</v>
      </c>
      <c r="K28" s="74">
        <v>1431.0770952485</v>
      </c>
      <c r="L28" s="74">
        <v>1530.5873313087923</v>
      </c>
      <c r="M28" s="74">
        <v>1507.0893408303609</v>
      </c>
      <c r="N28" s="74">
        <v>1687.4068623047961</v>
      </c>
      <c r="O28" s="74">
        <v>1682.2418457735203</v>
      </c>
      <c r="P28" s="74">
        <v>1780.9434606293721</v>
      </c>
      <c r="Q28" s="74">
        <v>1540.0034419201261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4604.7945811470108</v>
      </c>
      <c r="C30" s="68">
        <f t="shared" si="35"/>
        <v>4832.5453823733114</v>
      </c>
      <c r="D30" s="68">
        <f t="shared" si="35"/>
        <v>4993.3457981976417</v>
      </c>
      <c r="E30" s="68">
        <f t="shared" si="35"/>
        <v>5127.8629018892707</v>
      </c>
      <c r="F30" s="68">
        <f t="shared" si="35"/>
        <v>5277.7787844931863</v>
      </c>
      <c r="G30" s="68">
        <f t="shared" si="35"/>
        <v>5498.6361429498356</v>
      </c>
      <c r="H30" s="68">
        <f t="shared" si="35"/>
        <v>5678.8808962345092</v>
      </c>
      <c r="I30" s="68">
        <f t="shared" si="35"/>
        <v>5798.0276222615721</v>
      </c>
      <c r="J30" s="68">
        <f t="shared" si="35"/>
        <v>5954.3230641112732</v>
      </c>
      <c r="K30" s="68">
        <f t="shared" si="35"/>
        <v>5919.4243500559523</v>
      </c>
      <c r="L30" s="68">
        <f t="shared" si="35"/>
        <v>5794.6790731190831</v>
      </c>
      <c r="M30" s="68">
        <f t="shared" si="35"/>
        <v>5913.9082286977155</v>
      </c>
      <c r="N30" s="68">
        <f t="shared" si="35"/>
        <v>6104.9578206829228</v>
      </c>
      <c r="O30" s="68">
        <f t="shared" si="35"/>
        <v>6205.8204341416276</v>
      </c>
      <c r="P30" s="68">
        <f t="shared" si="35"/>
        <v>6497.6695320327644</v>
      </c>
      <c r="Q30" s="68">
        <f t="shared" si="35"/>
        <v>6590.4933093089476</v>
      </c>
    </row>
    <row r="31" spans="1:17" ht="11.45" customHeight="1" x14ac:dyDescent="0.25">
      <c r="A31" s="25" t="s">
        <v>39</v>
      </c>
      <c r="B31" s="79">
        <f t="shared" ref="B31:Q31" si="36">B32+B33+B40</f>
        <v>4194.5904685530231</v>
      </c>
      <c r="C31" s="79">
        <f t="shared" si="36"/>
        <v>4389.6342114929703</v>
      </c>
      <c r="D31" s="79">
        <f t="shared" si="36"/>
        <v>4513.4521248982228</v>
      </c>
      <c r="E31" s="79">
        <f t="shared" si="36"/>
        <v>4635.8145853626638</v>
      </c>
      <c r="F31" s="79">
        <f t="shared" si="36"/>
        <v>4761.3012826606846</v>
      </c>
      <c r="G31" s="79">
        <f t="shared" si="36"/>
        <v>4966.2009910609768</v>
      </c>
      <c r="H31" s="79">
        <f t="shared" si="36"/>
        <v>5122.37964666671</v>
      </c>
      <c r="I31" s="79">
        <f t="shared" si="36"/>
        <v>5203.1650240138006</v>
      </c>
      <c r="J31" s="79">
        <f t="shared" si="36"/>
        <v>5324.8666360595835</v>
      </c>
      <c r="K31" s="79">
        <f t="shared" si="36"/>
        <v>5328.194479728113</v>
      </c>
      <c r="L31" s="79">
        <f t="shared" si="36"/>
        <v>5175.4527702536861</v>
      </c>
      <c r="M31" s="79">
        <f t="shared" si="36"/>
        <v>5266.3644788857246</v>
      </c>
      <c r="N31" s="79">
        <f t="shared" si="36"/>
        <v>5393.6908661526577</v>
      </c>
      <c r="O31" s="79">
        <f t="shared" si="36"/>
        <v>5500.0492836467311</v>
      </c>
      <c r="P31" s="79">
        <f t="shared" si="36"/>
        <v>5728.5110397151129</v>
      </c>
      <c r="Q31" s="79">
        <f t="shared" si="36"/>
        <v>5815.1998189305677</v>
      </c>
    </row>
    <row r="32" spans="1:17" ht="11.45" customHeight="1" x14ac:dyDescent="0.25">
      <c r="A32" s="23" t="s">
        <v>30</v>
      </c>
      <c r="B32" s="78">
        <v>30.851384522555513</v>
      </c>
      <c r="C32" s="78">
        <v>32.24798381426303</v>
      </c>
      <c r="D32" s="78">
        <v>34.720742794578271</v>
      </c>
      <c r="E32" s="78">
        <v>35.643262388047454</v>
      </c>
      <c r="F32" s="78">
        <v>38.213749789057474</v>
      </c>
      <c r="G32" s="78">
        <v>39.718082618448605</v>
      </c>
      <c r="H32" s="78">
        <v>40.552450176126513</v>
      </c>
      <c r="I32" s="78">
        <v>42.070783169267749</v>
      </c>
      <c r="J32" s="78">
        <v>42.557251098566148</v>
      </c>
      <c r="K32" s="78">
        <v>44.138491097865597</v>
      </c>
      <c r="L32" s="78">
        <v>45.857606083884143</v>
      </c>
      <c r="M32" s="78">
        <v>47.252976591408675</v>
      </c>
      <c r="N32" s="78">
        <v>49.951227534196207</v>
      </c>
      <c r="O32" s="78">
        <v>51.746230056983698</v>
      </c>
      <c r="P32" s="78">
        <v>54.167590965478837</v>
      </c>
      <c r="Q32" s="78">
        <v>56.579100113517015</v>
      </c>
    </row>
    <row r="33" spans="1:17" ht="11.45" customHeight="1" x14ac:dyDescent="0.25">
      <c r="A33" s="19" t="s">
        <v>29</v>
      </c>
      <c r="B33" s="76">
        <v>4124.928834059413</v>
      </c>
      <c r="C33" s="76">
        <v>4314.9701982000088</v>
      </c>
      <c r="D33" s="76">
        <v>4433.2598984610067</v>
      </c>
      <c r="E33" s="76">
        <v>4553.483895707408</v>
      </c>
      <c r="F33" s="76">
        <v>4675.6690469088917</v>
      </c>
      <c r="G33" s="76">
        <v>4877.2593681116832</v>
      </c>
      <c r="H33" s="76">
        <v>5032.0929988453854</v>
      </c>
      <c r="I33" s="76">
        <v>5109.5098142122406</v>
      </c>
      <c r="J33" s="76">
        <v>5228.4467989179429</v>
      </c>
      <c r="K33" s="76">
        <v>5228.4467989179439</v>
      </c>
      <c r="L33" s="76">
        <v>5072.3737601442745</v>
      </c>
      <c r="M33" s="76">
        <v>5160.5019864348633</v>
      </c>
      <c r="N33" s="76">
        <v>5285.3281534601301</v>
      </c>
      <c r="O33" s="76">
        <v>5389.7550112177332</v>
      </c>
      <c r="P33" s="76">
        <v>5616.2922195976143</v>
      </c>
      <c r="Q33" s="76">
        <v>5699.0496485997137</v>
      </c>
    </row>
    <row r="34" spans="1:17" ht="11.45" customHeight="1" x14ac:dyDescent="0.25">
      <c r="A34" s="62" t="s">
        <v>59</v>
      </c>
      <c r="B34" s="77">
        <v>2618.3976685380703</v>
      </c>
      <c r="C34" s="77">
        <v>2573.2955881308721</v>
      </c>
      <c r="D34" s="77">
        <v>2494.1774620090082</v>
      </c>
      <c r="E34" s="77">
        <v>2449.1203941406789</v>
      </c>
      <c r="F34" s="77">
        <v>2361.797598385634</v>
      </c>
      <c r="G34" s="77">
        <v>2313.1009661397452</v>
      </c>
      <c r="H34" s="77">
        <v>2233.1490893595042</v>
      </c>
      <c r="I34" s="77">
        <v>2136.2791504814263</v>
      </c>
      <c r="J34" s="77">
        <v>2102.7501696754234</v>
      </c>
      <c r="K34" s="77">
        <v>2000.2809952348659</v>
      </c>
      <c r="L34" s="77">
        <v>1866.4955390231898</v>
      </c>
      <c r="M34" s="77">
        <v>1881.7804826643203</v>
      </c>
      <c r="N34" s="77">
        <v>1883.0042110079751</v>
      </c>
      <c r="O34" s="77">
        <v>1854.7212874852819</v>
      </c>
      <c r="P34" s="77">
        <v>1879.0405219453489</v>
      </c>
      <c r="Q34" s="77">
        <v>1897.2867065836876</v>
      </c>
    </row>
    <row r="35" spans="1:17" ht="11.45" customHeight="1" x14ac:dyDescent="0.25">
      <c r="A35" s="62" t="s">
        <v>58</v>
      </c>
      <c r="B35" s="77">
        <v>1474.0961945066674</v>
      </c>
      <c r="C35" s="77">
        <v>1703.1760509990136</v>
      </c>
      <c r="D35" s="77">
        <v>1898.984973265236</v>
      </c>
      <c r="E35" s="77">
        <v>2066.5527499801901</v>
      </c>
      <c r="F35" s="77">
        <v>2278.0560126098476</v>
      </c>
      <c r="G35" s="77">
        <v>2529.76772582279</v>
      </c>
      <c r="H35" s="77">
        <v>2781.810389091781</v>
      </c>
      <c r="I35" s="77">
        <v>2956.9040672300139</v>
      </c>
      <c r="J35" s="77">
        <v>3108.9719630411309</v>
      </c>
      <c r="K35" s="77">
        <v>3210.3432326381826</v>
      </c>
      <c r="L35" s="77">
        <v>3186.1397863315337</v>
      </c>
      <c r="M35" s="77">
        <v>3255.5248852244649</v>
      </c>
      <c r="N35" s="77">
        <v>3371.7312260969456</v>
      </c>
      <c r="O35" s="77">
        <v>3498.4358193482458</v>
      </c>
      <c r="P35" s="77">
        <v>3696.218101706133</v>
      </c>
      <c r="Q35" s="77">
        <v>3761.4448440428459</v>
      </c>
    </row>
    <row r="36" spans="1:17" ht="11.45" customHeight="1" x14ac:dyDescent="0.25">
      <c r="A36" s="62" t="s">
        <v>57</v>
      </c>
      <c r="B36" s="77">
        <v>32.434971014675412</v>
      </c>
      <c r="C36" s="77">
        <v>38.49855907012217</v>
      </c>
      <c r="D36" s="77">
        <v>40.097463186763214</v>
      </c>
      <c r="E36" s="77">
        <v>37.810751586539709</v>
      </c>
      <c r="F36" s="77">
        <v>35.81543591340936</v>
      </c>
      <c r="G36" s="77">
        <v>34.390676149147865</v>
      </c>
      <c r="H36" s="77">
        <v>17.133520394100504</v>
      </c>
      <c r="I36" s="77">
        <v>16.326596500800374</v>
      </c>
      <c r="J36" s="77">
        <v>16.710585574407602</v>
      </c>
      <c r="K36" s="77">
        <v>17.794380062908736</v>
      </c>
      <c r="L36" s="77">
        <v>16.939189104385246</v>
      </c>
      <c r="M36" s="77">
        <v>16.220608423781002</v>
      </c>
      <c r="N36" s="77">
        <v>16.167851471465926</v>
      </c>
      <c r="O36" s="77">
        <v>16.796802125235882</v>
      </c>
      <c r="P36" s="77">
        <v>16.697532719000584</v>
      </c>
      <c r="Q36" s="77">
        <v>16.05931884660901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6.8910918590846952</v>
      </c>
      <c r="O38" s="77">
        <v>10.336263450441221</v>
      </c>
      <c r="P38" s="77">
        <v>11.041663422447799</v>
      </c>
      <c r="Q38" s="77">
        <v>10.697304152845222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1.4080626981211524E-2</v>
      </c>
      <c r="K39" s="77">
        <v>2.8190981985786071E-2</v>
      </c>
      <c r="L39" s="77">
        <v>2.7992456851656082</v>
      </c>
      <c r="M39" s="77">
        <v>6.9760101222964295</v>
      </c>
      <c r="N39" s="77">
        <v>7.5337730246591219</v>
      </c>
      <c r="O39" s="77">
        <v>9.4648388085286186</v>
      </c>
      <c r="P39" s="77">
        <v>13.294399804685288</v>
      </c>
      <c r="Q39" s="77">
        <v>13.561474973726314</v>
      </c>
    </row>
    <row r="40" spans="1:17" ht="11.45" customHeight="1" x14ac:dyDescent="0.25">
      <c r="A40" s="19" t="s">
        <v>28</v>
      </c>
      <c r="B40" s="76">
        <v>38.810249971055086</v>
      </c>
      <c r="C40" s="76">
        <v>42.416029478699272</v>
      </c>
      <c r="D40" s="76">
        <v>45.471483642637601</v>
      </c>
      <c r="E40" s="76">
        <v>46.687427267208037</v>
      </c>
      <c r="F40" s="76">
        <v>47.418485962735815</v>
      </c>
      <c r="G40" s="76">
        <v>49.223540330845033</v>
      </c>
      <c r="H40" s="76">
        <v>49.734197645198442</v>
      </c>
      <c r="I40" s="76">
        <v>51.58442663229166</v>
      </c>
      <c r="J40" s="76">
        <v>53.862586043074636</v>
      </c>
      <c r="K40" s="76">
        <v>55.609189712303248</v>
      </c>
      <c r="L40" s="76">
        <v>57.221404025527775</v>
      </c>
      <c r="M40" s="76">
        <v>58.609515859452614</v>
      </c>
      <c r="N40" s="76">
        <v>58.411485158331843</v>
      </c>
      <c r="O40" s="76">
        <v>58.548042372013967</v>
      </c>
      <c r="P40" s="76">
        <v>58.051229152020362</v>
      </c>
      <c r="Q40" s="76">
        <v>59.57107021733777</v>
      </c>
    </row>
    <row r="41" spans="1:17" ht="11.45" customHeight="1" x14ac:dyDescent="0.25">
      <c r="A41" s="62" t="s">
        <v>59</v>
      </c>
      <c r="B41" s="75">
        <v>0</v>
      </c>
      <c r="C41" s="75">
        <v>0</v>
      </c>
      <c r="D41" s="75">
        <v>0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0</v>
      </c>
      <c r="P41" s="75">
        <v>0</v>
      </c>
      <c r="Q41" s="75">
        <v>0</v>
      </c>
    </row>
    <row r="42" spans="1:17" ht="11.45" customHeight="1" x14ac:dyDescent="0.25">
      <c r="A42" s="62" t="s">
        <v>58</v>
      </c>
      <c r="B42" s="75">
        <v>38.810249971055086</v>
      </c>
      <c r="C42" s="75">
        <v>42.416029478699272</v>
      </c>
      <c r="D42" s="75">
        <v>45.471483642637601</v>
      </c>
      <c r="E42" s="75">
        <v>46.561593698738818</v>
      </c>
      <c r="F42" s="75">
        <v>47.292538338803297</v>
      </c>
      <c r="G42" s="75">
        <v>49.097485097881098</v>
      </c>
      <c r="H42" s="75">
        <v>49.608026588807832</v>
      </c>
      <c r="I42" s="75">
        <v>51.458147525582994</v>
      </c>
      <c r="J42" s="75">
        <v>53.736200806440422</v>
      </c>
      <c r="K42" s="75">
        <v>55.524859805501684</v>
      </c>
      <c r="L42" s="75">
        <v>57.136987207400438</v>
      </c>
      <c r="M42" s="75">
        <v>58.525030770679699</v>
      </c>
      <c r="N42" s="75">
        <v>58.326924177156663</v>
      </c>
      <c r="O42" s="75">
        <v>58.378789749071537</v>
      </c>
      <c r="P42" s="75">
        <v>57.924167348643358</v>
      </c>
      <c r="Q42" s="75">
        <v>59.443896366149637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5">
        <v>0</v>
      </c>
    </row>
    <row r="44" spans="1:17" ht="11.45" customHeight="1" x14ac:dyDescent="0.25">
      <c r="A44" s="62" t="s">
        <v>56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0.12583356846922036</v>
      </c>
      <c r="F45" s="75">
        <v>0.12594762393252115</v>
      </c>
      <c r="G45" s="75">
        <v>0.12605523296393698</v>
      </c>
      <c r="H45" s="75">
        <v>0.12617105639061341</v>
      </c>
      <c r="I45" s="75">
        <v>0.12627910670866796</v>
      </c>
      <c r="J45" s="75">
        <v>0.12638523663421228</v>
      </c>
      <c r="K45" s="75">
        <v>8.4329906801564616E-2</v>
      </c>
      <c r="L45" s="75">
        <v>8.4416818127336424E-2</v>
      </c>
      <c r="M45" s="75">
        <v>8.4485088772912109E-2</v>
      </c>
      <c r="N45" s="75">
        <v>8.4560981175179697E-2</v>
      </c>
      <c r="O45" s="75">
        <v>0.16925262294242935</v>
      </c>
      <c r="P45" s="75">
        <v>0.12706180337700293</v>
      </c>
      <c r="Q45" s="75">
        <v>0.12717385118813465</v>
      </c>
    </row>
    <row r="46" spans="1:17" ht="11.45" customHeight="1" x14ac:dyDescent="0.25">
      <c r="A46" s="25" t="s">
        <v>18</v>
      </c>
      <c r="B46" s="79">
        <f t="shared" ref="B46" si="37">B47+B53</f>
        <v>410.20411259398816</v>
      </c>
      <c r="C46" s="79">
        <f t="shared" ref="C46:Q46" si="38">C47+C53</f>
        <v>442.9111708803411</v>
      </c>
      <c r="D46" s="79">
        <f t="shared" si="38"/>
        <v>479.89367329941877</v>
      </c>
      <c r="E46" s="79">
        <f t="shared" si="38"/>
        <v>492.04831652660698</v>
      </c>
      <c r="F46" s="79">
        <f t="shared" si="38"/>
        <v>516.47750183250196</v>
      </c>
      <c r="G46" s="79">
        <f t="shared" si="38"/>
        <v>532.43515188885931</v>
      </c>
      <c r="H46" s="79">
        <f t="shared" si="38"/>
        <v>556.50124956779916</v>
      </c>
      <c r="I46" s="79">
        <f t="shared" si="38"/>
        <v>594.86259824777153</v>
      </c>
      <c r="J46" s="79">
        <f t="shared" si="38"/>
        <v>629.45642805168927</v>
      </c>
      <c r="K46" s="79">
        <f t="shared" si="38"/>
        <v>591.22987032783954</v>
      </c>
      <c r="L46" s="79">
        <f t="shared" si="38"/>
        <v>619.22630286539652</v>
      </c>
      <c r="M46" s="79">
        <f t="shared" si="38"/>
        <v>647.54374981199066</v>
      </c>
      <c r="N46" s="79">
        <f t="shared" si="38"/>
        <v>711.26695453026491</v>
      </c>
      <c r="O46" s="79">
        <f t="shared" si="38"/>
        <v>705.77115049489635</v>
      </c>
      <c r="P46" s="79">
        <f t="shared" si="38"/>
        <v>769.15849231765128</v>
      </c>
      <c r="Q46" s="79">
        <f t="shared" si="38"/>
        <v>775.29349037838006</v>
      </c>
    </row>
    <row r="47" spans="1:17" ht="11.45" customHeight="1" x14ac:dyDescent="0.25">
      <c r="A47" s="23" t="s">
        <v>27</v>
      </c>
      <c r="B47" s="78">
        <v>274.89463565970101</v>
      </c>
      <c r="C47" s="78">
        <v>293.9468465853235</v>
      </c>
      <c r="D47" s="78">
        <v>315.17197398123886</v>
      </c>
      <c r="E47" s="78">
        <v>327.74397004131248</v>
      </c>
      <c r="F47" s="78">
        <v>342.38052668449944</v>
      </c>
      <c r="G47" s="78">
        <v>360.25080774350602</v>
      </c>
      <c r="H47" s="78">
        <v>379.49801372581447</v>
      </c>
      <c r="I47" s="78">
        <v>411.826114005107</v>
      </c>
      <c r="J47" s="78">
        <v>437.55829943444485</v>
      </c>
      <c r="K47" s="78">
        <v>439.1559437627173</v>
      </c>
      <c r="L47" s="78">
        <v>458.38664853242778</v>
      </c>
      <c r="M47" s="78">
        <v>484.00017524460264</v>
      </c>
      <c r="N47" s="78">
        <v>500.46216404889071</v>
      </c>
      <c r="O47" s="78">
        <v>514.52238846422881</v>
      </c>
      <c r="P47" s="78">
        <v>545.10481872517425</v>
      </c>
      <c r="Q47" s="78">
        <v>571.56686924336316</v>
      </c>
    </row>
    <row r="48" spans="1:17" ht="11.45" customHeight="1" x14ac:dyDescent="0.25">
      <c r="A48" s="62" t="s">
        <v>59</v>
      </c>
      <c r="B48" s="77">
        <v>27.992658625066191</v>
      </c>
      <c r="C48" s="77">
        <v>25.06862190710428</v>
      </c>
      <c r="D48" s="77">
        <v>22.942074510538909</v>
      </c>
      <c r="E48" s="77">
        <v>20.743129517048448</v>
      </c>
      <c r="F48" s="77">
        <v>18.342133405036677</v>
      </c>
      <c r="G48" s="77">
        <v>16.25315045808642</v>
      </c>
      <c r="H48" s="77">
        <v>14.643546670346939</v>
      </c>
      <c r="I48" s="77">
        <v>13.727531427666181</v>
      </c>
      <c r="J48" s="77">
        <v>13.200314836309557</v>
      </c>
      <c r="K48" s="77">
        <v>11.951801283409173</v>
      </c>
      <c r="L48" s="77">
        <v>11.661446677006664</v>
      </c>
      <c r="M48" s="77">
        <v>11.350796188371808</v>
      </c>
      <c r="N48" s="77">
        <v>10.593272477168245</v>
      </c>
      <c r="O48" s="77">
        <v>10.160998122681226</v>
      </c>
      <c r="P48" s="77">
        <v>10.167559304423431</v>
      </c>
      <c r="Q48" s="77">
        <v>10.087801762974209</v>
      </c>
    </row>
    <row r="49" spans="1:17" ht="11.45" customHeight="1" x14ac:dyDescent="0.25">
      <c r="A49" s="62" t="s">
        <v>58</v>
      </c>
      <c r="B49" s="77">
        <v>246.90197703463483</v>
      </c>
      <c r="C49" s="77">
        <v>268.87822467821923</v>
      </c>
      <c r="D49" s="77">
        <v>292.22989947069993</v>
      </c>
      <c r="E49" s="77">
        <v>307.00084052426405</v>
      </c>
      <c r="F49" s="77">
        <v>324.03839327946275</v>
      </c>
      <c r="G49" s="77">
        <v>343.99765728541962</v>
      </c>
      <c r="H49" s="77">
        <v>364.84128925528836</v>
      </c>
      <c r="I49" s="77">
        <v>398.07220599863831</v>
      </c>
      <c r="J49" s="77">
        <v>424.3315904253393</v>
      </c>
      <c r="K49" s="77">
        <v>427.11162626227002</v>
      </c>
      <c r="L49" s="77">
        <v>446.63266340768286</v>
      </c>
      <c r="M49" s="77">
        <v>472.55681604517787</v>
      </c>
      <c r="N49" s="77">
        <v>489.5246395138667</v>
      </c>
      <c r="O49" s="77">
        <v>502.7901932109753</v>
      </c>
      <c r="P49" s="77">
        <v>532.9706419414681</v>
      </c>
      <c r="Q49" s="77">
        <v>559.43831280740108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0.64304140687243827</v>
      </c>
      <c r="P50" s="77">
        <v>0.81154705250341097</v>
      </c>
      <c r="Q50" s="77">
        <v>0.85865571566580501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1.3177800179156712E-2</v>
      </c>
      <c r="I52" s="77">
        <v>2.6376578802539491E-2</v>
      </c>
      <c r="J52" s="77">
        <v>2.6394172796006251E-2</v>
      </c>
      <c r="K52" s="77">
        <v>9.2516217038133647E-2</v>
      </c>
      <c r="L52" s="77">
        <v>9.2538447738265292E-2</v>
      </c>
      <c r="M52" s="77">
        <v>9.2563011052967062E-2</v>
      </c>
      <c r="N52" s="77">
        <v>0.34425205785576307</v>
      </c>
      <c r="O52" s="77">
        <v>0.92815572369992827</v>
      </c>
      <c r="P52" s="77">
        <v>1.1550704267792746</v>
      </c>
      <c r="Q52" s="77">
        <v>1.182098957322028</v>
      </c>
    </row>
    <row r="53" spans="1:17" ht="11.45" customHeight="1" x14ac:dyDescent="0.25">
      <c r="A53" s="19" t="s">
        <v>24</v>
      </c>
      <c r="B53" s="76">
        <v>135.30947693428712</v>
      </c>
      <c r="C53" s="76">
        <v>148.9643242950176</v>
      </c>
      <c r="D53" s="76">
        <v>164.7216993181799</v>
      </c>
      <c r="E53" s="76">
        <v>164.30434648529453</v>
      </c>
      <c r="F53" s="76">
        <v>174.09697514800246</v>
      </c>
      <c r="G53" s="76">
        <v>172.18434414535329</v>
      </c>
      <c r="H53" s="76">
        <v>177.00323584198472</v>
      </c>
      <c r="I53" s="76">
        <v>183.0364842426645</v>
      </c>
      <c r="J53" s="76">
        <v>191.89812861724437</v>
      </c>
      <c r="K53" s="76">
        <v>152.07392656512224</v>
      </c>
      <c r="L53" s="76">
        <v>160.83965433296868</v>
      </c>
      <c r="M53" s="76">
        <v>163.54357456738808</v>
      </c>
      <c r="N53" s="76">
        <v>210.8047904813742</v>
      </c>
      <c r="O53" s="76">
        <v>191.24876203066756</v>
      </c>
      <c r="P53" s="76">
        <v>224.05367359247708</v>
      </c>
      <c r="Q53" s="76">
        <v>203.7266211350169</v>
      </c>
    </row>
    <row r="54" spans="1:17" ht="11.45" customHeight="1" x14ac:dyDescent="0.25">
      <c r="A54" s="17" t="s">
        <v>23</v>
      </c>
      <c r="B54" s="75">
        <v>62</v>
      </c>
      <c r="C54" s="75">
        <v>71</v>
      </c>
      <c r="D54" s="75">
        <v>83</v>
      </c>
      <c r="E54" s="75">
        <v>81</v>
      </c>
      <c r="F54" s="75">
        <v>77</v>
      </c>
      <c r="G54" s="75">
        <v>72</v>
      </c>
      <c r="H54" s="75">
        <v>80</v>
      </c>
      <c r="I54" s="75">
        <v>79</v>
      </c>
      <c r="J54" s="75">
        <v>74</v>
      </c>
      <c r="K54" s="75">
        <v>47</v>
      </c>
      <c r="L54" s="75">
        <v>52</v>
      </c>
      <c r="M54" s="75">
        <v>56</v>
      </c>
      <c r="N54" s="75">
        <v>90</v>
      </c>
      <c r="O54" s="75">
        <v>71</v>
      </c>
      <c r="P54" s="75">
        <v>97</v>
      </c>
      <c r="Q54" s="75">
        <v>93</v>
      </c>
    </row>
    <row r="55" spans="1:17" ht="11.45" customHeight="1" x14ac:dyDescent="0.25">
      <c r="A55" s="15" t="s">
        <v>22</v>
      </c>
      <c r="B55" s="74">
        <v>73.309476934287119</v>
      </c>
      <c r="C55" s="74">
        <v>77.964324295017619</v>
      </c>
      <c r="D55" s="74">
        <v>81.721699318179887</v>
      </c>
      <c r="E55" s="74">
        <v>83.304346485294531</v>
      </c>
      <c r="F55" s="74">
        <v>97.096975148002471</v>
      </c>
      <c r="G55" s="74">
        <v>100.18434414535329</v>
      </c>
      <c r="H55" s="74">
        <v>97.003235841984718</v>
      </c>
      <c r="I55" s="74">
        <v>104.0364842426645</v>
      </c>
      <c r="J55" s="74">
        <v>117.89812861724435</v>
      </c>
      <c r="K55" s="74">
        <v>105.07392656512222</v>
      </c>
      <c r="L55" s="74">
        <v>108.83965433296868</v>
      </c>
      <c r="M55" s="74">
        <v>107.54357456738806</v>
      </c>
      <c r="N55" s="74">
        <v>120.8047904813742</v>
      </c>
      <c r="O55" s="74">
        <v>120.24876203066756</v>
      </c>
      <c r="P55" s="74">
        <v>127.05367359247708</v>
      </c>
      <c r="Q55" s="74">
        <v>110.7266211350169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305355.46443452104</v>
      </c>
      <c r="C57" s="41">
        <f t="shared" ref="C57:Q57" si="40">C58+C73</f>
        <v>312627.22734464728</v>
      </c>
      <c r="D57" s="41">
        <f t="shared" si="40"/>
        <v>320112.43175668444</v>
      </c>
      <c r="E57" s="41">
        <f t="shared" si="40"/>
        <v>328478.05113512109</v>
      </c>
      <c r="F57" s="41">
        <f t="shared" si="40"/>
        <v>336509.31735468237</v>
      </c>
      <c r="G57" s="41">
        <f t="shared" si="40"/>
        <v>347639.63934288651</v>
      </c>
      <c r="H57" s="41">
        <f t="shared" si="40"/>
        <v>358169.21453931747</v>
      </c>
      <c r="I57" s="41">
        <f t="shared" si="40"/>
        <v>367300.95863814896</v>
      </c>
      <c r="J57" s="41">
        <f t="shared" si="40"/>
        <v>377330.0368072617</v>
      </c>
      <c r="K57" s="41">
        <f t="shared" si="40"/>
        <v>383983.16384194262</v>
      </c>
      <c r="L57" s="41">
        <f t="shared" si="40"/>
        <v>392123.46652156435</v>
      </c>
      <c r="M57" s="41">
        <f t="shared" si="40"/>
        <v>403050.2185243222</v>
      </c>
      <c r="N57" s="41">
        <f t="shared" si="40"/>
        <v>415558.23282919265</v>
      </c>
      <c r="O57" s="41">
        <f t="shared" si="40"/>
        <v>424303.69131800788</v>
      </c>
      <c r="P57" s="41">
        <f t="shared" si="40"/>
        <v>435643.74910108797</v>
      </c>
      <c r="Q57" s="41">
        <f t="shared" si="40"/>
        <v>446377.66613100021</v>
      </c>
    </row>
    <row r="58" spans="1:17" ht="11.45" customHeight="1" x14ac:dyDescent="0.25">
      <c r="A58" s="25" t="s">
        <v>39</v>
      </c>
      <c r="B58" s="40">
        <f t="shared" ref="B58" si="41">B59+B60+B67</f>
        <v>285578</v>
      </c>
      <c r="C58" s="40">
        <f t="shared" ref="C58:Q58" si="42">C59+C60+C67</f>
        <v>292459</v>
      </c>
      <c r="D58" s="40">
        <f t="shared" si="42"/>
        <v>299516</v>
      </c>
      <c r="E58" s="40">
        <f t="shared" si="42"/>
        <v>307158</v>
      </c>
      <c r="F58" s="40">
        <f t="shared" si="42"/>
        <v>314521</v>
      </c>
      <c r="G58" s="40">
        <f t="shared" si="42"/>
        <v>323837</v>
      </c>
      <c r="H58" s="40">
        <f t="shared" si="42"/>
        <v>333308</v>
      </c>
      <c r="I58" s="40">
        <f t="shared" si="42"/>
        <v>341299</v>
      </c>
      <c r="J58" s="40">
        <f t="shared" si="42"/>
        <v>348653</v>
      </c>
      <c r="K58" s="40">
        <f t="shared" si="42"/>
        <v>353691</v>
      </c>
      <c r="L58" s="40">
        <f t="shared" si="42"/>
        <v>360862</v>
      </c>
      <c r="M58" s="40">
        <f t="shared" si="42"/>
        <v>370525</v>
      </c>
      <c r="N58" s="40">
        <f t="shared" si="42"/>
        <v>381936</v>
      </c>
      <c r="O58" s="40">
        <f t="shared" si="42"/>
        <v>390759</v>
      </c>
      <c r="P58" s="40">
        <f t="shared" si="42"/>
        <v>401880</v>
      </c>
      <c r="Q58" s="40">
        <f t="shared" si="42"/>
        <v>411219</v>
      </c>
    </row>
    <row r="59" spans="1:17" ht="11.45" customHeight="1" x14ac:dyDescent="0.25">
      <c r="A59" s="23" t="s">
        <v>30</v>
      </c>
      <c r="B59" s="39">
        <v>8972</v>
      </c>
      <c r="C59" s="39">
        <v>10067</v>
      </c>
      <c r="D59" s="39">
        <v>11340</v>
      </c>
      <c r="E59" s="39">
        <v>12721</v>
      </c>
      <c r="F59" s="39">
        <v>14012</v>
      </c>
      <c r="G59" s="39">
        <v>15207</v>
      </c>
      <c r="H59" s="39">
        <v>16509</v>
      </c>
      <c r="I59" s="39">
        <v>17844</v>
      </c>
      <c r="J59" s="39">
        <v>19108</v>
      </c>
      <c r="K59" s="39">
        <v>20566</v>
      </c>
      <c r="L59" s="39">
        <v>22026</v>
      </c>
      <c r="M59" s="39">
        <v>23222</v>
      </c>
      <c r="N59" s="39">
        <v>24308</v>
      </c>
      <c r="O59" s="39">
        <v>25753</v>
      </c>
      <c r="P59" s="39">
        <v>27275</v>
      </c>
      <c r="Q59" s="39">
        <v>28259</v>
      </c>
    </row>
    <row r="60" spans="1:17" ht="11.45" customHeight="1" x14ac:dyDescent="0.25">
      <c r="A60" s="19" t="s">
        <v>29</v>
      </c>
      <c r="B60" s="38">
        <f>SUM(B61:B66)</f>
        <v>275555</v>
      </c>
      <c r="C60" s="38">
        <f t="shared" ref="C60:Q60" si="43">SUM(C61:C66)</f>
        <v>281270</v>
      </c>
      <c r="D60" s="38">
        <f t="shared" si="43"/>
        <v>287000</v>
      </c>
      <c r="E60" s="38">
        <f t="shared" si="43"/>
        <v>293210</v>
      </c>
      <c r="F60" s="38">
        <f t="shared" si="43"/>
        <v>299240</v>
      </c>
      <c r="G60" s="38">
        <f t="shared" si="43"/>
        <v>307290</v>
      </c>
      <c r="H60" s="38">
        <f t="shared" si="43"/>
        <v>315420</v>
      </c>
      <c r="I60" s="38">
        <f t="shared" si="43"/>
        <v>322000</v>
      </c>
      <c r="J60" s="38">
        <f t="shared" si="43"/>
        <v>328000</v>
      </c>
      <c r="K60" s="38">
        <f t="shared" si="43"/>
        <v>331502</v>
      </c>
      <c r="L60" s="38">
        <f t="shared" si="43"/>
        <v>337200</v>
      </c>
      <c r="M60" s="38">
        <f t="shared" si="43"/>
        <v>345600</v>
      </c>
      <c r="N60" s="38">
        <f t="shared" si="43"/>
        <v>355900</v>
      </c>
      <c r="O60" s="38">
        <f t="shared" si="43"/>
        <v>363247</v>
      </c>
      <c r="P60" s="38">
        <f t="shared" si="43"/>
        <v>372827</v>
      </c>
      <c r="Q60" s="38">
        <f t="shared" si="43"/>
        <v>381103</v>
      </c>
    </row>
    <row r="61" spans="1:17" ht="11.45" customHeight="1" x14ac:dyDescent="0.25">
      <c r="A61" s="62" t="s">
        <v>59</v>
      </c>
      <c r="B61" s="42">
        <v>193570</v>
      </c>
      <c r="C61" s="42">
        <v>187393</v>
      </c>
      <c r="D61" s="42">
        <v>180869</v>
      </c>
      <c r="E61" s="42">
        <v>174546</v>
      </c>
      <c r="F61" s="42">
        <v>164745</v>
      </c>
      <c r="G61" s="42">
        <v>154960</v>
      </c>
      <c r="H61" s="42">
        <v>145733</v>
      </c>
      <c r="I61" s="42">
        <v>137098</v>
      </c>
      <c r="J61" s="42">
        <v>131185</v>
      </c>
      <c r="K61" s="42">
        <v>125342</v>
      </c>
      <c r="L61" s="42">
        <v>121569</v>
      </c>
      <c r="M61" s="42">
        <v>121062</v>
      </c>
      <c r="N61" s="42">
        <v>121732</v>
      </c>
      <c r="O61" s="42">
        <v>123206</v>
      </c>
      <c r="P61" s="42">
        <v>126475</v>
      </c>
      <c r="Q61" s="42">
        <v>130425</v>
      </c>
    </row>
    <row r="62" spans="1:17" ht="11.45" customHeight="1" x14ac:dyDescent="0.25">
      <c r="A62" s="62" t="s">
        <v>58</v>
      </c>
      <c r="B62" s="42">
        <v>79520</v>
      </c>
      <c r="C62" s="42">
        <v>91218</v>
      </c>
      <c r="D62" s="42">
        <v>103354</v>
      </c>
      <c r="E62" s="42">
        <v>116034</v>
      </c>
      <c r="F62" s="42">
        <v>131995</v>
      </c>
      <c r="G62" s="42">
        <v>149945</v>
      </c>
      <c r="H62" s="42">
        <v>168517</v>
      </c>
      <c r="I62" s="42">
        <v>183792</v>
      </c>
      <c r="J62" s="42">
        <v>195672</v>
      </c>
      <c r="K62" s="42">
        <v>204916</v>
      </c>
      <c r="L62" s="42">
        <v>214178</v>
      </c>
      <c r="M62" s="42">
        <v>222846</v>
      </c>
      <c r="N62" s="42">
        <v>231932</v>
      </c>
      <c r="O62" s="42">
        <v>237355</v>
      </c>
      <c r="P62" s="42">
        <v>243390</v>
      </c>
      <c r="Q62" s="42">
        <v>247759</v>
      </c>
    </row>
    <row r="63" spans="1:17" ht="11.45" customHeight="1" x14ac:dyDescent="0.25">
      <c r="A63" s="62" t="s">
        <v>57</v>
      </c>
      <c r="B63" s="42">
        <v>2465</v>
      </c>
      <c r="C63" s="42">
        <v>2659</v>
      </c>
      <c r="D63" s="42">
        <v>2777</v>
      </c>
      <c r="E63" s="42">
        <v>2630</v>
      </c>
      <c r="F63" s="42">
        <v>2500</v>
      </c>
      <c r="G63" s="42">
        <v>2385</v>
      </c>
      <c r="H63" s="42">
        <v>1170</v>
      </c>
      <c r="I63" s="42">
        <v>1110</v>
      </c>
      <c r="J63" s="42">
        <v>1142</v>
      </c>
      <c r="K63" s="42">
        <v>1242</v>
      </c>
      <c r="L63" s="42">
        <v>1255</v>
      </c>
      <c r="M63" s="42">
        <v>1199</v>
      </c>
      <c r="N63" s="42">
        <v>1214</v>
      </c>
      <c r="O63" s="42">
        <v>1275</v>
      </c>
      <c r="P63" s="42">
        <v>1235</v>
      </c>
      <c r="Q63" s="42">
        <v>1185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0</v>
      </c>
      <c r="K64" s="42">
        <v>0</v>
      </c>
      <c r="L64" s="42">
        <v>0</v>
      </c>
      <c r="M64" s="42">
        <v>0</v>
      </c>
      <c r="N64" s="42">
        <v>0</v>
      </c>
      <c r="O64" s="42">
        <v>0</v>
      </c>
      <c r="P64" s="42">
        <v>0</v>
      </c>
      <c r="Q64" s="42">
        <v>0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490</v>
      </c>
      <c r="O65" s="42">
        <v>743</v>
      </c>
      <c r="P65" s="42">
        <v>789</v>
      </c>
      <c r="Q65" s="42">
        <v>778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1</v>
      </c>
      <c r="K66" s="42">
        <v>2</v>
      </c>
      <c r="L66" s="42">
        <v>198</v>
      </c>
      <c r="M66" s="42">
        <v>493</v>
      </c>
      <c r="N66" s="42">
        <v>532</v>
      </c>
      <c r="O66" s="42">
        <v>668</v>
      </c>
      <c r="P66" s="42">
        <v>938</v>
      </c>
      <c r="Q66" s="42">
        <v>956</v>
      </c>
    </row>
    <row r="67" spans="1:17" ht="11.45" customHeight="1" x14ac:dyDescent="0.25">
      <c r="A67" s="19" t="s">
        <v>28</v>
      </c>
      <c r="B67" s="38">
        <f>SUM(B68:B72)</f>
        <v>1051</v>
      </c>
      <c r="C67" s="38">
        <f t="shared" ref="C67:Q67" si="44">SUM(C68:C72)</f>
        <v>1122</v>
      </c>
      <c r="D67" s="38">
        <f t="shared" si="44"/>
        <v>1176</v>
      </c>
      <c r="E67" s="38">
        <f t="shared" si="44"/>
        <v>1227</v>
      </c>
      <c r="F67" s="38">
        <f t="shared" si="44"/>
        <v>1269</v>
      </c>
      <c r="G67" s="38">
        <f t="shared" si="44"/>
        <v>1340</v>
      </c>
      <c r="H67" s="38">
        <f t="shared" si="44"/>
        <v>1379</v>
      </c>
      <c r="I67" s="38">
        <f t="shared" si="44"/>
        <v>1455</v>
      </c>
      <c r="J67" s="38">
        <f t="shared" si="44"/>
        <v>1545</v>
      </c>
      <c r="K67" s="38">
        <f t="shared" si="44"/>
        <v>1623</v>
      </c>
      <c r="L67" s="38">
        <f t="shared" si="44"/>
        <v>1636</v>
      </c>
      <c r="M67" s="38">
        <f t="shared" si="44"/>
        <v>1703</v>
      </c>
      <c r="N67" s="38">
        <f t="shared" si="44"/>
        <v>1728</v>
      </c>
      <c r="O67" s="38">
        <f t="shared" si="44"/>
        <v>1759</v>
      </c>
      <c r="P67" s="38">
        <f t="shared" si="44"/>
        <v>1778</v>
      </c>
      <c r="Q67" s="38">
        <f t="shared" si="44"/>
        <v>1857</v>
      </c>
    </row>
    <row r="68" spans="1:17" ht="11.45" customHeight="1" x14ac:dyDescent="0.25">
      <c r="A68" s="62" t="s">
        <v>59</v>
      </c>
      <c r="B68" s="3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</row>
    <row r="69" spans="1:17" ht="11.45" customHeight="1" x14ac:dyDescent="0.25">
      <c r="A69" s="62" t="s">
        <v>58</v>
      </c>
      <c r="B69" s="37">
        <v>1051</v>
      </c>
      <c r="C69" s="37">
        <v>1122</v>
      </c>
      <c r="D69" s="37">
        <v>1176</v>
      </c>
      <c r="E69" s="37">
        <v>1224</v>
      </c>
      <c r="F69" s="37">
        <v>1266</v>
      </c>
      <c r="G69" s="37">
        <v>1337</v>
      </c>
      <c r="H69" s="37">
        <v>1376</v>
      </c>
      <c r="I69" s="37">
        <v>1452</v>
      </c>
      <c r="J69" s="37">
        <v>1542</v>
      </c>
      <c r="K69" s="37">
        <v>1621</v>
      </c>
      <c r="L69" s="37">
        <v>1634</v>
      </c>
      <c r="M69" s="37">
        <v>1701</v>
      </c>
      <c r="N69" s="37">
        <v>1726</v>
      </c>
      <c r="O69" s="37">
        <v>1755</v>
      </c>
      <c r="P69" s="37">
        <v>1775</v>
      </c>
      <c r="Q69" s="37">
        <v>1854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</row>
    <row r="71" spans="1:17" ht="11.45" customHeight="1" x14ac:dyDescent="0.25">
      <c r="A71" s="62" t="s">
        <v>56</v>
      </c>
      <c r="B71" s="37">
        <v>0</v>
      </c>
      <c r="C71" s="37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7">
        <v>0</v>
      </c>
      <c r="N71" s="37">
        <v>0</v>
      </c>
      <c r="O71" s="37">
        <v>0</v>
      </c>
      <c r="P71" s="37">
        <v>0</v>
      </c>
      <c r="Q71" s="37">
        <v>0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3</v>
      </c>
      <c r="F72" s="37">
        <v>3</v>
      </c>
      <c r="G72" s="37">
        <v>3</v>
      </c>
      <c r="H72" s="37">
        <v>3</v>
      </c>
      <c r="I72" s="37">
        <v>3</v>
      </c>
      <c r="J72" s="37">
        <v>3</v>
      </c>
      <c r="K72" s="37">
        <v>2</v>
      </c>
      <c r="L72" s="37">
        <v>2</v>
      </c>
      <c r="M72" s="37">
        <v>2</v>
      </c>
      <c r="N72" s="37">
        <v>2</v>
      </c>
      <c r="O72" s="37">
        <v>4</v>
      </c>
      <c r="P72" s="37">
        <v>3</v>
      </c>
      <c r="Q72" s="37">
        <v>3</v>
      </c>
    </row>
    <row r="73" spans="1:17" ht="11.45" customHeight="1" x14ac:dyDescent="0.25">
      <c r="A73" s="25" t="s">
        <v>18</v>
      </c>
      <c r="B73" s="40">
        <f t="shared" ref="B73" si="45">B74+B80</f>
        <v>19777.464434521025</v>
      </c>
      <c r="C73" s="40">
        <f t="shared" ref="C73:Q73" si="46">C74+C80</f>
        <v>20168.227344647268</v>
      </c>
      <c r="D73" s="40">
        <f t="shared" si="46"/>
        <v>20596.431756684469</v>
      </c>
      <c r="E73" s="40">
        <f t="shared" si="46"/>
        <v>21320.051135121113</v>
      </c>
      <c r="F73" s="40">
        <f t="shared" si="46"/>
        <v>21988.317354682382</v>
      </c>
      <c r="G73" s="40">
        <f t="shared" si="46"/>
        <v>23802.639342886509</v>
      </c>
      <c r="H73" s="40">
        <f t="shared" si="46"/>
        <v>24861.214539317465</v>
      </c>
      <c r="I73" s="40">
        <f t="shared" si="46"/>
        <v>26001.958638148993</v>
      </c>
      <c r="J73" s="40">
        <f t="shared" si="46"/>
        <v>28677.036807261698</v>
      </c>
      <c r="K73" s="40">
        <f t="shared" si="46"/>
        <v>30292.163841942616</v>
      </c>
      <c r="L73" s="40">
        <f t="shared" si="46"/>
        <v>31261.466521564336</v>
      </c>
      <c r="M73" s="40">
        <f t="shared" si="46"/>
        <v>32525.218524322212</v>
      </c>
      <c r="N73" s="40">
        <f t="shared" si="46"/>
        <v>33622.232829192639</v>
      </c>
      <c r="O73" s="40">
        <f t="shared" si="46"/>
        <v>33544.691318007855</v>
      </c>
      <c r="P73" s="40">
        <f t="shared" si="46"/>
        <v>33763.749101087968</v>
      </c>
      <c r="Q73" s="40">
        <f t="shared" si="46"/>
        <v>35158.666131000202</v>
      </c>
    </row>
    <row r="74" spans="1:17" ht="11.45" customHeight="1" x14ac:dyDescent="0.25">
      <c r="A74" s="23" t="s">
        <v>27</v>
      </c>
      <c r="B74" s="39">
        <f>SUM(B75:B79)</f>
        <v>13354</v>
      </c>
      <c r="C74" s="39">
        <f t="shared" ref="C74:Q74" si="47">SUM(C75:C79)</f>
        <v>14508</v>
      </c>
      <c r="D74" s="39">
        <f t="shared" si="47"/>
        <v>15439</v>
      </c>
      <c r="E74" s="39">
        <f t="shared" si="47"/>
        <v>16137</v>
      </c>
      <c r="F74" s="39">
        <f t="shared" si="47"/>
        <v>17056</v>
      </c>
      <c r="G74" s="39">
        <f t="shared" si="47"/>
        <v>18041</v>
      </c>
      <c r="H74" s="39">
        <f t="shared" si="47"/>
        <v>18991</v>
      </c>
      <c r="I74" s="39">
        <f t="shared" si="47"/>
        <v>20283</v>
      </c>
      <c r="J74" s="39">
        <f t="shared" si="47"/>
        <v>21839</v>
      </c>
      <c r="K74" s="39">
        <f t="shared" si="47"/>
        <v>22576</v>
      </c>
      <c r="L74" s="39">
        <f t="shared" si="47"/>
        <v>23451</v>
      </c>
      <c r="M74" s="39">
        <f t="shared" si="47"/>
        <v>24631</v>
      </c>
      <c r="N74" s="39">
        <f t="shared" si="47"/>
        <v>26133</v>
      </c>
      <c r="O74" s="39">
        <f t="shared" si="47"/>
        <v>27635</v>
      </c>
      <c r="P74" s="39">
        <f t="shared" si="47"/>
        <v>28521</v>
      </c>
      <c r="Q74" s="39">
        <f t="shared" si="47"/>
        <v>29668</v>
      </c>
    </row>
    <row r="75" spans="1:17" ht="11.45" customHeight="1" x14ac:dyDescent="0.25">
      <c r="A75" s="62" t="s">
        <v>59</v>
      </c>
      <c r="B75" s="42">
        <v>2479</v>
      </c>
      <c r="C75" s="42">
        <v>2282</v>
      </c>
      <c r="D75" s="42">
        <v>2094</v>
      </c>
      <c r="E75" s="42">
        <v>1923</v>
      </c>
      <c r="F75" s="42">
        <v>1739</v>
      </c>
      <c r="G75" s="42">
        <v>1565</v>
      </c>
      <c r="H75" s="42">
        <v>1423</v>
      </c>
      <c r="I75" s="42">
        <v>1325</v>
      </c>
      <c r="J75" s="42">
        <v>1305</v>
      </c>
      <c r="K75" s="42">
        <v>1231</v>
      </c>
      <c r="L75" s="42">
        <v>1207</v>
      </c>
      <c r="M75" s="42">
        <v>1180</v>
      </c>
      <c r="N75" s="42">
        <v>1143</v>
      </c>
      <c r="O75" s="42">
        <v>1141</v>
      </c>
      <c r="P75" s="42">
        <v>1122</v>
      </c>
      <c r="Q75" s="42">
        <v>1101</v>
      </c>
    </row>
    <row r="76" spans="1:17" ht="11.45" customHeight="1" x14ac:dyDescent="0.25">
      <c r="A76" s="62" t="s">
        <v>58</v>
      </c>
      <c r="B76" s="42">
        <v>10875</v>
      </c>
      <c r="C76" s="42">
        <v>12226</v>
      </c>
      <c r="D76" s="42">
        <v>13345</v>
      </c>
      <c r="E76" s="42">
        <v>14214</v>
      </c>
      <c r="F76" s="42">
        <v>15317</v>
      </c>
      <c r="G76" s="42">
        <v>16476</v>
      </c>
      <c r="H76" s="42">
        <v>17567</v>
      </c>
      <c r="I76" s="42">
        <v>18956</v>
      </c>
      <c r="J76" s="42">
        <v>20532</v>
      </c>
      <c r="K76" s="42">
        <v>21338</v>
      </c>
      <c r="L76" s="42">
        <v>22237</v>
      </c>
      <c r="M76" s="42">
        <v>23444</v>
      </c>
      <c r="N76" s="42">
        <v>24964</v>
      </c>
      <c r="O76" s="42">
        <v>26365</v>
      </c>
      <c r="P76" s="42">
        <v>27241</v>
      </c>
      <c r="Q76" s="42">
        <v>28405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59</v>
      </c>
      <c r="P77" s="42">
        <v>71</v>
      </c>
      <c r="Q77" s="42">
        <v>73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0</v>
      </c>
      <c r="P78" s="42">
        <v>0</v>
      </c>
      <c r="Q78" s="42">
        <v>0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1</v>
      </c>
      <c r="I79" s="42">
        <v>2</v>
      </c>
      <c r="J79" s="42">
        <v>2</v>
      </c>
      <c r="K79" s="42">
        <v>7</v>
      </c>
      <c r="L79" s="42">
        <v>7</v>
      </c>
      <c r="M79" s="42">
        <v>7</v>
      </c>
      <c r="N79" s="42">
        <v>26</v>
      </c>
      <c r="O79" s="42">
        <v>70</v>
      </c>
      <c r="P79" s="42">
        <v>87</v>
      </c>
      <c r="Q79" s="42">
        <v>89</v>
      </c>
    </row>
    <row r="80" spans="1:17" ht="11.45" customHeight="1" x14ac:dyDescent="0.25">
      <c r="A80" s="19" t="s">
        <v>24</v>
      </c>
      <c r="B80" s="38">
        <f>SUM(B81:B82)</f>
        <v>6423.4644345210254</v>
      </c>
      <c r="C80" s="38">
        <f t="shared" ref="C80:Q80" si="48">SUM(C81:C82)</f>
        <v>5660.2273446472664</v>
      </c>
      <c r="D80" s="38">
        <f t="shared" si="48"/>
        <v>5157.4317566844693</v>
      </c>
      <c r="E80" s="38">
        <f t="shared" si="48"/>
        <v>5183.0511351211126</v>
      </c>
      <c r="F80" s="38">
        <f t="shared" si="48"/>
        <v>4932.3173546823818</v>
      </c>
      <c r="G80" s="38">
        <f t="shared" si="48"/>
        <v>5761.6393428865094</v>
      </c>
      <c r="H80" s="38">
        <f t="shared" si="48"/>
        <v>5870.2145393174669</v>
      </c>
      <c r="I80" s="38">
        <f t="shared" si="48"/>
        <v>5718.9586381489944</v>
      </c>
      <c r="J80" s="38">
        <f t="shared" si="48"/>
        <v>6838.0368072616984</v>
      </c>
      <c r="K80" s="38">
        <f t="shared" si="48"/>
        <v>7716.1638419426145</v>
      </c>
      <c r="L80" s="38">
        <f t="shared" si="48"/>
        <v>7810.4665215643372</v>
      </c>
      <c r="M80" s="38">
        <f t="shared" si="48"/>
        <v>7894.218524322212</v>
      </c>
      <c r="N80" s="38">
        <f t="shared" si="48"/>
        <v>7489.2328291926378</v>
      </c>
      <c r="O80" s="38">
        <f t="shared" si="48"/>
        <v>5909.6913180078536</v>
      </c>
      <c r="P80" s="38">
        <f t="shared" si="48"/>
        <v>5242.7491010879658</v>
      </c>
      <c r="Q80" s="38">
        <f t="shared" si="48"/>
        <v>5490.6661310001991</v>
      </c>
    </row>
    <row r="81" spans="1:17" ht="11.45" customHeight="1" x14ac:dyDescent="0.25">
      <c r="A81" s="17" t="s">
        <v>23</v>
      </c>
      <c r="B81" s="37">
        <v>5561</v>
      </c>
      <c r="C81" s="37">
        <v>4743</v>
      </c>
      <c r="D81" s="37">
        <v>4196</v>
      </c>
      <c r="E81" s="37">
        <v>4203</v>
      </c>
      <c r="F81" s="37">
        <v>3790</v>
      </c>
      <c r="G81" s="37">
        <v>4583</v>
      </c>
      <c r="H81" s="37">
        <v>4729</v>
      </c>
      <c r="I81" s="37">
        <v>4495</v>
      </c>
      <c r="J81" s="37">
        <v>5451</v>
      </c>
      <c r="K81" s="37">
        <v>6480</v>
      </c>
      <c r="L81" s="37">
        <v>6530</v>
      </c>
      <c r="M81" s="37">
        <v>6629</v>
      </c>
      <c r="N81" s="37">
        <v>6068</v>
      </c>
      <c r="O81" s="37">
        <v>4495</v>
      </c>
      <c r="P81" s="37">
        <v>3748</v>
      </c>
      <c r="Q81" s="37">
        <v>4188</v>
      </c>
    </row>
    <row r="82" spans="1:17" ht="11.45" customHeight="1" x14ac:dyDescent="0.25">
      <c r="A82" s="15" t="s">
        <v>22</v>
      </c>
      <c r="B82" s="36">
        <v>862.46443452102494</v>
      </c>
      <c r="C82" s="36">
        <v>917.22734464726602</v>
      </c>
      <c r="D82" s="36">
        <v>961.43175668446929</v>
      </c>
      <c r="E82" s="36">
        <v>980.05113512111222</v>
      </c>
      <c r="F82" s="36">
        <v>1142.3173546823821</v>
      </c>
      <c r="G82" s="36">
        <v>1178.6393428865092</v>
      </c>
      <c r="H82" s="36">
        <v>1141.2145393174674</v>
      </c>
      <c r="I82" s="36">
        <v>1223.9586381489942</v>
      </c>
      <c r="J82" s="36">
        <v>1387.0368072616982</v>
      </c>
      <c r="K82" s="36">
        <v>1236.1638419426142</v>
      </c>
      <c r="L82" s="36">
        <v>1280.4665215643374</v>
      </c>
      <c r="M82" s="36">
        <v>1265.2185243222125</v>
      </c>
      <c r="N82" s="36">
        <v>1421.2328291926376</v>
      </c>
      <c r="O82" s="36">
        <v>1414.6913180078536</v>
      </c>
      <c r="P82" s="36">
        <v>1494.7491010879658</v>
      </c>
      <c r="Q82" s="36">
        <v>1302.6661310001989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305355.46443452104</v>
      </c>
      <c r="C84" s="41">
        <f t="shared" si="49"/>
        <v>312627.22734464728</v>
      </c>
      <c r="D84" s="41">
        <f t="shared" si="49"/>
        <v>320112.43175668444</v>
      </c>
      <c r="E84" s="41">
        <f t="shared" si="49"/>
        <v>328478.05113512109</v>
      </c>
      <c r="F84" s="41">
        <f t="shared" si="49"/>
        <v>336509.31735468237</v>
      </c>
      <c r="G84" s="41">
        <f t="shared" si="49"/>
        <v>347639.63934288651</v>
      </c>
      <c r="H84" s="41">
        <f t="shared" si="49"/>
        <v>358169.21453931747</v>
      </c>
      <c r="I84" s="41">
        <f t="shared" si="49"/>
        <v>367300.95863814896</v>
      </c>
      <c r="J84" s="41">
        <f t="shared" si="49"/>
        <v>377330.0368072617</v>
      </c>
      <c r="K84" s="41">
        <f t="shared" si="49"/>
        <v>383983.16384194262</v>
      </c>
      <c r="L84" s="41">
        <f t="shared" si="49"/>
        <v>392123.46652156435</v>
      </c>
      <c r="M84" s="41">
        <f t="shared" si="49"/>
        <v>403050.2185243222</v>
      </c>
      <c r="N84" s="41">
        <f t="shared" si="49"/>
        <v>415558.23282919265</v>
      </c>
      <c r="O84" s="41">
        <f t="shared" si="49"/>
        <v>424303.69131800788</v>
      </c>
      <c r="P84" s="41">
        <f t="shared" si="49"/>
        <v>435643.74910108797</v>
      </c>
      <c r="Q84" s="41">
        <f t="shared" si="49"/>
        <v>446377.66613100021</v>
      </c>
    </row>
    <row r="85" spans="1:17" ht="11.45" customHeight="1" x14ac:dyDescent="0.25">
      <c r="A85" s="25" t="s">
        <v>39</v>
      </c>
      <c r="B85" s="40">
        <f t="shared" ref="B85:Q85" si="50">B86+B87+B94</f>
        <v>285578</v>
      </c>
      <c r="C85" s="40">
        <f t="shared" si="50"/>
        <v>292459</v>
      </c>
      <c r="D85" s="40">
        <f t="shared" si="50"/>
        <v>299516</v>
      </c>
      <c r="E85" s="40">
        <f t="shared" si="50"/>
        <v>307158</v>
      </c>
      <c r="F85" s="40">
        <f t="shared" si="50"/>
        <v>314521</v>
      </c>
      <c r="G85" s="40">
        <f t="shared" si="50"/>
        <v>323837</v>
      </c>
      <c r="H85" s="40">
        <f t="shared" si="50"/>
        <v>333308</v>
      </c>
      <c r="I85" s="40">
        <f t="shared" si="50"/>
        <v>341299</v>
      </c>
      <c r="J85" s="40">
        <f t="shared" si="50"/>
        <v>348653</v>
      </c>
      <c r="K85" s="40">
        <f t="shared" si="50"/>
        <v>353691</v>
      </c>
      <c r="L85" s="40">
        <f t="shared" si="50"/>
        <v>360862</v>
      </c>
      <c r="M85" s="40">
        <f t="shared" si="50"/>
        <v>370525</v>
      </c>
      <c r="N85" s="40">
        <f t="shared" si="50"/>
        <v>381936</v>
      </c>
      <c r="O85" s="40">
        <f t="shared" si="50"/>
        <v>390759</v>
      </c>
      <c r="P85" s="40">
        <f t="shared" si="50"/>
        <v>401880</v>
      </c>
      <c r="Q85" s="40">
        <f t="shared" si="50"/>
        <v>411219</v>
      </c>
    </row>
    <row r="86" spans="1:17" ht="11.45" customHeight="1" x14ac:dyDescent="0.25">
      <c r="A86" s="23" t="s">
        <v>30</v>
      </c>
      <c r="B86" s="39">
        <v>8972</v>
      </c>
      <c r="C86" s="39">
        <v>10067</v>
      </c>
      <c r="D86" s="39">
        <v>11340</v>
      </c>
      <c r="E86" s="39">
        <v>12721</v>
      </c>
      <c r="F86" s="39">
        <v>14012</v>
      </c>
      <c r="G86" s="39">
        <v>15207</v>
      </c>
      <c r="H86" s="39">
        <v>16509</v>
      </c>
      <c r="I86" s="39">
        <v>17844</v>
      </c>
      <c r="J86" s="39">
        <v>19108</v>
      </c>
      <c r="K86" s="39">
        <v>20566</v>
      </c>
      <c r="L86" s="39">
        <v>22026</v>
      </c>
      <c r="M86" s="39">
        <v>23222</v>
      </c>
      <c r="N86" s="39">
        <v>24308</v>
      </c>
      <c r="O86" s="39">
        <v>25753</v>
      </c>
      <c r="P86" s="39">
        <v>27275</v>
      </c>
      <c r="Q86" s="39">
        <v>28259</v>
      </c>
    </row>
    <row r="87" spans="1:17" ht="11.45" customHeight="1" x14ac:dyDescent="0.25">
      <c r="A87" s="19" t="s">
        <v>29</v>
      </c>
      <c r="B87" s="38">
        <f>SUM(B88:B93)</f>
        <v>275555</v>
      </c>
      <c r="C87" s="38">
        <f t="shared" ref="C87" si="51">SUM(C88:C93)</f>
        <v>281270</v>
      </c>
      <c r="D87" s="38">
        <f t="shared" ref="D87" si="52">SUM(D88:D93)</f>
        <v>287000</v>
      </c>
      <c r="E87" s="38">
        <f t="shared" ref="E87" si="53">SUM(E88:E93)</f>
        <v>293210</v>
      </c>
      <c r="F87" s="38">
        <f t="shared" ref="F87" si="54">SUM(F88:F93)</f>
        <v>299240</v>
      </c>
      <c r="G87" s="38">
        <f t="shared" ref="G87" si="55">SUM(G88:G93)</f>
        <v>307290</v>
      </c>
      <c r="H87" s="38">
        <f t="shared" ref="H87" si="56">SUM(H88:H93)</f>
        <v>315420</v>
      </c>
      <c r="I87" s="38">
        <f t="shared" ref="I87" si="57">SUM(I88:I93)</f>
        <v>322000</v>
      </c>
      <c r="J87" s="38">
        <f t="shared" ref="J87" si="58">SUM(J88:J93)</f>
        <v>328000</v>
      </c>
      <c r="K87" s="38">
        <f t="shared" ref="K87" si="59">SUM(K88:K93)</f>
        <v>331502</v>
      </c>
      <c r="L87" s="38">
        <f t="shared" ref="L87" si="60">SUM(L88:L93)</f>
        <v>337200</v>
      </c>
      <c r="M87" s="38">
        <f t="shared" ref="M87" si="61">SUM(M88:M93)</f>
        <v>345600</v>
      </c>
      <c r="N87" s="38">
        <f t="shared" ref="N87" si="62">SUM(N88:N93)</f>
        <v>355900</v>
      </c>
      <c r="O87" s="38">
        <f t="shared" ref="O87" si="63">SUM(O88:O93)</f>
        <v>363247</v>
      </c>
      <c r="P87" s="38">
        <f t="shared" ref="P87" si="64">SUM(P88:P93)</f>
        <v>372827</v>
      </c>
      <c r="Q87" s="38">
        <f t="shared" ref="Q87" si="65">SUM(Q88:Q93)</f>
        <v>381103</v>
      </c>
    </row>
    <row r="88" spans="1:17" ht="11.45" customHeight="1" x14ac:dyDescent="0.25">
      <c r="A88" s="62" t="s">
        <v>59</v>
      </c>
      <c r="B88" s="42">
        <v>193570</v>
      </c>
      <c r="C88" s="42">
        <v>187393</v>
      </c>
      <c r="D88" s="42">
        <v>180869</v>
      </c>
      <c r="E88" s="42">
        <v>174546</v>
      </c>
      <c r="F88" s="42">
        <v>164745</v>
      </c>
      <c r="G88" s="42">
        <v>154960</v>
      </c>
      <c r="H88" s="42">
        <v>145733</v>
      </c>
      <c r="I88" s="42">
        <v>137098</v>
      </c>
      <c r="J88" s="42">
        <v>131185</v>
      </c>
      <c r="K88" s="42">
        <v>125342</v>
      </c>
      <c r="L88" s="42">
        <v>121569</v>
      </c>
      <c r="M88" s="42">
        <v>121062</v>
      </c>
      <c r="N88" s="42">
        <v>121732</v>
      </c>
      <c r="O88" s="42">
        <v>123206</v>
      </c>
      <c r="P88" s="42">
        <v>126475</v>
      </c>
      <c r="Q88" s="42">
        <v>130425</v>
      </c>
    </row>
    <row r="89" spans="1:17" ht="11.45" customHeight="1" x14ac:dyDescent="0.25">
      <c r="A89" s="62" t="s">
        <v>58</v>
      </c>
      <c r="B89" s="42">
        <v>79520</v>
      </c>
      <c r="C89" s="42">
        <v>91218</v>
      </c>
      <c r="D89" s="42">
        <v>103354</v>
      </c>
      <c r="E89" s="42">
        <v>116034</v>
      </c>
      <c r="F89" s="42">
        <v>131995</v>
      </c>
      <c r="G89" s="42">
        <v>149945</v>
      </c>
      <c r="H89" s="42">
        <v>168517</v>
      </c>
      <c r="I89" s="42">
        <v>183792</v>
      </c>
      <c r="J89" s="42">
        <v>195672</v>
      </c>
      <c r="K89" s="42">
        <v>204916</v>
      </c>
      <c r="L89" s="42">
        <v>214178</v>
      </c>
      <c r="M89" s="42">
        <v>222846</v>
      </c>
      <c r="N89" s="42">
        <v>231932</v>
      </c>
      <c r="O89" s="42">
        <v>237355</v>
      </c>
      <c r="P89" s="42">
        <v>243390</v>
      </c>
      <c r="Q89" s="42">
        <v>247759</v>
      </c>
    </row>
    <row r="90" spans="1:17" ht="11.45" customHeight="1" x14ac:dyDescent="0.25">
      <c r="A90" s="62" t="s">
        <v>57</v>
      </c>
      <c r="B90" s="42">
        <v>2465</v>
      </c>
      <c r="C90" s="42">
        <v>2659</v>
      </c>
      <c r="D90" s="42">
        <v>2777</v>
      </c>
      <c r="E90" s="42">
        <v>2630</v>
      </c>
      <c r="F90" s="42">
        <v>2500</v>
      </c>
      <c r="G90" s="42">
        <v>2385</v>
      </c>
      <c r="H90" s="42">
        <v>1170</v>
      </c>
      <c r="I90" s="42">
        <v>1110</v>
      </c>
      <c r="J90" s="42">
        <v>1142</v>
      </c>
      <c r="K90" s="42">
        <v>1242</v>
      </c>
      <c r="L90" s="42">
        <v>1255</v>
      </c>
      <c r="M90" s="42">
        <v>1199</v>
      </c>
      <c r="N90" s="42">
        <v>1214</v>
      </c>
      <c r="O90" s="42">
        <v>1275</v>
      </c>
      <c r="P90" s="42">
        <v>1235</v>
      </c>
      <c r="Q90" s="42">
        <v>1185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0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2">
        <v>0</v>
      </c>
      <c r="O91" s="42">
        <v>0</v>
      </c>
      <c r="P91" s="42">
        <v>0</v>
      </c>
      <c r="Q91" s="42">
        <v>0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490</v>
      </c>
      <c r="O92" s="42">
        <v>743</v>
      </c>
      <c r="P92" s="42">
        <v>789</v>
      </c>
      <c r="Q92" s="42">
        <v>778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1</v>
      </c>
      <c r="K93" s="42">
        <v>2</v>
      </c>
      <c r="L93" s="42">
        <v>198</v>
      </c>
      <c r="M93" s="42">
        <v>493</v>
      </c>
      <c r="N93" s="42">
        <v>532</v>
      </c>
      <c r="O93" s="42">
        <v>668</v>
      </c>
      <c r="P93" s="42">
        <v>938</v>
      </c>
      <c r="Q93" s="42">
        <v>956</v>
      </c>
    </row>
    <row r="94" spans="1:17" ht="11.45" customHeight="1" x14ac:dyDescent="0.25">
      <c r="A94" s="19" t="s">
        <v>28</v>
      </c>
      <c r="B94" s="38">
        <f>SUM(B95:B99)</f>
        <v>1051</v>
      </c>
      <c r="C94" s="38">
        <f t="shared" ref="C94" si="66">SUM(C95:C99)</f>
        <v>1122</v>
      </c>
      <c r="D94" s="38">
        <f t="shared" ref="D94" si="67">SUM(D95:D99)</f>
        <v>1176</v>
      </c>
      <c r="E94" s="38">
        <f t="shared" ref="E94" si="68">SUM(E95:E99)</f>
        <v>1227</v>
      </c>
      <c r="F94" s="38">
        <f t="shared" ref="F94" si="69">SUM(F95:F99)</f>
        <v>1269</v>
      </c>
      <c r="G94" s="38">
        <f t="shared" ref="G94" si="70">SUM(G95:G99)</f>
        <v>1340</v>
      </c>
      <c r="H94" s="38">
        <f t="shared" ref="H94" si="71">SUM(H95:H99)</f>
        <v>1379</v>
      </c>
      <c r="I94" s="38">
        <f t="shared" ref="I94" si="72">SUM(I95:I99)</f>
        <v>1455</v>
      </c>
      <c r="J94" s="38">
        <f t="shared" ref="J94" si="73">SUM(J95:J99)</f>
        <v>1545</v>
      </c>
      <c r="K94" s="38">
        <f t="shared" ref="K94" si="74">SUM(K95:K99)</f>
        <v>1623</v>
      </c>
      <c r="L94" s="38">
        <f t="shared" ref="L94" si="75">SUM(L95:L99)</f>
        <v>1636</v>
      </c>
      <c r="M94" s="38">
        <f t="shared" ref="M94" si="76">SUM(M95:M99)</f>
        <v>1703</v>
      </c>
      <c r="N94" s="38">
        <f t="shared" ref="N94" si="77">SUM(N95:N99)</f>
        <v>1728</v>
      </c>
      <c r="O94" s="38">
        <f t="shared" ref="O94" si="78">SUM(O95:O99)</f>
        <v>1759</v>
      </c>
      <c r="P94" s="38">
        <f t="shared" ref="P94" si="79">SUM(P95:P99)</f>
        <v>1778</v>
      </c>
      <c r="Q94" s="38">
        <f t="shared" ref="Q94" si="80">SUM(Q95:Q99)</f>
        <v>1857</v>
      </c>
    </row>
    <row r="95" spans="1:17" ht="11.45" customHeight="1" x14ac:dyDescent="0.25">
      <c r="A95" s="62" t="s">
        <v>59</v>
      </c>
      <c r="B95" s="37">
        <v>0</v>
      </c>
      <c r="C95" s="37">
        <v>0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7">
        <v>0</v>
      </c>
      <c r="N95" s="37">
        <v>0</v>
      </c>
      <c r="O95" s="37">
        <v>0</v>
      </c>
      <c r="P95" s="37">
        <v>0</v>
      </c>
      <c r="Q95" s="37">
        <v>0</v>
      </c>
    </row>
    <row r="96" spans="1:17" ht="11.45" customHeight="1" x14ac:dyDescent="0.25">
      <c r="A96" s="62" t="s">
        <v>58</v>
      </c>
      <c r="B96" s="37">
        <v>1051</v>
      </c>
      <c r="C96" s="37">
        <v>1122</v>
      </c>
      <c r="D96" s="37">
        <v>1176</v>
      </c>
      <c r="E96" s="37">
        <v>1224</v>
      </c>
      <c r="F96" s="37">
        <v>1266</v>
      </c>
      <c r="G96" s="37">
        <v>1337</v>
      </c>
      <c r="H96" s="37">
        <v>1376</v>
      </c>
      <c r="I96" s="37">
        <v>1452</v>
      </c>
      <c r="J96" s="37">
        <v>1542</v>
      </c>
      <c r="K96" s="37">
        <v>1621</v>
      </c>
      <c r="L96" s="37">
        <v>1634</v>
      </c>
      <c r="M96" s="37">
        <v>1701</v>
      </c>
      <c r="N96" s="37">
        <v>1726</v>
      </c>
      <c r="O96" s="37">
        <v>1755</v>
      </c>
      <c r="P96" s="37">
        <v>1775</v>
      </c>
      <c r="Q96" s="37">
        <v>1854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</row>
    <row r="98" spans="1:17" ht="11.45" customHeight="1" x14ac:dyDescent="0.25">
      <c r="A98" s="62" t="s">
        <v>56</v>
      </c>
      <c r="B98" s="37">
        <v>0</v>
      </c>
      <c r="C98" s="37">
        <v>0</v>
      </c>
      <c r="D98" s="37">
        <v>0</v>
      </c>
      <c r="E98" s="37">
        <v>0</v>
      </c>
      <c r="F98" s="37">
        <v>0</v>
      </c>
      <c r="G98" s="37">
        <v>0</v>
      </c>
      <c r="H98" s="37">
        <v>0</v>
      </c>
      <c r="I98" s="37">
        <v>0</v>
      </c>
      <c r="J98" s="37">
        <v>0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P98" s="37">
        <v>0</v>
      </c>
      <c r="Q98" s="37">
        <v>0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3</v>
      </c>
      <c r="F99" s="37">
        <v>3</v>
      </c>
      <c r="G99" s="37">
        <v>3</v>
      </c>
      <c r="H99" s="37">
        <v>3</v>
      </c>
      <c r="I99" s="37">
        <v>3</v>
      </c>
      <c r="J99" s="37">
        <v>3</v>
      </c>
      <c r="K99" s="37">
        <v>2</v>
      </c>
      <c r="L99" s="37">
        <v>2</v>
      </c>
      <c r="M99" s="37">
        <v>2</v>
      </c>
      <c r="N99" s="37">
        <v>2</v>
      </c>
      <c r="O99" s="37">
        <v>4</v>
      </c>
      <c r="P99" s="37">
        <v>3</v>
      </c>
      <c r="Q99" s="37">
        <v>3</v>
      </c>
    </row>
    <row r="100" spans="1:17" ht="11.45" customHeight="1" x14ac:dyDescent="0.25">
      <c r="A100" s="25" t="s">
        <v>18</v>
      </c>
      <c r="B100" s="40">
        <f t="shared" ref="B100:Q100" si="81">B101+B107</f>
        <v>19777.464434521025</v>
      </c>
      <c r="C100" s="40">
        <f t="shared" si="81"/>
        <v>20168.227344647268</v>
      </c>
      <c r="D100" s="40">
        <f t="shared" si="81"/>
        <v>20596.431756684469</v>
      </c>
      <c r="E100" s="40">
        <f t="shared" si="81"/>
        <v>21320.051135121113</v>
      </c>
      <c r="F100" s="40">
        <f t="shared" si="81"/>
        <v>21988.317354682382</v>
      </c>
      <c r="G100" s="40">
        <f t="shared" si="81"/>
        <v>23802.639342886509</v>
      </c>
      <c r="H100" s="40">
        <f t="shared" si="81"/>
        <v>24861.214539317465</v>
      </c>
      <c r="I100" s="40">
        <f t="shared" si="81"/>
        <v>26001.958638148993</v>
      </c>
      <c r="J100" s="40">
        <f t="shared" si="81"/>
        <v>28677.036807261698</v>
      </c>
      <c r="K100" s="40">
        <f t="shared" si="81"/>
        <v>30292.163841942616</v>
      </c>
      <c r="L100" s="40">
        <f t="shared" si="81"/>
        <v>31261.466521564336</v>
      </c>
      <c r="M100" s="40">
        <f t="shared" si="81"/>
        <v>32525.218524322212</v>
      </c>
      <c r="N100" s="40">
        <f t="shared" si="81"/>
        <v>33622.232829192639</v>
      </c>
      <c r="O100" s="40">
        <f t="shared" si="81"/>
        <v>33544.691318007855</v>
      </c>
      <c r="P100" s="40">
        <f t="shared" si="81"/>
        <v>33763.749101087968</v>
      </c>
      <c r="Q100" s="40">
        <f t="shared" si="81"/>
        <v>35158.666131000202</v>
      </c>
    </row>
    <row r="101" spans="1:17" ht="11.45" customHeight="1" x14ac:dyDescent="0.25">
      <c r="A101" s="23" t="s">
        <v>27</v>
      </c>
      <c r="B101" s="39">
        <f>SUM(B102:B106)</f>
        <v>13354</v>
      </c>
      <c r="C101" s="39">
        <f t="shared" ref="C101" si="82">SUM(C102:C106)</f>
        <v>14508</v>
      </c>
      <c r="D101" s="39">
        <f t="shared" ref="D101" si="83">SUM(D102:D106)</f>
        <v>15439</v>
      </c>
      <c r="E101" s="39">
        <f t="shared" ref="E101" si="84">SUM(E102:E106)</f>
        <v>16137</v>
      </c>
      <c r="F101" s="39">
        <f t="shared" ref="F101" si="85">SUM(F102:F106)</f>
        <v>17056</v>
      </c>
      <c r="G101" s="39">
        <f t="shared" ref="G101" si="86">SUM(G102:G106)</f>
        <v>18041</v>
      </c>
      <c r="H101" s="39">
        <f t="shared" ref="H101" si="87">SUM(H102:H106)</f>
        <v>18991</v>
      </c>
      <c r="I101" s="39">
        <f t="shared" ref="I101" si="88">SUM(I102:I106)</f>
        <v>20283</v>
      </c>
      <c r="J101" s="39">
        <f t="shared" ref="J101" si="89">SUM(J102:J106)</f>
        <v>21839</v>
      </c>
      <c r="K101" s="39">
        <f t="shared" ref="K101" si="90">SUM(K102:K106)</f>
        <v>22576</v>
      </c>
      <c r="L101" s="39">
        <f t="shared" ref="L101" si="91">SUM(L102:L106)</f>
        <v>23451</v>
      </c>
      <c r="M101" s="39">
        <f t="shared" ref="M101" si="92">SUM(M102:M106)</f>
        <v>24631</v>
      </c>
      <c r="N101" s="39">
        <f t="shared" ref="N101" si="93">SUM(N102:N106)</f>
        <v>26133</v>
      </c>
      <c r="O101" s="39">
        <f t="shared" ref="O101" si="94">SUM(O102:O106)</f>
        <v>27635</v>
      </c>
      <c r="P101" s="39">
        <f t="shared" ref="P101" si="95">SUM(P102:P106)</f>
        <v>28521</v>
      </c>
      <c r="Q101" s="39">
        <f t="shared" ref="Q101" si="96">SUM(Q102:Q106)</f>
        <v>29668</v>
      </c>
    </row>
    <row r="102" spans="1:17" ht="11.45" customHeight="1" x14ac:dyDescent="0.25">
      <c r="A102" s="62" t="s">
        <v>59</v>
      </c>
      <c r="B102" s="42">
        <v>2479</v>
      </c>
      <c r="C102" s="42">
        <v>2282</v>
      </c>
      <c r="D102" s="42">
        <v>2094</v>
      </c>
      <c r="E102" s="42">
        <v>1923</v>
      </c>
      <c r="F102" s="42">
        <v>1739</v>
      </c>
      <c r="G102" s="42">
        <v>1565</v>
      </c>
      <c r="H102" s="42">
        <v>1423</v>
      </c>
      <c r="I102" s="42">
        <v>1325</v>
      </c>
      <c r="J102" s="42">
        <v>1305</v>
      </c>
      <c r="K102" s="42">
        <v>1231</v>
      </c>
      <c r="L102" s="42">
        <v>1207</v>
      </c>
      <c r="M102" s="42">
        <v>1180</v>
      </c>
      <c r="N102" s="42">
        <v>1143</v>
      </c>
      <c r="O102" s="42">
        <v>1141</v>
      </c>
      <c r="P102" s="42">
        <v>1122</v>
      </c>
      <c r="Q102" s="42">
        <v>1101</v>
      </c>
    </row>
    <row r="103" spans="1:17" ht="11.45" customHeight="1" x14ac:dyDescent="0.25">
      <c r="A103" s="62" t="s">
        <v>58</v>
      </c>
      <c r="B103" s="42">
        <v>10875</v>
      </c>
      <c r="C103" s="42">
        <v>12226</v>
      </c>
      <c r="D103" s="42">
        <v>13345</v>
      </c>
      <c r="E103" s="42">
        <v>14214</v>
      </c>
      <c r="F103" s="42">
        <v>15317</v>
      </c>
      <c r="G103" s="42">
        <v>16476</v>
      </c>
      <c r="H103" s="42">
        <v>17567</v>
      </c>
      <c r="I103" s="42">
        <v>18956</v>
      </c>
      <c r="J103" s="42">
        <v>20532</v>
      </c>
      <c r="K103" s="42">
        <v>21338</v>
      </c>
      <c r="L103" s="42">
        <v>22237</v>
      </c>
      <c r="M103" s="42">
        <v>23444</v>
      </c>
      <c r="N103" s="42">
        <v>24964</v>
      </c>
      <c r="O103" s="42">
        <v>26365</v>
      </c>
      <c r="P103" s="42">
        <v>27241</v>
      </c>
      <c r="Q103" s="42">
        <v>28405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59</v>
      </c>
      <c r="P104" s="42">
        <v>71</v>
      </c>
      <c r="Q104" s="42">
        <v>73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0</v>
      </c>
      <c r="P105" s="42">
        <v>0</v>
      </c>
      <c r="Q105" s="42">
        <v>0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1</v>
      </c>
      <c r="I106" s="42">
        <v>2</v>
      </c>
      <c r="J106" s="42">
        <v>2</v>
      </c>
      <c r="K106" s="42">
        <v>7</v>
      </c>
      <c r="L106" s="42">
        <v>7</v>
      </c>
      <c r="M106" s="42">
        <v>7</v>
      </c>
      <c r="N106" s="42">
        <v>26</v>
      </c>
      <c r="O106" s="42">
        <v>70</v>
      </c>
      <c r="P106" s="42">
        <v>87</v>
      </c>
      <c r="Q106" s="42">
        <v>89</v>
      </c>
    </row>
    <row r="107" spans="1:17" ht="11.45" customHeight="1" x14ac:dyDescent="0.25">
      <c r="A107" s="19" t="s">
        <v>24</v>
      </c>
      <c r="B107" s="38">
        <f>SUM(B108:B109)</f>
        <v>6423.4644345210254</v>
      </c>
      <c r="C107" s="38">
        <f t="shared" ref="C107" si="97">SUM(C108:C109)</f>
        <v>5660.2273446472664</v>
      </c>
      <c r="D107" s="38">
        <f t="shared" ref="D107" si="98">SUM(D108:D109)</f>
        <v>5157.4317566844693</v>
      </c>
      <c r="E107" s="38">
        <f t="shared" ref="E107" si="99">SUM(E108:E109)</f>
        <v>5183.0511351211126</v>
      </c>
      <c r="F107" s="38">
        <f t="shared" ref="F107" si="100">SUM(F108:F109)</f>
        <v>4932.3173546823818</v>
      </c>
      <c r="G107" s="38">
        <f t="shared" ref="G107" si="101">SUM(G108:G109)</f>
        <v>5761.6393428865094</v>
      </c>
      <c r="H107" s="38">
        <f t="shared" ref="H107" si="102">SUM(H108:H109)</f>
        <v>5870.2145393174669</v>
      </c>
      <c r="I107" s="38">
        <f t="shared" ref="I107" si="103">SUM(I108:I109)</f>
        <v>5718.9586381489944</v>
      </c>
      <c r="J107" s="38">
        <f t="shared" ref="J107" si="104">SUM(J108:J109)</f>
        <v>6838.0368072616984</v>
      </c>
      <c r="K107" s="38">
        <f t="shared" ref="K107" si="105">SUM(K108:K109)</f>
        <v>7716.1638419426145</v>
      </c>
      <c r="L107" s="38">
        <f t="shared" ref="L107" si="106">SUM(L108:L109)</f>
        <v>7810.4665215643372</v>
      </c>
      <c r="M107" s="38">
        <f t="shared" ref="M107" si="107">SUM(M108:M109)</f>
        <v>7894.218524322212</v>
      </c>
      <c r="N107" s="38">
        <f t="shared" ref="N107" si="108">SUM(N108:N109)</f>
        <v>7489.2328291926378</v>
      </c>
      <c r="O107" s="38">
        <f t="shared" ref="O107" si="109">SUM(O108:O109)</f>
        <v>5909.6913180078536</v>
      </c>
      <c r="P107" s="38">
        <f t="shared" ref="P107" si="110">SUM(P108:P109)</f>
        <v>5242.7491010879658</v>
      </c>
      <c r="Q107" s="38">
        <f t="shared" ref="Q107" si="111">SUM(Q108:Q109)</f>
        <v>5490.6661310001991</v>
      </c>
    </row>
    <row r="108" spans="1:17" ht="11.45" customHeight="1" x14ac:dyDescent="0.25">
      <c r="A108" s="17" t="s">
        <v>23</v>
      </c>
      <c r="B108" s="37">
        <v>5561</v>
      </c>
      <c r="C108" s="37">
        <v>4743</v>
      </c>
      <c r="D108" s="37">
        <v>4196</v>
      </c>
      <c r="E108" s="37">
        <v>4203</v>
      </c>
      <c r="F108" s="37">
        <v>3790</v>
      </c>
      <c r="G108" s="37">
        <v>4583</v>
      </c>
      <c r="H108" s="37">
        <v>4729</v>
      </c>
      <c r="I108" s="37">
        <v>4495</v>
      </c>
      <c r="J108" s="37">
        <v>5451</v>
      </c>
      <c r="K108" s="37">
        <v>6480</v>
      </c>
      <c r="L108" s="37">
        <v>6530</v>
      </c>
      <c r="M108" s="37">
        <v>6629</v>
      </c>
      <c r="N108" s="37">
        <v>6068</v>
      </c>
      <c r="O108" s="37">
        <v>4495</v>
      </c>
      <c r="P108" s="37">
        <v>3748</v>
      </c>
      <c r="Q108" s="37">
        <v>4188</v>
      </c>
    </row>
    <row r="109" spans="1:17" ht="11.45" customHeight="1" x14ac:dyDescent="0.25">
      <c r="A109" s="15" t="s">
        <v>22</v>
      </c>
      <c r="B109" s="36">
        <v>862.46443452102494</v>
      </c>
      <c r="C109" s="36">
        <v>917.22734464726602</v>
      </c>
      <c r="D109" s="36">
        <v>961.43175668446929</v>
      </c>
      <c r="E109" s="36">
        <v>980.05113512111222</v>
      </c>
      <c r="F109" s="36">
        <v>1142.3173546823821</v>
      </c>
      <c r="G109" s="36">
        <v>1178.6393428865092</v>
      </c>
      <c r="H109" s="36">
        <v>1141.2145393174674</v>
      </c>
      <c r="I109" s="36">
        <v>1223.9586381489942</v>
      </c>
      <c r="J109" s="36">
        <v>1387.0368072616982</v>
      </c>
      <c r="K109" s="36">
        <v>1236.1638419426142</v>
      </c>
      <c r="L109" s="36">
        <v>1280.4665215643374</v>
      </c>
      <c r="M109" s="36">
        <v>1265.2185243222125</v>
      </c>
      <c r="N109" s="36">
        <v>1421.2328291926376</v>
      </c>
      <c r="O109" s="36">
        <v>1414.6913180078536</v>
      </c>
      <c r="P109" s="36">
        <v>1494.7491010879658</v>
      </c>
      <c r="Q109" s="36">
        <v>1302.6661310001989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57366</v>
      </c>
      <c r="D111" s="41">
        <f t="shared" si="112"/>
        <v>49085</v>
      </c>
      <c r="E111" s="41">
        <f t="shared" si="112"/>
        <v>50174</v>
      </c>
      <c r="F111" s="41">
        <f t="shared" si="112"/>
        <v>53755</v>
      </c>
      <c r="G111" s="41">
        <f t="shared" si="112"/>
        <v>55047</v>
      </c>
      <c r="H111" s="41">
        <f t="shared" si="112"/>
        <v>56724</v>
      </c>
      <c r="I111" s="41">
        <f t="shared" si="112"/>
        <v>57190</v>
      </c>
      <c r="J111" s="41">
        <f t="shared" si="112"/>
        <v>59591</v>
      </c>
      <c r="K111" s="41">
        <f t="shared" si="112"/>
        <v>52174</v>
      </c>
      <c r="L111" s="41">
        <f t="shared" si="112"/>
        <v>55462</v>
      </c>
      <c r="M111" s="41">
        <f t="shared" si="112"/>
        <v>55658</v>
      </c>
      <c r="N111" s="41">
        <f t="shared" si="112"/>
        <v>58784</v>
      </c>
      <c r="O111" s="41">
        <f t="shared" si="112"/>
        <v>52802</v>
      </c>
      <c r="P111" s="41">
        <f t="shared" si="112"/>
        <v>55773</v>
      </c>
      <c r="Q111" s="41">
        <f t="shared" si="112"/>
        <v>52646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54366</v>
      </c>
      <c r="D112" s="40">
        <f t="shared" si="113"/>
        <v>46492</v>
      </c>
      <c r="E112" s="40">
        <f t="shared" si="113"/>
        <v>47526</v>
      </c>
      <c r="F112" s="40">
        <f t="shared" si="113"/>
        <v>50857</v>
      </c>
      <c r="G112" s="40">
        <f t="shared" si="113"/>
        <v>51448</v>
      </c>
      <c r="H112" s="40">
        <f t="shared" si="113"/>
        <v>53535</v>
      </c>
      <c r="I112" s="40">
        <f t="shared" si="113"/>
        <v>53361</v>
      </c>
      <c r="J112" s="40">
        <f t="shared" si="113"/>
        <v>54422</v>
      </c>
      <c r="K112" s="40">
        <f t="shared" si="113"/>
        <v>49642</v>
      </c>
      <c r="L112" s="40">
        <f t="shared" si="113"/>
        <v>52022</v>
      </c>
      <c r="M112" s="40">
        <f t="shared" si="113"/>
        <v>51901</v>
      </c>
      <c r="N112" s="40">
        <f t="shared" si="113"/>
        <v>54888</v>
      </c>
      <c r="O112" s="40">
        <f t="shared" si="113"/>
        <v>48967</v>
      </c>
      <c r="P112" s="40">
        <f t="shared" si="113"/>
        <v>52242</v>
      </c>
      <c r="Q112" s="40">
        <f t="shared" si="113"/>
        <v>48709</v>
      </c>
    </row>
    <row r="113" spans="1:17" ht="11.45" customHeight="1" x14ac:dyDescent="0.25">
      <c r="A113" s="23" t="s">
        <v>30</v>
      </c>
      <c r="B113" s="39"/>
      <c r="C113" s="39">
        <v>1475</v>
      </c>
      <c r="D113" s="39">
        <v>1710</v>
      </c>
      <c r="E113" s="39">
        <v>1861</v>
      </c>
      <c r="F113" s="39">
        <v>1778</v>
      </c>
      <c r="G113" s="39">
        <v>1686</v>
      </c>
      <c r="H113" s="39">
        <v>1836</v>
      </c>
      <c r="I113" s="39">
        <v>1900</v>
      </c>
      <c r="J113" s="39">
        <v>1838</v>
      </c>
      <c r="K113" s="39">
        <v>2094</v>
      </c>
      <c r="L113" s="39">
        <v>2122</v>
      </c>
      <c r="M113" s="39">
        <v>1832</v>
      </c>
      <c r="N113" s="39">
        <v>1721</v>
      </c>
      <c r="O113" s="39">
        <v>2172</v>
      </c>
      <c r="P113" s="39">
        <v>2290</v>
      </c>
      <c r="Q113" s="39">
        <v>1985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52740</v>
      </c>
      <c r="D114" s="38">
        <f t="shared" ref="D114" si="115">SUM(D115:D120)</f>
        <v>44693</v>
      </c>
      <c r="E114" s="38">
        <f t="shared" ref="E114" si="116">SUM(E115:E120)</f>
        <v>45530</v>
      </c>
      <c r="F114" s="38">
        <f t="shared" ref="F114" si="117">SUM(F115:F120)</f>
        <v>48953</v>
      </c>
      <c r="G114" s="38">
        <f t="shared" ref="G114" si="118">SUM(G115:G120)</f>
        <v>49604</v>
      </c>
      <c r="H114" s="38">
        <f t="shared" ref="H114" si="119">SUM(H115:H120)</f>
        <v>51531</v>
      </c>
      <c r="I114" s="38">
        <f t="shared" ref="I114" si="120">SUM(I115:I120)</f>
        <v>51285</v>
      </c>
      <c r="J114" s="38">
        <f t="shared" ref="J114" si="121">SUM(J115:J120)</f>
        <v>52359</v>
      </c>
      <c r="K114" s="38">
        <f t="shared" ref="K114" si="122">SUM(K115:K120)</f>
        <v>47339</v>
      </c>
      <c r="L114" s="38">
        <f t="shared" ref="L114" si="123">SUM(L115:L120)</f>
        <v>49726</v>
      </c>
      <c r="M114" s="38">
        <f t="shared" ref="M114" si="124">SUM(M115:M120)</f>
        <v>49881</v>
      </c>
      <c r="N114" s="38">
        <f t="shared" ref="N114" si="125">SUM(N115:N120)</f>
        <v>53008</v>
      </c>
      <c r="O114" s="38">
        <f t="shared" ref="O114" si="126">SUM(O115:O120)</f>
        <v>46624</v>
      </c>
      <c r="P114" s="38">
        <f t="shared" ref="P114" si="127">SUM(P115:P120)</f>
        <v>49793</v>
      </c>
      <c r="Q114" s="38">
        <f t="shared" ref="Q114" si="128">SUM(Q115:Q120)</f>
        <v>46473</v>
      </c>
    </row>
    <row r="115" spans="1:17" ht="11.45" customHeight="1" x14ac:dyDescent="0.25">
      <c r="A115" s="62" t="s">
        <v>59</v>
      </c>
      <c r="B115" s="42"/>
      <c r="C115" s="42">
        <v>25191</v>
      </c>
      <c r="D115" s="42">
        <v>17125</v>
      </c>
      <c r="E115" s="42">
        <v>16478</v>
      </c>
      <c r="F115" s="42">
        <v>13756</v>
      </c>
      <c r="G115" s="42">
        <v>12837</v>
      </c>
      <c r="H115" s="42">
        <v>12218</v>
      </c>
      <c r="I115" s="42">
        <v>11503</v>
      </c>
      <c r="J115" s="42">
        <v>12013</v>
      </c>
      <c r="K115" s="42">
        <v>12758</v>
      </c>
      <c r="L115" s="42">
        <v>14183</v>
      </c>
      <c r="M115" s="42">
        <v>14425</v>
      </c>
      <c r="N115" s="42">
        <v>16194</v>
      </c>
      <c r="O115" s="42">
        <v>13979</v>
      </c>
      <c r="P115" s="42">
        <v>18753</v>
      </c>
      <c r="Q115" s="42">
        <v>18569</v>
      </c>
    </row>
    <row r="116" spans="1:17" ht="11.45" customHeight="1" x14ac:dyDescent="0.25">
      <c r="A116" s="62" t="s">
        <v>58</v>
      </c>
      <c r="B116" s="42"/>
      <c r="C116" s="42">
        <v>26834</v>
      </c>
      <c r="D116" s="42">
        <v>27152</v>
      </c>
      <c r="E116" s="42">
        <v>28884</v>
      </c>
      <c r="F116" s="42">
        <v>35004</v>
      </c>
      <c r="G116" s="42">
        <v>36561</v>
      </c>
      <c r="H116" s="42">
        <v>39280</v>
      </c>
      <c r="I116" s="42">
        <v>39753</v>
      </c>
      <c r="J116" s="42">
        <v>40313</v>
      </c>
      <c r="K116" s="42">
        <v>34480</v>
      </c>
      <c r="L116" s="42">
        <v>35322</v>
      </c>
      <c r="M116" s="42">
        <v>34999</v>
      </c>
      <c r="N116" s="42">
        <v>36060</v>
      </c>
      <c r="O116" s="42">
        <v>31977</v>
      </c>
      <c r="P116" s="42">
        <v>30545</v>
      </c>
      <c r="Q116" s="42">
        <v>27719</v>
      </c>
    </row>
    <row r="117" spans="1:17" ht="11.45" customHeight="1" x14ac:dyDescent="0.25">
      <c r="A117" s="62" t="s">
        <v>57</v>
      </c>
      <c r="B117" s="42"/>
      <c r="C117" s="42">
        <v>715</v>
      </c>
      <c r="D117" s="42">
        <v>416</v>
      </c>
      <c r="E117" s="42">
        <v>168</v>
      </c>
      <c r="F117" s="42">
        <v>193</v>
      </c>
      <c r="G117" s="42">
        <v>206</v>
      </c>
      <c r="H117" s="42">
        <v>33</v>
      </c>
      <c r="I117" s="42">
        <v>29</v>
      </c>
      <c r="J117" s="42">
        <v>32</v>
      </c>
      <c r="K117" s="42">
        <v>100</v>
      </c>
      <c r="L117" s="42">
        <v>25</v>
      </c>
      <c r="M117" s="42">
        <v>151</v>
      </c>
      <c r="N117" s="42">
        <v>203</v>
      </c>
      <c r="O117" s="42">
        <v>235</v>
      </c>
      <c r="P117" s="42">
        <v>121</v>
      </c>
      <c r="Q117" s="42">
        <v>100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0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2">
        <v>0</v>
      </c>
      <c r="O118" s="42">
        <v>0</v>
      </c>
      <c r="P118" s="42">
        <v>0</v>
      </c>
      <c r="Q118" s="42">
        <v>0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490</v>
      </c>
      <c r="O119" s="42">
        <v>280</v>
      </c>
      <c r="P119" s="42">
        <v>73</v>
      </c>
      <c r="Q119" s="42">
        <v>16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1</v>
      </c>
      <c r="K120" s="42">
        <v>1</v>
      </c>
      <c r="L120" s="42">
        <v>196</v>
      </c>
      <c r="M120" s="42">
        <v>306</v>
      </c>
      <c r="N120" s="42">
        <v>61</v>
      </c>
      <c r="O120" s="42">
        <v>153</v>
      </c>
      <c r="P120" s="42">
        <v>301</v>
      </c>
      <c r="Q120" s="42">
        <v>69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151</v>
      </c>
      <c r="D121" s="38">
        <f t="shared" ref="D121" si="130">SUM(D122:D126)</f>
        <v>89</v>
      </c>
      <c r="E121" s="38">
        <f t="shared" ref="E121" si="131">SUM(E122:E126)</f>
        <v>135</v>
      </c>
      <c r="F121" s="38">
        <f t="shared" ref="F121" si="132">SUM(F122:F126)</f>
        <v>126</v>
      </c>
      <c r="G121" s="38">
        <f t="shared" ref="G121" si="133">SUM(G122:G126)</f>
        <v>158</v>
      </c>
      <c r="H121" s="38">
        <f t="shared" ref="H121" si="134">SUM(H122:H126)</f>
        <v>168</v>
      </c>
      <c r="I121" s="38">
        <f t="shared" ref="I121" si="135">SUM(I122:I126)</f>
        <v>176</v>
      </c>
      <c r="J121" s="38">
        <f t="shared" ref="J121" si="136">SUM(J122:J126)</f>
        <v>225</v>
      </c>
      <c r="K121" s="38">
        <f t="shared" ref="K121" si="137">SUM(K122:K126)</f>
        <v>209</v>
      </c>
      <c r="L121" s="38">
        <f t="shared" ref="L121" si="138">SUM(L122:L126)</f>
        <v>174</v>
      </c>
      <c r="M121" s="38">
        <f t="shared" ref="M121" si="139">SUM(M122:M126)</f>
        <v>188</v>
      </c>
      <c r="N121" s="38">
        <f t="shared" ref="N121" si="140">SUM(N122:N126)</f>
        <v>159</v>
      </c>
      <c r="O121" s="38">
        <f t="shared" ref="O121" si="141">SUM(O122:O126)</f>
        <v>171</v>
      </c>
      <c r="P121" s="38">
        <f t="shared" ref="P121" si="142">SUM(P122:P126)</f>
        <v>159</v>
      </c>
      <c r="Q121" s="38">
        <f t="shared" ref="Q121" si="143">SUM(Q122:Q126)</f>
        <v>251</v>
      </c>
    </row>
    <row r="122" spans="1:17" ht="11.45" customHeight="1" x14ac:dyDescent="0.25">
      <c r="A122" s="62" t="s">
        <v>59</v>
      </c>
      <c r="B122" s="37"/>
      <c r="C122" s="37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7">
        <v>0</v>
      </c>
      <c r="N122" s="37">
        <v>0</v>
      </c>
      <c r="O122" s="37">
        <v>0</v>
      </c>
      <c r="P122" s="37">
        <v>0</v>
      </c>
      <c r="Q122" s="37">
        <v>0</v>
      </c>
    </row>
    <row r="123" spans="1:17" ht="11.45" customHeight="1" x14ac:dyDescent="0.25">
      <c r="A123" s="62" t="s">
        <v>58</v>
      </c>
      <c r="B123" s="37"/>
      <c r="C123" s="37">
        <v>151</v>
      </c>
      <c r="D123" s="37">
        <v>89</v>
      </c>
      <c r="E123" s="37">
        <v>132</v>
      </c>
      <c r="F123" s="37">
        <v>126</v>
      </c>
      <c r="G123" s="37">
        <v>158</v>
      </c>
      <c r="H123" s="37">
        <v>168</v>
      </c>
      <c r="I123" s="37">
        <v>176</v>
      </c>
      <c r="J123" s="37">
        <v>225</v>
      </c>
      <c r="K123" s="37">
        <v>209</v>
      </c>
      <c r="L123" s="37">
        <v>174</v>
      </c>
      <c r="M123" s="37">
        <v>188</v>
      </c>
      <c r="N123" s="37">
        <v>159</v>
      </c>
      <c r="O123" s="37">
        <v>169</v>
      </c>
      <c r="P123" s="37">
        <v>159</v>
      </c>
      <c r="Q123" s="37">
        <v>251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0</v>
      </c>
      <c r="Q124" s="37">
        <v>0</v>
      </c>
    </row>
    <row r="125" spans="1:17" ht="11.45" customHeight="1" x14ac:dyDescent="0.25">
      <c r="A125" s="62" t="s">
        <v>56</v>
      </c>
      <c r="B125" s="37"/>
      <c r="C125" s="37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0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3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2</v>
      </c>
      <c r="P126" s="37">
        <v>0</v>
      </c>
      <c r="Q126" s="37">
        <v>0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3000</v>
      </c>
      <c r="D127" s="40">
        <f t="shared" si="144"/>
        <v>2593</v>
      </c>
      <c r="E127" s="40">
        <f t="shared" si="144"/>
        <v>2648</v>
      </c>
      <c r="F127" s="40">
        <f t="shared" si="144"/>
        <v>2898</v>
      </c>
      <c r="G127" s="40">
        <f t="shared" si="144"/>
        <v>3599</v>
      </c>
      <c r="H127" s="40">
        <f t="shared" si="144"/>
        <v>3189</v>
      </c>
      <c r="I127" s="40">
        <f t="shared" si="144"/>
        <v>3829</v>
      </c>
      <c r="J127" s="40">
        <f t="shared" si="144"/>
        <v>5169</v>
      </c>
      <c r="K127" s="40">
        <f t="shared" si="144"/>
        <v>2532</v>
      </c>
      <c r="L127" s="40">
        <f t="shared" si="144"/>
        <v>3440</v>
      </c>
      <c r="M127" s="40">
        <f t="shared" si="144"/>
        <v>3757</v>
      </c>
      <c r="N127" s="40">
        <f t="shared" si="144"/>
        <v>3896</v>
      </c>
      <c r="O127" s="40">
        <f t="shared" si="144"/>
        <v>3835</v>
      </c>
      <c r="P127" s="40">
        <f t="shared" si="144"/>
        <v>3531</v>
      </c>
      <c r="Q127" s="40">
        <f t="shared" si="144"/>
        <v>3937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2323</v>
      </c>
      <c r="D128" s="39">
        <f t="shared" ref="D128" si="146">SUM(D129:D133)</f>
        <v>2232</v>
      </c>
      <c r="E128" s="39">
        <f t="shared" ref="E128" si="147">SUM(E129:E133)</f>
        <v>2114</v>
      </c>
      <c r="F128" s="39">
        <f t="shared" ref="F128" si="148">SUM(F129:F133)</f>
        <v>2427</v>
      </c>
      <c r="G128" s="39">
        <f t="shared" ref="G128" si="149">SUM(G129:G133)</f>
        <v>2563</v>
      </c>
      <c r="H128" s="39">
        <f t="shared" ref="H128" si="150">SUM(H129:H133)</f>
        <v>2793</v>
      </c>
      <c r="I128" s="39">
        <f t="shared" ref="I128" si="151">SUM(I129:I133)</f>
        <v>3280</v>
      </c>
      <c r="J128" s="39">
        <f t="shared" ref="J128" si="152">SUM(J129:J133)</f>
        <v>3793</v>
      </c>
      <c r="K128" s="39">
        <f t="shared" ref="K128" si="153">SUM(K129:K133)</f>
        <v>1365</v>
      </c>
      <c r="L128" s="39">
        <f t="shared" ref="L128" si="154">SUM(L129:L133)</f>
        <v>2643</v>
      </c>
      <c r="M128" s="39">
        <f t="shared" ref="M128" si="155">SUM(M129:M133)</f>
        <v>3002</v>
      </c>
      <c r="N128" s="39">
        <f t="shared" ref="N128" si="156">SUM(N129:N133)</f>
        <v>3395</v>
      </c>
      <c r="O128" s="39">
        <f t="shared" ref="O128" si="157">SUM(O129:O133)</f>
        <v>3491</v>
      </c>
      <c r="P128" s="39">
        <f t="shared" ref="P128" si="158">SUM(P129:P133)</f>
        <v>2996</v>
      </c>
      <c r="Q128" s="39">
        <f t="shared" ref="Q128" si="159">SUM(Q129:Q133)</f>
        <v>3385</v>
      </c>
    </row>
    <row r="129" spans="1:17" ht="11.45" customHeight="1" x14ac:dyDescent="0.25">
      <c r="A129" s="62" t="s">
        <v>59</v>
      </c>
      <c r="B129" s="42"/>
      <c r="C129" s="42">
        <v>20</v>
      </c>
      <c r="D129" s="42">
        <v>51</v>
      </c>
      <c r="E129" s="42">
        <v>84</v>
      </c>
      <c r="F129" s="42">
        <v>77</v>
      </c>
      <c r="G129" s="42">
        <v>86</v>
      </c>
      <c r="H129" s="42">
        <v>86</v>
      </c>
      <c r="I129" s="42">
        <v>126</v>
      </c>
      <c r="J129" s="42">
        <v>179</v>
      </c>
      <c r="K129" s="42">
        <v>159</v>
      </c>
      <c r="L129" s="42">
        <v>139</v>
      </c>
      <c r="M129" s="42">
        <v>115</v>
      </c>
      <c r="N129" s="42">
        <v>86</v>
      </c>
      <c r="O129" s="42">
        <v>109</v>
      </c>
      <c r="P129" s="42">
        <v>84</v>
      </c>
      <c r="Q129" s="42">
        <v>78</v>
      </c>
    </row>
    <row r="130" spans="1:17" ht="11.45" customHeight="1" x14ac:dyDescent="0.25">
      <c r="A130" s="62" t="s">
        <v>58</v>
      </c>
      <c r="B130" s="42"/>
      <c r="C130" s="42">
        <v>2303</v>
      </c>
      <c r="D130" s="42">
        <v>2181</v>
      </c>
      <c r="E130" s="42">
        <v>2030</v>
      </c>
      <c r="F130" s="42">
        <v>2350</v>
      </c>
      <c r="G130" s="42">
        <v>2477</v>
      </c>
      <c r="H130" s="42">
        <v>2706</v>
      </c>
      <c r="I130" s="42">
        <v>3153</v>
      </c>
      <c r="J130" s="42">
        <v>3614</v>
      </c>
      <c r="K130" s="42">
        <v>1201</v>
      </c>
      <c r="L130" s="42">
        <v>2504</v>
      </c>
      <c r="M130" s="42">
        <v>2887</v>
      </c>
      <c r="N130" s="42">
        <v>3289</v>
      </c>
      <c r="O130" s="42">
        <v>3279</v>
      </c>
      <c r="P130" s="42">
        <v>2879</v>
      </c>
      <c r="Q130" s="42">
        <v>3300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59</v>
      </c>
      <c r="P131" s="42">
        <v>12</v>
      </c>
      <c r="Q131" s="42">
        <v>2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1</v>
      </c>
      <c r="I133" s="42">
        <v>1</v>
      </c>
      <c r="J133" s="42">
        <v>0</v>
      </c>
      <c r="K133" s="42">
        <v>5</v>
      </c>
      <c r="L133" s="42">
        <v>0</v>
      </c>
      <c r="M133" s="42">
        <v>0</v>
      </c>
      <c r="N133" s="42">
        <v>20</v>
      </c>
      <c r="O133" s="42">
        <v>44</v>
      </c>
      <c r="P133" s="42">
        <v>21</v>
      </c>
      <c r="Q133" s="42">
        <v>5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677</v>
      </c>
      <c r="D134" s="38">
        <f t="shared" ref="D134" si="161">SUM(D135:D136)</f>
        <v>361</v>
      </c>
      <c r="E134" s="38">
        <f t="shared" ref="E134" si="162">SUM(E135:E136)</f>
        <v>534</v>
      </c>
      <c r="F134" s="38">
        <f t="shared" ref="F134" si="163">SUM(F135:F136)</f>
        <v>471</v>
      </c>
      <c r="G134" s="38">
        <f t="shared" ref="G134" si="164">SUM(G135:G136)</f>
        <v>1036</v>
      </c>
      <c r="H134" s="38">
        <f t="shared" ref="H134" si="165">SUM(H135:H136)</f>
        <v>396</v>
      </c>
      <c r="I134" s="38">
        <f t="shared" ref="I134" si="166">SUM(I135:I136)</f>
        <v>549</v>
      </c>
      <c r="J134" s="38">
        <f t="shared" ref="J134" si="167">SUM(J135:J136)</f>
        <v>1376</v>
      </c>
      <c r="K134" s="38">
        <f t="shared" ref="K134" si="168">SUM(K135:K136)</f>
        <v>1167</v>
      </c>
      <c r="L134" s="38">
        <f t="shared" ref="L134" si="169">SUM(L135:L136)</f>
        <v>797</v>
      </c>
      <c r="M134" s="38">
        <f t="shared" ref="M134" si="170">SUM(M135:M136)</f>
        <v>755</v>
      </c>
      <c r="N134" s="38">
        <f t="shared" ref="N134" si="171">SUM(N135:N136)</f>
        <v>501</v>
      </c>
      <c r="O134" s="38">
        <f t="shared" ref="O134" si="172">SUM(O135:O136)</f>
        <v>344</v>
      </c>
      <c r="P134" s="38">
        <f t="shared" ref="P134" si="173">SUM(P135:P136)</f>
        <v>535</v>
      </c>
      <c r="Q134" s="38">
        <f t="shared" ref="Q134" si="174">SUM(Q135:Q136)</f>
        <v>552</v>
      </c>
    </row>
    <row r="135" spans="1:17" ht="11.45" customHeight="1" x14ac:dyDescent="0.25">
      <c r="A135" s="17" t="s">
        <v>23</v>
      </c>
      <c r="B135" s="37"/>
      <c r="C135" s="37">
        <v>360</v>
      </c>
      <c r="D135" s="37">
        <v>70</v>
      </c>
      <c r="E135" s="37">
        <v>293</v>
      </c>
      <c r="F135" s="37">
        <v>108</v>
      </c>
      <c r="G135" s="37">
        <v>793</v>
      </c>
      <c r="H135" s="37">
        <v>212</v>
      </c>
      <c r="I135" s="37">
        <v>224</v>
      </c>
      <c r="J135" s="37">
        <v>956</v>
      </c>
      <c r="K135" s="37">
        <v>1040</v>
      </c>
      <c r="L135" s="37">
        <v>476</v>
      </c>
      <c r="M135" s="37">
        <v>492</v>
      </c>
      <c r="N135" s="37">
        <v>66</v>
      </c>
      <c r="O135" s="37">
        <v>61</v>
      </c>
      <c r="P135" s="37">
        <v>161</v>
      </c>
      <c r="Q135" s="37">
        <v>440</v>
      </c>
    </row>
    <row r="136" spans="1:17" ht="11.45" customHeight="1" x14ac:dyDescent="0.25">
      <c r="A136" s="15" t="s">
        <v>22</v>
      </c>
      <c r="B136" s="36"/>
      <c r="C136" s="36">
        <v>317</v>
      </c>
      <c r="D136" s="36">
        <v>291</v>
      </c>
      <c r="E136" s="36">
        <v>241</v>
      </c>
      <c r="F136" s="36">
        <v>363</v>
      </c>
      <c r="G136" s="36">
        <v>243</v>
      </c>
      <c r="H136" s="36">
        <v>184</v>
      </c>
      <c r="I136" s="36">
        <v>325</v>
      </c>
      <c r="J136" s="36">
        <v>420</v>
      </c>
      <c r="K136" s="36">
        <v>127</v>
      </c>
      <c r="L136" s="36">
        <v>321</v>
      </c>
      <c r="M136" s="36">
        <v>263</v>
      </c>
      <c r="N136" s="36">
        <v>435</v>
      </c>
      <c r="O136" s="36">
        <v>283</v>
      </c>
      <c r="P136" s="36">
        <v>374</v>
      </c>
      <c r="Q136" s="36">
        <v>112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1.491356967786202</v>
      </c>
      <c r="C141" s="24">
        <f t="shared" ref="C141:Q141" si="176">IF(C4=0,0,C4/C31)</f>
        <v>1.4801333535833194</v>
      </c>
      <c r="D141" s="24">
        <f t="shared" si="176"/>
        <v>1.4756095125717525</v>
      </c>
      <c r="E141" s="24">
        <f t="shared" si="176"/>
        <v>1.4627796919510214</v>
      </c>
      <c r="F141" s="24">
        <f t="shared" si="176"/>
        <v>1.4521556993806968</v>
      </c>
      <c r="G141" s="24">
        <f t="shared" si="176"/>
        <v>1.4388961110312757</v>
      </c>
      <c r="H141" s="24">
        <f t="shared" si="176"/>
        <v>1.4381642876355751</v>
      </c>
      <c r="I141" s="24">
        <f t="shared" si="176"/>
        <v>1.4430936819123392</v>
      </c>
      <c r="J141" s="24">
        <f t="shared" si="176"/>
        <v>1.4383915305720767</v>
      </c>
      <c r="K141" s="24">
        <f t="shared" si="176"/>
        <v>1.4370665246995433</v>
      </c>
      <c r="L141" s="24">
        <f t="shared" si="176"/>
        <v>1.4477952964165106</v>
      </c>
      <c r="M141" s="24">
        <f t="shared" si="176"/>
        <v>1.4495671589104238</v>
      </c>
      <c r="N141" s="24">
        <f t="shared" si="176"/>
        <v>1.445321090137512</v>
      </c>
      <c r="O141" s="24">
        <f t="shared" si="176"/>
        <v>1.4430777670404233</v>
      </c>
      <c r="P141" s="24">
        <f t="shared" si="176"/>
        <v>1.4370861250012275</v>
      </c>
      <c r="Q141" s="24">
        <f t="shared" si="176"/>
        <v>1.4581424030224184</v>
      </c>
    </row>
    <row r="142" spans="1:17" ht="11.45" customHeight="1" x14ac:dyDescent="0.25">
      <c r="A142" s="23" t="s">
        <v>30</v>
      </c>
      <c r="B142" s="22">
        <f t="shared" ref="B142" si="177">IF(B5=0,0,B5/B32)</f>
        <v>1.1549472685768514</v>
      </c>
      <c r="C142" s="22">
        <f t="shared" ref="C142:Q142" si="178">IF(C5=0,0,C5/C32)</f>
        <v>1.1549251164250136</v>
      </c>
      <c r="D142" s="22">
        <f t="shared" si="178"/>
        <v>1.1547244330057378</v>
      </c>
      <c r="E142" s="22">
        <f t="shared" si="178"/>
        <v>1.1552093820866822</v>
      </c>
      <c r="F142" s="22">
        <f t="shared" si="178"/>
        <v>1.1553640856511076</v>
      </c>
      <c r="G142" s="22">
        <f t="shared" si="178"/>
        <v>1.1543178727366703</v>
      </c>
      <c r="H142" s="22">
        <f t="shared" si="178"/>
        <v>1.1546398637822317</v>
      </c>
      <c r="I142" s="22">
        <f t="shared" si="178"/>
        <v>1.1564931393319682</v>
      </c>
      <c r="J142" s="22">
        <f t="shared" si="178"/>
        <v>1.157101773793594</v>
      </c>
      <c r="K142" s="22">
        <f t="shared" si="178"/>
        <v>1.1576570562583655</v>
      </c>
      <c r="L142" s="22">
        <f t="shared" si="178"/>
        <v>1.15566821133542</v>
      </c>
      <c r="M142" s="22">
        <f t="shared" si="178"/>
        <v>1.1546558434345866</v>
      </c>
      <c r="N142" s="22">
        <f t="shared" si="178"/>
        <v>1.1525287411942111</v>
      </c>
      <c r="O142" s="22">
        <f t="shared" si="178"/>
        <v>1.1519562735220772</v>
      </c>
      <c r="P142" s="22">
        <f t="shared" si="178"/>
        <v>1.1523756103069396</v>
      </c>
      <c r="Q142" s="22">
        <f t="shared" si="178"/>
        <v>1.1524003878446358</v>
      </c>
    </row>
    <row r="143" spans="1:17" ht="11.45" customHeight="1" x14ac:dyDescent="0.25">
      <c r="A143" s="19" t="s">
        <v>29</v>
      </c>
      <c r="B143" s="21">
        <f t="shared" ref="B143" si="179">IF(B6=0,0,B6/B33)</f>
        <v>1.3575991793509188</v>
      </c>
      <c r="C143" s="21">
        <f t="shared" ref="C143:Q143" si="180">IF(C6=0,0,C6/C33)</f>
        <v>1.3441576033177407</v>
      </c>
      <c r="D143" s="21">
        <f t="shared" si="180"/>
        <v>1.3308491121957835</v>
      </c>
      <c r="E143" s="21">
        <f t="shared" si="180"/>
        <v>1.3176723883126567</v>
      </c>
      <c r="F143" s="21">
        <f t="shared" si="180"/>
        <v>1.3046261270422339</v>
      </c>
      <c r="G143" s="21">
        <f t="shared" si="180"/>
        <v>1.2917090366754793</v>
      </c>
      <c r="H143" s="21">
        <f t="shared" si="180"/>
        <v>1.2917090366754798</v>
      </c>
      <c r="I143" s="21">
        <f t="shared" si="180"/>
        <v>1.2917090366754791</v>
      </c>
      <c r="J143" s="21">
        <f t="shared" si="180"/>
        <v>1.2814513100499758</v>
      </c>
      <c r="K143" s="21">
        <f t="shared" si="180"/>
        <v>1.2814513100499754</v>
      </c>
      <c r="L143" s="21">
        <f t="shared" si="180"/>
        <v>1.2814513100499754</v>
      </c>
      <c r="M143" s="21">
        <f t="shared" si="180"/>
        <v>1.2773482193997743</v>
      </c>
      <c r="N143" s="21">
        <f t="shared" si="180"/>
        <v>1.273928977191273</v>
      </c>
      <c r="O143" s="21">
        <f t="shared" si="180"/>
        <v>1.2711024036322442</v>
      </c>
      <c r="P143" s="21">
        <f t="shared" si="180"/>
        <v>1.2699474595973732</v>
      </c>
      <c r="Q143" s="21">
        <f t="shared" si="180"/>
        <v>1.2846630073604679</v>
      </c>
    </row>
    <row r="144" spans="1:17" ht="11.45" customHeight="1" x14ac:dyDescent="0.25">
      <c r="A144" s="62" t="s">
        <v>59</v>
      </c>
      <c r="B144" s="70">
        <v>1.3380714834792182</v>
      </c>
      <c r="C144" s="70">
        <v>1.3228221382918297</v>
      </c>
      <c r="D144" s="70">
        <v>1.3079282033301796</v>
      </c>
      <c r="E144" s="70">
        <v>1.2936205091933961</v>
      </c>
      <c r="F144" s="70">
        <v>1.2790636125832489</v>
      </c>
      <c r="G144" s="70">
        <v>1.2647732136836562</v>
      </c>
      <c r="H144" s="70">
        <v>1.2629869681253807</v>
      </c>
      <c r="I144" s="70">
        <v>1.261665286162011</v>
      </c>
      <c r="J144" s="70">
        <v>1.2508428151528919</v>
      </c>
      <c r="K144" s="70">
        <v>1.2498672022598698</v>
      </c>
      <c r="L144" s="70">
        <v>1.2492071182470541</v>
      </c>
      <c r="M144" s="70">
        <v>1.2451444596517645</v>
      </c>
      <c r="N144" s="70">
        <v>1.241470370547189</v>
      </c>
      <c r="O144" s="70">
        <v>1.2381926645945731</v>
      </c>
      <c r="P144" s="70">
        <v>1.2366721628107711</v>
      </c>
      <c r="Q144" s="70">
        <v>1.2509067449990676</v>
      </c>
    </row>
    <row r="145" spans="1:17" ht="11.45" customHeight="1" x14ac:dyDescent="0.25">
      <c r="A145" s="62" t="s">
        <v>58</v>
      </c>
      <c r="B145" s="70">
        <v>1.3931818531538909</v>
      </c>
      <c r="C145" s="70">
        <v>1.3773044420814204</v>
      </c>
      <c r="D145" s="70">
        <v>1.3617970793083407</v>
      </c>
      <c r="E145" s="70">
        <v>1.3469001025190195</v>
      </c>
      <c r="F145" s="70">
        <v>1.3317436594994265</v>
      </c>
      <c r="G145" s="70">
        <v>1.3168646902761414</v>
      </c>
      <c r="H145" s="70">
        <v>1.315004875663998</v>
      </c>
      <c r="I145" s="70">
        <v>1.3136287583565589</v>
      </c>
      <c r="J145" s="70">
        <v>1.3023605485468821</v>
      </c>
      <c r="K145" s="70">
        <v>1.3013447536547236</v>
      </c>
      <c r="L145" s="70">
        <v>1.3006574831467084</v>
      </c>
      <c r="M145" s="70">
        <v>1.296427498201659</v>
      </c>
      <c r="N145" s="70">
        <v>1.2926020865322798</v>
      </c>
      <c r="O145" s="70">
        <v>1.289189383616524</v>
      </c>
      <c r="P145" s="70">
        <v>1.2876062578126815</v>
      </c>
      <c r="Q145" s="70">
        <v>1.3024271114343418</v>
      </c>
    </row>
    <row r="146" spans="1:17" ht="11.45" customHeight="1" x14ac:dyDescent="0.25">
      <c r="A146" s="62" t="s">
        <v>57</v>
      </c>
      <c r="B146" s="70">
        <v>1.3168712039703909</v>
      </c>
      <c r="C146" s="70">
        <v>1.3038328752182085</v>
      </c>
      <c r="D146" s="70">
        <v>1.2909236388299099</v>
      </c>
      <c r="E146" s="70">
        <v>1.278142216663277</v>
      </c>
      <c r="F146" s="70">
        <v>1.2654873432309668</v>
      </c>
      <c r="G146" s="70">
        <v>1.2529577655752151</v>
      </c>
      <c r="H146" s="70">
        <v>1.2529577655752155</v>
      </c>
      <c r="I146" s="70">
        <v>1.2529577655752147</v>
      </c>
      <c r="J146" s="70">
        <v>1.2430077707484766</v>
      </c>
      <c r="K146" s="70">
        <v>1.2430077707484763</v>
      </c>
      <c r="L146" s="70">
        <v>1.2430077707484761</v>
      </c>
      <c r="M146" s="70">
        <v>1.239027772817781</v>
      </c>
      <c r="N146" s="70">
        <v>1.2357111078755345</v>
      </c>
      <c r="O146" s="70">
        <v>1.2329693315232768</v>
      </c>
      <c r="P146" s="70">
        <v>1.231849035809452</v>
      </c>
      <c r="Q146" s="70">
        <v>1.2461231171396538</v>
      </c>
    </row>
    <row r="147" spans="1:17" ht="11.45" customHeight="1" x14ac:dyDescent="0.25">
      <c r="A147" s="62" t="s">
        <v>56</v>
      </c>
      <c r="B147" s="70" t="s">
        <v>181</v>
      </c>
      <c r="C147" s="70" t="s">
        <v>181</v>
      </c>
      <c r="D147" s="70" t="s">
        <v>181</v>
      </c>
      <c r="E147" s="70" t="s">
        <v>181</v>
      </c>
      <c r="F147" s="70" t="s">
        <v>181</v>
      </c>
      <c r="G147" s="70" t="s">
        <v>181</v>
      </c>
      <c r="H147" s="70" t="s">
        <v>181</v>
      </c>
      <c r="I147" s="70" t="s">
        <v>181</v>
      </c>
      <c r="J147" s="70" t="s">
        <v>181</v>
      </c>
      <c r="K147" s="70" t="s">
        <v>181</v>
      </c>
      <c r="L147" s="70" t="s">
        <v>181</v>
      </c>
      <c r="M147" s="70" t="s">
        <v>181</v>
      </c>
      <c r="N147" s="70" t="s">
        <v>181</v>
      </c>
      <c r="O147" s="70" t="s">
        <v>181</v>
      </c>
      <c r="P147" s="70" t="s">
        <v>181</v>
      </c>
      <c r="Q147" s="70" t="s">
        <v>181</v>
      </c>
    </row>
    <row r="148" spans="1:17" ht="11.45" customHeight="1" x14ac:dyDescent="0.25">
      <c r="A148" s="62" t="s">
        <v>60</v>
      </c>
      <c r="B148" s="70" t="s">
        <v>181</v>
      </c>
      <c r="C148" s="70" t="s">
        <v>181</v>
      </c>
      <c r="D148" s="70" t="s">
        <v>181</v>
      </c>
      <c r="E148" s="70" t="s">
        <v>181</v>
      </c>
      <c r="F148" s="70" t="s">
        <v>181</v>
      </c>
      <c r="G148" s="70" t="s">
        <v>181</v>
      </c>
      <c r="H148" s="70" t="s">
        <v>181</v>
      </c>
      <c r="I148" s="70" t="s">
        <v>181</v>
      </c>
      <c r="J148" s="70" t="s">
        <v>181</v>
      </c>
      <c r="K148" s="70" t="s">
        <v>181</v>
      </c>
      <c r="L148" s="70" t="s">
        <v>181</v>
      </c>
      <c r="M148" s="70" t="s">
        <v>181</v>
      </c>
      <c r="N148" s="70">
        <v>1.2357111078755345</v>
      </c>
      <c r="O148" s="70">
        <v>1.2329693315232768</v>
      </c>
      <c r="P148" s="70">
        <v>1.231849035809452</v>
      </c>
      <c r="Q148" s="70">
        <v>1.2461231171396538</v>
      </c>
    </row>
    <row r="149" spans="1:17" ht="11.45" customHeight="1" x14ac:dyDescent="0.25">
      <c r="A149" s="62" t="s">
        <v>55</v>
      </c>
      <c r="B149" s="70" t="s">
        <v>181</v>
      </c>
      <c r="C149" s="70" t="s">
        <v>181</v>
      </c>
      <c r="D149" s="70" t="s">
        <v>181</v>
      </c>
      <c r="E149" s="70" t="s">
        <v>181</v>
      </c>
      <c r="F149" s="70" t="s">
        <v>181</v>
      </c>
      <c r="G149" s="70" t="s">
        <v>181</v>
      </c>
      <c r="H149" s="70" t="s">
        <v>181</v>
      </c>
      <c r="I149" s="70" t="s">
        <v>181</v>
      </c>
      <c r="J149" s="70">
        <v>1.1533061790449786</v>
      </c>
      <c r="K149" s="70">
        <v>1.1533061790449781</v>
      </c>
      <c r="L149" s="70">
        <v>1.1533061790449779</v>
      </c>
      <c r="M149" s="70">
        <v>1.1496133974597968</v>
      </c>
      <c r="N149" s="70">
        <v>1.1465360794721455</v>
      </c>
      <c r="O149" s="70">
        <v>1.1439921632690198</v>
      </c>
      <c r="P149" s="70">
        <v>1.1429527136376358</v>
      </c>
      <c r="Q149" s="70">
        <v>1.1561967066244212</v>
      </c>
    </row>
    <row r="150" spans="1:17" ht="11.45" customHeight="1" x14ac:dyDescent="0.25">
      <c r="A150" s="19" t="s">
        <v>28</v>
      </c>
      <c r="B150" s="21">
        <f t="shared" ref="B150" si="181">IF(B13=0,0,B13/B40)</f>
        <v>15.975161212885762</v>
      </c>
      <c r="C150" s="21">
        <f t="shared" ref="C150:Q150" si="182">IF(C13=0,0,C13/C40)</f>
        <v>15.56015516095024</v>
      </c>
      <c r="D150" s="21">
        <f t="shared" si="182"/>
        <v>15.834099578947365</v>
      </c>
      <c r="E150" s="21">
        <f t="shared" si="182"/>
        <v>15.850091626697015</v>
      </c>
      <c r="F150" s="21">
        <f t="shared" si="182"/>
        <v>16.238392777979257</v>
      </c>
      <c r="G150" s="21">
        <f t="shared" si="182"/>
        <v>16.252386452152336</v>
      </c>
      <c r="H150" s="21">
        <f t="shared" si="182"/>
        <v>16.487649119220613</v>
      </c>
      <c r="I150" s="21">
        <f t="shared" si="182"/>
        <v>16.671698342802618</v>
      </c>
      <c r="J150" s="21">
        <f t="shared" si="182"/>
        <v>16.894844211012458</v>
      </c>
      <c r="K150" s="21">
        <f t="shared" si="182"/>
        <v>16.289981798344947</v>
      </c>
      <c r="L150" s="21">
        <f t="shared" si="182"/>
        <v>16.427419354838698</v>
      </c>
      <c r="M150" s="21">
        <f t="shared" si="182"/>
        <v>16.851018675721551</v>
      </c>
      <c r="N150" s="21">
        <f t="shared" si="182"/>
        <v>17.204018109790582</v>
      </c>
      <c r="O150" s="21">
        <f t="shared" si="182"/>
        <v>17.53190803958972</v>
      </c>
      <c r="P150" s="21">
        <f t="shared" si="182"/>
        <v>17.87294257011699</v>
      </c>
      <c r="Q150" s="21">
        <f t="shared" si="182"/>
        <v>18.34496839594204</v>
      </c>
    </row>
    <row r="151" spans="1:17" ht="11.45" customHeight="1" x14ac:dyDescent="0.25">
      <c r="A151" s="62" t="s">
        <v>59</v>
      </c>
      <c r="B151" s="20" t="s">
        <v>181</v>
      </c>
      <c r="C151" s="20" t="s">
        <v>181</v>
      </c>
      <c r="D151" s="20" t="s">
        <v>181</v>
      </c>
      <c r="E151" s="20" t="s">
        <v>181</v>
      </c>
      <c r="F151" s="20" t="s">
        <v>181</v>
      </c>
      <c r="G151" s="20" t="s">
        <v>181</v>
      </c>
      <c r="H151" s="20" t="s">
        <v>181</v>
      </c>
      <c r="I151" s="20" t="s">
        <v>181</v>
      </c>
      <c r="J151" s="20" t="s">
        <v>181</v>
      </c>
      <c r="K151" s="20" t="s">
        <v>181</v>
      </c>
      <c r="L151" s="20" t="s">
        <v>181</v>
      </c>
      <c r="M151" s="20" t="s">
        <v>181</v>
      </c>
      <c r="N151" s="20" t="s">
        <v>181</v>
      </c>
      <c r="O151" s="20" t="s">
        <v>181</v>
      </c>
      <c r="P151" s="20" t="s">
        <v>181</v>
      </c>
      <c r="Q151" s="20" t="s">
        <v>181</v>
      </c>
    </row>
    <row r="152" spans="1:17" ht="11.45" customHeight="1" x14ac:dyDescent="0.25">
      <c r="A152" s="62" t="s">
        <v>58</v>
      </c>
      <c r="B152" s="20">
        <v>15.975161212885762</v>
      </c>
      <c r="C152" s="20">
        <v>15.56015516095024</v>
      </c>
      <c r="D152" s="20">
        <v>15.834099578947365</v>
      </c>
      <c r="E152" s="20">
        <v>15.850091626697013</v>
      </c>
      <c r="F152" s="20">
        <v>16.238392777979257</v>
      </c>
      <c r="G152" s="20">
        <v>16.252386452152336</v>
      </c>
      <c r="H152" s="20">
        <v>16.487649119220613</v>
      </c>
      <c r="I152" s="20">
        <v>16.671698342802614</v>
      </c>
      <c r="J152" s="20">
        <v>16.894844211012462</v>
      </c>
      <c r="K152" s="20">
        <v>16.289981798344947</v>
      </c>
      <c r="L152" s="20">
        <v>16.427419354838701</v>
      </c>
      <c r="M152" s="20">
        <v>16.851018675721551</v>
      </c>
      <c r="N152" s="20">
        <v>17.204018109790582</v>
      </c>
      <c r="O152" s="20">
        <v>17.53190803958972</v>
      </c>
      <c r="P152" s="20">
        <v>17.87294257011699</v>
      </c>
      <c r="Q152" s="20">
        <v>18.34496839594204</v>
      </c>
    </row>
    <row r="153" spans="1:17" ht="11.45" customHeight="1" x14ac:dyDescent="0.25">
      <c r="A153" s="62" t="s">
        <v>57</v>
      </c>
      <c r="B153" s="20" t="s">
        <v>181</v>
      </c>
      <c r="C153" s="20" t="s">
        <v>181</v>
      </c>
      <c r="D153" s="20" t="s">
        <v>181</v>
      </c>
      <c r="E153" s="20" t="s">
        <v>181</v>
      </c>
      <c r="F153" s="20" t="s">
        <v>181</v>
      </c>
      <c r="G153" s="20" t="s">
        <v>181</v>
      </c>
      <c r="H153" s="20" t="s">
        <v>181</v>
      </c>
      <c r="I153" s="20" t="s">
        <v>181</v>
      </c>
      <c r="J153" s="20" t="s">
        <v>181</v>
      </c>
      <c r="K153" s="20" t="s">
        <v>181</v>
      </c>
      <c r="L153" s="20" t="s">
        <v>181</v>
      </c>
      <c r="M153" s="20" t="s">
        <v>181</v>
      </c>
      <c r="N153" s="20" t="s">
        <v>181</v>
      </c>
      <c r="O153" s="20" t="s">
        <v>181</v>
      </c>
      <c r="P153" s="20" t="s">
        <v>181</v>
      </c>
      <c r="Q153" s="20" t="s">
        <v>181</v>
      </c>
    </row>
    <row r="154" spans="1:17" ht="11.45" customHeight="1" x14ac:dyDescent="0.25">
      <c r="A154" s="62" t="s">
        <v>56</v>
      </c>
      <c r="B154" s="20" t="s">
        <v>181</v>
      </c>
      <c r="C154" s="20" t="s">
        <v>181</v>
      </c>
      <c r="D154" s="20" t="s">
        <v>181</v>
      </c>
      <c r="E154" s="20" t="s">
        <v>181</v>
      </c>
      <c r="F154" s="20" t="s">
        <v>181</v>
      </c>
      <c r="G154" s="20" t="s">
        <v>181</v>
      </c>
      <c r="H154" s="20" t="s">
        <v>181</v>
      </c>
      <c r="I154" s="20" t="s">
        <v>181</v>
      </c>
      <c r="J154" s="20" t="s">
        <v>181</v>
      </c>
      <c r="K154" s="20" t="s">
        <v>181</v>
      </c>
      <c r="L154" s="20" t="s">
        <v>181</v>
      </c>
      <c r="M154" s="20" t="s">
        <v>181</v>
      </c>
      <c r="N154" s="20" t="s">
        <v>181</v>
      </c>
      <c r="O154" s="20" t="s">
        <v>181</v>
      </c>
      <c r="P154" s="20" t="s">
        <v>181</v>
      </c>
      <c r="Q154" s="20" t="s">
        <v>181</v>
      </c>
    </row>
    <row r="155" spans="1:17" ht="11.45" customHeight="1" x14ac:dyDescent="0.25">
      <c r="A155" s="62" t="s">
        <v>55</v>
      </c>
      <c r="B155" s="20" t="s">
        <v>181</v>
      </c>
      <c r="C155" s="20" t="s">
        <v>181</v>
      </c>
      <c r="D155" s="20" t="s">
        <v>181</v>
      </c>
      <c r="E155" s="20">
        <v>15.850091626697015</v>
      </c>
      <c r="F155" s="20">
        <v>16.238392777979257</v>
      </c>
      <c r="G155" s="20">
        <v>16.252386452152336</v>
      </c>
      <c r="H155" s="20">
        <v>16.487649119220613</v>
      </c>
      <c r="I155" s="20">
        <v>16.671698342802618</v>
      </c>
      <c r="J155" s="20">
        <v>16.894844211012458</v>
      </c>
      <c r="K155" s="20">
        <v>16.289981798344947</v>
      </c>
      <c r="L155" s="20">
        <v>16.427419354838698</v>
      </c>
      <c r="M155" s="20">
        <v>16.851018675721551</v>
      </c>
      <c r="N155" s="20">
        <v>17.204018109790582</v>
      </c>
      <c r="O155" s="20">
        <v>17.53190803958972</v>
      </c>
      <c r="P155" s="20">
        <v>17.87294257011699</v>
      </c>
      <c r="Q155" s="20">
        <v>18.34496839594204</v>
      </c>
    </row>
    <row r="156" spans="1:17" ht="11.45" customHeight="1" x14ac:dyDescent="0.25">
      <c r="A156" s="25" t="s">
        <v>66</v>
      </c>
      <c r="B156" s="24">
        <f t="shared" ref="B156" si="183">IF(B19=0,0,B19/B46)</f>
        <v>3.6689282708588964</v>
      </c>
      <c r="C156" s="24">
        <f t="shared" ref="C156:Q156" si="184">IF(C19=0,0,C19/C46)</f>
        <v>3.7203680987818353</v>
      </c>
      <c r="D156" s="24">
        <f t="shared" si="184"/>
        <v>3.7726140524304279</v>
      </c>
      <c r="E156" s="24">
        <f t="shared" si="184"/>
        <v>3.6864300955681291</v>
      </c>
      <c r="F156" s="24">
        <f t="shared" si="184"/>
        <v>3.8331859081771218</v>
      </c>
      <c r="G156" s="24">
        <f t="shared" si="184"/>
        <v>3.7062641942380221</v>
      </c>
      <c r="H156" s="24">
        <f t="shared" si="184"/>
        <v>3.5865291360806411</v>
      </c>
      <c r="I156" s="24">
        <f t="shared" si="184"/>
        <v>3.5450442997902853</v>
      </c>
      <c r="J156" s="24">
        <f t="shared" si="184"/>
        <v>3.647287472373629</v>
      </c>
      <c r="K156" s="24">
        <f t="shared" si="184"/>
        <v>3.514107086918743</v>
      </c>
      <c r="L156" s="24">
        <f t="shared" si="184"/>
        <v>3.5951737604009701</v>
      </c>
      <c r="M156" s="24">
        <f t="shared" si="184"/>
        <v>3.5294769355631765</v>
      </c>
      <c r="N156" s="24">
        <f t="shared" si="184"/>
        <v>4.0279915284781076</v>
      </c>
      <c r="O156" s="24">
        <f t="shared" si="184"/>
        <v>3.6801390789438972</v>
      </c>
      <c r="P156" s="24">
        <f t="shared" si="184"/>
        <v>3.9712582720584968</v>
      </c>
      <c r="Q156" s="24">
        <f t="shared" si="184"/>
        <v>3.6057060397781591</v>
      </c>
    </row>
    <row r="157" spans="1:17" ht="11.45" customHeight="1" x14ac:dyDescent="0.25">
      <c r="A157" s="23" t="s">
        <v>27</v>
      </c>
      <c r="B157" s="22">
        <f t="shared" ref="B157" si="185">IF(B20=0,0,B20/B47)</f>
        <v>0.25465730841025008</v>
      </c>
      <c r="C157" s="22">
        <f t="shared" ref="C157:Q157" si="186">IF(C20=0,0,C20/C47)</f>
        <v>0.25719399105469465</v>
      </c>
      <c r="D157" s="22">
        <f t="shared" si="186"/>
        <v>0.25811149100426239</v>
      </c>
      <c r="E157" s="22">
        <f t="shared" si="186"/>
        <v>0.25936394436292592</v>
      </c>
      <c r="F157" s="22">
        <f t="shared" si="186"/>
        <v>0.26099442873403716</v>
      </c>
      <c r="G157" s="22">
        <f t="shared" si="186"/>
        <v>0.2621657957694476</v>
      </c>
      <c r="H157" s="22">
        <f t="shared" si="186"/>
        <v>0.26281917044454267</v>
      </c>
      <c r="I157" s="22">
        <f t="shared" si="186"/>
        <v>0.26253970150755679</v>
      </c>
      <c r="J157" s="22">
        <f t="shared" si="186"/>
        <v>0.26356838489197965</v>
      </c>
      <c r="K157" s="22">
        <f t="shared" si="186"/>
        <v>0.2654364212171379</v>
      </c>
      <c r="L157" s="22">
        <f t="shared" si="186"/>
        <v>0.26536293081926454</v>
      </c>
      <c r="M157" s="22">
        <f t="shared" si="186"/>
        <v>0.26529202976891664</v>
      </c>
      <c r="N157" s="22">
        <f t="shared" si="186"/>
        <v>0.2668941123319078</v>
      </c>
      <c r="O157" s="22">
        <f t="shared" si="186"/>
        <v>0.26839288056275329</v>
      </c>
      <c r="P157" s="22">
        <f t="shared" si="186"/>
        <v>0.26707444056652374</v>
      </c>
      <c r="Q157" s="22">
        <f t="shared" si="186"/>
        <v>0.2667701491161254</v>
      </c>
    </row>
    <row r="158" spans="1:17" ht="11.45" customHeight="1" x14ac:dyDescent="0.25">
      <c r="A158" s="62" t="s">
        <v>59</v>
      </c>
      <c r="B158" s="70">
        <v>0.20474503960180085</v>
      </c>
      <c r="C158" s="70">
        <v>0.2058751596778336</v>
      </c>
      <c r="D158" s="70">
        <v>0.20598505478085452</v>
      </c>
      <c r="E158" s="70">
        <v>0.20662740147581068</v>
      </c>
      <c r="F158" s="70">
        <v>0.20755674911693048</v>
      </c>
      <c r="G158" s="70">
        <v>0.208200740722567</v>
      </c>
      <c r="H158" s="70">
        <v>0.20858286955829572</v>
      </c>
      <c r="I158" s="70">
        <v>0.2083011172607003</v>
      </c>
      <c r="J158" s="70">
        <v>0.20930141164563595</v>
      </c>
      <c r="K158" s="70">
        <v>0.2110239999868537</v>
      </c>
      <c r="L158" s="70">
        <v>0.21123110984945775</v>
      </c>
      <c r="M158" s="70">
        <v>0.21141609622865798</v>
      </c>
      <c r="N158" s="70">
        <v>0.21299535403237135</v>
      </c>
      <c r="O158" s="70">
        <v>0.21470233503171898</v>
      </c>
      <c r="P158" s="70">
        <v>0.21395485292009533</v>
      </c>
      <c r="Q158" s="70">
        <v>0.21348387096774191</v>
      </c>
    </row>
    <row r="159" spans="1:17" ht="11.45" customHeight="1" x14ac:dyDescent="0.25">
      <c r="A159" s="62" t="s">
        <v>58</v>
      </c>
      <c r="B159" s="70">
        <v>0.26031614159878086</v>
      </c>
      <c r="C159" s="70">
        <v>0.26197865661115827</v>
      </c>
      <c r="D159" s="70">
        <v>0.26220377788514737</v>
      </c>
      <c r="E159" s="70">
        <v>0.26292719499611872</v>
      </c>
      <c r="F159" s="70">
        <v>0.26401925871937554</v>
      </c>
      <c r="G159" s="70">
        <v>0.26471552871262316</v>
      </c>
      <c r="H159" s="70">
        <v>0.26499573416004973</v>
      </c>
      <c r="I159" s="70">
        <v>0.26440954438023895</v>
      </c>
      <c r="J159" s="70">
        <v>0.26525607373838966</v>
      </c>
      <c r="K159" s="70">
        <v>0.26695780476694614</v>
      </c>
      <c r="L159" s="70">
        <v>0.26677510648439007</v>
      </c>
      <c r="M159" s="70">
        <v>0.26658499134128333</v>
      </c>
      <c r="N159" s="70">
        <v>0.26805757378906842</v>
      </c>
      <c r="O159" s="70">
        <v>0.26955559732255419</v>
      </c>
      <c r="P159" s="70">
        <v>0.26817859473902078</v>
      </c>
      <c r="Q159" s="70">
        <v>0.26782349710431119</v>
      </c>
    </row>
    <row r="160" spans="1:17" ht="11.45" customHeight="1" x14ac:dyDescent="0.25">
      <c r="A160" s="62" t="s">
        <v>57</v>
      </c>
      <c r="B160" s="70" t="s">
        <v>181</v>
      </c>
      <c r="C160" s="70" t="s">
        <v>181</v>
      </c>
      <c r="D160" s="70" t="s">
        <v>181</v>
      </c>
      <c r="E160" s="70" t="s">
        <v>181</v>
      </c>
      <c r="F160" s="70" t="s">
        <v>181</v>
      </c>
      <c r="G160" s="70" t="s">
        <v>181</v>
      </c>
      <c r="H160" s="70" t="s">
        <v>181</v>
      </c>
      <c r="I160" s="70" t="s">
        <v>181</v>
      </c>
      <c r="J160" s="70" t="s">
        <v>181</v>
      </c>
      <c r="K160" s="70" t="s">
        <v>181</v>
      </c>
      <c r="L160" s="70" t="s">
        <v>181</v>
      </c>
      <c r="M160" s="70" t="s">
        <v>181</v>
      </c>
      <c r="N160" s="70" t="s">
        <v>181</v>
      </c>
      <c r="O160" s="70">
        <v>0.20397725056918495</v>
      </c>
      <c r="P160" s="70">
        <v>0.20204497227815515</v>
      </c>
      <c r="Q160" s="70">
        <v>0.20089072127582452</v>
      </c>
    </row>
    <row r="161" spans="1:17" ht="11.45" customHeight="1" x14ac:dyDescent="0.25">
      <c r="A161" s="62" t="s">
        <v>56</v>
      </c>
      <c r="B161" s="70" t="s">
        <v>181</v>
      </c>
      <c r="C161" s="70" t="s">
        <v>181</v>
      </c>
      <c r="D161" s="70" t="s">
        <v>181</v>
      </c>
      <c r="E161" s="70" t="s">
        <v>181</v>
      </c>
      <c r="F161" s="70" t="s">
        <v>181</v>
      </c>
      <c r="G161" s="70" t="s">
        <v>181</v>
      </c>
      <c r="H161" s="70" t="s">
        <v>181</v>
      </c>
      <c r="I161" s="70" t="s">
        <v>181</v>
      </c>
      <c r="J161" s="70" t="s">
        <v>181</v>
      </c>
      <c r="K161" s="70" t="s">
        <v>181</v>
      </c>
      <c r="L161" s="70" t="s">
        <v>181</v>
      </c>
      <c r="M161" s="70" t="s">
        <v>181</v>
      </c>
      <c r="N161" s="70" t="s">
        <v>181</v>
      </c>
      <c r="O161" s="70" t="s">
        <v>181</v>
      </c>
      <c r="P161" s="70" t="s">
        <v>181</v>
      </c>
      <c r="Q161" s="70" t="s">
        <v>181</v>
      </c>
    </row>
    <row r="162" spans="1:17" ht="11.45" customHeight="1" x14ac:dyDescent="0.25">
      <c r="A162" s="62" t="s">
        <v>55</v>
      </c>
      <c r="B162" s="70" t="s">
        <v>181</v>
      </c>
      <c r="C162" s="70" t="s">
        <v>181</v>
      </c>
      <c r="D162" s="70" t="s">
        <v>181</v>
      </c>
      <c r="E162" s="70" t="s">
        <v>181</v>
      </c>
      <c r="F162" s="70" t="s">
        <v>181</v>
      </c>
      <c r="G162" s="70" t="s">
        <v>181</v>
      </c>
      <c r="H162" s="70">
        <v>0.27127969810185998</v>
      </c>
      <c r="I162" s="70">
        <v>0.27123653225042843</v>
      </c>
      <c r="J162" s="70">
        <v>0.27120036209470538</v>
      </c>
      <c r="K162" s="70">
        <v>0.27112022220987719</v>
      </c>
      <c r="L162" s="70">
        <v>0.2711071946051134</v>
      </c>
      <c r="M162" s="70">
        <v>0.27109280441135786</v>
      </c>
      <c r="N162" s="70">
        <v>0.27102243171518836</v>
      </c>
      <c r="O162" s="70">
        <v>0.27094510893536672</v>
      </c>
      <c r="P162" s="70">
        <v>0.27087444506583941</v>
      </c>
      <c r="Q162" s="70">
        <v>0.27085266400869873</v>
      </c>
    </row>
    <row r="163" spans="1:17" ht="11.45" customHeight="1" x14ac:dyDescent="0.25">
      <c r="A163" s="19" t="s">
        <v>24</v>
      </c>
      <c r="B163" s="21">
        <f t="shared" ref="B163" si="187">IF(B26=0,0,B26/B53)</f>
        <v>10.605358693405206</v>
      </c>
      <c r="C163" s="21">
        <f t="shared" ref="C163:Q163" si="188">IF(C26=0,0,C26/C53)</f>
        <v>10.554146004733663</v>
      </c>
      <c r="D163" s="21">
        <f t="shared" si="188"/>
        <v>10.497124025504473</v>
      </c>
      <c r="E163" s="21">
        <f t="shared" si="188"/>
        <v>10.522525975056759</v>
      </c>
      <c r="F163" s="21">
        <f t="shared" si="188"/>
        <v>10.858286712541313</v>
      </c>
      <c r="G163" s="21">
        <f t="shared" si="188"/>
        <v>10.912141338033521</v>
      </c>
      <c r="H163" s="21">
        <f t="shared" si="188"/>
        <v>10.712621064058871</v>
      </c>
      <c r="I163" s="21">
        <f t="shared" si="188"/>
        <v>10.930572482917238</v>
      </c>
      <c r="J163" s="21">
        <f t="shared" si="188"/>
        <v>11.362705962125878</v>
      </c>
      <c r="K163" s="21">
        <f t="shared" si="188"/>
        <v>12.89555112794903</v>
      </c>
      <c r="L163" s="21">
        <f t="shared" si="188"/>
        <v>13.085002824937041</v>
      </c>
      <c r="M163" s="21">
        <f t="shared" si="188"/>
        <v>13.189691778086537</v>
      </c>
      <c r="N163" s="21">
        <f t="shared" si="188"/>
        <v>12.957043604500683</v>
      </c>
      <c r="O163" s="21">
        <f t="shared" si="188"/>
        <v>12.858864128904376</v>
      </c>
      <c r="P163" s="21">
        <f t="shared" si="188"/>
        <v>12.983243764707654</v>
      </c>
      <c r="Q163" s="21">
        <f t="shared" si="188"/>
        <v>12.973284626207557</v>
      </c>
    </row>
    <row r="164" spans="1:17" ht="11.45" customHeight="1" x14ac:dyDescent="0.25">
      <c r="A164" s="17" t="s">
        <v>23</v>
      </c>
      <c r="B164" s="20">
        <f t="shared" ref="B164" si="189">IF(B27=0,0,B27/B54)</f>
        <v>6.693548387096774</v>
      </c>
      <c r="C164" s="20">
        <f t="shared" ref="C164:Q164" si="190">IF(C27=0,0,C27/C54)</f>
        <v>6.859154929577465</v>
      </c>
      <c r="D164" s="20">
        <f t="shared" si="190"/>
        <v>7.024096385542169</v>
      </c>
      <c r="E164" s="20">
        <f t="shared" si="190"/>
        <v>6.9753086419753085</v>
      </c>
      <c r="F164" s="20">
        <f t="shared" si="190"/>
        <v>7.1298701298701301</v>
      </c>
      <c r="G164" s="20">
        <f t="shared" si="190"/>
        <v>6.8611111111111107</v>
      </c>
      <c r="H164" s="20">
        <f t="shared" si="190"/>
        <v>6.8</v>
      </c>
      <c r="I164" s="20">
        <f t="shared" si="190"/>
        <v>6.9367088607594933</v>
      </c>
      <c r="J164" s="20">
        <f t="shared" si="190"/>
        <v>7.5</v>
      </c>
      <c r="K164" s="20">
        <f t="shared" si="190"/>
        <v>11.276595744680851</v>
      </c>
      <c r="L164" s="20">
        <f t="shared" si="190"/>
        <v>11.038461538461538</v>
      </c>
      <c r="M164" s="20">
        <f t="shared" si="190"/>
        <v>11.607142857142858</v>
      </c>
      <c r="N164" s="20">
        <f t="shared" si="190"/>
        <v>11.6</v>
      </c>
      <c r="O164" s="20">
        <f t="shared" si="190"/>
        <v>10.943661971830986</v>
      </c>
      <c r="P164" s="20">
        <f t="shared" si="190"/>
        <v>11.628865979381443</v>
      </c>
      <c r="Q164" s="20">
        <f t="shared" si="190"/>
        <v>11.86021505376344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13.919074370474085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13.989681202243819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15080.111926847279</v>
      </c>
      <c r="C167" s="68">
        <f t="shared" ref="C167:Q167" si="194">IF(C30=0,"",C30*1000000/C84)</f>
        <v>15457.851906947964</v>
      </c>
      <c r="D167" s="68">
        <f t="shared" si="194"/>
        <v>15598.7250191928</v>
      </c>
      <c r="E167" s="68">
        <f t="shared" si="194"/>
        <v>15610.97578413207</v>
      </c>
      <c r="F167" s="68">
        <f t="shared" si="194"/>
        <v>15683.900897550433</v>
      </c>
      <c r="G167" s="68">
        <f t="shared" si="194"/>
        <v>15817.057437245758</v>
      </c>
      <c r="H167" s="68">
        <f t="shared" si="194"/>
        <v>15855.301532653413</v>
      </c>
      <c r="I167" s="68">
        <f t="shared" si="194"/>
        <v>15785.49547967167</v>
      </c>
      <c r="J167" s="68">
        <f t="shared" si="194"/>
        <v>15780.145981732992</v>
      </c>
      <c r="K167" s="68">
        <f t="shared" si="194"/>
        <v>15415.843473003259</v>
      </c>
      <c r="L167" s="68">
        <f t="shared" si="194"/>
        <v>14777.690110011337</v>
      </c>
      <c r="M167" s="68">
        <f t="shared" si="194"/>
        <v>14672.881831822748</v>
      </c>
      <c r="N167" s="68">
        <f t="shared" si="194"/>
        <v>14690.980320903063</v>
      </c>
      <c r="O167" s="68">
        <f t="shared" si="194"/>
        <v>14625.893107044591</v>
      </c>
      <c r="P167" s="68">
        <f t="shared" si="194"/>
        <v>14915.098737076169</v>
      </c>
      <c r="Q167" s="68">
        <f t="shared" si="194"/>
        <v>14764.388564581117</v>
      </c>
    </row>
    <row r="168" spans="1:17" ht="11.45" customHeight="1" x14ac:dyDescent="0.25">
      <c r="A168" s="25" t="s">
        <v>39</v>
      </c>
      <c r="B168" s="66">
        <f t="shared" si="193"/>
        <v>14688.072850685359</v>
      </c>
      <c r="C168" s="66">
        <f t="shared" ref="C168:Q168" si="195">IF(C31=0,"",C31*1000000/C85)</f>
        <v>15009.400331304458</v>
      </c>
      <c r="D168" s="66">
        <f t="shared" si="195"/>
        <v>15069.151981524268</v>
      </c>
      <c r="E168" s="66">
        <f t="shared" si="195"/>
        <v>15092.605712247978</v>
      </c>
      <c r="F168" s="66">
        <f t="shared" si="195"/>
        <v>15138.261936915769</v>
      </c>
      <c r="G168" s="66">
        <f t="shared" si="195"/>
        <v>15335.495916343645</v>
      </c>
      <c r="H168" s="66">
        <f t="shared" si="195"/>
        <v>15368.30693132691</v>
      </c>
      <c r="I168" s="66">
        <f t="shared" si="195"/>
        <v>15245.180982111875</v>
      </c>
      <c r="J168" s="66">
        <f t="shared" si="195"/>
        <v>15272.682684673826</v>
      </c>
      <c r="K168" s="66">
        <f t="shared" si="195"/>
        <v>15064.546397075734</v>
      </c>
      <c r="L168" s="66">
        <f t="shared" si="195"/>
        <v>14341.916772211222</v>
      </c>
      <c r="M168" s="66">
        <f t="shared" si="195"/>
        <v>14213.250061090952</v>
      </c>
      <c r="N168" s="66">
        <f t="shared" si="195"/>
        <v>14121.975582696205</v>
      </c>
      <c r="O168" s="66">
        <f t="shared" si="195"/>
        <v>14075.297775986557</v>
      </c>
      <c r="P168" s="66">
        <f t="shared" si="195"/>
        <v>14254.282471670929</v>
      </c>
      <c r="Q168" s="66">
        <f t="shared" si="195"/>
        <v>14141.369486649613</v>
      </c>
    </row>
    <row r="169" spans="1:17" ht="11.45" customHeight="1" x14ac:dyDescent="0.25">
      <c r="A169" s="23" t="s">
        <v>30</v>
      </c>
      <c r="B169" s="65">
        <f t="shared" si="193"/>
        <v>3438.6295722866153</v>
      </c>
      <c r="C169" s="65">
        <f t="shared" ref="C169:Q169" si="196">IF(C32=0,"",C32*1000000/C86)</f>
        <v>3203.3360300251347</v>
      </c>
      <c r="D169" s="65">
        <f t="shared" si="196"/>
        <v>3061.7938972291245</v>
      </c>
      <c r="E169" s="65">
        <f t="shared" si="196"/>
        <v>2801.922992535764</v>
      </c>
      <c r="F169" s="65">
        <f t="shared" si="196"/>
        <v>2727.2159426960798</v>
      </c>
      <c r="G169" s="65">
        <f t="shared" si="196"/>
        <v>2611.8289352566981</v>
      </c>
      <c r="H169" s="65">
        <f t="shared" si="196"/>
        <v>2456.3844070583627</v>
      </c>
      <c r="I169" s="65">
        <f t="shared" si="196"/>
        <v>2357.6991240342832</v>
      </c>
      <c r="J169" s="65">
        <f t="shared" si="196"/>
        <v>2227.1954730252328</v>
      </c>
      <c r="K169" s="65">
        <f t="shared" si="196"/>
        <v>2146.187450056676</v>
      </c>
      <c r="L169" s="65">
        <f t="shared" si="196"/>
        <v>2081.9761229403498</v>
      </c>
      <c r="M169" s="65">
        <f t="shared" si="196"/>
        <v>2034.8366459137317</v>
      </c>
      <c r="N169" s="65">
        <f t="shared" si="196"/>
        <v>2054.9295513491938</v>
      </c>
      <c r="O169" s="65">
        <f t="shared" si="196"/>
        <v>2009.3282358165534</v>
      </c>
      <c r="P169" s="65">
        <f t="shared" si="196"/>
        <v>1985.9795037755762</v>
      </c>
      <c r="Q169" s="65">
        <f t="shared" si="196"/>
        <v>2002.1621470510993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14969.529981526059</v>
      </c>
      <c r="C170" s="63">
        <f t="shared" ref="C170:Q170" si="198">IF(C33=0,"",C33*1000000/C87)</f>
        <v>15341.025342908979</v>
      </c>
      <c r="D170" s="63">
        <f t="shared" si="198"/>
        <v>15446.898600909433</v>
      </c>
      <c r="E170" s="63">
        <f t="shared" si="198"/>
        <v>15529.77011598311</v>
      </c>
      <c r="F170" s="63">
        <f t="shared" si="198"/>
        <v>15625.147195925985</v>
      </c>
      <c r="G170" s="63">
        <f t="shared" si="198"/>
        <v>15871.845384202814</v>
      </c>
      <c r="H170" s="63">
        <f t="shared" si="198"/>
        <v>15953.626906490981</v>
      </c>
      <c r="I170" s="63">
        <f t="shared" si="198"/>
        <v>15868.042901280249</v>
      </c>
      <c r="J170" s="63">
        <f t="shared" si="198"/>
        <v>15940.3865820669</v>
      </c>
      <c r="K170" s="63">
        <f t="shared" si="198"/>
        <v>15771.991719259444</v>
      </c>
      <c r="L170" s="63">
        <f t="shared" si="198"/>
        <v>15042.626809443282</v>
      </c>
      <c r="M170" s="63">
        <f t="shared" si="198"/>
        <v>14932.008062600877</v>
      </c>
      <c r="N170" s="63">
        <f t="shared" si="198"/>
        <v>14850.598913908765</v>
      </c>
      <c r="O170" s="63">
        <f t="shared" si="198"/>
        <v>14837.713762860349</v>
      </c>
      <c r="P170" s="63">
        <f t="shared" si="198"/>
        <v>15064.07051956434</v>
      </c>
      <c r="Q170" s="63">
        <f t="shared" si="198"/>
        <v>14954.092853112448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13526.8774527978</v>
      </c>
      <c r="C171" s="64">
        <f t="shared" ref="C171:Q171" si="200">IF(C34=0,"",C34*1000000/C88)</f>
        <v>13732.079576776467</v>
      </c>
      <c r="D171" s="64">
        <f t="shared" si="200"/>
        <v>13789.966561483772</v>
      </c>
      <c r="E171" s="64">
        <f t="shared" si="200"/>
        <v>14031.375076717191</v>
      </c>
      <c r="F171" s="64">
        <f t="shared" si="200"/>
        <v>14336.080599627508</v>
      </c>
      <c r="G171" s="64">
        <f t="shared" si="200"/>
        <v>14927.084190370064</v>
      </c>
      <c r="H171" s="64">
        <f t="shared" si="200"/>
        <v>15323.564939715125</v>
      </c>
      <c r="I171" s="64">
        <f t="shared" si="200"/>
        <v>15582.132127977258</v>
      </c>
      <c r="J171" s="64">
        <f t="shared" si="200"/>
        <v>16028.89179155714</v>
      </c>
      <c r="K171" s="64">
        <f t="shared" si="200"/>
        <v>15958.585272573167</v>
      </c>
      <c r="L171" s="64">
        <f t="shared" si="200"/>
        <v>15353.383996110766</v>
      </c>
      <c r="M171" s="64">
        <f t="shared" si="200"/>
        <v>15543.940151858718</v>
      </c>
      <c r="N171" s="64">
        <f t="shared" si="200"/>
        <v>15468.440599086314</v>
      </c>
      <c r="O171" s="64">
        <f t="shared" si="200"/>
        <v>15053.822764193967</v>
      </c>
      <c r="P171" s="64">
        <f t="shared" si="200"/>
        <v>14857.011440564134</v>
      </c>
      <c r="Q171" s="64">
        <f t="shared" si="200"/>
        <v>14546.955772157849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18537.426993293102</v>
      </c>
      <c r="C172" s="64">
        <f t="shared" ref="C172:Q172" si="202">IF(C35=0,"",C35*1000000/C89)</f>
        <v>18671.490835131375</v>
      </c>
      <c r="D172" s="64">
        <f t="shared" si="202"/>
        <v>18373.59921498187</v>
      </c>
      <c r="E172" s="64">
        <f t="shared" si="202"/>
        <v>17809.889773516297</v>
      </c>
      <c r="F172" s="64">
        <f t="shared" si="202"/>
        <v>17258.653832416741</v>
      </c>
      <c r="G172" s="64">
        <f t="shared" si="202"/>
        <v>16871.304317068192</v>
      </c>
      <c r="H172" s="64">
        <f t="shared" si="202"/>
        <v>16507.595014697516</v>
      </c>
      <c r="I172" s="64">
        <f t="shared" si="202"/>
        <v>16088.317593964992</v>
      </c>
      <c r="J172" s="64">
        <f t="shared" si="202"/>
        <v>15888.691090401953</v>
      </c>
      <c r="K172" s="64">
        <f t="shared" si="202"/>
        <v>15666.630388247782</v>
      </c>
      <c r="L172" s="64">
        <f t="shared" si="202"/>
        <v>14876.130070929479</v>
      </c>
      <c r="M172" s="64">
        <f t="shared" si="202"/>
        <v>14608.85492772796</v>
      </c>
      <c r="N172" s="64">
        <f t="shared" si="202"/>
        <v>14537.58526678917</v>
      </c>
      <c r="O172" s="64">
        <f t="shared" si="202"/>
        <v>14739.254784387293</v>
      </c>
      <c r="P172" s="64">
        <f t="shared" si="202"/>
        <v>15186.400845170849</v>
      </c>
      <c r="Q172" s="64">
        <f t="shared" si="202"/>
        <v>15181.869655765666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13158.203251389619</v>
      </c>
      <c r="C173" s="64">
        <f t="shared" ref="C173:Q173" si="204">IF(C36=0,"",C36*1000000/C90)</f>
        <v>14478.585584852262</v>
      </c>
      <c r="D173" s="64">
        <f t="shared" si="204"/>
        <v>14439.129703551751</v>
      </c>
      <c r="E173" s="64">
        <f t="shared" si="204"/>
        <v>14376.711629863006</v>
      </c>
      <c r="F173" s="64">
        <f t="shared" si="204"/>
        <v>14326.174365363744</v>
      </c>
      <c r="G173" s="64">
        <f t="shared" si="204"/>
        <v>14419.570712430972</v>
      </c>
      <c r="H173" s="64">
        <f t="shared" si="204"/>
        <v>14644.034524872228</v>
      </c>
      <c r="I173" s="64">
        <f t="shared" si="204"/>
        <v>14708.645496216552</v>
      </c>
      <c r="J173" s="64">
        <f t="shared" si="204"/>
        <v>14632.73693030438</v>
      </c>
      <c r="K173" s="64">
        <f t="shared" si="204"/>
        <v>14327.198118284006</v>
      </c>
      <c r="L173" s="64">
        <f t="shared" si="204"/>
        <v>13497.361836163542</v>
      </c>
      <c r="M173" s="64">
        <f t="shared" si="204"/>
        <v>13528.447392644706</v>
      </c>
      <c r="N173" s="64">
        <f t="shared" si="204"/>
        <v>13317.834819988408</v>
      </c>
      <c r="O173" s="64">
        <f t="shared" si="204"/>
        <v>13173.962451165396</v>
      </c>
      <c r="P173" s="64">
        <f t="shared" si="204"/>
        <v>13520.269408097638</v>
      </c>
      <c r="Q173" s="64">
        <f t="shared" si="204"/>
        <v>13552.167803045577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 t="str">
        <f t="shared" si="206"/>
        <v/>
      </c>
      <c r="G174" s="64" t="str">
        <f t="shared" si="206"/>
        <v/>
      </c>
      <c r="H174" s="64" t="str">
        <f t="shared" si="206"/>
        <v/>
      </c>
      <c r="I174" s="64" t="str">
        <f t="shared" si="206"/>
        <v/>
      </c>
      <c r="J174" s="64" t="str">
        <f t="shared" si="206"/>
        <v/>
      </c>
      <c r="K174" s="64" t="str">
        <f t="shared" si="206"/>
        <v/>
      </c>
      <c r="L174" s="64" t="str">
        <f t="shared" si="206"/>
        <v/>
      </c>
      <c r="M174" s="64" t="str">
        <f t="shared" si="206"/>
        <v/>
      </c>
      <c r="N174" s="64" t="str">
        <f t="shared" si="206"/>
        <v/>
      </c>
      <c r="O174" s="64" t="str">
        <f t="shared" si="206"/>
        <v/>
      </c>
      <c r="P174" s="64" t="str">
        <f t="shared" si="206"/>
        <v/>
      </c>
      <c r="Q174" s="64" t="str">
        <f t="shared" si="206"/>
        <v/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>
        <f t="shared" si="208"/>
        <v>14063.452773642235</v>
      </c>
      <c r="O175" s="64">
        <f t="shared" si="208"/>
        <v>13911.525505304469</v>
      </c>
      <c r="P175" s="64">
        <f t="shared" si="208"/>
        <v>13994.503703989605</v>
      </c>
      <c r="Q175" s="64">
        <f t="shared" si="208"/>
        <v>13749.748268438589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>
        <f t="shared" si="210"/>
        <v>14080.626981211524</v>
      </c>
      <c r="K176" s="64">
        <f t="shared" si="210"/>
        <v>14095.490992893036</v>
      </c>
      <c r="L176" s="64">
        <f t="shared" si="210"/>
        <v>14137.604470533375</v>
      </c>
      <c r="M176" s="64">
        <f t="shared" si="210"/>
        <v>14150.121951919735</v>
      </c>
      <c r="N176" s="64">
        <f t="shared" si="210"/>
        <v>14161.227489960756</v>
      </c>
      <c r="O176" s="64">
        <f t="shared" si="210"/>
        <v>14168.920372048831</v>
      </c>
      <c r="P176" s="64">
        <f t="shared" si="210"/>
        <v>14173.134120133569</v>
      </c>
      <c r="Q176" s="64">
        <f t="shared" si="210"/>
        <v>14185.643277956395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36926.974282640418</v>
      </c>
      <c r="C177" s="63">
        <f t="shared" ref="C177:Q177" si="212">IF(C40=0,"",C40*1000000/C94)</f>
        <v>37803.947841977963</v>
      </c>
      <c r="D177" s="63">
        <f t="shared" si="212"/>
        <v>38666.227587276873</v>
      </c>
      <c r="E177" s="63">
        <f t="shared" si="212"/>
        <v>38050.062972459687</v>
      </c>
      <c r="F177" s="63">
        <f t="shared" si="212"/>
        <v>37366.813209405685</v>
      </c>
      <c r="G177" s="63">
        <f t="shared" si="212"/>
        <v>36733.985321526146</v>
      </c>
      <c r="H177" s="63">
        <f t="shared" si="212"/>
        <v>36065.408009571023</v>
      </c>
      <c r="I177" s="63">
        <f t="shared" si="212"/>
        <v>35453.214180269184</v>
      </c>
      <c r="J177" s="63">
        <f t="shared" si="212"/>
        <v>34862.51523823601</v>
      </c>
      <c r="K177" s="63">
        <f t="shared" si="212"/>
        <v>34263.209927481978</v>
      </c>
      <c r="L177" s="63">
        <f t="shared" si="212"/>
        <v>34976.408328562211</v>
      </c>
      <c r="M177" s="63">
        <f t="shared" si="212"/>
        <v>34415.452647946338</v>
      </c>
      <c r="N177" s="63">
        <f t="shared" si="212"/>
        <v>33802.942799960554</v>
      </c>
      <c r="O177" s="63">
        <f t="shared" si="212"/>
        <v>33284.845009672521</v>
      </c>
      <c r="P177" s="63">
        <f t="shared" si="212"/>
        <v>32649.735181113818</v>
      </c>
      <c r="Q177" s="63">
        <f t="shared" si="212"/>
        <v>32079.197747624003</v>
      </c>
    </row>
    <row r="178" spans="1:17" ht="11.45" customHeight="1" x14ac:dyDescent="0.25">
      <c r="A178" s="62" t="s">
        <v>59</v>
      </c>
      <c r="B178" s="67" t="str">
        <f t="shared" ref="B178" si="213">IF(B41=0,"",B41*1000000/B95)</f>
        <v/>
      </c>
      <c r="C178" s="67" t="str">
        <f t="shared" ref="C178:Q178" si="214">IF(C41=0,"",C41*1000000/C95)</f>
        <v/>
      </c>
      <c r="D178" s="67" t="str">
        <f t="shared" si="214"/>
        <v/>
      </c>
      <c r="E178" s="67" t="str">
        <f t="shared" si="214"/>
        <v/>
      </c>
      <c r="F178" s="67" t="str">
        <f t="shared" si="214"/>
        <v/>
      </c>
      <c r="G178" s="67" t="str">
        <f t="shared" si="214"/>
        <v/>
      </c>
      <c r="H178" s="67" t="str">
        <f t="shared" si="214"/>
        <v/>
      </c>
      <c r="I178" s="67" t="str">
        <f t="shared" si="214"/>
        <v/>
      </c>
      <c r="J178" s="67" t="str">
        <f t="shared" si="214"/>
        <v/>
      </c>
      <c r="K178" s="67" t="str">
        <f t="shared" si="214"/>
        <v/>
      </c>
      <c r="L178" s="67" t="str">
        <f t="shared" si="214"/>
        <v/>
      </c>
      <c r="M178" s="67" t="str">
        <f t="shared" si="214"/>
        <v/>
      </c>
      <c r="N178" s="67" t="str">
        <f t="shared" si="214"/>
        <v/>
      </c>
      <c r="O178" s="67" t="str">
        <f t="shared" si="214"/>
        <v/>
      </c>
      <c r="P178" s="67" t="str">
        <f t="shared" si="214"/>
        <v/>
      </c>
      <c r="Q178" s="67" t="str">
        <f t="shared" si="214"/>
        <v/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36926.974282640418</v>
      </c>
      <c r="C179" s="67">
        <f t="shared" ref="C179:Q179" si="216">IF(C42=0,"",C42*1000000/C96)</f>
        <v>37803.947841977963</v>
      </c>
      <c r="D179" s="67">
        <f t="shared" si="216"/>
        <v>38666.227587276873</v>
      </c>
      <c r="E179" s="67">
        <f t="shared" si="216"/>
        <v>38040.517727727798</v>
      </c>
      <c r="F179" s="67">
        <f t="shared" si="216"/>
        <v>37355.875465089492</v>
      </c>
      <c r="G179" s="67">
        <f t="shared" si="216"/>
        <v>36722.12797148923</v>
      </c>
      <c r="H179" s="67">
        <f t="shared" si="216"/>
        <v>36052.344904656849</v>
      </c>
      <c r="I179" s="67">
        <f t="shared" si="216"/>
        <v>35439.495541035118</v>
      </c>
      <c r="J179" s="67">
        <f t="shared" si="216"/>
        <v>34848.379251906888</v>
      </c>
      <c r="K179" s="67">
        <f t="shared" si="216"/>
        <v>34253.460706663594</v>
      </c>
      <c r="L179" s="67">
        <f t="shared" si="216"/>
        <v>34967.556430477627</v>
      </c>
      <c r="M179" s="67">
        <f t="shared" si="216"/>
        <v>34406.249718212639</v>
      </c>
      <c r="N179" s="67">
        <f t="shared" si="216"/>
        <v>33793.119453740823</v>
      </c>
      <c r="O179" s="67">
        <f t="shared" si="216"/>
        <v>33264.267663288629</v>
      </c>
      <c r="P179" s="67">
        <f t="shared" si="216"/>
        <v>32633.333717545553</v>
      </c>
      <c r="Q179" s="67">
        <f t="shared" si="216"/>
        <v>32062.511524352554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 t="str">
        <f t="shared" si="218"/>
        <v/>
      </c>
      <c r="Q180" s="67" t="str">
        <f t="shared" si="218"/>
        <v/>
      </c>
    </row>
    <row r="181" spans="1:17" ht="11.45" customHeight="1" x14ac:dyDescent="0.25">
      <c r="A181" s="62" t="s">
        <v>56</v>
      </c>
      <c r="B181" s="67" t="str">
        <f t="shared" ref="B181" si="219">IF(B44=0,"",B44*1000000/B98)</f>
        <v/>
      </c>
      <c r="C181" s="67" t="str">
        <f t="shared" ref="C181:Q181" si="220">IF(C44=0,"",C44*1000000/C98)</f>
        <v/>
      </c>
      <c r="D181" s="67" t="str">
        <f t="shared" si="220"/>
        <v/>
      </c>
      <c r="E181" s="67" t="str">
        <f t="shared" si="220"/>
        <v/>
      </c>
      <c r="F181" s="67" t="str">
        <f t="shared" si="220"/>
        <v/>
      </c>
      <c r="G181" s="67" t="str">
        <f t="shared" si="220"/>
        <v/>
      </c>
      <c r="H181" s="67" t="str">
        <f t="shared" si="220"/>
        <v/>
      </c>
      <c r="I181" s="67" t="str">
        <f t="shared" si="220"/>
        <v/>
      </c>
      <c r="J181" s="67" t="str">
        <f t="shared" si="220"/>
        <v/>
      </c>
      <c r="K181" s="67" t="str">
        <f t="shared" si="220"/>
        <v/>
      </c>
      <c r="L181" s="67" t="str">
        <f t="shared" si="220"/>
        <v/>
      </c>
      <c r="M181" s="67" t="str">
        <f t="shared" si="220"/>
        <v/>
      </c>
      <c r="N181" s="67" t="str">
        <f t="shared" si="220"/>
        <v/>
      </c>
      <c r="O181" s="67" t="str">
        <f t="shared" si="220"/>
        <v/>
      </c>
      <c r="P181" s="67" t="str">
        <f t="shared" si="220"/>
        <v/>
      </c>
      <c r="Q181" s="67" t="str">
        <f t="shared" si="220"/>
        <v/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>
        <f t="shared" si="222"/>
        <v>41944.522823073457</v>
      </c>
      <c r="F182" s="67">
        <f t="shared" si="222"/>
        <v>41982.541310840381</v>
      </c>
      <c r="G182" s="67">
        <f t="shared" si="222"/>
        <v>42018.41098797899</v>
      </c>
      <c r="H182" s="67">
        <f t="shared" si="222"/>
        <v>42057.018796871133</v>
      </c>
      <c r="I182" s="67">
        <f t="shared" si="222"/>
        <v>42093.035569555985</v>
      </c>
      <c r="J182" s="67">
        <f t="shared" si="222"/>
        <v>42128.412211404095</v>
      </c>
      <c r="K182" s="67">
        <f t="shared" si="222"/>
        <v>42164.953400782309</v>
      </c>
      <c r="L182" s="67">
        <f t="shared" si="222"/>
        <v>42208.409063668209</v>
      </c>
      <c r="M182" s="67">
        <f t="shared" si="222"/>
        <v>42242.544386456051</v>
      </c>
      <c r="N182" s="67">
        <f t="shared" si="222"/>
        <v>42280.490587589848</v>
      </c>
      <c r="O182" s="67">
        <f t="shared" si="222"/>
        <v>42313.155735607339</v>
      </c>
      <c r="P182" s="67">
        <f t="shared" si="222"/>
        <v>42353.934459000979</v>
      </c>
      <c r="Q182" s="67">
        <f t="shared" si="222"/>
        <v>42391.283729378214</v>
      </c>
    </row>
    <row r="183" spans="1:17" ht="11.45" customHeight="1" x14ac:dyDescent="0.25">
      <c r="A183" s="25" t="s">
        <v>18</v>
      </c>
      <c r="B183" s="66">
        <f t="shared" si="221"/>
        <v>20740.985981903123</v>
      </c>
      <c r="C183" s="66">
        <f t="shared" ref="C183:Q183" si="223">IF(C46=0,"",C46*1000000/C100)</f>
        <v>21960.837871945725</v>
      </c>
      <c r="D183" s="66">
        <f t="shared" si="223"/>
        <v>23299.845282359245</v>
      </c>
      <c r="E183" s="66">
        <f t="shared" si="223"/>
        <v>23079.133976186487</v>
      </c>
      <c r="F183" s="66">
        <f t="shared" si="223"/>
        <v>23488.723284345302</v>
      </c>
      <c r="G183" s="66">
        <f t="shared" si="223"/>
        <v>22368.744248018833</v>
      </c>
      <c r="H183" s="66">
        <f t="shared" si="223"/>
        <v>22384.314679707408</v>
      </c>
      <c r="I183" s="66">
        <f t="shared" si="223"/>
        <v>22877.60728051516</v>
      </c>
      <c r="J183" s="66">
        <f t="shared" si="223"/>
        <v>21949.842038501556</v>
      </c>
      <c r="K183" s="66">
        <f t="shared" si="223"/>
        <v>19517.584594244829</v>
      </c>
      <c r="L183" s="66">
        <f t="shared" si="223"/>
        <v>19807.973577895031</v>
      </c>
      <c r="M183" s="66">
        <f t="shared" si="223"/>
        <v>19908.974610816538</v>
      </c>
      <c r="N183" s="66">
        <f t="shared" si="223"/>
        <v>21154.661504595391</v>
      </c>
      <c r="O183" s="66">
        <f t="shared" si="223"/>
        <v>21039.727085400722</v>
      </c>
      <c r="P183" s="66">
        <f t="shared" si="223"/>
        <v>22780.600875062974</v>
      </c>
      <c r="Q183" s="66">
        <f t="shared" si="223"/>
        <v>22051.277130072522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20585.19062900262</v>
      </c>
      <c r="C184" s="65">
        <f t="shared" ref="C184:Q184" si="225">IF(C47=0,"",C47*1000000/C101)</f>
        <v>20261.017823636856</v>
      </c>
      <c r="D184" s="65">
        <f t="shared" si="225"/>
        <v>20414.014766580662</v>
      </c>
      <c r="E184" s="65">
        <f t="shared" si="225"/>
        <v>20310.09295664079</v>
      </c>
      <c r="F184" s="65">
        <f t="shared" si="225"/>
        <v>20073.905176154985</v>
      </c>
      <c r="G184" s="65">
        <f t="shared" si="225"/>
        <v>19968.450071698131</v>
      </c>
      <c r="H184" s="65">
        <f t="shared" si="225"/>
        <v>19983.045322827362</v>
      </c>
      <c r="I184" s="65">
        <f t="shared" si="225"/>
        <v>20304.004043046243</v>
      </c>
      <c r="J184" s="65">
        <f t="shared" si="225"/>
        <v>20035.638052770038</v>
      </c>
      <c r="K184" s="65">
        <f t="shared" si="225"/>
        <v>19452.336275811362</v>
      </c>
      <c r="L184" s="65">
        <f t="shared" si="225"/>
        <v>19546.571512192564</v>
      </c>
      <c r="M184" s="65">
        <f t="shared" si="225"/>
        <v>19650.041624156656</v>
      </c>
      <c r="N184" s="65">
        <f t="shared" si="225"/>
        <v>19150.582177663899</v>
      </c>
      <c r="O184" s="65">
        <f t="shared" si="225"/>
        <v>18618.505100931023</v>
      </c>
      <c r="P184" s="65">
        <f t="shared" si="225"/>
        <v>19112.402044990507</v>
      </c>
      <c r="Q184" s="65">
        <f t="shared" si="225"/>
        <v>19265.433101097584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11291.915540567241</v>
      </c>
      <c r="C185" s="64">
        <f t="shared" ref="C185:Q185" si="227">IF(C48=0,"",C48*1000000/C102)</f>
        <v>10985.373315996618</v>
      </c>
      <c r="D185" s="64">
        <f t="shared" si="227"/>
        <v>10956.100530343319</v>
      </c>
      <c r="E185" s="64">
        <f t="shared" si="227"/>
        <v>10786.858823218121</v>
      </c>
      <c r="F185" s="64">
        <f t="shared" si="227"/>
        <v>10547.517771728968</v>
      </c>
      <c r="G185" s="64">
        <f t="shared" si="227"/>
        <v>10385.399653729342</v>
      </c>
      <c r="H185" s="64">
        <f t="shared" si="227"/>
        <v>10290.616071923359</v>
      </c>
      <c r="I185" s="64">
        <f t="shared" si="227"/>
        <v>10360.40107748391</v>
      </c>
      <c r="J185" s="64">
        <f t="shared" si="227"/>
        <v>10115.183782612688</v>
      </c>
      <c r="K185" s="64">
        <f t="shared" si="227"/>
        <v>9709.0181018758503</v>
      </c>
      <c r="L185" s="64">
        <f t="shared" si="227"/>
        <v>9661.513402656723</v>
      </c>
      <c r="M185" s="64">
        <f t="shared" si="227"/>
        <v>9619.3188037049222</v>
      </c>
      <c r="N185" s="64">
        <f t="shared" si="227"/>
        <v>9267.9549231568199</v>
      </c>
      <c r="O185" s="64">
        <f t="shared" si="227"/>
        <v>8905.3445422271925</v>
      </c>
      <c r="P185" s="64">
        <f t="shared" si="227"/>
        <v>9061.9958149941449</v>
      </c>
      <c r="Q185" s="64">
        <f t="shared" si="227"/>
        <v>9162.3994214116337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22703.630072150328</v>
      </c>
      <c r="C186" s="64">
        <f t="shared" ref="C186:Q186" si="229">IF(C49=0,"",C49*1000000/C103)</f>
        <v>21992.329844447831</v>
      </c>
      <c r="D186" s="64">
        <f t="shared" si="229"/>
        <v>21898.081638868483</v>
      </c>
      <c r="E186" s="64">
        <f t="shared" si="229"/>
        <v>21598.483222475308</v>
      </c>
      <c r="F186" s="64">
        <f t="shared" si="229"/>
        <v>21155.473870827365</v>
      </c>
      <c r="G186" s="64">
        <f t="shared" si="229"/>
        <v>20878.711901275772</v>
      </c>
      <c r="H186" s="64">
        <f t="shared" si="229"/>
        <v>20768.559757231647</v>
      </c>
      <c r="I186" s="64">
        <f t="shared" si="229"/>
        <v>20999.799852217679</v>
      </c>
      <c r="J186" s="64">
        <f t="shared" si="229"/>
        <v>20666.841536398759</v>
      </c>
      <c r="K186" s="64">
        <f t="shared" si="229"/>
        <v>20016.478876289719</v>
      </c>
      <c r="L186" s="64">
        <f t="shared" si="229"/>
        <v>20085.113253032461</v>
      </c>
      <c r="M186" s="64">
        <f t="shared" si="229"/>
        <v>20156.833989301223</v>
      </c>
      <c r="N186" s="64">
        <f t="shared" si="229"/>
        <v>19609.222861475195</v>
      </c>
      <c r="O186" s="64">
        <f t="shared" si="229"/>
        <v>19070.365758049509</v>
      </c>
      <c r="P186" s="64">
        <f t="shared" si="229"/>
        <v>19565.017508221728</v>
      </c>
      <c r="Q186" s="64">
        <f t="shared" si="229"/>
        <v>19695.064700137336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>
        <f t="shared" si="231"/>
        <v>10899.006896143021</v>
      </c>
      <c r="P187" s="64">
        <f t="shared" si="231"/>
        <v>11430.24017610438</v>
      </c>
      <c r="Q187" s="64">
        <f t="shared" si="231"/>
        <v>11762.407063915138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 t="str">
        <f t="shared" si="233"/>
        <v/>
      </c>
      <c r="P188" s="64" t="str">
        <f t="shared" si="233"/>
        <v/>
      </c>
      <c r="Q188" s="64" t="str">
        <f t="shared" si="233"/>
        <v/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>
        <f t="shared" si="235"/>
        <v>13177.800179156711</v>
      </c>
      <c r="I189" s="64">
        <f t="shared" si="235"/>
        <v>13188.289401269745</v>
      </c>
      <c r="J189" s="64">
        <f t="shared" si="235"/>
        <v>13197.086398003126</v>
      </c>
      <c r="K189" s="64">
        <f t="shared" si="235"/>
        <v>13216.602434019092</v>
      </c>
      <c r="L189" s="64">
        <f t="shared" si="235"/>
        <v>13219.778248323613</v>
      </c>
      <c r="M189" s="64">
        <f t="shared" si="235"/>
        <v>13223.28729328101</v>
      </c>
      <c r="N189" s="64">
        <f t="shared" si="235"/>
        <v>13240.463763683194</v>
      </c>
      <c r="O189" s="64">
        <f t="shared" si="235"/>
        <v>13259.367481427547</v>
      </c>
      <c r="P189" s="64">
        <f t="shared" si="235"/>
        <v>13276.67157217557</v>
      </c>
      <c r="Q189" s="64">
        <f t="shared" si="235"/>
        <v>13282.01075642728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21064.875241949816</v>
      </c>
      <c r="C190" s="63">
        <f t="shared" ref="C190:Q190" si="237">IF(C53=0,"",C53*1000000/C107)</f>
        <v>26317.728109611955</v>
      </c>
      <c r="D190" s="63">
        <f t="shared" si="237"/>
        <v>31938.706528629602</v>
      </c>
      <c r="E190" s="63">
        <f t="shared" si="237"/>
        <v>31700.313618737859</v>
      </c>
      <c r="F190" s="63">
        <f t="shared" si="237"/>
        <v>35297.196556650495</v>
      </c>
      <c r="G190" s="63">
        <f t="shared" si="237"/>
        <v>29884.609899773954</v>
      </c>
      <c r="H190" s="63">
        <f t="shared" si="237"/>
        <v>30152.771190295371</v>
      </c>
      <c r="I190" s="63">
        <f t="shared" si="237"/>
        <v>32005.212106570911</v>
      </c>
      <c r="J190" s="63">
        <f t="shared" si="237"/>
        <v>28063.336601735879</v>
      </c>
      <c r="K190" s="63">
        <f t="shared" si="237"/>
        <v>19708.488528781196</v>
      </c>
      <c r="L190" s="63">
        <f t="shared" si="237"/>
        <v>20592.835765814736</v>
      </c>
      <c r="M190" s="63">
        <f t="shared" si="237"/>
        <v>20716.879582634778</v>
      </c>
      <c r="N190" s="63">
        <f t="shared" si="237"/>
        <v>28147.714898069153</v>
      </c>
      <c r="O190" s="63">
        <f t="shared" si="237"/>
        <v>32361.886897188597</v>
      </c>
      <c r="P190" s="63">
        <f t="shared" si="237"/>
        <v>42735.913787288024</v>
      </c>
      <c r="Q190" s="63">
        <f t="shared" si="237"/>
        <v>37104.172112155968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11149.073907570581</v>
      </c>
      <c r="C191" s="67">
        <f t="shared" ref="C191:Q191" si="239">IF(C54=0,"",C54*1000000/C108)</f>
        <v>14969.428631667721</v>
      </c>
      <c r="D191" s="67">
        <f t="shared" si="239"/>
        <v>19780.743565300287</v>
      </c>
      <c r="E191" s="67">
        <f t="shared" si="239"/>
        <v>19271.948608137045</v>
      </c>
      <c r="F191" s="67">
        <f t="shared" si="239"/>
        <v>20316.622691292876</v>
      </c>
      <c r="G191" s="67">
        <f t="shared" si="239"/>
        <v>15710.233471525202</v>
      </c>
      <c r="H191" s="67">
        <f t="shared" si="239"/>
        <v>16916.895749629944</v>
      </c>
      <c r="I191" s="67">
        <f t="shared" si="239"/>
        <v>17575.083426028919</v>
      </c>
      <c r="J191" s="67">
        <f t="shared" si="239"/>
        <v>13575.490735644837</v>
      </c>
      <c r="K191" s="67">
        <f t="shared" si="239"/>
        <v>7253.0864197530864</v>
      </c>
      <c r="L191" s="67">
        <f t="shared" si="239"/>
        <v>7963.2465543644721</v>
      </c>
      <c r="M191" s="67">
        <f t="shared" si="239"/>
        <v>8447.7296726504755</v>
      </c>
      <c r="N191" s="67">
        <f t="shared" si="239"/>
        <v>14831.905075807515</v>
      </c>
      <c r="O191" s="67">
        <f t="shared" si="239"/>
        <v>15795.328142380422</v>
      </c>
      <c r="P191" s="67">
        <f t="shared" si="239"/>
        <v>25880.469583778016</v>
      </c>
      <c r="Q191" s="67">
        <f t="shared" si="239"/>
        <v>22206.303724928366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21905.15978922095</v>
      </c>
      <c r="C195" s="66">
        <f t="shared" ref="C195:Q195" si="243">IF(C4=0,"",C4*1000000/C85)</f>
        <v>22215.91404764825</v>
      </c>
      <c r="D195" s="66">
        <f t="shared" si="243"/>
        <v>22236.184010326684</v>
      </c>
      <c r="E195" s="66">
        <f t="shared" si="243"/>
        <v>22077.157134500321</v>
      </c>
      <c r="F195" s="66">
        <f t="shared" si="243"/>
        <v>21983.113350410098</v>
      </c>
      <c r="G195" s="66">
        <f t="shared" si="243"/>
        <v>22066.18543476288</v>
      </c>
      <c r="H195" s="66">
        <f t="shared" si="243"/>
        <v>22102.150190056636</v>
      </c>
      <c r="I195" s="66">
        <f t="shared" si="243"/>
        <v>22000.224354895796</v>
      </c>
      <c r="J195" s="66">
        <f t="shared" si="243"/>
        <v>21968.097422749637</v>
      </c>
      <c r="K195" s="66">
        <f t="shared" si="243"/>
        <v>21648.755337020651</v>
      </c>
      <c r="L195" s="66">
        <f t="shared" si="243"/>
        <v>20764.159644404474</v>
      </c>
      <c r="M195" s="66">
        <f t="shared" si="243"/>
        <v>20603.060509939016</v>
      </c>
      <c r="N195" s="66">
        <f t="shared" si="243"/>
        <v>20410.789144077804</v>
      </c>
      <c r="O195" s="66">
        <f t="shared" si="243"/>
        <v>20311.749284999718</v>
      </c>
      <c r="P195" s="66">
        <f t="shared" si="243"/>
        <v>20484.631561886494</v>
      </c>
      <c r="Q195" s="66">
        <f t="shared" si="243"/>
        <v>20620.130485291171</v>
      </c>
    </row>
    <row r="196" spans="1:17" ht="11.45" customHeight="1" x14ac:dyDescent="0.25">
      <c r="A196" s="23" t="s">
        <v>30</v>
      </c>
      <c r="B196" s="65">
        <f t="shared" si="242"/>
        <v>3971.435832160013</v>
      </c>
      <c r="C196" s="65">
        <f t="shared" ref="C196:Q196" si="244">IF(C5=0,"",C5*1000000/C86)</f>
        <v>3699.6132374252193</v>
      </c>
      <c r="D196" s="65">
        <f t="shared" si="244"/>
        <v>3535.5282219583291</v>
      </c>
      <c r="E196" s="65">
        <f t="shared" si="244"/>
        <v>3236.8077288617073</v>
      </c>
      <c r="F196" s="65">
        <f t="shared" si="244"/>
        <v>3150.9273540061795</v>
      </c>
      <c r="G196" s="65">
        <f t="shared" si="244"/>
        <v>3014.880820497594</v>
      </c>
      <c r="H196" s="65">
        <f t="shared" si="244"/>
        <v>2836.2393571626662</v>
      </c>
      <c r="I196" s="65">
        <f t="shared" si="244"/>
        <v>2726.6628615546397</v>
      </c>
      <c r="J196" s="65">
        <f t="shared" si="244"/>
        <v>2577.0918324225595</v>
      </c>
      <c r="K196" s="65">
        <f t="shared" si="244"/>
        <v>2484.5490456112593</v>
      </c>
      <c r="L196" s="65">
        <f t="shared" si="244"/>
        <v>2406.0736220415265</v>
      </c>
      <c r="M196" s="65">
        <f t="shared" si="244"/>
        <v>2349.5360236391252</v>
      </c>
      <c r="N196" s="65">
        <f t="shared" si="244"/>
        <v>2368.3653690592714</v>
      </c>
      <c r="O196" s="65">
        <f t="shared" si="244"/>
        <v>2314.6582668139263</v>
      </c>
      <c r="P196" s="65">
        <f t="shared" si="244"/>
        <v>2288.5943427204525</v>
      </c>
      <c r="Q196" s="65">
        <f t="shared" si="244"/>
        <v>2307.2924347895355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20322.62161818875</v>
      </c>
      <c r="C197" s="63">
        <f t="shared" ref="C197:Q197" si="246">IF(C6=0,"",C6*1000000/C87)</f>
        <v>20620.755857361255</v>
      </c>
      <c r="D197" s="63">
        <f t="shared" si="246"/>
        <v>20557.491289198606</v>
      </c>
      <c r="E197" s="63">
        <f t="shared" si="246"/>
        <v>20463.149278673987</v>
      </c>
      <c r="F197" s="63">
        <f t="shared" si="246"/>
        <v>20384.975270685736</v>
      </c>
      <c r="G197" s="63">
        <f t="shared" si="246"/>
        <v>20501.806111490772</v>
      </c>
      <c r="H197" s="63">
        <f t="shared" si="246"/>
        <v>20607.444042863481</v>
      </c>
      <c r="I197" s="63">
        <f t="shared" si="246"/>
        <v>20496.894409937886</v>
      </c>
      <c r="J197" s="63">
        <f t="shared" si="246"/>
        <v>20426.829268292684</v>
      </c>
      <c r="K197" s="63">
        <f t="shared" si="246"/>
        <v>20211.039450742377</v>
      </c>
      <c r="L197" s="63">
        <f t="shared" si="246"/>
        <v>19276.393831553974</v>
      </c>
      <c r="M197" s="63">
        <f t="shared" si="246"/>
        <v>19073.373910826307</v>
      </c>
      <c r="N197" s="63">
        <f t="shared" si="246"/>
        <v>18918.608285073624</v>
      </c>
      <c r="O197" s="63">
        <f t="shared" si="246"/>
        <v>18860.253628379021</v>
      </c>
      <c r="P197" s="63">
        <f t="shared" si="246"/>
        <v>19130.578087516416</v>
      </c>
      <c r="Q197" s="63">
        <f t="shared" si="246"/>
        <v>19210.96989702712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18099.928980106739</v>
      </c>
      <c r="C198" s="64">
        <f t="shared" ref="C198:Q198" si="248">IF(C7=0,"",C7*1000000/C88)</f>
        <v>18165.09886894501</v>
      </c>
      <c r="D198" s="64">
        <f t="shared" si="248"/>
        <v>18036.286188744725</v>
      </c>
      <c r="E198" s="64">
        <f t="shared" si="248"/>
        <v>18151.27457142642</v>
      </c>
      <c r="F198" s="64">
        <f t="shared" si="248"/>
        <v>18336.759042044192</v>
      </c>
      <c r="G198" s="64">
        <f t="shared" si="248"/>
        <v>18879.376242380844</v>
      </c>
      <c r="H198" s="64">
        <f t="shared" si="248"/>
        <v>19353.462824083188</v>
      </c>
      <c r="I198" s="64">
        <f t="shared" si="248"/>
        <v>19659.435190258693</v>
      </c>
      <c r="J198" s="64">
        <f t="shared" si="248"/>
        <v>20049.62413233241</v>
      </c>
      <c r="K198" s="64">
        <f t="shared" si="248"/>
        <v>19946.112326656588</v>
      </c>
      <c r="L198" s="64">
        <f t="shared" si="248"/>
        <v>19179.55657712197</v>
      </c>
      <c r="M198" s="64">
        <f t="shared" si="248"/>
        <v>19354.450961245493</v>
      </c>
      <c r="N198" s="64">
        <f t="shared" si="248"/>
        <v>19203.610682334871</v>
      </c>
      <c r="O198" s="64">
        <f t="shared" si="248"/>
        <v>18639.53292073177</v>
      </c>
      <c r="P198" s="64">
        <f t="shared" si="248"/>
        <v>18373.252471106822</v>
      </c>
      <c r="Q198" s="64">
        <f t="shared" si="248"/>
        <v>18196.885094595378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25826.006891221041</v>
      </c>
      <c r="C199" s="64">
        <f t="shared" ref="C199:Q199" si="250">IF(C8=0,"",C8*1000000/C89)</f>
        <v>25716.327267508968</v>
      </c>
      <c r="D199" s="64">
        <f t="shared" si="250"/>
        <v>25021.11374734433</v>
      </c>
      <c r="E199" s="64">
        <f t="shared" si="250"/>
        <v>23988.14236180154</v>
      </c>
      <c r="F199" s="64">
        <f t="shared" si="250"/>
        <v>22984.102812816473</v>
      </c>
      <c r="G199" s="64">
        <f t="shared" si="250"/>
        <v>22217.224934050533</v>
      </c>
      <c r="H199" s="64">
        <f t="shared" si="250"/>
        <v>21707.567929813937</v>
      </c>
      <c r="I199" s="64">
        <f t="shared" si="250"/>
        <v>21134.076665006214</v>
      </c>
      <c r="J199" s="64">
        <f t="shared" si="250"/>
        <v>20692.804444187845</v>
      </c>
      <c r="K199" s="64">
        <f t="shared" si="250"/>
        <v>20387.687263193915</v>
      </c>
      <c r="L199" s="64">
        <f t="shared" si="250"/>
        <v>19348.749897018199</v>
      </c>
      <c r="M199" s="64">
        <f t="shared" si="250"/>
        <v>18939.321245545336</v>
      </c>
      <c r="N199" s="64">
        <f t="shared" si="250"/>
        <v>18791.313048992608</v>
      </c>
      <c r="O199" s="64">
        <f t="shared" si="250"/>
        <v>19001.690790451157</v>
      </c>
      <c r="P199" s="64">
        <f t="shared" si="250"/>
        <v>19554.104761893777</v>
      </c>
      <c r="Q199" s="64">
        <f t="shared" si="250"/>
        <v>19773.278641931563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17327.658957744559</v>
      </c>
      <c r="C200" s="64">
        <f t="shared" ref="C200:Q200" si="252">IF(C9=0,"",C9*1000000/C90)</f>
        <v>18877.655872190833</v>
      </c>
      <c r="D200" s="64">
        <f t="shared" si="252"/>
        <v>18639.813858446065</v>
      </c>
      <c r="E200" s="64">
        <f t="shared" si="252"/>
        <v>18375.482070921818</v>
      </c>
      <c r="F200" s="64">
        <f t="shared" si="252"/>
        <v>18129.592336287747</v>
      </c>
      <c r="G200" s="64">
        <f t="shared" si="252"/>
        <v>18067.113100401322</v>
      </c>
      <c r="H200" s="64">
        <f t="shared" si="252"/>
        <v>18348.356777290217</v>
      </c>
      <c r="I200" s="64">
        <f t="shared" si="252"/>
        <v>18429.311595577437</v>
      </c>
      <c r="J200" s="64">
        <f t="shared" si="252"/>
        <v>18188.605711686552</v>
      </c>
      <c r="K200" s="64">
        <f t="shared" si="252"/>
        <v>17808.81859407997</v>
      </c>
      <c r="L200" s="64">
        <f t="shared" si="252"/>
        <v>16777.325646955203</v>
      </c>
      <c r="M200" s="64">
        <f t="shared" si="252"/>
        <v>16762.122042591087</v>
      </c>
      <c r="N200" s="64">
        <f t="shared" si="252"/>
        <v>16456.996419911244</v>
      </c>
      <c r="O200" s="64">
        <f t="shared" si="252"/>
        <v>16243.091676926151</v>
      </c>
      <c r="P200" s="64">
        <f t="shared" si="252"/>
        <v>16654.930834249109</v>
      </c>
      <c r="Q200" s="64">
        <f t="shared" si="252"/>
        <v>16887.669586730808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 t="str">
        <f t="shared" si="254"/>
        <v/>
      </c>
      <c r="G201" s="64" t="str">
        <f t="shared" si="254"/>
        <v/>
      </c>
      <c r="H201" s="64" t="str">
        <f t="shared" si="254"/>
        <v/>
      </c>
      <c r="I201" s="64" t="str">
        <f t="shared" si="254"/>
        <v/>
      </c>
      <c r="J201" s="64" t="str">
        <f t="shared" si="254"/>
        <v/>
      </c>
      <c r="K201" s="64" t="str">
        <f t="shared" si="254"/>
        <v/>
      </c>
      <c r="L201" s="64" t="str">
        <f t="shared" si="254"/>
        <v/>
      </c>
      <c r="M201" s="64" t="str">
        <f t="shared" si="254"/>
        <v/>
      </c>
      <c r="N201" s="64" t="str">
        <f t="shared" si="254"/>
        <v/>
      </c>
      <c r="O201" s="64" t="str">
        <f t="shared" si="254"/>
        <v/>
      </c>
      <c r="P201" s="64" t="str">
        <f t="shared" si="254"/>
        <v/>
      </c>
      <c r="Q201" s="64" t="str">
        <f t="shared" si="254"/>
        <v/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>
        <f t="shared" si="256"/>
        <v>17378.364807472706</v>
      </c>
      <c r="O202" s="64">
        <f t="shared" si="256"/>
        <v>17152.484302744266</v>
      </c>
      <c r="P202" s="64">
        <f t="shared" si="256"/>
        <v>17239.115894391402</v>
      </c>
      <c r="Q202" s="64">
        <f t="shared" si="256"/>
        <v>17133.87917215225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>
        <f t="shared" si="258"/>
        <v>16239.274102258692</v>
      </c>
      <c r="K203" s="64">
        <f t="shared" si="258"/>
        <v>16256.416858776372</v>
      </c>
      <c r="L203" s="64">
        <f t="shared" si="258"/>
        <v>16304.986592760044</v>
      </c>
      <c r="M203" s="64">
        <f t="shared" si="258"/>
        <v>16267.1697716169</v>
      </c>
      <c r="N203" s="64">
        <f t="shared" si="258"/>
        <v>16236.358246852777</v>
      </c>
      <c r="O203" s="64">
        <f t="shared" si="258"/>
        <v>16209.133867606626</v>
      </c>
      <c r="P203" s="64">
        <f t="shared" si="258"/>
        <v>16199.222103356829</v>
      </c>
      <c r="Q203" s="64">
        <f t="shared" si="258"/>
        <v>16401.394039322044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589914.36726926733</v>
      </c>
      <c r="C204" s="63">
        <f t="shared" ref="C204:Q204" si="260">IF(C13=0,"",C13*1000000/C94)</f>
        <v>588235.29411764711</v>
      </c>
      <c r="D204" s="63">
        <f t="shared" si="260"/>
        <v>612244.89795918367</v>
      </c>
      <c r="E204" s="63">
        <f t="shared" si="260"/>
        <v>603096.98451507743</v>
      </c>
      <c r="F204" s="63">
        <f t="shared" si="260"/>
        <v>606776.98975571315</v>
      </c>
      <c r="G204" s="63">
        <f t="shared" si="260"/>
        <v>597014.92537313432</v>
      </c>
      <c r="H204" s="63">
        <f t="shared" si="260"/>
        <v>594633.79260333569</v>
      </c>
      <c r="I204" s="63">
        <f t="shared" si="260"/>
        <v>591065.29209621996</v>
      </c>
      <c r="J204" s="63">
        <f t="shared" si="260"/>
        <v>588996.76375404536</v>
      </c>
      <c r="K204" s="63">
        <f t="shared" si="260"/>
        <v>558147.06607155327</v>
      </c>
      <c r="L204" s="63">
        <f t="shared" si="260"/>
        <v>574572.12713936425</v>
      </c>
      <c r="M204" s="63">
        <f t="shared" si="260"/>
        <v>579935.43530395441</v>
      </c>
      <c r="N204" s="63">
        <f t="shared" si="260"/>
        <v>581546.44009473652</v>
      </c>
      <c r="O204" s="63">
        <f t="shared" si="260"/>
        <v>583546.84182157542</v>
      </c>
      <c r="P204" s="63">
        <f t="shared" si="260"/>
        <v>583546.84182157542</v>
      </c>
      <c r="Q204" s="63">
        <f t="shared" si="260"/>
        <v>588491.86884733743</v>
      </c>
    </row>
    <row r="205" spans="1:17" ht="11.45" customHeight="1" x14ac:dyDescent="0.25">
      <c r="A205" s="62" t="s">
        <v>59</v>
      </c>
      <c r="B205" s="67" t="str">
        <f t="shared" ref="B205" si="261">IF(B14=0,"",B14*1000000/B95)</f>
        <v/>
      </c>
      <c r="C205" s="67" t="str">
        <f t="shared" ref="C205:Q205" si="262">IF(C14=0,"",C14*1000000/C95)</f>
        <v/>
      </c>
      <c r="D205" s="67" t="str">
        <f t="shared" si="262"/>
        <v/>
      </c>
      <c r="E205" s="67" t="str">
        <f t="shared" si="262"/>
        <v/>
      </c>
      <c r="F205" s="67" t="str">
        <f t="shared" si="262"/>
        <v/>
      </c>
      <c r="G205" s="67" t="str">
        <f t="shared" si="262"/>
        <v/>
      </c>
      <c r="H205" s="67" t="str">
        <f t="shared" si="262"/>
        <v/>
      </c>
      <c r="I205" s="67" t="str">
        <f t="shared" si="262"/>
        <v/>
      </c>
      <c r="J205" s="67" t="str">
        <f t="shared" si="262"/>
        <v/>
      </c>
      <c r="K205" s="67" t="str">
        <f t="shared" si="262"/>
        <v/>
      </c>
      <c r="L205" s="67" t="str">
        <f t="shared" si="262"/>
        <v/>
      </c>
      <c r="M205" s="67" t="str">
        <f t="shared" si="262"/>
        <v/>
      </c>
      <c r="N205" s="67" t="str">
        <f t="shared" si="262"/>
        <v/>
      </c>
      <c r="O205" s="67" t="str">
        <f t="shared" si="262"/>
        <v/>
      </c>
      <c r="P205" s="67" t="str">
        <f t="shared" si="262"/>
        <v/>
      </c>
      <c r="Q205" s="67" t="str">
        <f t="shared" si="262"/>
        <v/>
      </c>
    </row>
    <row r="206" spans="1:17" ht="11.45" customHeight="1" x14ac:dyDescent="0.25">
      <c r="A206" s="62" t="s">
        <v>58</v>
      </c>
      <c r="B206" s="67">
        <f t="shared" ref="B206" si="263">IF(B15=0,"",B15*1000000/B96)</f>
        <v>589914.36726926733</v>
      </c>
      <c r="C206" s="67">
        <f t="shared" ref="C206:Q206" si="264">IF(C15=0,"",C15*1000000/C96)</f>
        <v>588235.29411764711</v>
      </c>
      <c r="D206" s="67">
        <f t="shared" si="264"/>
        <v>612244.89795918367</v>
      </c>
      <c r="E206" s="67">
        <f t="shared" si="264"/>
        <v>602945.69151147758</v>
      </c>
      <c r="F206" s="67">
        <f t="shared" si="264"/>
        <v>606599.37836740166</v>
      </c>
      <c r="G206" s="67">
        <f t="shared" si="264"/>
        <v>596822.21513803594</v>
      </c>
      <c r="H206" s="67">
        <f t="shared" si="264"/>
        <v>594418.41271310335</v>
      </c>
      <c r="I206" s="67">
        <f t="shared" si="264"/>
        <v>590836.5790812358</v>
      </c>
      <c r="J206" s="67">
        <f t="shared" si="264"/>
        <v>588757.9384672459</v>
      </c>
      <c r="K206" s="67">
        <f t="shared" si="264"/>
        <v>557988.25144187373</v>
      </c>
      <c r="L206" s="67">
        <f t="shared" si="264"/>
        <v>574426.71329744265</v>
      </c>
      <c r="M206" s="67">
        <f t="shared" si="264"/>
        <v>579780.35656314052</v>
      </c>
      <c r="N206" s="67">
        <f t="shared" si="264"/>
        <v>581377.43906847353</v>
      </c>
      <c r="O206" s="67">
        <f t="shared" si="264"/>
        <v>583186.08167707419</v>
      </c>
      <c r="P206" s="67">
        <f t="shared" si="264"/>
        <v>583253.6994051541</v>
      </c>
      <c r="Q206" s="67">
        <f t="shared" si="264"/>
        <v>588185.76060877508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 t="str">
        <f t="shared" si="266"/>
        <v/>
      </c>
      <c r="Q207" s="67" t="str">
        <f t="shared" si="266"/>
        <v/>
      </c>
    </row>
    <row r="208" spans="1:17" ht="11.45" customHeight="1" x14ac:dyDescent="0.25">
      <c r="A208" s="62" t="s">
        <v>56</v>
      </c>
      <c r="B208" s="67" t="str">
        <f t="shared" ref="B208" si="267">IF(B17=0,"",B17*1000000/B98)</f>
        <v/>
      </c>
      <c r="C208" s="67" t="str">
        <f t="shared" ref="C208:Q208" si="268">IF(C17=0,"",C17*1000000/C98)</f>
        <v/>
      </c>
      <c r="D208" s="67" t="str">
        <f t="shared" si="268"/>
        <v/>
      </c>
      <c r="E208" s="67" t="str">
        <f t="shared" si="268"/>
        <v/>
      </c>
      <c r="F208" s="67" t="str">
        <f t="shared" si="268"/>
        <v/>
      </c>
      <c r="G208" s="67" t="str">
        <f t="shared" si="268"/>
        <v/>
      </c>
      <c r="H208" s="67" t="str">
        <f t="shared" si="268"/>
        <v/>
      </c>
      <c r="I208" s="67" t="str">
        <f t="shared" si="268"/>
        <v/>
      </c>
      <c r="J208" s="67" t="str">
        <f t="shared" si="268"/>
        <v/>
      </c>
      <c r="K208" s="67" t="str">
        <f t="shared" si="268"/>
        <v/>
      </c>
      <c r="L208" s="67" t="str">
        <f t="shared" si="268"/>
        <v/>
      </c>
      <c r="M208" s="67" t="str">
        <f t="shared" si="268"/>
        <v/>
      </c>
      <c r="N208" s="67" t="str">
        <f t="shared" si="268"/>
        <v/>
      </c>
      <c r="O208" s="67" t="str">
        <f t="shared" si="268"/>
        <v/>
      </c>
      <c r="P208" s="67" t="str">
        <f t="shared" si="268"/>
        <v/>
      </c>
      <c r="Q208" s="67" t="str">
        <f t="shared" si="268"/>
        <v/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>
        <f t="shared" si="270"/>
        <v>664824.52998379839</v>
      </c>
      <c r="F209" s="67">
        <f t="shared" si="270"/>
        <v>681728.99562316621</v>
      </c>
      <c r="G209" s="67">
        <f t="shared" si="270"/>
        <v>682899.45348199864</v>
      </c>
      <c r="H209" s="67">
        <f t="shared" si="270"/>
        <v>693421.36892327713</v>
      </c>
      <c r="I209" s="67">
        <f t="shared" si="270"/>
        <v>701762.39134849829</v>
      </c>
      <c r="J209" s="67">
        <f t="shared" si="270"/>
        <v>711752.96116898686</v>
      </c>
      <c r="K209" s="67">
        <f t="shared" si="270"/>
        <v>686866.3234268066</v>
      </c>
      <c r="L209" s="67">
        <f t="shared" si="270"/>
        <v>693375.23598945222</v>
      </c>
      <c r="M209" s="67">
        <f t="shared" si="270"/>
        <v>711829.90436616761</v>
      </c>
      <c r="N209" s="67">
        <f t="shared" si="270"/>
        <v>727394.32575972599</v>
      </c>
      <c r="O209" s="67">
        <f t="shared" si="270"/>
        <v>741830.35522150609</v>
      </c>
      <c r="P209" s="67">
        <f t="shared" si="270"/>
        <v>756989.43820422341</v>
      </c>
      <c r="Q209" s="67">
        <f t="shared" si="270"/>
        <v>777666.76027885545</v>
      </c>
    </row>
    <row r="210" spans="1:17" ht="11.45" customHeight="1" x14ac:dyDescent="0.25">
      <c r="A210" s="25" t="s">
        <v>62</v>
      </c>
      <c r="B210" s="66">
        <f t="shared" si="269"/>
        <v>76097.189834492427</v>
      </c>
      <c r="C210" s="66">
        <f t="shared" ref="C210:Q210" si="271">IF(C19=0,"",C19*1000000/C100)</f>
        <v>81702.400641306842</v>
      </c>
      <c r="D210" s="66">
        <f t="shared" si="271"/>
        <v>87901.323731683297</v>
      </c>
      <c r="E210" s="66">
        <f t="shared" si="271"/>
        <v>85079.614069462812</v>
      </c>
      <c r="F210" s="66">
        <f t="shared" si="271"/>
        <v>90036.643094624247</v>
      </c>
      <c r="G210" s="66">
        <f t="shared" si="271"/>
        <v>82904.475876499899</v>
      </c>
      <c r="H210" s="66">
        <f t="shared" si="271"/>
        <v>80281.996789968223</v>
      </c>
      <c r="I210" s="66">
        <f t="shared" si="271"/>
        <v>81102.131282631017</v>
      </c>
      <c r="J210" s="66">
        <f t="shared" si="271"/>
        <v>80057.38388760676</v>
      </c>
      <c r="K210" s="66">
        <f t="shared" si="271"/>
        <v>68586.882342171841</v>
      </c>
      <c r="L210" s="66">
        <f t="shared" si="271"/>
        <v>71213.106853963938</v>
      </c>
      <c r="M210" s="66">
        <f t="shared" si="271"/>
        <v>70268.266699589847</v>
      </c>
      <c r="N210" s="66">
        <f t="shared" si="271"/>
        <v>85210.797328332177</v>
      </c>
      <c r="O210" s="66">
        <f t="shared" si="271"/>
        <v>77429.121857297578</v>
      </c>
      <c r="P210" s="66">
        <f t="shared" si="271"/>
        <v>90467.649667556863</v>
      </c>
      <c r="Q210" s="66">
        <f t="shared" si="271"/>
        <v>79510.423132724478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5242.1692386937102</v>
      </c>
      <c r="C211" s="65">
        <f t="shared" ref="C211:Q211" si="273">IF(C20=0,"",C20*1000000/C101)</f>
        <v>5211.0120368914668</v>
      </c>
      <c r="D211" s="65">
        <f t="shared" si="273"/>
        <v>5269.0917887851656</v>
      </c>
      <c r="E211" s="65">
        <f t="shared" si="273"/>
        <v>5267.7058196120361</v>
      </c>
      <c r="F211" s="65">
        <f t="shared" si="273"/>
        <v>5239.1774139118024</v>
      </c>
      <c r="G211" s="65">
        <f t="shared" si="273"/>
        <v>5235.0446033292237</v>
      </c>
      <c r="H211" s="65">
        <f t="shared" si="273"/>
        <v>5251.927394701187</v>
      </c>
      <c r="I211" s="65">
        <f t="shared" si="273"/>
        <v>5330.6071608695875</v>
      </c>
      <c r="J211" s="65">
        <f t="shared" si="273"/>
        <v>5280.7607618488873</v>
      </c>
      <c r="K211" s="65">
        <f t="shared" si="273"/>
        <v>5163.3585253636766</v>
      </c>
      <c r="L211" s="65">
        <f t="shared" si="273"/>
        <v>5186.9355039437623</v>
      </c>
      <c r="M211" s="65">
        <f t="shared" si="273"/>
        <v>5212.9994275162189</v>
      </c>
      <c r="N211" s="65">
        <f t="shared" si="273"/>
        <v>5111.1776309468605</v>
      </c>
      <c r="O211" s="65">
        <f t="shared" si="273"/>
        <v>4997.0742158111925</v>
      </c>
      <c r="P211" s="65">
        <f t="shared" si="273"/>
        <v>5104.4340840483246</v>
      </c>
      <c r="Q211" s="65">
        <f t="shared" si="273"/>
        <v>5139.4424611665399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2311.9636945336301</v>
      </c>
      <c r="C212" s="64">
        <f t="shared" ref="C212:Q212" si="275">IF(C21=0,"",C21*1000000/C102)</f>
        <v>2261.6154855514155</v>
      </c>
      <c r="D212" s="64">
        <f t="shared" si="275"/>
        <v>2256.7929679273179</v>
      </c>
      <c r="E212" s="64">
        <f t="shared" si="275"/>
        <v>2228.8606087279818</v>
      </c>
      <c r="F212" s="64">
        <f t="shared" si="275"/>
        <v>2189.2084999531153</v>
      </c>
      <c r="G212" s="64">
        <f t="shared" si="275"/>
        <v>2162.24790060634</v>
      </c>
      <c r="H212" s="64">
        <f t="shared" si="275"/>
        <v>2146.4462298044914</v>
      </c>
      <c r="I212" s="64">
        <f t="shared" si="275"/>
        <v>2158.0831197088614</v>
      </c>
      <c r="J212" s="64">
        <f t="shared" si="275"/>
        <v>2117.1222447558794</v>
      </c>
      <c r="K212" s="64">
        <f t="shared" si="275"/>
        <v>2048.8358358026121</v>
      </c>
      <c r="L212" s="64">
        <f t="shared" si="275"/>
        <v>2040.8121988685905</v>
      </c>
      <c r="M212" s="64">
        <f t="shared" si="275"/>
        <v>2033.6788298582189</v>
      </c>
      <c r="N212" s="64">
        <f t="shared" si="275"/>
        <v>1974.0313400138457</v>
      </c>
      <c r="O212" s="64">
        <f t="shared" si="275"/>
        <v>1911.9982674781529</v>
      </c>
      <c r="P212" s="64">
        <f t="shared" si="275"/>
        <v>1938.8579817595917</v>
      </c>
      <c r="Q212" s="64">
        <f t="shared" si="275"/>
        <v>1956.0244958355543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5910.1213806682244</v>
      </c>
      <c r="C213" s="64">
        <f t="shared" ref="C213:Q213" si="277">IF(C22=0,"",C22*1000000/C103)</f>
        <v>5761.5210283979268</v>
      </c>
      <c r="D213" s="64">
        <f t="shared" si="277"/>
        <v>5741.7597341486971</v>
      </c>
      <c r="E213" s="64">
        <f t="shared" si="277"/>
        <v>5678.8286098561648</v>
      </c>
      <c r="F213" s="64">
        <f t="shared" si="277"/>
        <v>5585.452529232959</v>
      </c>
      <c r="G213" s="64">
        <f t="shared" si="277"/>
        <v>5526.9192597847532</v>
      </c>
      <c r="H213" s="64">
        <f t="shared" si="277"/>
        <v>5503.5797403144643</v>
      </c>
      <c r="I213" s="64">
        <f t="shared" si="277"/>
        <v>5552.5475110010857</v>
      </c>
      <c r="J213" s="64">
        <f t="shared" si="277"/>
        <v>5482.0052425186032</v>
      </c>
      <c r="K213" s="64">
        <f t="shared" si="277"/>
        <v>5343.5552599782523</v>
      </c>
      <c r="L213" s="64">
        <f t="shared" si="277"/>
        <v>5358.2082268287695</v>
      </c>
      <c r="M213" s="64">
        <f t="shared" si="277"/>
        <v>5373.5094145055518</v>
      </c>
      <c r="N213" s="64">
        <f t="shared" si="277"/>
        <v>5256.4007041361738</v>
      </c>
      <c r="O213" s="64">
        <f t="shared" si="277"/>
        <v>5140.5238330706188</v>
      </c>
      <c r="P213" s="64">
        <f t="shared" si="277"/>
        <v>5246.9189013992409</v>
      </c>
      <c r="Q213" s="64">
        <f t="shared" si="277"/>
        <v>5274.8011036864546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>
        <f t="shared" si="279"/>
        <v>2223.1494606098399</v>
      </c>
      <c r="P214" s="64">
        <f t="shared" si="279"/>
        <v>2309.4225595136645</v>
      </c>
      <c r="Q214" s="64">
        <f t="shared" si="279"/>
        <v>2362.9584390097652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 t="str">
        <f t="shared" si="281"/>
        <v/>
      </c>
      <c r="P215" s="64" t="str">
        <f t="shared" si="281"/>
        <v/>
      </c>
      <c r="Q215" s="64" t="str">
        <f t="shared" si="281"/>
        <v/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>
        <f t="shared" si="283"/>
        <v>3574.8696542482694</v>
      </c>
      <c r="I216" s="64">
        <f t="shared" si="283"/>
        <v>3577.1458835154845</v>
      </c>
      <c r="J216" s="64">
        <f t="shared" si="283"/>
        <v>3579.0546097335587</v>
      </c>
      <c r="K216" s="64">
        <f t="shared" si="283"/>
        <v>3583.28818877086</v>
      </c>
      <c r="L216" s="64">
        <f t="shared" si="283"/>
        <v>3583.9769942047146</v>
      </c>
      <c r="M216" s="64">
        <f t="shared" si="283"/>
        <v>3584.7380358726223</v>
      </c>
      <c r="N216" s="64">
        <f t="shared" si="283"/>
        <v>3588.4626862702544</v>
      </c>
      <c r="O216" s="64">
        <f t="shared" si="283"/>
        <v>3592.5607666694455</v>
      </c>
      <c r="P216" s="64">
        <f t="shared" si="283"/>
        <v>3596.3110444344634</v>
      </c>
      <c r="Q216" s="64">
        <f t="shared" si="283"/>
        <v>3597.4679967705206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223400.55777270859</v>
      </c>
      <c r="C217" s="63">
        <f t="shared" ref="C217:Q217" si="285">IF(C26=0,"",C26*1000000/C107)</f>
        <v>277761.14498172788</v>
      </c>
      <c r="D217" s="63">
        <f t="shared" si="285"/>
        <v>335264.56364521437</v>
      </c>
      <c r="E217" s="63">
        <f t="shared" si="285"/>
        <v>333567.37347061466</v>
      </c>
      <c r="F217" s="63">
        <f t="shared" si="285"/>
        <v>383267.08036103711</v>
      </c>
      <c r="G217" s="63">
        <f t="shared" si="285"/>
        <v>326105.0870583292</v>
      </c>
      <c r="H217" s="63">
        <f t="shared" si="285"/>
        <v>323015.21179290564</v>
      </c>
      <c r="I217" s="63">
        <f t="shared" si="285"/>
        <v>349835.29076201364</v>
      </c>
      <c r="J217" s="63">
        <f t="shared" si="285"/>
        <v>318875.44212168967</v>
      </c>
      <c r="K217" s="63">
        <f t="shared" si="285"/>
        <v>254151.82147749481</v>
      </c>
      <c r="L217" s="63">
        <f t="shared" si="285"/>
        <v>269457.31416915031</v>
      </c>
      <c r="M217" s="63">
        <f t="shared" si="285"/>
        <v>273249.25629868679</v>
      </c>
      <c r="N217" s="63">
        <f t="shared" si="285"/>
        <v>364711.16930133553</v>
      </c>
      <c r="O217" s="63">
        <f t="shared" si="285"/>
        <v>416137.10656591901</v>
      </c>
      <c r="P217" s="63">
        <f t="shared" si="285"/>
        <v>554850.78620789107</v>
      </c>
      <c r="Q217" s="63">
        <f t="shared" si="285"/>
        <v>481362.98563079216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74626.86567164179</v>
      </c>
      <c r="C218" s="61">
        <f t="shared" ref="C218:Q218" si="287">IF(C27=0,"",C27*1000000/C108)</f>
        <v>102677.6301918617</v>
      </c>
      <c r="D218" s="61">
        <f t="shared" si="287"/>
        <v>138941.84938036226</v>
      </c>
      <c r="E218" s="61">
        <f t="shared" si="287"/>
        <v>134427.78967404235</v>
      </c>
      <c r="F218" s="61">
        <f t="shared" si="287"/>
        <v>144854.88126649076</v>
      </c>
      <c r="G218" s="61">
        <f t="shared" si="287"/>
        <v>107789.65742963125</v>
      </c>
      <c r="H218" s="61">
        <f t="shared" si="287"/>
        <v>115034.89109748362</v>
      </c>
      <c r="I218" s="61">
        <f t="shared" si="287"/>
        <v>121913.23692992213</v>
      </c>
      <c r="J218" s="61">
        <f t="shared" si="287"/>
        <v>101816.18051733627</v>
      </c>
      <c r="K218" s="61">
        <f t="shared" si="287"/>
        <v>81790.123456790127</v>
      </c>
      <c r="L218" s="61">
        <f t="shared" si="287"/>
        <v>87901.990811638592</v>
      </c>
      <c r="M218" s="61">
        <f t="shared" si="287"/>
        <v>98054.005128978737</v>
      </c>
      <c r="N218" s="61">
        <f t="shared" si="287"/>
        <v>172050.09887936717</v>
      </c>
      <c r="O218" s="61">
        <f t="shared" si="287"/>
        <v>172858.73192436041</v>
      </c>
      <c r="P218" s="61">
        <f t="shared" si="287"/>
        <v>300960.51227321237</v>
      </c>
      <c r="Q218" s="61">
        <f t="shared" si="287"/>
        <v>263371.53772683861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1183121.3214902973</v>
      </c>
      <c r="D219" s="60">
        <f t="shared" si="289"/>
        <v>1192080.560545628</v>
      </c>
      <c r="E219" s="60">
        <f t="shared" si="289"/>
        <v>1187587.7818991616</v>
      </c>
      <c r="F219" s="60">
        <f t="shared" si="289"/>
        <v>1174275.1403056125</v>
      </c>
      <c r="G219" s="60">
        <f t="shared" si="289"/>
        <v>1174998.8729538373</v>
      </c>
      <c r="H219" s="60">
        <f t="shared" si="289"/>
        <v>1184850.4782423512</v>
      </c>
      <c r="I219" s="60">
        <f t="shared" si="289"/>
        <v>1186881.2497044075</v>
      </c>
      <c r="J219" s="60">
        <f t="shared" si="289"/>
        <v>1171909.7875773059</v>
      </c>
      <c r="K219" s="60">
        <f t="shared" si="289"/>
        <v>1157675.9056466029</v>
      </c>
      <c r="L219" s="60">
        <f t="shared" si="289"/>
        <v>1195335.6886198665</v>
      </c>
      <c r="M219" s="60">
        <f t="shared" si="289"/>
        <v>1191169.2026780278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1182193.5070482697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5.6959430906392784E-3</v>
      </c>
      <c r="C223" s="54">
        <f t="shared" si="291"/>
        <v>5.7322776278869196E-3</v>
      </c>
      <c r="D223" s="54">
        <f t="shared" si="291"/>
        <v>6.0198694971632253E-3</v>
      </c>
      <c r="E223" s="54">
        <f t="shared" si="291"/>
        <v>6.0720197460008936E-3</v>
      </c>
      <c r="F223" s="54">
        <f t="shared" si="291"/>
        <v>6.3855700286591212E-3</v>
      </c>
      <c r="G223" s="54">
        <f t="shared" si="291"/>
        <v>6.4159351242427864E-3</v>
      </c>
      <c r="H223" s="54">
        <f t="shared" si="291"/>
        <v>6.3559926069654054E-3</v>
      </c>
      <c r="I223" s="54">
        <f t="shared" si="291"/>
        <v>6.4797989619015291E-3</v>
      </c>
      <c r="J223" s="54">
        <f t="shared" si="291"/>
        <v>6.4292346226859807E-3</v>
      </c>
      <c r="K223" s="54">
        <f t="shared" si="291"/>
        <v>6.6732971632170283E-3</v>
      </c>
      <c r="L223" s="54">
        <f t="shared" si="291"/>
        <v>7.0727618622738646E-3</v>
      </c>
      <c r="M223" s="54">
        <f t="shared" si="291"/>
        <v>7.1471430544665544E-3</v>
      </c>
      <c r="N223" s="54">
        <f t="shared" si="291"/>
        <v>7.3849496403809627E-3</v>
      </c>
      <c r="O223" s="54">
        <f t="shared" si="291"/>
        <v>7.5103191465052295E-3</v>
      </c>
      <c r="P223" s="54">
        <f t="shared" si="291"/>
        <v>7.5824408066874713E-3</v>
      </c>
      <c r="Q223" s="54">
        <f t="shared" si="291"/>
        <v>7.6894424287532641E-3</v>
      </c>
    </row>
    <row r="224" spans="1:17" ht="11.45" customHeight="1" x14ac:dyDescent="0.25">
      <c r="A224" s="51" t="s">
        <v>29</v>
      </c>
      <c r="B224" s="50">
        <f t="shared" ref="B224:Q224" si="292">IF(B6=0,0,B6/B$4)</f>
        <v>0.89519336313382958</v>
      </c>
      <c r="C224" s="50">
        <f t="shared" si="292"/>
        <v>0.89268619036505503</v>
      </c>
      <c r="D224" s="50">
        <f t="shared" si="292"/>
        <v>0.88587353020645576</v>
      </c>
      <c r="E224" s="50">
        <f t="shared" si="292"/>
        <v>0.88480235630919801</v>
      </c>
      <c r="F224" s="50">
        <f t="shared" si="292"/>
        <v>0.88224862049857045</v>
      </c>
      <c r="G224" s="50">
        <f t="shared" si="292"/>
        <v>0.88163093080524935</v>
      </c>
      <c r="H224" s="50">
        <f t="shared" si="292"/>
        <v>0.88233415957031758</v>
      </c>
      <c r="I224" s="50">
        <f t="shared" si="292"/>
        <v>0.87898570065032844</v>
      </c>
      <c r="J224" s="50">
        <f t="shared" si="292"/>
        <v>0.87476006938607154</v>
      </c>
      <c r="K224" s="50">
        <f t="shared" si="292"/>
        <v>0.87501976194024567</v>
      </c>
      <c r="L224" s="50">
        <f t="shared" si="292"/>
        <v>0.86747675374935751</v>
      </c>
      <c r="M224" s="50">
        <f t="shared" si="292"/>
        <v>0.86347944262066556</v>
      </c>
      <c r="N224" s="50">
        <f t="shared" si="292"/>
        <v>0.86370768031478384</v>
      </c>
      <c r="O224" s="50">
        <f t="shared" si="292"/>
        <v>0.86316385939325824</v>
      </c>
      <c r="P224" s="50">
        <f t="shared" si="292"/>
        <v>0.86638494954145084</v>
      </c>
      <c r="Q224" s="50">
        <f t="shared" si="292"/>
        <v>0.86342988657056685</v>
      </c>
    </row>
    <row r="225" spans="1:17" ht="11.45" customHeight="1" x14ac:dyDescent="0.25">
      <c r="A225" s="53" t="s">
        <v>59</v>
      </c>
      <c r="B225" s="52">
        <f t="shared" ref="B225:Q225" si="293">IF(B7=0,0,B7/B$4)</f>
        <v>0.56007185336653076</v>
      </c>
      <c r="C225" s="52">
        <f t="shared" si="293"/>
        <v>0.52391635114259283</v>
      </c>
      <c r="D225" s="52">
        <f t="shared" si="293"/>
        <v>0.48981374592418675</v>
      </c>
      <c r="E225" s="52">
        <f t="shared" si="293"/>
        <v>0.46720991125007044</v>
      </c>
      <c r="F225" s="52">
        <f t="shared" si="293"/>
        <v>0.43691401277597353</v>
      </c>
      <c r="G225" s="52">
        <f t="shared" si="293"/>
        <v>0.40940535428649055</v>
      </c>
      <c r="H225" s="52">
        <f t="shared" si="293"/>
        <v>0.3828567641268939</v>
      </c>
      <c r="I225" s="52">
        <f t="shared" si="293"/>
        <v>0.35895501914928468</v>
      </c>
      <c r="J225" s="52">
        <f t="shared" si="293"/>
        <v>0.34340337778939212</v>
      </c>
      <c r="K225" s="52">
        <f t="shared" si="293"/>
        <v>0.32651109199765299</v>
      </c>
      <c r="L225" s="52">
        <f t="shared" si="293"/>
        <v>0.31117585786240815</v>
      </c>
      <c r="M225" s="52">
        <f t="shared" si="293"/>
        <v>0.30693007559630292</v>
      </c>
      <c r="N225" s="52">
        <f t="shared" si="293"/>
        <v>0.29987292687528716</v>
      </c>
      <c r="O225" s="52">
        <f t="shared" si="293"/>
        <v>0.28934139208748288</v>
      </c>
      <c r="P225" s="52">
        <f t="shared" si="293"/>
        <v>0.28227094694867449</v>
      </c>
      <c r="Q225" s="52">
        <f t="shared" si="293"/>
        <v>0.27989382440886296</v>
      </c>
    </row>
    <row r="226" spans="1:17" ht="11.45" customHeight="1" x14ac:dyDescent="0.25">
      <c r="A226" s="53" t="s">
        <v>58</v>
      </c>
      <c r="B226" s="52">
        <f t="shared" ref="B226:Q226" si="294">IF(B8=0,0,B8/B$4)</f>
        <v>0.32829363350682861</v>
      </c>
      <c r="C226" s="52">
        <f t="shared" si="294"/>
        <v>0.36104415015887797</v>
      </c>
      <c r="D226" s="52">
        <f t="shared" si="294"/>
        <v>0.38828770603358004</v>
      </c>
      <c r="E226" s="52">
        <f t="shared" si="294"/>
        <v>0.41046572811493098</v>
      </c>
      <c r="F226" s="52">
        <f t="shared" si="294"/>
        <v>0.43877935861239564</v>
      </c>
      <c r="G226" s="52">
        <f t="shared" si="294"/>
        <v>0.46619549177445502</v>
      </c>
      <c r="H226" s="52">
        <f t="shared" si="294"/>
        <v>0.49656330669123816</v>
      </c>
      <c r="I226" s="52">
        <f t="shared" si="294"/>
        <v>0.51730628718050897</v>
      </c>
      <c r="J226" s="52">
        <f t="shared" si="294"/>
        <v>0.52864263397964439</v>
      </c>
      <c r="K226" s="52">
        <f t="shared" si="294"/>
        <v>0.54561574157174908</v>
      </c>
      <c r="L226" s="52">
        <f t="shared" si="294"/>
        <v>0.55306001193923104</v>
      </c>
      <c r="M226" s="52">
        <f t="shared" si="294"/>
        <v>0.5528661489358937</v>
      </c>
      <c r="N226" s="52">
        <f t="shared" si="294"/>
        <v>0.55907157128868656</v>
      </c>
      <c r="O226" s="52">
        <f t="shared" si="294"/>
        <v>0.56824328806591085</v>
      </c>
      <c r="P226" s="52">
        <f t="shared" si="294"/>
        <v>0.57811750219988345</v>
      </c>
      <c r="Q226" s="52">
        <f t="shared" si="294"/>
        <v>0.57775477572403489</v>
      </c>
    </row>
    <row r="227" spans="1:17" ht="11.45" customHeight="1" x14ac:dyDescent="0.25">
      <c r="A227" s="53" t="s">
        <v>57</v>
      </c>
      <c r="B227" s="52">
        <f t="shared" ref="B227:Q227" si="295">IF(B9=0,0,B9/B$4)</f>
        <v>6.8278762604699591E-3</v>
      </c>
      <c r="C227" s="52">
        <f t="shared" si="295"/>
        <v>7.7256890635842698E-3</v>
      </c>
      <c r="D227" s="52">
        <f t="shared" si="295"/>
        <v>7.7720782486889765E-3</v>
      </c>
      <c r="E227" s="52">
        <f t="shared" si="295"/>
        <v>7.1267169441965985E-3</v>
      </c>
      <c r="F227" s="52">
        <f t="shared" si="295"/>
        <v>6.5552491102013602E-3</v>
      </c>
      <c r="G227" s="52">
        <f t="shared" si="295"/>
        <v>6.0300847443038449E-3</v>
      </c>
      <c r="H227" s="52">
        <f t="shared" si="295"/>
        <v>2.9140887521856072E-3</v>
      </c>
      <c r="I227" s="52">
        <f t="shared" si="295"/>
        <v>2.7243943205347669E-3</v>
      </c>
      <c r="J227" s="52">
        <f t="shared" si="295"/>
        <v>2.7119373978498991E-3</v>
      </c>
      <c r="K227" s="52">
        <f t="shared" si="295"/>
        <v>2.8886821959153829E-3</v>
      </c>
      <c r="L227" s="52">
        <f t="shared" si="295"/>
        <v>2.8100299516868855E-3</v>
      </c>
      <c r="M227" s="52">
        <f t="shared" si="295"/>
        <v>2.6326851726489382E-3</v>
      </c>
      <c r="N227" s="52">
        <f t="shared" si="295"/>
        <v>2.5628245157348038E-3</v>
      </c>
      <c r="O227" s="52">
        <f t="shared" si="295"/>
        <v>2.6092912835883352E-3</v>
      </c>
      <c r="P227" s="52">
        <f t="shared" si="295"/>
        <v>2.4985338658102944E-3</v>
      </c>
      <c r="Q227" s="52">
        <f t="shared" si="295"/>
        <v>2.3600624321511395E-3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0</v>
      </c>
      <c r="G228" s="52">
        <f t="shared" si="296"/>
        <v>0</v>
      </c>
      <c r="H228" s="52">
        <f t="shared" si="296"/>
        <v>0</v>
      </c>
      <c r="I228" s="52">
        <f t="shared" si="296"/>
        <v>0</v>
      </c>
      <c r="J228" s="52">
        <f t="shared" si="296"/>
        <v>0</v>
      </c>
      <c r="K228" s="52">
        <f t="shared" si="296"/>
        <v>0</v>
      </c>
      <c r="L228" s="52">
        <f t="shared" si="296"/>
        <v>0</v>
      </c>
      <c r="M228" s="52">
        <f t="shared" si="296"/>
        <v>0</v>
      </c>
      <c r="N228" s="52">
        <f t="shared" si="296"/>
        <v>0</v>
      </c>
      <c r="O228" s="52">
        <f t="shared" si="296"/>
        <v>0</v>
      </c>
      <c r="P228" s="52">
        <f t="shared" si="296"/>
        <v>0</v>
      </c>
      <c r="Q228" s="52">
        <f t="shared" si="296"/>
        <v>0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1.0923318529868647E-3</v>
      </c>
      <c r="O229" s="52">
        <f t="shared" si="297"/>
        <v>1.6056819580905918E-3</v>
      </c>
      <c r="P229" s="52">
        <f t="shared" si="297"/>
        <v>1.6522183522641946E-3</v>
      </c>
      <c r="Q229" s="52">
        <f t="shared" si="297"/>
        <v>1.5720657829616004E-3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2.1202191851449626E-6</v>
      </c>
      <c r="K230" s="52">
        <f t="shared" si="298"/>
        <v>4.2461749282889253E-6</v>
      </c>
      <c r="L230" s="52">
        <f t="shared" si="298"/>
        <v>4.3085399603138885E-4</v>
      </c>
      <c r="M230" s="52">
        <f t="shared" si="298"/>
        <v>1.0505329158201277E-3</v>
      </c>
      <c r="N230" s="52">
        <f t="shared" si="298"/>
        <v>1.1080257820884531E-3</v>
      </c>
      <c r="O230" s="52">
        <f t="shared" si="298"/>
        <v>1.3642059981856108E-3</v>
      </c>
      <c r="P230" s="52">
        <f t="shared" si="298"/>
        <v>1.8457481748184795E-3</v>
      </c>
      <c r="Q230" s="52">
        <f t="shared" si="298"/>
        <v>1.8491582225562881E-3</v>
      </c>
    </row>
    <row r="231" spans="1:17" ht="11.45" customHeight="1" x14ac:dyDescent="0.25">
      <c r="A231" s="51" t="s">
        <v>28</v>
      </c>
      <c r="B231" s="50">
        <f t="shared" ref="B231:Q231" si="299">IF(B13=0,0,B13/B$4)</f>
        <v>9.9110693775531111E-2</v>
      </c>
      <c r="C231" s="50">
        <f t="shared" si="299"/>
        <v>0.10158153200705798</v>
      </c>
      <c r="D231" s="50">
        <f t="shared" si="299"/>
        <v>0.10810660029638104</v>
      </c>
      <c r="E231" s="50">
        <f t="shared" si="299"/>
        <v>0.10912562394480109</v>
      </c>
      <c r="F231" s="50">
        <f t="shared" si="299"/>
        <v>0.11136580947277037</v>
      </c>
      <c r="G231" s="50">
        <f t="shared" si="299"/>
        <v>0.11195313407050787</v>
      </c>
      <c r="H231" s="50">
        <f t="shared" si="299"/>
        <v>0.111309847822717</v>
      </c>
      <c r="I231" s="50">
        <f t="shared" si="299"/>
        <v>0.11453450038777008</v>
      </c>
      <c r="J231" s="50">
        <f t="shared" si="299"/>
        <v>0.11881069599124255</v>
      </c>
      <c r="K231" s="50">
        <f t="shared" si="299"/>
        <v>0.11830694089653729</v>
      </c>
      <c r="L231" s="50">
        <f t="shared" si="299"/>
        <v>0.12545048438836862</v>
      </c>
      <c r="M231" s="50">
        <f t="shared" si="299"/>
        <v>0.12937341432486782</v>
      </c>
      <c r="N231" s="50">
        <f t="shared" si="299"/>
        <v>0.12890737004483516</v>
      </c>
      <c r="O231" s="50">
        <f t="shared" si="299"/>
        <v>0.1293258214602365</v>
      </c>
      <c r="P231" s="50">
        <f t="shared" si="299"/>
        <v>0.12603260965186169</v>
      </c>
      <c r="Q231" s="50">
        <f t="shared" si="299"/>
        <v>0.12888067100067974</v>
      </c>
    </row>
    <row r="232" spans="1:17" ht="11.45" customHeight="1" x14ac:dyDescent="0.25">
      <c r="A232" s="53" t="s">
        <v>59</v>
      </c>
      <c r="B232" s="52">
        <f t="shared" ref="B232:Q232" si="300">IF(B14=0,0,B14/B$4)</f>
        <v>0</v>
      </c>
      <c r="C232" s="52">
        <f t="shared" si="300"/>
        <v>0</v>
      </c>
      <c r="D232" s="52">
        <f t="shared" si="300"/>
        <v>0</v>
      </c>
      <c r="E232" s="52">
        <f t="shared" si="300"/>
        <v>0</v>
      </c>
      <c r="F232" s="52">
        <f t="shared" si="300"/>
        <v>0</v>
      </c>
      <c r="G232" s="52">
        <f t="shared" si="300"/>
        <v>0</v>
      </c>
      <c r="H232" s="52">
        <f t="shared" si="300"/>
        <v>0</v>
      </c>
      <c r="I232" s="52">
        <f t="shared" si="300"/>
        <v>0</v>
      </c>
      <c r="J232" s="52">
        <f t="shared" si="300"/>
        <v>0</v>
      </c>
      <c r="K232" s="52">
        <f t="shared" si="300"/>
        <v>0</v>
      </c>
      <c r="L232" s="52">
        <f t="shared" si="300"/>
        <v>0</v>
      </c>
      <c r="M232" s="52">
        <f t="shared" si="300"/>
        <v>0</v>
      </c>
      <c r="N232" s="52">
        <f t="shared" si="300"/>
        <v>0</v>
      </c>
      <c r="O232" s="52">
        <f t="shared" si="300"/>
        <v>0</v>
      </c>
      <c r="P232" s="52">
        <f t="shared" si="300"/>
        <v>0</v>
      </c>
      <c r="Q232" s="52">
        <f t="shared" si="300"/>
        <v>0</v>
      </c>
    </row>
    <row r="233" spans="1:17" ht="11.45" customHeight="1" x14ac:dyDescent="0.25">
      <c r="A233" s="53" t="s">
        <v>58</v>
      </c>
      <c r="B233" s="52">
        <f t="shared" ref="B233:Q233" si="301">IF(B15=0,0,B15/B$4)</f>
        <v>9.9110693775531111E-2</v>
      </c>
      <c r="C233" s="52">
        <f t="shared" si="301"/>
        <v>0.10158153200705798</v>
      </c>
      <c r="D233" s="52">
        <f t="shared" si="301"/>
        <v>0.10810660029638104</v>
      </c>
      <c r="E233" s="52">
        <f t="shared" si="301"/>
        <v>0.10883150478947018</v>
      </c>
      <c r="F233" s="52">
        <f t="shared" si="301"/>
        <v>0.11107001219443804</v>
      </c>
      <c r="G233" s="52">
        <f t="shared" si="301"/>
        <v>0.11166643631773657</v>
      </c>
      <c r="H233" s="52">
        <f t="shared" si="301"/>
        <v>0.11102746504081991</v>
      </c>
      <c r="I233" s="52">
        <f t="shared" si="301"/>
        <v>0.11425411897538393</v>
      </c>
      <c r="J233" s="52">
        <f t="shared" si="301"/>
        <v>0.11853191401973603</v>
      </c>
      <c r="K233" s="52">
        <f t="shared" si="301"/>
        <v>0.11812753146166871</v>
      </c>
      <c r="L233" s="52">
        <f t="shared" si="301"/>
        <v>0.12526541149641593</v>
      </c>
      <c r="M233" s="52">
        <f t="shared" si="301"/>
        <v>0.12918692371436183</v>
      </c>
      <c r="N233" s="52">
        <f t="shared" si="301"/>
        <v>0.1287207537713034</v>
      </c>
      <c r="O233" s="52">
        <f t="shared" si="301"/>
        <v>0.12895196208578893</v>
      </c>
      <c r="P233" s="52">
        <f t="shared" si="301"/>
        <v>0.12575675105419548</v>
      </c>
      <c r="Q233" s="52">
        <f t="shared" si="301"/>
        <v>0.12860553323305077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0</v>
      </c>
      <c r="Q234" s="52">
        <f t="shared" si="302"/>
        <v>0</v>
      </c>
    </row>
    <row r="235" spans="1:17" ht="11.45" customHeight="1" x14ac:dyDescent="0.25">
      <c r="A235" s="53" t="s">
        <v>56</v>
      </c>
      <c r="B235" s="52">
        <f t="shared" ref="B235:Q235" si="303">IF(B17=0,0,B17/B$4)</f>
        <v>0</v>
      </c>
      <c r="C235" s="52">
        <f t="shared" si="303"/>
        <v>0</v>
      </c>
      <c r="D235" s="52">
        <f t="shared" si="303"/>
        <v>0</v>
      </c>
      <c r="E235" s="52">
        <f t="shared" si="303"/>
        <v>0</v>
      </c>
      <c r="F235" s="52">
        <f t="shared" si="303"/>
        <v>0</v>
      </c>
      <c r="G235" s="52">
        <f t="shared" si="303"/>
        <v>0</v>
      </c>
      <c r="H235" s="52">
        <f t="shared" si="303"/>
        <v>0</v>
      </c>
      <c r="I235" s="52">
        <f t="shared" si="303"/>
        <v>0</v>
      </c>
      <c r="J235" s="52">
        <f t="shared" si="303"/>
        <v>0</v>
      </c>
      <c r="K235" s="52">
        <f t="shared" si="303"/>
        <v>0</v>
      </c>
      <c r="L235" s="52">
        <f t="shared" si="303"/>
        <v>0</v>
      </c>
      <c r="M235" s="52">
        <f t="shared" si="303"/>
        <v>0</v>
      </c>
      <c r="N235" s="52">
        <f t="shared" si="303"/>
        <v>0</v>
      </c>
      <c r="O235" s="52">
        <f t="shared" si="303"/>
        <v>0</v>
      </c>
      <c r="P235" s="52">
        <f t="shared" si="303"/>
        <v>0</v>
      </c>
      <c r="Q235" s="52">
        <f t="shared" si="303"/>
        <v>0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2.9411915533090994E-4</v>
      </c>
      <c r="F236" s="52">
        <f t="shared" si="304"/>
        <v>2.9579727833233498E-4</v>
      </c>
      <c r="G236" s="52">
        <f t="shared" si="304"/>
        <v>2.866977527713003E-4</v>
      </c>
      <c r="H236" s="52">
        <f t="shared" si="304"/>
        <v>2.8238278189708567E-4</v>
      </c>
      <c r="I236" s="52">
        <f t="shared" si="304"/>
        <v>2.8038141238614076E-4</v>
      </c>
      <c r="J236" s="52">
        <f t="shared" si="304"/>
        <v>2.787819715065335E-4</v>
      </c>
      <c r="K236" s="52">
        <f t="shared" si="304"/>
        <v>1.7940943486856605E-4</v>
      </c>
      <c r="L236" s="52">
        <f t="shared" si="304"/>
        <v>1.8507289195271529E-4</v>
      </c>
      <c r="M236" s="52">
        <f t="shared" si="304"/>
        <v>1.8649061050601349E-4</v>
      </c>
      <c r="N236" s="52">
        <f t="shared" si="304"/>
        <v>1.8661627353175374E-4</v>
      </c>
      <c r="O236" s="52">
        <f t="shared" si="304"/>
        <v>3.7385937444754235E-4</v>
      </c>
      <c r="P236" s="52">
        <f t="shared" si="304"/>
        <v>2.7585859766619732E-4</v>
      </c>
      <c r="Q236" s="52">
        <f t="shared" si="304"/>
        <v>2.7513776762897753E-4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4.6513945338802543E-2</v>
      </c>
      <c r="C238" s="54">
        <f t="shared" si="306"/>
        <v>4.5880387529471989E-2</v>
      </c>
      <c r="D238" s="54">
        <f t="shared" si="306"/>
        <v>4.4933218629745836E-2</v>
      </c>
      <c r="E238" s="54">
        <f t="shared" si="306"/>
        <v>4.6863050933713367E-2</v>
      </c>
      <c r="F238" s="54">
        <f t="shared" si="306"/>
        <v>4.5136616593271839E-2</v>
      </c>
      <c r="G238" s="54">
        <f t="shared" si="306"/>
        <v>4.7860573520791615E-2</v>
      </c>
      <c r="H238" s="54">
        <f t="shared" si="306"/>
        <v>4.9971920478919699E-2</v>
      </c>
      <c r="I238" s="54">
        <f t="shared" si="306"/>
        <v>5.1270852505603204E-2</v>
      </c>
      <c r="J238" s="54">
        <f t="shared" si="306"/>
        <v>5.0233515576644107E-2</v>
      </c>
      <c r="K238" s="54">
        <f t="shared" si="306"/>
        <v>5.6105820643406565E-2</v>
      </c>
      <c r="L238" s="54">
        <f t="shared" si="306"/>
        <v>5.4639024065652686E-2</v>
      </c>
      <c r="M238" s="54">
        <f t="shared" si="306"/>
        <v>5.6181102477868387E-2</v>
      </c>
      <c r="N238" s="54">
        <f t="shared" si="306"/>
        <v>4.6621802746034564E-2</v>
      </c>
      <c r="O238" s="54">
        <f t="shared" si="306"/>
        <v>5.3167609579112346E-2</v>
      </c>
      <c r="P238" s="54">
        <f t="shared" si="306"/>
        <v>4.7661573563732046E-2</v>
      </c>
      <c r="Q238" s="54">
        <f t="shared" si="306"/>
        <v>5.4544105478331086E-2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3.8081873437079551E-3</v>
      </c>
      <c r="C239" s="52">
        <f t="shared" si="307"/>
        <v>3.1320729119912812E-3</v>
      </c>
      <c r="D239" s="52">
        <f t="shared" si="307"/>
        <v>2.6102433303010933E-3</v>
      </c>
      <c r="E239" s="52">
        <f t="shared" si="307"/>
        <v>2.3629168534200951E-3</v>
      </c>
      <c r="F239" s="52">
        <f t="shared" si="307"/>
        <v>1.9229828752971329E-3</v>
      </c>
      <c r="G239" s="52">
        <f t="shared" si="307"/>
        <v>1.7148128597814845E-3</v>
      </c>
      <c r="H239" s="52">
        <f t="shared" si="307"/>
        <v>1.5303275841842578E-3</v>
      </c>
      <c r="I239" s="52">
        <f t="shared" si="307"/>
        <v>1.3559563702126944E-3</v>
      </c>
      <c r="J239" s="52">
        <f t="shared" si="307"/>
        <v>1.2034298487563016E-3</v>
      </c>
      <c r="K239" s="52">
        <f t="shared" si="307"/>
        <v>1.213930589689485E-3</v>
      </c>
      <c r="L239" s="52">
        <f t="shared" si="307"/>
        <v>1.1064735348669814E-3</v>
      </c>
      <c r="M239" s="52">
        <f t="shared" si="307"/>
        <v>1.0499893909071802E-3</v>
      </c>
      <c r="N239" s="52">
        <f t="shared" si="307"/>
        <v>7.8755173640005123E-4</v>
      </c>
      <c r="O239" s="52">
        <f t="shared" si="307"/>
        <v>8.3993369750427174E-4</v>
      </c>
      <c r="P239" s="52">
        <f t="shared" si="307"/>
        <v>7.1218838060016477E-4</v>
      </c>
      <c r="Q239" s="52">
        <f t="shared" si="307"/>
        <v>7.7038027304585717E-4</v>
      </c>
    </row>
    <row r="240" spans="1:17" ht="11.45" customHeight="1" x14ac:dyDescent="0.25">
      <c r="A240" s="53" t="s">
        <v>58</v>
      </c>
      <c r="B240" s="52">
        <f t="shared" ref="B240:Q240" si="308">IF(B22=0,0,B22/B$19)</f>
        <v>4.2705757995094594E-2</v>
      </c>
      <c r="C240" s="52">
        <f t="shared" si="308"/>
        <v>4.2748314617480708E-2</v>
      </c>
      <c r="D240" s="52">
        <f t="shared" si="308"/>
        <v>4.2322975299444746E-2</v>
      </c>
      <c r="E240" s="52">
        <f t="shared" si="308"/>
        <v>4.4500134080293269E-2</v>
      </c>
      <c r="F240" s="52">
        <f t="shared" si="308"/>
        <v>4.3213633717974709E-2</v>
      </c>
      <c r="G240" s="52">
        <f t="shared" si="308"/>
        <v>4.6145760661010123E-2</v>
      </c>
      <c r="H240" s="52">
        <f t="shared" si="308"/>
        <v>4.8439801795270312E-2</v>
      </c>
      <c r="I240" s="52">
        <f t="shared" si="308"/>
        <v>4.991150356929671E-2</v>
      </c>
      <c r="J240" s="52">
        <f t="shared" si="308"/>
        <v>4.9026967824508272E-2</v>
      </c>
      <c r="K240" s="52">
        <f t="shared" si="308"/>
        <v>5.4879817242246415E-2</v>
      </c>
      <c r="L240" s="52">
        <f t="shared" si="308"/>
        <v>5.3521281307803148E-2</v>
      </c>
      <c r="M240" s="52">
        <f t="shared" si="308"/>
        <v>5.5120133752884416E-2</v>
      </c>
      <c r="N240" s="52">
        <f t="shared" si="308"/>
        <v>4.5801685295795591E-2</v>
      </c>
      <c r="O240" s="52">
        <f t="shared" si="308"/>
        <v>5.2180353751139941E-2</v>
      </c>
      <c r="P240" s="52">
        <f t="shared" si="308"/>
        <v>4.6793273268368477E-2</v>
      </c>
      <c r="Q240" s="52">
        <f t="shared" si="308"/>
        <v>5.3597486940805072E-2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5.0500134982052697E-5</v>
      </c>
      <c r="P241" s="52">
        <f t="shared" si="309"/>
        <v>5.3680651824623249E-5</v>
      </c>
      <c r="Q241" s="52">
        <f t="shared" si="309"/>
        <v>6.170530287411879E-5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0</v>
      </c>
      <c r="P242" s="52">
        <f t="shared" si="310"/>
        <v>0</v>
      </c>
      <c r="Q242" s="52">
        <f t="shared" si="310"/>
        <v>0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4.8526609414685833E-7</v>
      </c>
      <c r="I243" s="52">
        <f t="shared" si="311"/>
        <v>9.5280608507584752E-7</v>
      </c>
      <c r="J243" s="52">
        <f t="shared" si="311"/>
        <v>9.3457136082002E-7</v>
      </c>
      <c r="K243" s="52">
        <f t="shared" si="311"/>
        <v>3.2758411709419414E-6</v>
      </c>
      <c r="L243" s="52">
        <f t="shared" si="311"/>
        <v>3.3481718614023998E-6</v>
      </c>
      <c r="M243" s="52">
        <f t="shared" si="311"/>
        <v>3.2870492409734936E-6</v>
      </c>
      <c r="N243" s="52">
        <f t="shared" si="311"/>
        <v>1.1968270354268869E-5</v>
      </c>
      <c r="O243" s="52">
        <f t="shared" si="311"/>
        <v>3.1684426163160435E-5</v>
      </c>
      <c r="P243" s="52">
        <f t="shared" si="311"/>
        <v>3.800598115534552E-5</v>
      </c>
      <c r="Q243" s="52">
        <f t="shared" si="311"/>
        <v>3.7759163445962218E-5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0.9534860546611974</v>
      </c>
      <c r="C244" s="50">
        <f t="shared" si="312"/>
        <v>0.9541196124705279</v>
      </c>
      <c r="D244" s="50">
        <f t="shared" si="312"/>
        <v>0.95506678137025414</v>
      </c>
      <c r="E244" s="50">
        <f t="shared" si="312"/>
        <v>0.95313694906628665</v>
      </c>
      <c r="F244" s="50">
        <f t="shared" si="312"/>
        <v>0.95486338340672816</v>
      </c>
      <c r="G244" s="50">
        <f t="shared" si="312"/>
        <v>0.95213942647920846</v>
      </c>
      <c r="H244" s="50">
        <f t="shared" si="312"/>
        <v>0.95002807952108026</v>
      </c>
      <c r="I244" s="50">
        <f t="shared" si="312"/>
        <v>0.94872914749439674</v>
      </c>
      <c r="J244" s="50">
        <f t="shared" si="312"/>
        <v>0.94976648442335587</v>
      </c>
      <c r="K244" s="50">
        <f t="shared" si="312"/>
        <v>0.94389417935659337</v>
      </c>
      <c r="L244" s="50">
        <f t="shared" si="312"/>
        <v>0.94536097593434731</v>
      </c>
      <c r="M244" s="50">
        <f t="shared" si="312"/>
        <v>0.94381889752213155</v>
      </c>
      <c r="N244" s="50">
        <f t="shared" si="312"/>
        <v>0.95337819725396544</v>
      </c>
      <c r="O244" s="50">
        <f t="shared" si="312"/>
        <v>0.94683239042088774</v>
      </c>
      <c r="P244" s="50">
        <f t="shared" si="312"/>
        <v>0.95233842643626787</v>
      </c>
      <c r="Q244" s="50">
        <f t="shared" si="312"/>
        <v>0.945455894521669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0.27574577403536743</v>
      </c>
      <c r="C245" s="52">
        <f t="shared" si="313"/>
        <v>0.2955469048335046</v>
      </c>
      <c r="D245" s="52">
        <f t="shared" si="313"/>
        <v>0.3220187443571017</v>
      </c>
      <c r="E245" s="52">
        <f t="shared" si="313"/>
        <v>0.31148324795452426</v>
      </c>
      <c r="F245" s="52">
        <f t="shared" si="313"/>
        <v>0.27730714110086069</v>
      </c>
      <c r="G245" s="52">
        <f t="shared" si="313"/>
        <v>0.25033631477824797</v>
      </c>
      <c r="H245" s="52">
        <f t="shared" si="313"/>
        <v>0.27255766035391887</v>
      </c>
      <c r="I245" s="52">
        <f t="shared" si="313"/>
        <v>0.25986167183850667</v>
      </c>
      <c r="J245" s="52">
        <f t="shared" si="313"/>
        <v>0.24174489695344598</v>
      </c>
      <c r="K245" s="52">
        <f t="shared" si="313"/>
        <v>0.25509650603287631</v>
      </c>
      <c r="L245" s="52">
        <f t="shared" si="313"/>
        <v>0.25783543980988533</v>
      </c>
      <c r="M245" s="52">
        <f t="shared" si="313"/>
        <v>0.28440281622884866</v>
      </c>
      <c r="N245" s="52">
        <f t="shared" si="313"/>
        <v>0.3644007971383913</v>
      </c>
      <c r="O245" s="52">
        <f t="shared" si="313"/>
        <v>0.29915267122726968</v>
      </c>
      <c r="P245" s="52">
        <f t="shared" si="313"/>
        <v>0.36928794236093221</v>
      </c>
      <c r="Q245" s="52">
        <f t="shared" si="313"/>
        <v>0.39456545349777733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0.67774028062583003</v>
      </c>
      <c r="C246" s="46">
        <f t="shared" si="314"/>
        <v>0.65857270763702336</v>
      </c>
      <c r="D246" s="46">
        <f t="shared" si="314"/>
        <v>0.63304803701315249</v>
      </c>
      <c r="E246" s="46">
        <f t="shared" si="314"/>
        <v>0.64165370111176245</v>
      </c>
      <c r="F246" s="46">
        <f t="shared" si="314"/>
        <v>0.67755624230586742</v>
      </c>
      <c r="G246" s="46">
        <f t="shared" si="314"/>
        <v>0.70180311170096044</v>
      </c>
      <c r="H246" s="46">
        <f t="shared" si="314"/>
        <v>0.67747041916716144</v>
      </c>
      <c r="I246" s="46">
        <f t="shared" si="314"/>
        <v>0.68886747565589002</v>
      </c>
      <c r="J246" s="46">
        <f t="shared" si="314"/>
        <v>0.70802158746990995</v>
      </c>
      <c r="K246" s="46">
        <f t="shared" si="314"/>
        <v>0.68879767332371711</v>
      </c>
      <c r="L246" s="46">
        <f t="shared" si="314"/>
        <v>0.68752553612446199</v>
      </c>
      <c r="M246" s="46">
        <f t="shared" si="314"/>
        <v>0.65941608129328289</v>
      </c>
      <c r="N246" s="46">
        <f t="shared" si="314"/>
        <v>0.58897740011557409</v>
      </c>
      <c r="O246" s="46">
        <f t="shared" si="314"/>
        <v>0.647679719193618</v>
      </c>
      <c r="P246" s="46">
        <f t="shared" si="314"/>
        <v>0.58305048407533566</v>
      </c>
      <c r="Q246" s="46">
        <f t="shared" si="314"/>
        <v>0.55089044102389162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7.3550409161154857E-3</v>
      </c>
      <c r="C250" s="54">
        <f t="shared" si="316"/>
        <v>7.3463943145492937E-3</v>
      </c>
      <c r="D250" s="54">
        <f t="shared" si="316"/>
        <v>7.6927242903592815E-3</v>
      </c>
      <c r="E250" s="54">
        <f t="shared" si="316"/>
        <v>7.6886729897673528E-3</v>
      </c>
      <c r="F250" s="54">
        <f t="shared" si="316"/>
        <v>8.0259045837366271E-3</v>
      </c>
      <c r="G250" s="54">
        <f t="shared" si="316"/>
        <v>7.9976792501833989E-3</v>
      </c>
      <c r="H250" s="54">
        <f t="shared" si="316"/>
        <v>7.9167209331145998E-3</v>
      </c>
      <c r="I250" s="54">
        <f t="shared" si="316"/>
        <v>8.0856138475526775E-3</v>
      </c>
      <c r="J250" s="54">
        <f t="shared" si="316"/>
        <v>7.992172200214696E-3</v>
      </c>
      <c r="K250" s="54">
        <f t="shared" si="316"/>
        <v>8.2839489560294528E-3</v>
      </c>
      <c r="L250" s="54">
        <f t="shared" si="316"/>
        <v>8.8605979263213976E-3</v>
      </c>
      <c r="M250" s="54">
        <f t="shared" si="316"/>
        <v>8.972598987566964E-3</v>
      </c>
      <c r="N250" s="54">
        <f t="shared" si="316"/>
        <v>9.2610475412408331E-3</v>
      </c>
      <c r="O250" s="54">
        <f t="shared" si="316"/>
        <v>9.4083211601104205E-3</v>
      </c>
      <c r="P250" s="54">
        <f t="shared" si="316"/>
        <v>9.4557888760170156E-3</v>
      </c>
      <c r="Q250" s="54">
        <f t="shared" si="316"/>
        <v>9.7295195135568141E-3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0.98339250636841291</v>
      </c>
      <c r="C251" s="50">
        <f t="shared" si="317"/>
        <v>0.98299083484052596</v>
      </c>
      <c r="D251" s="50">
        <f t="shared" si="317"/>
        <v>0.98223261835550668</v>
      </c>
      <c r="E251" s="50">
        <f t="shared" si="317"/>
        <v>0.98224029711731553</v>
      </c>
      <c r="F251" s="50">
        <f t="shared" si="317"/>
        <v>0.98201495123536053</v>
      </c>
      <c r="G251" s="50">
        <f t="shared" si="317"/>
        <v>0.98209061149369792</v>
      </c>
      <c r="H251" s="50">
        <f t="shared" si="317"/>
        <v>0.98237408117922753</v>
      </c>
      <c r="I251" s="50">
        <f t="shared" si="317"/>
        <v>0.98200033837686873</v>
      </c>
      <c r="J251" s="50">
        <f t="shared" si="317"/>
        <v>0.98189253483107108</v>
      </c>
      <c r="K251" s="50">
        <f t="shared" si="317"/>
        <v>0.98127927177026408</v>
      </c>
      <c r="L251" s="50">
        <f t="shared" si="317"/>
        <v>0.98008309327024179</v>
      </c>
      <c r="M251" s="50">
        <f t="shared" si="317"/>
        <v>0.97989837337022678</v>
      </c>
      <c r="N251" s="50">
        <f t="shared" si="317"/>
        <v>0.97990935791805522</v>
      </c>
      <c r="O251" s="50">
        <f t="shared" si="317"/>
        <v>0.97994667561308313</v>
      </c>
      <c r="P251" s="50">
        <f t="shared" si="317"/>
        <v>0.98041047327315978</v>
      </c>
      <c r="Q251" s="50">
        <f t="shared" si="317"/>
        <v>0.98002645240964148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0.62423201696763486</v>
      </c>
      <c r="C252" s="52">
        <f t="shared" si="318"/>
        <v>0.58622096150823955</v>
      </c>
      <c r="D252" s="52">
        <f t="shared" si="318"/>
        <v>0.55260970826521205</v>
      </c>
      <c r="E252" s="52">
        <f t="shared" si="318"/>
        <v>0.52830421688426565</v>
      </c>
      <c r="F252" s="52">
        <f t="shared" si="318"/>
        <v>0.49604035917379019</v>
      </c>
      <c r="G252" s="52">
        <f t="shared" si="318"/>
        <v>0.4657686973006655</v>
      </c>
      <c r="H252" s="52">
        <f t="shared" si="318"/>
        <v>0.43595930864138172</v>
      </c>
      <c r="I252" s="52">
        <f t="shared" si="318"/>
        <v>0.41057301481348524</v>
      </c>
      <c r="J252" s="52">
        <f t="shared" si="318"/>
        <v>0.39489255100508291</v>
      </c>
      <c r="K252" s="52">
        <f t="shared" si="318"/>
        <v>0.37541441155070904</v>
      </c>
      <c r="L252" s="52">
        <f t="shared" si="318"/>
        <v>0.36064391307964722</v>
      </c>
      <c r="M252" s="52">
        <f t="shared" si="318"/>
        <v>0.35732059378132403</v>
      </c>
      <c r="N252" s="52">
        <f t="shared" si="318"/>
        <v>0.34911237179433124</v>
      </c>
      <c r="O252" s="52">
        <f t="shared" si="318"/>
        <v>0.33721903056394703</v>
      </c>
      <c r="P252" s="52">
        <f t="shared" si="318"/>
        <v>0.32801551902722637</v>
      </c>
      <c r="Q252" s="52">
        <f t="shared" si="318"/>
        <v>0.32626337282638795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0.35142791782845384</v>
      </c>
      <c r="C253" s="52">
        <f t="shared" si="319"/>
        <v>0.38799953912782675</v>
      </c>
      <c r="D253" s="52">
        <f t="shared" si="319"/>
        <v>0.42073892016923914</v>
      </c>
      <c r="E253" s="52">
        <f t="shared" si="319"/>
        <v>0.44577985420409605</v>
      </c>
      <c r="F253" s="52">
        <f t="shared" si="319"/>
        <v>0.47845239722717919</v>
      </c>
      <c r="G253" s="52">
        <f t="shared" si="319"/>
        <v>0.50939696769750187</v>
      </c>
      <c r="H253" s="52">
        <f t="shared" si="319"/>
        <v>0.54306993643120349</v>
      </c>
      <c r="I253" s="52">
        <f t="shared" si="319"/>
        <v>0.56828950332792116</v>
      </c>
      <c r="J253" s="52">
        <f t="shared" si="319"/>
        <v>0.58385912277828977</v>
      </c>
      <c r="K253" s="52">
        <f t="shared" si="319"/>
        <v>0.60251990516720022</v>
      </c>
      <c r="L253" s="52">
        <f t="shared" si="319"/>
        <v>0.61562532357441613</v>
      </c>
      <c r="M253" s="52">
        <f t="shared" si="319"/>
        <v>0.61817310561711825</v>
      </c>
      <c r="N253" s="52">
        <f t="shared" si="319"/>
        <v>0.62512504141751368</v>
      </c>
      <c r="O253" s="52">
        <f t="shared" si="319"/>
        <v>0.63607354024083518</v>
      </c>
      <c r="P253" s="52">
        <f t="shared" si="319"/>
        <v>0.64523190687434739</v>
      </c>
      <c r="Q253" s="52">
        <f t="shared" si="319"/>
        <v>0.64682985299971807</v>
      </c>
    </row>
    <row r="254" spans="1:17" ht="11.45" customHeight="1" x14ac:dyDescent="0.25">
      <c r="A254" s="53" t="s">
        <v>57</v>
      </c>
      <c r="B254" s="52">
        <f t="shared" ref="B254:Q254" si="320">IF(B36=0,0,B36/B$31)</f>
        <v>7.7325715723242615E-3</v>
      </c>
      <c r="C254" s="52">
        <f t="shared" si="320"/>
        <v>8.7703342044594471E-3</v>
      </c>
      <c r="D254" s="52">
        <f t="shared" si="320"/>
        <v>8.8839899210556936E-3</v>
      </c>
      <c r="E254" s="52">
        <f t="shared" si="320"/>
        <v>8.1562260289540327E-3</v>
      </c>
      <c r="F254" s="52">
        <f t="shared" si="320"/>
        <v>7.5221948343909819E-3</v>
      </c>
      <c r="G254" s="52">
        <f t="shared" si="320"/>
        <v>6.924946495530512E-3</v>
      </c>
      <c r="H254" s="52">
        <f t="shared" si="320"/>
        <v>3.3448361066423129E-3</v>
      </c>
      <c r="I254" s="52">
        <f t="shared" si="320"/>
        <v>3.1378202354623358E-3</v>
      </c>
      <c r="J254" s="52">
        <f t="shared" si="320"/>
        <v>3.138216732273596E-3</v>
      </c>
      <c r="K254" s="52">
        <f t="shared" si="320"/>
        <v>3.3396641452578413E-3</v>
      </c>
      <c r="L254" s="52">
        <f t="shared" si="320"/>
        <v>3.2729868972516843E-3</v>
      </c>
      <c r="M254" s="52">
        <f t="shared" si="320"/>
        <v>3.0800390836627041E-3</v>
      </c>
      <c r="N254" s="52">
        <f t="shared" si="320"/>
        <v>2.9975487792459495E-3</v>
      </c>
      <c r="O254" s="52">
        <f t="shared" si="320"/>
        <v>3.0539366574728211E-3</v>
      </c>
      <c r="P254" s="52">
        <f t="shared" si="320"/>
        <v>2.9148119997043729E-3</v>
      </c>
      <c r="Q254" s="52">
        <f t="shared" si="320"/>
        <v>2.7616108382604752E-3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0</v>
      </c>
      <c r="G255" s="52">
        <f t="shared" si="321"/>
        <v>0</v>
      </c>
      <c r="H255" s="52">
        <f t="shared" si="321"/>
        <v>0</v>
      </c>
      <c r="I255" s="52">
        <f t="shared" si="321"/>
        <v>0</v>
      </c>
      <c r="J255" s="52">
        <f t="shared" si="321"/>
        <v>0</v>
      </c>
      <c r="K255" s="52">
        <f t="shared" si="321"/>
        <v>0</v>
      </c>
      <c r="L255" s="52">
        <f t="shared" si="321"/>
        <v>0</v>
      </c>
      <c r="M255" s="52">
        <f t="shared" si="321"/>
        <v>0</v>
      </c>
      <c r="N255" s="52">
        <f t="shared" si="321"/>
        <v>0</v>
      </c>
      <c r="O255" s="52">
        <f t="shared" si="321"/>
        <v>0</v>
      </c>
      <c r="P255" s="52">
        <f t="shared" si="321"/>
        <v>0</v>
      </c>
      <c r="Q255" s="52">
        <f t="shared" si="321"/>
        <v>0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1.2776208407361211E-3</v>
      </c>
      <c r="O256" s="52">
        <f t="shared" si="322"/>
        <v>1.8793037875449556E-3</v>
      </c>
      <c r="P256" s="52">
        <f t="shared" si="322"/>
        <v>1.9274927369253908E-3</v>
      </c>
      <c r="Q256" s="52">
        <f t="shared" si="322"/>
        <v>1.8395419737807887E-3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2.6443154248894446E-6</v>
      </c>
      <c r="K257" s="52">
        <f t="shared" si="323"/>
        <v>5.2909070967741025E-6</v>
      </c>
      <c r="L257" s="52">
        <f t="shared" si="323"/>
        <v>5.4086971892671669E-4</v>
      </c>
      <c r="M257" s="52">
        <f t="shared" si="323"/>
        <v>1.3246348881216132E-3</v>
      </c>
      <c r="N257" s="52">
        <f t="shared" si="323"/>
        <v>1.3967750862282906E-3</v>
      </c>
      <c r="O257" s="52">
        <f t="shared" si="323"/>
        <v>1.7208643632831394E-3</v>
      </c>
      <c r="P257" s="52">
        <f t="shared" si="323"/>
        <v>2.3207426349564019E-3</v>
      </c>
      <c r="Q257" s="52">
        <f t="shared" si="323"/>
        <v>2.3320737714942886E-3</v>
      </c>
    </row>
    <row r="258" spans="1:17" ht="11.45" customHeight="1" x14ac:dyDescent="0.25">
      <c r="A258" s="51" t="s">
        <v>28</v>
      </c>
      <c r="B258" s="50">
        <f t="shared" ref="B258:Q258" si="324">IF(B40=0,0,B40/B$31)</f>
        <v>9.2524527154716901E-3</v>
      </c>
      <c r="C258" s="50">
        <f t="shared" si="324"/>
        <v>9.6627708449249228E-3</v>
      </c>
      <c r="D258" s="50">
        <f t="shared" si="324"/>
        <v>1.0074657354133999E-2</v>
      </c>
      <c r="E258" s="50">
        <f t="shared" si="324"/>
        <v>1.0071029892917005E-2</v>
      </c>
      <c r="F258" s="50">
        <f t="shared" si="324"/>
        <v>9.9591441809029312E-3</v>
      </c>
      <c r="G258" s="50">
        <f t="shared" si="324"/>
        <v>9.9117092561187177E-3</v>
      </c>
      <c r="H258" s="50">
        <f t="shared" si="324"/>
        <v>9.7091978876579395E-3</v>
      </c>
      <c r="I258" s="50">
        <f t="shared" si="324"/>
        <v>9.9140477755784596E-3</v>
      </c>
      <c r="J258" s="50">
        <f t="shared" si="324"/>
        <v>1.0115292968714256E-2</v>
      </c>
      <c r="K258" s="50">
        <f t="shared" si="324"/>
        <v>1.0436779273706405E-2</v>
      </c>
      <c r="L258" s="50">
        <f t="shared" si="324"/>
        <v>1.105630880343691E-2</v>
      </c>
      <c r="M258" s="50">
        <f t="shared" si="324"/>
        <v>1.1129027642206302E-2</v>
      </c>
      <c r="N258" s="50">
        <f t="shared" si="324"/>
        <v>1.0829594540703999E-2</v>
      </c>
      <c r="O258" s="50">
        <f t="shared" si="324"/>
        <v>1.0645003226806452E-2</v>
      </c>
      <c r="P258" s="50">
        <f t="shared" si="324"/>
        <v>1.0133737850823332E-2</v>
      </c>
      <c r="Q258" s="50">
        <f t="shared" si="324"/>
        <v>1.024402807680185E-2</v>
      </c>
    </row>
    <row r="259" spans="1:17" ht="11.45" customHeight="1" x14ac:dyDescent="0.25">
      <c r="A259" s="53" t="s">
        <v>59</v>
      </c>
      <c r="B259" s="52">
        <f t="shared" ref="B259:Q259" si="325">IF(B41=0,0,B41/B$31)</f>
        <v>0</v>
      </c>
      <c r="C259" s="52">
        <f t="shared" si="325"/>
        <v>0</v>
      </c>
      <c r="D259" s="52">
        <f t="shared" si="325"/>
        <v>0</v>
      </c>
      <c r="E259" s="52">
        <f t="shared" si="325"/>
        <v>0</v>
      </c>
      <c r="F259" s="52">
        <f t="shared" si="325"/>
        <v>0</v>
      </c>
      <c r="G259" s="52">
        <f t="shared" si="325"/>
        <v>0</v>
      </c>
      <c r="H259" s="52">
        <f t="shared" si="325"/>
        <v>0</v>
      </c>
      <c r="I259" s="52">
        <f t="shared" si="325"/>
        <v>0</v>
      </c>
      <c r="J259" s="52">
        <f t="shared" si="325"/>
        <v>0</v>
      </c>
      <c r="K259" s="52">
        <f t="shared" si="325"/>
        <v>0</v>
      </c>
      <c r="L259" s="52">
        <f t="shared" si="325"/>
        <v>0</v>
      </c>
      <c r="M259" s="52">
        <f t="shared" si="325"/>
        <v>0</v>
      </c>
      <c r="N259" s="52">
        <f t="shared" si="325"/>
        <v>0</v>
      </c>
      <c r="O259" s="52">
        <f t="shared" si="325"/>
        <v>0</v>
      </c>
      <c r="P259" s="52">
        <f t="shared" si="325"/>
        <v>0</v>
      </c>
      <c r="Q259" s="52">
        <f t="shared" si="325"/>
        <v>0</v>
      </c>
    </row>
    <row r="260" spans="1:17" ht="11.45" customHeight="1" x14ac:dyDescent="0.25">
      <c r="A260" s="53" t="s">
        <v>58</v>
      </c>
      <c r="B260" s="52">
        <f t="shared" ref="B260:Q260" si="326">IF(B42=0,0,B42/B$31)</f>
        <v>9.2524527154716901E-3</v>
      </c>
      <c r="C260" s="52">
        <f t="shared" si="326"/>
        <v>9.6627708449249228E-3</v>
      </c>
      <c r="D260" s="52">
        <f t="shared" si="326"/>
        <v>1.0074657354133999E-2</v>
      </c>
      <c r="E260" s="52">
        <f t="shared" si="326"/>
        <v>1.0043886104883175E-2</v>
      </c>
      <c r="F260" s="52">
        <f t="shared" si="326"/>
        <v>9.9326918275533995E-3</v>
      </c>
      <c r="G260" s="52">
        <f t="shared" si="326"/>
        <v>9.8863266279909327E-3</v>
      </c>
      <c r="H260" s="52">
        <f t="shared" si="326"/>
        <v>9.6845665512296231E-3</v>
      </c>
      <c r="I260" s="52">
        <f t="shared" si="326"/>
        <v>9.8897781039217151E-3</v>
      </c>
      <c r="J260" s="52">
        <f t="shared" si="326"/>
        <v>1.0091558057537637E-2</v>
      </c>
      <c r="K260" s="52">
        <f t="shared" si="326"/>
        <v>1.042095216620828E-2</v>
      </c>
      <c r="L260" s="52">
        <f t="shared" si="326"/>
        <v>1.1039997801892749E-2</v>
      </c>
      <c r="M260" s="52">
        <f t="shared" si="326"/>
        <v>1.1112985249183251E-2</v>
      </c>
      <c r="N260" s="52">
        <f t="shared" si="326"/>
        <v>1.0813916782509543E-2</v>
      </c>
      <c r="O260" s="52">
        <f t="shared" si="326"/>
        <v>1.0614230298380944E-2</v>
      </c>
      <c r="P260" s="52">
        <f t="shared" si="326"/>
        <v>1.0111557252322937E-2</v>
      </c>
      <c r="Q260" s="52">
        <f t="shared" si="326"/>
        <v>1.0222158862475949E-2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0</v>
      </c>
      <c r="Q261" s="52">
        <f t="shared" si="327"/>
        <v>0</v>
      </c>
    </row>
    <row r="262" spans="1:17" ht="11.45" customHeight="1" x14ac:dyDescent="0.25">
      <c r="A262" s="53" t="s">
        <v>56</v>
      </c>
      <c r="B262" s="52">
        <f t="shared" ref="B262:Q262" si="328">IF(B44=0,0,B44/B$31)</f>
        <v>0</v>
      </c>
      <c r="C262" s="52">
        <f t="shared" si="328"/>
        <v>0</v>
      </c>
      <c r="D262" s="52">
        <f t="shared" si="328"/>
        <v>0</v>
      </c>
      <c r="E262" s="52">
        <f t="shared" si="328"/>
        <v>0</v>
      </c>
      <c r="F262" s="52">
        <f t="shared" si="328"/>
        <v>0</v>
      </c>
      <c r="G262" s="52">
        <f t="shared" si="328"/>
        <v>0</v>
      </c>
      <c r="H262" s="52">
        <f t="shared" si="328"/>
        <v>0</v>
      </c>
      <c r="I262" s="52">
        <f t="shared" si="328"/>
        <v>0</v>
      </c>
      <c r="J262" s="52">
        <f t="shared" si="328"/>
        <v>0</v>
      </c>
      <c r="K262" s="52">
        <f t="shared" si="328"/>
        <v>0</v>
      </c>
      <c r="L262" s="52">
        <f t="shared" si="328"/>
        <v>0</v>
      </c>
      <c r="M262" s="52">
        <f t="shared" si="328"/>
        <v>0</v>
      </c>
      <c r="N262" s="52">
        <f t="shared" si="328"/>
        <v>0</v>
      </c>
      <c r="O262" s="52">
        <f t="shared" si="328"/>
        <v>0</v>
      </c>
      <c r="P262" s="52">
        <f t="shared" si="328"/>
        <v>0</v>
      </c>
      <c r="Q262" s="52">
        <f t="shared" si="328"/>
        <v>0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2.714378803382972E-5</v>
      </c>
      <c r="F263" s="52">
        <f t="shared" si="329"/>
        <v>2.6452353349532163E-5</v>
      </c>
      <c r="G263" s="52">
        <f t="shared" si="329"/>
        <v>2.5382628127784776E-5</v>
      </c>
      <c r="H263" s="52">
        <f t="shared" si="329"/>
        <v>2.4631336428317413E-5</v>
      </c>
      <c r="I263" s="52">
        <f t="shared" si="329"/>
        <v>2.4269671656743712E-5</v>
      </c>
      <c r="J263" s="52">
        <f t="shared" si="329"/>
        <v>2.3734911176618257E-5</v>
      </c>
      <c r="K263" s="52">
        <f t="shared" si="329"/>
        <v>1.5827107498123416E-5</v>
      </c>
      <c r="L263" s="52">
        <f t="shared" si="329"/>
        <v>1.631100154416027E-5</v>
      </c>
      <c r="M263" s="52">
        <f t="shared" si="329"/>
        <v>1.604239302304951E-5</v>
      </c>
      <c r="N263" s="52">
        <f t="shared" si="329"/>
        <v>1.567775819445459E-5</v>
      </c>
      <c r="O263" s="52">
        <f t="shared" si="329"/>
        <v>3.0772928425508351E-5</v>
      </c>
      <c r="P263" s="52">
        <f t="shared" si="329"/>
        <v>2.2180598500395295E-5</v>
      </c>
      <c r="Q263" s="52">
        <f t="shared" si="329"/>
        <v>2.1869214325901238E-5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0.67014110102739566</v>
      </c>
      <c r="C265" s="54">
        <f t="shared" si="331"/>
        <v>0.66366997698673424</v>
      </c>
      <c r="D265" s="54">
        <f t="shared" si="331"/>
        <v>0.65675375925323876</v>
      </c>
      <c r="E265" s="54">
        <f t="shared" si="331"/>
        <v>0.66608086855143234</v>
      </c>
      <c r="F265" s="54">
        <f t="shared" si="331"/>
        <v>0.66291469709659567</v>
      </c>
      <c r="G265" s="54">
        <f t="shared" si="331"/>
        <v>0.676609736350963</v>
      </c>
      <c r="H265" s="54">
        <f t="shared" si="331"/>
        <v>0.68193560036127077</v>
      </c>
      <c r="I265" s="54">
        <f t="shared" si="331"/>
        <v>0.69230460146289718</v>
      </c>
      <c r="J265" s="54">
        <f t="shared" si="331"/>
        <v>0.69513675599244773</v>
      </c>
      <c r="K265" s="54">
        <f t="shared" si="331"/>
        <v>0.74278375603587721</v>
      </c>
      <c r="L265" s="54">
        <f t="shared" si="331"/>
        <v>0.74025706984877382</v>
      </c>
      <c r="M265" s="54">
        <f t="shared" si="331"/>
        <v>0.7474401156448941</v>
      </c>
      <c r="N265" s="54">
        <f t="shared" si="331"/>
        <v>0.70362071633063006</v>
      </c>
      <c r="O265" s="54">
        <f t="shared" si="331"/>
        <v>0.72902156471462276</v>
      </c>
      <c r="P265" s="54">
        <f t="shared" si="331"/>
        <v>0.70870285405371813</v>
      </c>
      <c r="Q265" s="54">
        <f t="shared" si="331"/>
        <v>0.73722645209417581</v>
      </c>
    </row>
    <row r="266" spans="1:17" ht="11.45" customHeight="1" x14ac:dyDescent="0.25">
      <c r="A266" s="53" t="s">
        <v>59</v>
      </c>
      <c r="B266" s="52">
        <f t="shared" ref="B266:Q266" si="332">IF(B48=0,0,B48/B$46)</f>
        <v>6.8240804432823335E-2</v>
      </c>
      <c r="C266" s="52">
        <f t="shared" si="332"/>
        <v>5.6599660508172042E-2</v>
      </c>
      <c r="D266" s="52">
        <f t="shared" si="332"/>
        <v>4.7806578388093733E-2</v>
      </c>
      <c r="E266" s="52">
        <f t="shared" si="332"/>
        <v>4.215669238231564E-2</v>
      </c>
      <c r="F266" s="52">
        <f t="shared" si="332"/>
        <v>3.5513905910629938E-2</v>
      </c>
      <c r="G266" s="52">
        <f t="shared" si="332"/>
        <v>3.0526065757354632E-2</v>
      </c>
      <c r="H266" s="52">
        <f t="shared" si="332"/>
        <v>2.6313591715597575E-2</v>
      </c>
      <c r="I266" s="52">
        <f t="shared" si="332"/>
        <v>2.3076810456905551E-2</v>
      </c>
      <c r="J266" s="52">
        <f t="shared" si="332"/>
        <v>2.097097471411569E-2</v>
      </c>
      <c r="K266" s="52">
        <f t="shared" si="332"/>
        <v>2.021515130279505E-2</v>
      </c>
      <c r="L266" s="52">
        <f t="shared" si="332"/>
        <v>1.8832285746010299E-2</v>
      </c>
      <c r="M266" s="52">
        <f t="shared" si="332"/>
        <v>1.7529002776518844E-2</v>
      </c>
      <c r="N266" s="52">
        <f t="shared" si="332"/>
        <v>1.4893525433308309E-2</v>
      </c>
      <c r="O266" s="52">
        <f t="shared" si="332"/>
        <v>1.4397015400184884E-2</v>
      </c>
      <c r="P266" s="52">
        <f t="shared" si="332"/>
        <v>1.3219069159317528E-2</v>
      </c>
      <c r="Q266" s="52">
        <f t="shared" si="332"/>
        <v>1.3011590949965133E-2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0.60190029659457234</v>
      </c>
      <c r="C267" s="52">
        <f t="shared" si="333"/>
        <v>0.60707031647856224</v>
      </c>
      <c r="D267" s="52">
        <f t="shared" si="333"/>
        <v>0.60894718086514499</v>
      </c>
      <c r="E267" s="52">
        <f t="shared" si="333"/>
        <v>0.62392417616911677</v>
      </c>
      <c r="F267" s="52">
        <f t="shared" si="333"/>
        <v>0.6274007911859657</v>
      </c>
      <c r="G267" s="52">
        <f t="shared" si="333"/>
        <v>0.64608367059360838</v>
      </c>
      <c r="H267" s="52">
        <f t="shared" si="333"/>
        <v>0.65559832891415515</v>
      </c>
      <c r="I267" s="52">
        <f t="shared" si="333"/>
        <v>0.66918345038198834</v>
      </c>
      <c r="J267" s="52">
        <f t="shared" si="333"/>
        <v>0.67412384958676497</v>
      </c>
      <c r="K267" s="52">
        <f t="shared" si="333"/>
        <v>0.72241212377418407</v>
      </c>
      <c r="L267" s="52">
        <f t="shared" si="333"/>
        <v>0.72127534205337052</v>
      </c>
      <c r="M267" s="52">
        <f t="shared" si="333"/>
        <v>0.72976816806954137</v>
      </c>
      <c r="N267" s="52">
        <f t="shared" si="333"/>
        <v>0.68824319251153554</v>
      </c>
      <c r="O267" s="52">
        <f t="shared" si="333"/>
        <v>0.71239833600227487</v>
      </c>
      <c r="P267" s="52">
        <f t="shared" si="333"/>
        <v>0.69292694193040127</v>
      </c>
      <c r="Q267" s="52">
        <f t="shared" si="333"/>
        <v>0.72158262612829183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9.1111886115142126E-4</v>
      </c>
      <c r="P268" s="52">
        <f t="shared" si="334"/>
        <v>1.055110306405164E-3</v>
      </c>
      <c r="Q268" s="52">
        <f t="shared" si="334"/>
        <v>1.107523442827748E-3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0</v>
      </c>
      <c r="P269" s="52">
        <f t="shared" si="335"/>
        <v>0</v>
      </c>
      <c r="Q269" s="52">
        <f t="shared" si="335"/>
        <v>0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2.3679731517927607E-5</v>
      </c>
      <c r="I270" s="52">
        <f t="shared" si="336"/>
        <v>4.4340624003315042E-5</v>
      </c>
      <c r="J270" s="52">
        <f t="shared" si="336"/>
        <v>4.1931691567122791E-5</v>
      </c>
      <c r="K270" s="52">
        <f t="shared" si="336"/>
        <v>1.5648095889815751E-4</v>
      </c>
      <c r="L270" s="52">
        <f t="shared" si="336"/>
        <v>1.4944204939301603E-4</v>
      </c>
      <c r="M270" s="52">
        <f t="shared" si="336"/>
        <v>1.4294479883381165E-4</v>
      </c>
      <c r="N270" s="52">
        <f t="shared" si="336"/>
        <v>4.8399838578626797E-4</v>
      </c>
      <c r="O270" s="52">
        <f t="shared" si="336"/>
        <v>1.3150944510116245E-3</v>
      </c>
      <c r="P270" s="52">
        <f t="shared" si="336"/>
        <v>1.5017326575941221E-3</v>
      </c>
      <c r="Q270" s="52">
        <f t="shared" si="336"/>
        <v>1.5247115730909948E-3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0.32985889897260423</v>
      </c>
      <c r="C271" s="50">
        <f t="shared" si="337"/>
        <v>0.33633002301326576</v>
      </c>
      <c r="D271" s="50">
        <f t="shared" si="337"/>
        <v>0.3432462407467613</v>
      </c>
      <c r="E271" s="50">
        <f t="shared" si="337"/>
        <v>0.33391913144856772</v>
      </c>
      <c r="F271" s="50">
        <f t="shared" si="337"/>
        <v>0.33708530290340427</v>
      </c>
      <c r="G271" s="50">
        <f t="shared" si="337"/>
        <v>0.32339026364903706</v>
      </c>
      <c r="H271" s="50">
        <f t="shared" si="337"/>
        <v>0.31806439963872934</v>
      </c>
      <c r="I271" s="50">
        <f t="shared" si="337"/>
        <v>0.30769539853710276</v>
      </c>
      <c r="J271" s="50">
        <f t="shared" si="337"/>
        <v>0.30486324400755221</v>
      </c>
      <c r="K271" s="50">
        <f t="shared" si="337"/>
        <v>0.25721624396412274</v>
      </c>
      <c r="L271" s="50">
        <f t="shared" si="337"/>
        <v>0.25974293015122613</v>
      </c>
      <c r="M271" s="50">
        <f t="shared" si="337"/>
        <v>0.25255988435510601</v>
      </c>
      <c r="N271" s="50">
        <f t="shared" si="337"/>
        <v>0.29637928366936989</v>
      </c>
      <c r="O271" s="50">
        <f t="shared" si="337"/>
        <v>0.27097843528537729</v>
      </c>
      <c r="P271" s="50">
        <f t="shared" si="337"/>
        <v>0.29129714594628198</v>
      </c>
      <c r="Q271" s="50">
        <f t="shared" si="337"/>
        <v>0.26277354790582419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0.15114426719891608</v>
      </c>
      <c r="C272" s="48">
        <f t="shared" si="338"/>
        <v>0.160303023874694</v>
      </c>
      <c r="D272" s="48">
        <f t="shared" si="338"/>
        <v>0.17295497860880119</v>
      </c>
      <c r="E272" s="48">
        <f t="shared" si="338"/>
        <v>0.16461798014427312</v>
      </c>
      <c r="F272" s="48">
        <f t="shared" si="338"/>
        <v>0.14908684255712604</v>
      </c>
      <c r="G272" s="48">
        <f t="shared" si="338"/>
        <v>0.1352277357056044</v>
      </c>
      <c r="H272" s="48">
        <f t="shared" si="338"/>
        <v>0.14375529266489726</v>
      </c>
      <c r="I272" s="48">
        <f t="shared" si="338"/>
        <v>0.1328037772633589</v>
      </c>
      <c r="J272" s="48">
        <f t="shared" si="338"/>
        <v>0.11756175122247432</v>
      </c>
      <c r="K272" s="48">
        <f t="shared" si="338"/>
        <v>7.9495306916645289E-2</v>
      </c>
      <c r="L272" s="48">
        <f t="shared" si="338"/>
        <v>8.3975760976845046E-2</v>
      </c>
      <c r="M272" s="48">
        <f t="shared" si="338"/>
        <v>8.6480643224892781E-2</v>
      </c>
      <c r="N272" s="48">
        <f t="shared" si="338"/>
        <v>0.12653476929690599</v>
      </c>
      <c r="O272" s="48">
        <f t="shared" si="338"/>
        <v>0.10059918140634373</v>
      </c>
      <c r="P272" s="48">
        <f t="shared" si="338"/>
        <v>0.12611184946774326</v>
      </c>
      <c r="Q272" s="48">
        <f t="shared" si="338"/>
        <v>0.11995457353138821</v>
      </c>
    </row>
    <row r="273" spans="1:17" ht="11.45" customHeight="1" x14ac:dyDescent="0.25">
      <c r="A273" s="47" t="s">
        <v>22</v>
      </c>
      <c r="B273" s="46">
        <f t="shared" ref="B273:Q273" si="339">IF(B55=0,0,B55/B$46)</f>
        <v>0.17871463177368818</v>
      </c>
      <c r="C273" s="46">
        <f t="shared" si="339"/>
        <v>0.17602699913857178</v>
      </c>
      <c r="D273" s="46">
        <f t="shared" si="339"/>
        <v>0.17029126213796006</v>
      </c>
      <c r="E273" s="46">
        <f t="shared" si="339"/>
        <v>0.1693011513042946</v>
      </c>
      <c r="F273" s="46">
        <f t="shared" si="339"/>
        <v>0.18799846034627826</v>
      </c>
      <c r="G273" s="46">
        <f t="shared" si="339"/>
        <v>0.18816252794343263</v>
      </c>
      <c r="H273" s="46">
        <f t="shared" si="339"/>
        <v>0.17430910697383206</v>
      </c>
      <c r="I273" s="46">
        <f t="shared" si="339"/>
        <v>0.17489162127374386</v>
      </c>
      <c r="J273" s="46">
        <f t="shared" si="339"/>
        <v>0.18730149278507785</v>
      </c>
      <c r="K273" s="46">
        <f t="shared" si="339"/>
        <v>0.17772093704747743</v>
      </c>
      <c r="L273" s="46">
        <f t="shared" si="339"/>
        <v>0.17576716917438107</v>
      </c>
      <c r="M273" s="46">
        <f t="shared" si="339"/>
        <v>0.16607924113021322</v>
      </c>
      <c r="N273" s="46">
        <f t="shared" si="339"/>
        <v>0.1698445143724639</v>
      </c>
      <c r="O273" s="46">
        <f t="shared" si="339"/>
        <v>0.17037925387903358</v>
      </c>
      <c r="P273" s="46">
        <f t="shared" si="339"/>
        <v>0.16518529647853875</v>
      </c>
      <c r="Q273" s="46">
        <f t="shared" si="339"/>
        <v>0.142818974374436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1580.7798315643186</v>
      </c>
      <c r="C4" s="96">
        <f t="shared" ref="C4:Q4" si="0">C5+C9+C10+C15</f>
        <v>1656.84214</v>
      </c>
      <c r="D4" s="96">
        <f t="shared" si="0"/>
        <v>1724.7973300000001</v>
      </c>
      <c r="E4" s="96">
        <f t="shared" si="0"/>
        <v>1903.35341110422</v>
      </c>
      <c r="F4" s="96">
        <f t="shared" si="0"/>
        <v>2218.3105686350195</v>
      </c>
      <c r="G4" s="96">
        <f t="shared" si="0"/>
        <v>2337.3105738036561</v>
      </c>
      <c r="H4" s="96">
        <f t="shared" si="0"/>
        <v>2235.1315208860901</v>
      </c>
      <c r="I4" s="96">
        <f t="shared" si="0"/>
        <v>2191.8983477263205</v>
      </c>
      <c r="J4" s="96">
        <f t="shared" si="0"/>
        <v>2220.0641000852538</v>
      </c>
      <c r="K4" s="96">
        <f t="shared" si="0"/>
        <v>2045.4734139934915</v>
      </c>
      <c r="L4" s="96">
        <f t="shared" si="0"/>
        <v>2159.5908284299317</v>
      </c>
      <c r="M4" s="96">
        <f t="shared" si="0"/>
        <v>2293.4254048069288</v>
      </c>
      <c r="N4" s="96">
        <f t="shared" si="0"/>
        <v>2192.1420741595548</v>
      </c>
      <c r="O4" s="96">
        <f t="shared" si="0"/>
        <v>2150.7229189192612</v>
      </c>
      <c r="P4" s="96">
        <f t="shared" si="0"/>
        <v>2076.5356127981295</v>
      </c>
      <c r="Q4" s="96">
        <f t="shared" si="0"/>
        <v>1946.3061293363171</v>
      </c>
    </row>
    <row r="5" spans="1:17" ht="11.45" customHeight="1" x14ac:dyDescent="0.25">
      <c r="A5" s="95" t="s">
        <v>91</v>
      </c>
      <c r="B5" s="94">
        <f>SUM(B6:B8)</f>
        <v>1580.7798315643186</v>
      </c>
      <c r="C5" s="94">
        <f t="shared" ref="C5:Q5" si="1">SUM(C6:C8)</f>
        <v>1656.84214</v>
      </c>
      <c r="D5" s="94">
        <f t="shared" si="1"/>
        <v>1724.7973300000001</v>
      </c>
      <c r="E5" s="94">
        <f t="shared" si="1"/>
        <v>1903.3101300000001</v>
      </c>
      <c r="F5" s="94">
        <f t="shared" si="1"/>
        <v>2217.7671399999999</v>
      </c>
      <c r="G5" s="94">
        <f t="shared" si="1"/>
        <v>2336.7176538368303</v>
      </c>
      <c r="H5" s="94">
        <f t="shared" si="1"/>
        <v>2234.5872099999997</v>
      </c>
      <c r="I5" s="94">
        <f t="shared" si="1"/>
        <v>2147.0060399999998</v>
      </c>
      <c r="J5" s="94">
        <f t="shared" si="1"/>
        <v>2175.1715999999997</v>
      </c>
      <c r="K5" s="94">
        <f t="shared" si="1"/>
        <v>2003.2390700000001</v>
      </c>
      <c r="L5" s="94">
        <f t="shared" si="1"/>
        <v>2117.4854598989168</v>
      </c>
      <c r="M5" s="94">
        <f t="shared" si="1"/>
        <v>2247.4466019293909</v>
      </c>
      <c r="N5" s="94">
        <f t="shared" si="1"/>
        <v>2142.8890935454633</v>
      </c>
      <c r="O5" s="94">
        <f t="shared" si="1"/>
        <v>2094.7007708106598</v>
      </c>
      <c r="P5" s="94">
        <f t="shared" si="1"/>
        <v>2004.2278236782658</v>
      </c>
      <c r="Q5" s="94">
        <f t="shared" si="1"/>
        <v>1862.9344830224991</v>
      </c>
    </row>
    <row r="6" spans="1:17" ht="11.45" customHeight="1" x14ac:dyDescent="0.25">
      <c r="A6" s="17" t="s">
        <v>90</v>
      </c>
      <c r="B6" s="94">
        <v>2.1973856692632538</v>
      </c>
      <c r="C6" s="94">
        <v>3.30288</v>
      </c>
      <c r="D6" s="94">
        <v>4.3900199999999998</v>
      </c>
      <c r="E6" s="94">
        <v>3.2999499999999999</v>
      </c>
      <c r="F6" s="94">
        <v>3.2947600000000001</v>
      </c>
      <c r="G6" s="94">
        <v>2.197385708518715</v>
      </c>
      <c r="H6" s="94">
        <v>1.09653</v>
      </c>
      <c r="I6" s="94">
        <v>2.1999300000000002</v>
      </c>
      <c r="J6" s="94">
        <v>2.2116400000000001</v>
      </c>
      <c r="K6" s="94">
        <v>2.2025600000000001</v>
      </c>
      <c r="L6" s="94">
        <v>1.0986972481602086</v>
      </c>
      <c r="M6" s="94">
        <v>1.0986909639766993</v>
      </c>
      <c r="N6" s="94">
        <v>2.1973695672073315</v>
      </c>
      <c r="O6" s="94">
        <v>1.0986816889636819</v>
      </c>
      <c r="P6" s="94">
        <v>1.0987098353726723</v>
      </c>
      <c r="Q6" s="94">
        <v>1.0987072301282279</v>
      </c>
    </row>
    <row r="7" spans="1:17" ht="11.45" customHeight="1" x14ac:dyDescent="0.25">
      <c r="A7" s="17" t="s">
        <v>89</v>
      </c>
      <c r="B7" s="94">
        <v>595.2894899937013</v>
      </c>
      <c r="C7" s="94">
        <v>584.99630000000002</v>
      </c>
      <c r="D7" s="94">
        <v>571.69694000000004</v>
      </c>
      <c r="E7" s="94">
        <v>581.98509000000001</v>
      </c>
      <c r="F7" s="94">
        <v>565.53438000000006</v>
      </c>
      <c r="G7" s="94">
        <v>514.0679918738216</v>
      </c>
      <c r="H7" s="94">
        <v>461.7022</v>
      </c>
      <c r="I7" s="94">
        <v>443.07472999999999</v>
      </c>
      <c r="J7" s="94">
        <v>421.5</v>
      </c>
      <c r="K7" s="94">
        <v>386.58587999999997</v>
      </c>
      <c r="L7" s="94">
        <v>359.85064023148334</v>
      </c>
      <c r="M7" s="94">
        <v>368.0823523391345</v>
      </c>
      <c r="N7" s="94">
        <v>358.81611965383223</v>
      </c>
      <c r="O7" s="94">
        <v>326.95334000492045</v>
      </c>
      <c r="P7" s="94">
        <v>313.58077768223939</v>
      </c>
      <c r="Q7" s="94">
        <v>293.01791023673422</v>
      </c>
    </row>
    <row r="8" spans="1:17" ht="11.45" customHeight="1" x14ac:dyDescent="0.25">
      <c r="A8" s="17" t="s">
        <v>88</v>
      </c>
      <c r="B8" s="94">
        <v>983.29295590135416</v>
      </c>
      <c r="C8" s="94">
        <v>1068.54296</v>
      </c>
      <c r="D8" s="94">
        <v>1148.71037</v>
      </c>
      <c r="E8" s="94">
        <v>1318.0250900000001</v>
      </c>
      <c r="F8" s="94">
        <v>1648.9380000000001</v>
      </c>
      <c r="G8" s="94">
        <v>1820.45227625449</v>
      </c>
      <c r="H8" s="94">
        <v>1771.7884799999999</v>
      </c>
      <c r="I8" s="94">
        <v>1701.7313799999999</v>
      </c>
      <c r="J8" s="94">
        <v>1751.4599599999999</v>
      </c>
      <c r="K8" s="94">
        <v>1614.45063</v>
      </c>
      <c r="L8" s="94">
        <v>1756.5361224192732</v>
      </c>
      <c r="M8" s="94">
        <v>1878.2655586262797</v>
      </c>
      <c r="N8" s="94">
        <v>1781.8756043244239</v>
      </c>
      <c r="O8" s="94">
        <v>1766.6487491167757</v>
      </c>
      <c r="P8" s="94">
        <v>1689.5483361606539</v>
      </c>
      <c r="Q8" s="94">
        <v>1568.8178655556367</v>
      </c>
    </row>
    <row r="9" spans="1:17" ht="11.45" customHeight="1" x14ac:dyDescent="0.25">
      <c r="A9" s="95" t="s">
        <v>25</v>
      </c>
      <c r="B9" s="94">
        <v>0</v>
      </c>
      <c r="C9" s="94">
        <v>0</v>
      </c>
      <c r="D9" s="94">
        <v>0</v>
      </c>
      <c r="E9" s="94">
        <v>0</v>
      </c>
      <c r="F9" s="94">
        <v>0</v>
      </c>
      <c r="G9" s="94">
        <v>0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  <c r="P9" s="94">
        <v>0</v>
      </c>
      <c r="Q9" s="94">
        <v>0</v>
      </c>
    </row>
    <row r="10" spans="1:17" ht="11.45" customHeight="1" x14ac:dyDescent="0.25">
      <c r="A10" s="95" t="s">
        <v>87</v>
      </c>
      <c r="B10" s="94">
        <f>SUM(B11:B14)</f>
        <v>0</v>
      </c>
      <c r="C10" s="94">
        <f t="shared" ref="C10:Q10" si="2">SUM(C11:C14)</f>
        <v>0</v>
      </c>
      <c r="D10" s="94">
        <f t="shared" si="2"/>
        <v>0</v>
      </c>
      <c r="E10" s="94">
        <f t="shared" si="2"/>
        <v>0</v>
      </c>
      <c r="F10" s="94">
        <f t="shared" si="2"/>
        <v>0.5</v>
      </c>
      <c r="G10" s="94">
        <f t="shared" si="2"/>
        <v>0.54934556224324005</v>
      </c>
      <c r="H10" s="94">
        <f t="shared" si="2"/>
        <v>0.50000999999999995</v>
      </c>
      <c r="I10" s="94">
        <f t="shared" si="2"/>
        <v>44.847279999999998</v>
      </c>
      <c r="J10" s="94">
        <f t="shared" si="2"/>
        <v>44.846910000000001</v>
      </c>
      <c r="K10" s="94">
        <f t="shared" si="2"/>
        <v>42.2</v>
      </c>
      <c r="L10" s="94">
        <f t="shared" si="2"/>
        <v>41.989344944101596</v>
      </c>
      <c r="M10" s="94">
        <f t="shared" si="2"/>
        <v>45.738989204165435</v>
      </c>
      <c r="N10" s="94">
        <f t="shared" si="2"/>
        <v>48.867584326967425</v>
      </c>
      <c r="O10" s="94">
        <f t="shared" si="2"/>
        <v>55.460017196904587</v>
      </c>
      <c r="P10" s="94">
        <f t="shared" si="2"/>
        <v>71.629884398586</v>
      </c>
      <c r="Q10" s="94">
        <f t="shared" si="2"/>
        <v>82.688954435797086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0</v>
      </c>
      <c r="E12" s="94">
        <v>0</v>
      </c>
      <c r="F12" s="94">
        <v>0</v>
      </c>
      <c r="G12" s="94">
        <v>0</v>
      </c>
      <c r="H12" s="94">
        <v>0</v>
      </c>
      <c r="I12" s="94">
        <v>0.60063</v>
      </c>
      <c r="J12" s="94">
        <v>0.60063</v>
      </c>
      <c r="K12" s="94">
        <v>0.6</v>
      </c>
      <c r="L12" s="94">
        <v>0.6448875503360324</v>
      </c>
      <c r="M12" s="94">
        <v>6.4010700296168901</v>
      </c>
      <c r="N12" s="94">
        <v>1.2897602901545684</v>
      </c>
      <c r="O12" s="94">
        <v>0.64488392089423996</v>
      </c>
      <c r="P12" s="94">
        <v>3.2005350148084499</v>
      </c>
      <c r="Q12" s="94">
        <v>7.045996983986174</v>
      </c>
    </row>
    <row r="13" spans="1:17" ht="11.45" customHeight="1" x14ac:dyDescent="0.25">
      <c r="A13" s="17" t="s">
        <v>84</v>
      </c>
      <c r="B13" s="94">
        <v>0</v>
      </c>
      <c r="C13" s="94">
        <v>0</v>
      </c>
      <c r="D13" s="94">
        <v>0</v>
      </c>
      <c r="E13" s="94">
        <v>0</v>
      </c>
      <c r="F13" s="94">
        <v>0.5</v>
      </c>
      <c r="G13" s="94">
        <v>0.54934556224324005</v>
      </c>
      <c r="H13" s="94">
        <v>0.50000999999999995</v>
      </c>
      <c r="I13" s="94">
        <v>44.246649999999995</v>
      </c>
      <c r="J13" s="94">
        <v>44.246279999999999</v>
      </c>
      <c r="K13" s="94">
        <v>41.6</v>
      </c>
      <c r="L13" s="94">
        <v>41.344457393765566</v>
      </c>
      <c r="M13" s="94">
        <v>39.337919174548546</v>
      </c>
      <c r="N13" s="94">
        <v>47.577824036812856</v>
      </c>
      <c r="O13" s="94">
        <v>54.81513327601035</v>
      </c>
      <c r="P13" s="94">
        <v>68.429349383777549</v>
      </c>
      <c r="Q13" s="94">
        <v>75.642957451810915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4.3281104219937312E-2</v>
      </c>
      <c r="F15" s="92">
        <v>4.3428635019659545E-2</v>
      </c>
      <c r="G15" s="92">
        <v>4.3574404582742261E-2</v>
      </c>
      <c r="H15" s="92">
        <v>4.4300886090305733E-2</v>
      </c>
      <c r="I15" s="92">
        <v>4.5027726320662258E-2</v>
      </c>
      <c r="J15" s="92">
        <v>4.559008525411537E-2</v>
      </c>
      <c r="K15" s="92">
        <v>3.4343993491379871E-2</v>
      </c>
      <c r="L15" s="92">
        <v>0.11602358691328606</v>
      </c>
      <c r="M15" s="92">
        <v>0.23981367337217768</v>
      </c>
      <c r="N15" s="92">
        <v>0.38539628712392027</v>
      </c>
      <c r="O15" s="92">
        <v>0.56213091169682783</v>
      </c>
      <c r="P15" s="92">
        <v>0.67790472127749313</v>
      </c>
      <c r="Q15" s="92">
        <v>0.68269187802099673</v>
      </c>
    </row>
    <row r="17" spans="1:17" ht="11.45" customHeight="1" x14ac:dyDescent="0.25">
      <c r="A17" s="27" t="s">
        <v>81</v>
      </c>
      <c r="B17" s="71">
        <f t="shared" ref="B17:Q17" si="3">B18+B42</f>
        <v>1580.7798315643186</v>
      </c>
      <c r="C17" s="71">
        <f t="shared" si="3"/>
        <v>1656.84214</v>
      </c>
      <c r="D17" s="71">
        <f t="shared" si="3"/>
        <v>1724.7973300000003</v>
      </c>
      <c r="E17" s="71">
        <f t="shared" si="3"/>
        <v>1903.35341110422</v>
      </c>
      <c r="F17" s="71">
        <f t="shared" si="3"/>
        <v>2218.31056863502</v>
      </c>
      <c r="G17" s="71">
        <f t="shared" si="3"/>
        <v>2337.3105738036566</v>
      </c>
      <c r="H17" s="71">
        <f t="shared" si="3"/>
        <v>2235.1315208860897</v>
      </c>
      <c r="I17" s="71">
        <f t="shared" si="3"/>
        <v>2191.8983477263205</v>
      </c>
      <c r="J17" s="71">
        <f t="shared" si="3"/>
        <v>2220.0641000852538</v>
      </c>
      <c r="K17" s="71">
        <f t="shared" si="3"/>
        <v>2045.4734139934912</v>
      </c>
      <c r="L17" s="71">
        <f t="shared" si="3"/>
        <v>2159.5908284299312</v>
      </c>
      <c r="M17" s="71">
        <f t="shared" si="3"/>
        <v>2293.4254048069283</v>
      </c>
      <c r="N17" s="71">
        <f t="shared" si="3"/>
        <v>2192.1420741595548</v>
      </c>
      <c r="O17" s="71">
        <f t="shared" si="3"/>
        <v>2150.7229189192612</v>
      </c>
      <c r="P17" s="71">
        <f t="shared" si="3"/>
        <v>2076.5356127981295</v>
      </c>
      <c r="Q17" s="71">
        <f t="shared" si="3"/>
        <v>1946.3061293363171</v>
      </c>
    </row>
    <row r="18" spans="1:17" ht="11.45" customHeight="1" x14ac:dyDescent="0.25">
      <c r="A18" s="25" t="s">
        <v>39</v>
      </c>
      <c r="B18" s="24">
        <f t="shared" ref="B18:Q18" si="4">B19+B21+B33</f>
        <v>904.8744591259624</v>
      </c>
      <c r="C18" s="24">
        <f t="shared" si="4"/>
        <v>927.4761759194181</v>
      </c>
      <c r="D18" s="24">
        <f t="shared" si="4"/>
        <v>948.98363481489946</v>
      </c>
      <c r="E18" s="24">
        <f t="shared" si="4"/>
        <v>998.9919694458971</v>
      </c>
      <c r="F18" s="24">
        <f t="shared" si="4"/>
        <v>1025.1125432178426</v>
      </c>
      <c r="G18" s="24">
        <f t="shared" si="4"/>
        <v>990.70191630130341</v>
      </c>
      <c r="H18" s="24">
        <f t="shared" si="4"/>
        <v>952.7136851190636</v>
      </c>
      <c r="I18" s="24">
        <f t="shared" si="4"/>
        <v>973.77006284347601</v>
      </c>
      <c r="J18" s="24">
        <f t="shared" si="4"/>
        <v>964.66229418226919</v>
      </c>
      <c r="K18" s="24">
        <f t="shared" si="4"/>
        <v>927.87124684925323</v>
      </c>
      <c r="L18" s="24">
        <f t="shared" si="4"/>
        <v>891.94626716961534</v>
      </c>
      <c r="M18" s="24">
        <f t="shared" si="4"/>
        <v>931.61949093098383</v>
      </c>
      <c r="N18" s="24">
        <f t="shared" si="4"/>
        <v>913.60428064959899</v>
      </c>
      <c r="O18" s="24">
        <f t="shared" si="4"/>
        <v>858.54900044374801</v>
      </c>
      <c r="P18" s="24">
        <f t="shared" si="4"/>
        <v>854.86700302045119</v>
      </c>
      <c r="Q18" s="24">
        <f t="shared" si="4"/>
        <v>819.1900892268643</v>
      </c>
    </row>
    <row r="19" spans="1:17" ht="11.45" customHeight="1" x14ac:dyDescent="0.25">
      <c r="A19" s="91" t="s">
        <v>80</v>
      </c>
      <c r="B19" s="90">
        <v>1.5310075369932035</v>
      </c>
      <c r="C19" s="90">
        <v>1.5688261435281923</v>
      </c>
      <c r="D19" s="90">
        <v>1.6329805841909624</v>
      </c>
      <c r="E19" s="90">
        <v>1.691095747419826</v>
      </c>
      <c r="F19" s="90">
        <v>1.8338809847236206</v>
      </c>
      <c r="G19" s="90">
        <v>1.8760231092903983</v>
      </c>
      <c r="H19" s="90">
        <v>1.9166229285574723</v>
      </c>
      <c r="I19" s="90">
        <v>1.9576812748953498</v>
      </c>
      <c r="J19" s="90">
        <v>1.9879294918025756</v>
      </c>
      <c r="K19" s="90">
        <v>2.0299520004570302</v>
      </c>
      <c r="L19" s="90">
        <v>2.0623124384222509</v>
      </c>
      <c r="M19" s="90">
        <v>2.1276618171491397</v>
      </c>
      <c r="N19" s="90">
        <v>2.1637485722461123</v>
      </c>
      <c r="O19" s="90">
        <v>2.2433991523753045</v>
      </c>
      <c r="P19" s="90">
        <v>2.3197626336144839</v>
      </c>
      <c r="Q19" s="90">
        <v>2.3866074478461061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8">
        <v>0</v>
      </c>
      <c r="I20" s="88">
        <v>2.6502307997009209E-3</v>
      </c>
      <c r="J20" s="88">
        <v>2.8287332588472591E-3</v>
      </c>
      <c r="K20" s="88">
        <v>3.1457014916820266E-3</v>
      </c>
      <c r="L20" s="88">
        <v>3.6892541347879879E-3</v>
      </c>
      <c r="M20" s="88">
        <v>3.6368264861408796E-2</v>
      </c>
      <c r="N20" s="88">
        <v>7.7497123534771648E-3</v>
      </c>
      <c r="O20" s="88">
        <v>4.4161779150616405E-3</v>
      </c>
      <c r="P20" s="88">
        <v>2.3437245940159942E-2</v>
      </c>
      <c r="Q20" s="88">
        <v>5.6041491411738177E-2</v>
      </c>
    </row>
    <row r="21" spans="1:17" ht="11.45" customHeight="1" x14ac:dyDescent="0.25">
      <c r="A21" s="19" t="s">
        <v>29</v>
      </c>
      <c r="B21" s="21">
        <f>B22+B24+B26+B27+B29+B32</f>
        <v>878.97026069889739</v>
      </c>
      <c r="C21" s="21">
        <f t="shared" ref="C21:Q21" si="5">C22+C24+C26+C27+C29+C32</f>
        <v>900.48732936868237</v>
      </c>
      <c r="D21" s="21">
        <f t="shared" si="5"/>
        <v>920.40512695757297</v>
      </c>
      <c r="E21" s="21">
        <f t="shared" si="5"/>
        <v>970.15797865282696</v>
      </c>
      <c r="F21" s="21">
        <f t="shared" si="5"/>
        <v>996.14615080993485</v>
      </c>
      <c r="G21" s="21">
        <f t="shared" si="5"/>
        <v>961.155743663625</v>
      </c>
      <c r="H21" s="21">
        <f t="shared" si="5"/>
        <v>923.40111953821042</v>
      </c>
      <c r="I21" s="21">
        <f t="shared" si="5"/>
        <v>943.86693340362694</v>
      </c>
      <c r="J21" s="21">
        <f t="shared" si="5"/>
        <v>934.06701675541638</v>
      </c>
      <c r="K21" s="21">
        <f t="shared" si="5"/>
        <v>896.75403094496437</v>
      </c>
      <c r="L21" s="21">
        <f t="shared" si="5"/>
        <v>860.4710716568427</v>
      </c>
      <c r="M21" s="21">
        <f t="shared" si="5"/>
        <v>899.64153081454776</v>
      </c>
      <c r="N21" s="21">
        <f t="shared" si="5"/>
        <v>881.67721265396017</v>
      </c>
      <c r="O21" s="21">
        <f t="shared" si="5"/>
        <v>826.47896427529054</v>
      </c>
      <c r="P21" s="21">
        <f t="shared" si="5"/>
        <v>822.95452410456642</v>
      </c>
      <c r="Q21" s="21">
        <f t="shared" si="5"/>
        <v>786.44572554170634</v>
      </c>
    </row>
    <row r="22" spans="1:17" ht="11.45" customHeight="1" x14ac:dyDescent="0.25">
      <c r="A22" s="62" t="s">
        <v>59</v>
      </c>
      <c r="B22" s="70">
        <v>591.31890729217298</v>
      </c>
      <c r="C22" s="70">
        <v>581.24127083955841</v>
      </c>
      <c r="D22" s="70">
        <v>568.06765375475834</v>
      </c>
      <c r="E22" s="70">
        <v>578.49973766515427</v>
      </c>
      <c r="F22" s="70">
        <v>562.12384292030561</v>
      </c>
      <c r="G22" s="70">
        <v>510.80624387564148</v>
      </c>
      <c r="H22" s="70">
        <v>458.54784278988916</v>
      </c>
      <c r="I22" s="70">
        <v>440.57009932441321</v>
      </c>
      <c r="J22" s="70">
        <v>419.02601335009274</v>
      </c>
      <c r="K22" s="70">
        <v>384.19114126407879</v>
      </c>
      <c r="L22" s="70">
        <v>357.50558404426988</v>
      </c>
      <c r="M22" s="70">
        <v>371.4647725069874</v>
      </c>
      <c r="N22" s="70">
        <v>356.43520677177384</v>
      </c>
      <c r="O22" s="70">
        <v>323.58724031738689</v>
      </c>
      <c r="P22" s="70">
        <v>312.70077545268765</v>
      </c>
      <c r="Q22" s="70">
        <v>295.99827142165708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0">
        <v>0.5964262219953399</v>
      </c>
      <c r="J23" s="70">
        <v>0.59625496033603709</v>
      </c>
      <c r="K23" s="70">
        <v>0.59535922321972934</v>
      </c>
      <c r="L23" s="70">
        <v>0.63953886403078142</v>
      </c>
      <c r="M23" s="70">
        <v>6.3494720468869161</v>
      </c>
      <c r="N23" s="70">
        <v>1.2766133554352788</v>
      </c>
      <c r="O23" s="70">
        <v>0.63698821619520851</v>
      </c>
      <c r="P23" s="70">
        <v>3.1593081437578379</v>
      </c>
      <c r="Q23" s="70">
        <v>6.9505291290098183</v>
      </c>
    </row>
    <row r="24" spans="1:17" ht="11.45" customHeight="1" x14ac:dyDescent="0.25">
      <c r="A24" s="62" t="s">
        <v>58</v>
      </c>
      <c r="B24" s="70">
        <v>285.4539677374612</v>
      </c>
      <c r="C24" s="70">
        <v>315.943178529124</v>
      </c>
      <c r="D24" s="70">
        <v>347.94745320281459</v>
      </c>
      <c r="E24" s="70">
        <v>388.35829098767272</v>
      </c>
      <c r="F24" s="70">
        <v>430.72754788962919</v>
      </c>
      <c r="G24" s="70">
        <v>448.15211407946475</v>
      </c>
      <c r="H24" s="70">
        <v>463.75674674832129</v>
      </c>
      <c r="I24" s="70">
        <v>501.09690407921369</v>
      </c>
      <c r="J24" s="70">
        <v>512.82895135218007</v>
      </c>
      <c r="K24" s="70">
        <v>510.35950267630153</v>
      </c>
      <c r="L24" s="70">
        <v>501.78439896081505</v>
      </c>
      <c r="M24" s="70">
        <v>526.87199497672827</v>
      </c>
      <c r="N24" s="70">
        <v>522.02053390399885</v>
      </c>
      <c r="O24" s="70">
        <v>500.41595484464074</v>
      </c>
      <c r="P24" s="70">
        <v>507.68262029996055</v>
      </c>
      <c r="Q24" s="70">
        <v>487.952851248728</v>
      </c>
    </row>
    <row r="25" spans="1:17" ht="11.45" customHeight="1" x14ac:dyDescent="0.25">
      <c r="A25" s="87" t="s">
        <v>75</v>
      </c>
      <c r="B25" s="70">
        <v>0</v>
      </c>
      <c r="C25" s="70">
        <v>0</v>
      </c>
      <c r="D25" s="70">
        <v>0</v>
      </c>
      <c r="E25" s="70">
        <v>0</v>
      </c>
      <c r="F25" s="70">
        <v>0.13927672486981812</v>
      </c>
      <c r="G25" s="70">
        <v>0.14427391813974316</v>
      </c>
      <c r="H25" s="70">
        <v>0.13971634253742951</v>
      </c>
      <c r="I25" s="70">
        <v>12.698821431709659</v>
      </c>
      <c r="J25" s="70">
        <v>12.636129953232659</v>
      </c>
      <c r="K25" s="70">
        <v>12.820235680689569</v>
      </c>
      <c r="L25" s="70">
        <v>11.539147494936781</v>
      </c>
      <c r="M25" s="70">
        <v>10.808580090649219</v>
      </c>
      <c r="N25" s="70">
        <v>13.575979093997896</v>
      </c>
      <c r="O25" s="70">
        <v>15.059520597434791</v>
      </c>
      <c r="P25" s="70">
        <v>19.761643652099181</v>
      </c>
      <c r="Q25" s="70">
        <v>22.445581371680042</v>
      </c>
    </row>
    <row r="26" spans="1:17" ht="11.45" customHeight="1" x14ac:dyDescent="0.25">
      <c r="A26" s="62" t="s">
        <v>57</v>
      </c>
      <c r="B26" s="70">
        <v>2.1973856692632538</v>
      </c>
      <c r="C26" s="70">
        <v>3.30288</v>
      </c>
      <c r="D26" s="70">
        <v>4.3900199999999998</v>
      </c>
      <c r="E26" s="70">
        <v>3.2999499999999999</v>
      </c>
      <c r="F26" s="70">
        <v>3.2947600000000001</v>
      </c>
      <c r="G26" s="70">
        <v>2.197385708518715</v>
      </c>
      <c r="H26" s="70">
        <v>1.09653</v>
      </c>
      <c r="I26" s="70">
        <v>2.1999300000000002</v>
      </c>
      <c r="J26" s="70">
        <v>2.2116400000000001</v>
      </c>
      <c r="K26" s="70">
        <v>2.2025600000000001</v>
      </c>
      <c r="L26" s="70">
        <v>1.0986972481602086</v>
      </c>
      <c r="M26" s="70">
        <v>1.0986909639766993</v>
      </c>
      <c r="N26" s="70">
        <v>2.1973695672073315</v>
      </c>
      <c r="O26" s="70">
        <v>1.0382703044239585</v>
      </c>
      <c r="P26" s="70">
        <v>1.0227844216347173</v>
      </c>
      <c r="Q26" s="70">
        <v>1.0183318387491254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0.80090265167828378</v>
      </c>
      <c r="O29" s="70">
        <v>1.1559638128849785</v>
      </c>
      <c r="P29" s="70">
        <v>1.150698669194929</v>
      </c>
      <c r="Q29" s="70">
        <v>1.069181716590631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2.4490270302962433E-3</v>
      </c>
      <c r="O30" s="70">
        <v>1.9188032313932509E-3</v>
      </c>
      <c r="P30" s="70">
        <v>9.7539219573566267E-3</v>
      </c>
      <c r="Q30" s="70">
        <v>2.0900881097453593E-2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0.11712517730298953</v>
      </c>
      <c r="O31" s="70">
        <v>0.18122012599650975</v>
      </c>
      <c r="P31" s="70">
        <v>0.18527876680372943</v>
      </c>
      <c r="Q31" s="70">
        <v>0.17908765882826799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4.1205314362194822E-4</v>
      </c>
      <c r="K32" s="70">
        <v>8.2700458417516636E-4</v>
      </c>
      <c r="L32" s="70">
        <v>8.2391403597672108E-2</v>
      </c>
      <c r="M32" s="70">
        <v>0.20607236685542213</v>
      </c>
      <c r="N32" s="70">
        <v>0.22319975930185798</v>
      </c>
      <c r="O32" s="70">
        <v>0.28153499595399212</v>
      </c>
      <c r="P32" s="70">
        <v>0.39764526108852555</v>
      </c>
      <c r="Q32" s="70">
        <v>0.40708931598159998</v>
      </c>
    </row>
    <row r="33" spans="1:17" ht="11.45" customHeight="1" x14ac:dyDescent="0.25">
      <c r="A33" s="19" t="s">
        <v>28</v>
      </c>
      <c r="B33" s="21">
        <f>B34+B36+B38+B39+B41</f>
        <v>24.373190890071779</v>
      </c>
      <c r="C33" s="21">
        <f t="shared" ref="C33:Q33" si="6">C34+C36+C38+C39+C41</f>
        <v>25.42002040720747</v>
      </c>
      <c r="D33" s="21">
        <f t="shared" si="6"/>
        <v>26.9455272731355</v>
      </c>
      <c r="E33" s="21">
        <f t="shared" si="6"/>
        <v>27.142895045650381</v>
      </c>
      <c r="F33" s="21">
        <f t="shared" si="6"/>
        <v>27.132511423184141</v>
      </c>
      <c r="G33" s="21">
        <f t="shared" si="6"/>
        <v>27.670149528388066</v>
      </c>
      <c r="H33" s="21">
        <f t="shared" si="6"/>
        <v>27.39594265229578</v>
      </c>
      <c r="I33" s="21">
        <f t="shared" si="6"/>
        <v>27.945448164953767</v>
      </c>
      <c r="J33" s="21">
        <f t="shared" si="6"/>
        <v>28.607347935050232</v>
      </c>
      <c r="K33" s="21">
        <f t="shared" si="6"/>
        <v>29.087263903831854</v>
      </c>
      <c r="L33" s="21">
        <f t="shared" si="6"/>
        <v>29.412883074350418</v>
      </c>
      <c r="M33" s="21">
        <f t="shared" si="6"/>
        <v>29.85029829928693</v>
      </c>
      <c r="N33" s="21">
        <f t="shared" si="6"/>
        <v>29.763319423392669</v>
      </c>
      <c r="O33" s="21">
        <f t="shared" si="6"/>
        <v>29.826637016082191</v>
      </c>
      <c r="P33" s="21">
        <f t="shared" si="6"/>
        <v>29.592716282270366</v>
      </c>
      <c r="Q33" s="21">
        <f t="shared" si="6"/>
        <v>30.357756237311847</v>
      </c>
    </row>
    <row r="34" spans="1:17" ht="11.45" customHeight="1" x14ac:dyDescent="0.25">
      <c r="A34" s="62" t="s">
        <v>59</v>
      </c>
      <c r="B34" s="20">
        <v>0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</row>
    <row r="36" spans="1:17" ht="11.45" customHeight="1" x14ac:dyDescent="0.25">
      <c r="A36" s="62" t="s">
        <v>58</v>
      </c>
      <c r="B36" s="20">
        <v>24.373190890071779</v>
      </c>
      <c r="C36" s="20">
        <v>25.42002040720747</v>
      </c>
      <c r="D36" s="20">
        <v>26.9455272731355</v>
      </c>
      <c r="E36" s="20">
        <v>27.099613941430444</v>
      </c>
      <c r="F36" s="20">
        <v>27.089082788164482</v>
      </c>
      <c r="G36" s="20">
        <v>27.626575123805324</v>
      </c>
      <c r="H36" s="20">
        <v>27.352219174104139</v>
      </c>
      <c r="I36" s="20">
        <v>27.901577840562403</v>
      </c>
      <c r="J36" s="20">
        <v>28.563330972326785</v>
      </c>
      <c r="K36" s="20">
        <v>29.057820383930579</v>
      </c>
      <c r="L36" s="20">
        <v>29.383335524973198</v>
      </c>
      <c r="M36" s="20">
        <v>29.820652925225186</v>
      </c>
      <c r="N36" s="20">
        <v>29.733573239074676</v>
      </c>
      <c r="O36" s="20">
        <v>29.768805888748258</v>
      </c>
      <c r="P36" s="20">
        <v>29.549658219239664</v>
      </c>
      <c r="Q36" s="20">
        <v>30.314552464001007</v>
      </c>
    </row>
    <row r="37" spans="1:17" ht="11.45" customHeight="1" x14ac:dyDescent="0.25">
      <c r="A37" s="87" t="s">
        <v>75</v>
      </c>
      <c r="B37" s="20">
        <v>0</v>
      </c>
      <c r="C37" s="20">
        <v>0</v>
      </c>
      <c r="D37" s="20">
        <v>0</v>
      </c>
      <c r="E37" s="20">
        <v>0</v>
      </c>
      <c r="F37" s="20">
        <v>8.2116098902063842E-3</v>
      </c>
      <c r="G37" s="20">
        <v>8.3341696473070593E-3</v>
      </c>
      <c r="H37" s="20">
        <v>7.7167928282622939E-3</v>
      </c>
      <c r="I37" s="20">
        <v>0.70708298039644879</v>
      </c>
      <c r="J37" s="20">
        <v>0.7038017197814288</v>
      </c>
      <c r="K37" s="20">
        <v>0.72993259147609035</v>
      </c>
      <c r="L37" s="20">
        <v>0.67570564882863537</v>
      </c>
      <c r="M37" s="20">
        <v>0.61174400656078443</v>
      </c>
      <c r="N37" s="20">
        <v>0.77326850392774782</v>
      </c>
      <c r="O37" s="20">
        <v>0.8958624313295801</v>
      </c>
      <c r="P37" s="20">
        <v>1.1502215887509106</v>
      </c>
      <c r="Q37" s="20">
        <v>1.3944281129248484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</row>
    <row r="39" spans="1:17" ht="11.45" customHeight="1" x14ac:dyDescent="0.25">
      <c r="A39" s="62" t="s">
        <v>56</v>
      </c>
      <c r="B39" s="20">
        <v>0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4.3281104219937312E-2</v>
      </c>
      <c r="F41" s="20">
        <v>4.3428635019659545E-2</v>
      </c>
      <c r="G41" s="20">
        <v>4.3574404582742261E-2</v>
      </c>
      <c r="H41" s="20">
        <v>4.3723478191642136E-2</v>
      </c>
      <c r="I41" s="20">
        <v>4.3870324391362375E-2</v>
      </c>
      <c r="J41" s="20">
        <v>4.4016962723446358E-2</v>
      </c>
      <c r="K41" s="20">
        <v>2.9443519901273314E-2</v>
      </c>
      <c r="L41" s="20">
        <v>2.9547549377221718E-2</v>
      </c>
      <c r="M41" s="20">
        <v>2.9645374061742485E-2</v>
      </c>
      <c r="N41" s="20">
        <v>2.9746184317993446E-2</v>
      </c>
      <c r="O41" s="20">
        <v>5.7831127333935077E-2</v>
      </c>
      <c r="P41" s="20">
        <v>4.3058063030701241E-2</v>
      </c>
      <c r="Q41" s="20">
        <v>4.3203773310839626E-2</v>
      </c>
    </row>
    <row r="42" spans="1:17" ht="11.45" customHeight="1" x14ac:dyDescent="0.25">
      <c r="A42" s="25" t="s">
        <v>18</v>
      </c>
      <c r="B42" s="24">
        <f t="shared" ref="B42" si="7">B43+B52</f>
        <v>675.90537243835615</v>
      </c>
      <c r="C42" s="24">
        <f t="shared" ref="C42:Q42" si="8">C43+C52</f>
        <v>729.36596408058188</v>
      </c>
      <c r="D42" s="24">
        <f t="shared" si="8"/>
        <v>775.81369518510076</v>
      </c>
      <c r="E42" s="24">
        <f t="shared" si="8"/>
        <v>904.36144165832297</v>
      </c>
      <c r="F42" s="24">
        <f t="shared" si="8"/>
        <v>1193.1980254171774</v>
      </c>
      <c r="G42" s="24">
        <f t="shared" si="8"/>
        <v>1346.608657502353</v>
      </c>
      <c r="H42" s="24">
        <f t="shared" si="8"/>
        <v>1282.4178357670262</v>
      </c>
      <c r="I42" s="24">
        <f t="shared" si="8"/>
        <v>1218.1282848828444</v>
      </c>
      <c r="J42" s="24">
        <f t="shared" si="8"/>
        <v>1255.4018059029845</v>
      </c>
      <c r="K42" s="24">
        <f t="shared" si="8"/>
        <v>1117.6021671442381</v>
      </c>
      <c r="L42" s="24">
        <f t="shared" si="8"/>
        <v>1267.6445612603159</v>
      </c>
      <c r="M42" s="24">
        <f t="shared" si="8"/>
        <v>1361.8059138759445</v>
      </c>
      <c r="N42" s="24">
        <f t="shared" si="8"/>
        <v>1278.5377935099559</v>
      </c>
      <c r="O42" s="24">
        <f t="shared" si="8"/>
        <v>1292.1739184755131</v>
      </c>
      <c r="P42" s="24">
        <f t="shared" si="8"/>
        <v>1221.6686097776783</v>
      </c>
      <c r="Q42" s="24">
        <f t="shared" si="8"/>
        <v>1127.1160401094528</v>
      </c>
    </row>
    <row r="43" spans="1:17" ht="11.45" customHeight="1" x14ac:dyDescent="0.25">
      <c r="A43" s="23" t="s">
        <v>27</v>
      </c>
      <c r="B43" s="22">
        <f>B44+B46+B48+B49+B51</f>
        <v>25.962044698480128</v>
      </c>
      <c r="C43" s="22">
        <f t="shared" ref="C43:Q43" si="9">C44+C46+C48+C49+C51</f>
        <v>27.239219770483974</v>
      </c>
      <c r="D43" s="22">
        <f t="shared" si="9"/>
        <v>28.70322934105128</v>
      </c>
      <c r="E43" s="22">
        <f t="shared" si="9"/>
        <v>29.48140149955978</v>
      </c>
      <c r="F43" s="22">
        <f t="shared" si="9"/>
        <v>30.346145684461622</v>
      </c>
      <c r="G43" s="22">
        <f t="shared" si="9"/>
        <v>31.521498503023313</v>
      </c>
      <c r="H43" s="22">
        <f t="shared" si="9"/>
        <v>32.799424041595216</v>
      </c>
      <c r="I43" s="22">
        <f t="shared" si="9"/>
        <v>35.113358111970328</v>
      </c>
      <c r="J43" s="22">
        <f t="shared" si="9"/>
        <v>36.69640590029536</v>
      </c>
      <c r="K43" s="22">
        <f t="shared" si="9"/>
        <v>36.799344290988223</v>
      </c>
      <c r="L43" s="22">
        <f t="shared" si="9"/>
        <v>38.033365120245527</v>
      </c>
      <c r="M43" s="22">
        <f t="shared" si="9"/>
        <v>39.874343652914924</v>
      </c>
      <c r="N43" s="22">
        <f t="shared" si="9"/>
        <v>40.844410017456454</v>
      </c>
      <c r="O43" s="22">
        <f t="shared" si="9"/>
        <v>41.576234804715654</v>
      </c>
      <c r="P43" s="22">
        <f t="shared" si="9"/>
        <v>43.622643912794238</v>
      </c>
      <c r="Q43" s="22">
        <f t="shared" si="9"/>
        <v>45.181693832874053</v>
      </c>
    </row>
    <row r="44" spans="1:17" ht="11.45" customHeight="1" x14ac:dyDescent="0.25">
      <c r="A44" s="62" t="s">
        <v>59</v>
      </c>
      <c r="B44" s="70">
        <v>2.4395751645350305</v>
      </c>
      <c r="C44" s="70">
        <v>2.1862030169134075</v>
      </c>
      <c r="D44" s="70">
        <v>1.9963056610507681</v>
      </c>
      <c r="E44" s="70">
        <v>1.7942565874259833</v>
      </c>
      <c r="F44" s="70">
        <v>1.5766560949709258</v>
      </c>
      <c r="G44" s="70">
        <v>1.3857248888897353</v>
      </c>
      <c r="H44" s="70">
        <v>1.2377342815533874</v>
      </c>
      <c r="I44" s="70">
        <v>1.1475794006913886</v>
      </c>
      <c r="J44" s="70">
        <v>1.0866871581046105</v>
      </c>
      <c r="K44" s="70">
        <v>0.96478673546409044</v>
      </c>
      <c r="L44" s="70">
        <v>0.92763129912723497</v>
      </c>
      <c r="M44" s="70">
        <v>0.89098804461483194</v>
      </c>
      <c r="N44" s="70">
        <v>0.82314712559159164</v>
      </c>
      <c r="O44" s="70">
        <v>0.79284076916398549</v>
      </c>
      <c r="P44" s="70">
        <v>0.79535470835454491</v>
      </c>
      <c r="Q44" s="70">
        <v>0.78893429345482402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1.5535472049592045E-3</v>
      </c>
      <c r="J45" s="70">
        <v>1.5463064051157E-3</v>
      </c>
      <c r="K45" s="70">
        <v>1.4950752885886599E-3</v>
      </c>
      <c r="L45" s="70">
        <v>1.6594321704630132E-3</v>
      </c>
      <c r="M45" s="70">
        <v>1.5229717868565558E-2</v>
      </c>
      <c r="N45" s="70">
        <v>2.9481953355164543E-3</v>
      </c>
      <c r="O45" s="70">
        <v>1.5607235525765815E-3</v>
      </c>
      <c r="P45" s="70">
        <v>8.0357031530957669E-3</v>
      </c>
      <c r="Q45" s="70">
        <v>1.8525482467163238E-2</v>
      </c>
    </row>
    <row r="46" spans="1:17" ht="11.45" customHeight="1" x14ac:dyDescent="0.25">
      <c r="A46" s="62" t="s">
        <v>58</v>
      </c>
      <c r="B46" s="70">
        <v>23.522469533945099</v>
      </c>
      <c r="C46" s="70">
        <v>25.053016753570567</v>
      </c>
      <c r="D46" s="70">
        <v>26.706923680000511</v>
      </c>
      <c r="E46" s="70">
        <v>27.687144912133796</v>
      </c>
      <c r="F46" s="70">
        <v>28.769489589490696</v>
      </c>
      <c r="G46" s="70">
        <v>30.135773614133576</v>
      </c>
      <c r="H46" s="70">
        <v>31.561112352143169</v>
      </c>
      <c r="I46" s="70">
        <v>33.964621309349639</v>
      </c>
      <c r="J46" s="70">
        <v>35.608557672803705</v>
      </c>
      <c r="K46" s="70">
        <v>35.830484086518204</v>
      </c>
      <c r="L46" s="70">
        <v>37.101649187179902</v>
      </c>
      <c r="M46" s="70">
        <v>38.979259675845078</v>
      </c>
      <c r="N46" s="70">
        <v>40.005937725663784</v>
      </c>
      <c r="O46" s="70">
        <v>40.681437988599548</v>
      </c>
      <c r="P46" s="70">
        <v>42.699441160347199</v>
      </c>
      <c r="Q46" s="70">
        <v>44.259073018139844</v>
      </c>
    </row>
    <row r="47" spans="1:17" ht="11.45" customHeight="1" x14ac:dyDescent="0.25">
      <c r="A47" s="87" t="s">
        <v>75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0.86073064969903024</v>
      </c>
      <c r="J47" s="70">
        <v>0.87739416373394274</v>
      </c>
      <c r="K47" s="70">
        <v>0.90005947737285119</v>
      </c>
      <c r="L47" s="70">
        <v>0.85319463356157321</v>
      </c>
      <c r="M47" s="70">
        <v>0.79935158248661409</v>
      </c>
      <c r="N47" s="70">
        <v>1.0404063954184739</v>
      </c>
      <c r="O47" s="70">
        <v>1.2242641104523551</v>
      </c>
      <c r="P47" s="70">
        <v>1.6619996042404817</v>
      </c>
      <c r="Q47" s="70">
        <v>2.0354433110500021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6.0411384539723362E-2</v>
      </c>
      <c r="P48" s="70">
        <v>7.5925413737955111E-2</v>
      </c>
      <c r="Q48" s="70">
        <v>8.0375391379102462E-2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0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5.7740789866359487E-4</v>
      </c>
      <c r="I51" s="70">
        <v>1.1574019292998846E-3</v>
      </c>
      <c r="J51" s="70">
        <v>1.1610693870470635E-3</v>
      </c>
      <c r="K51" s="70">
        <v>4.0734690059313879E-3</v>
      </c>
      <c r="L51" s="70">
        <v>4.0846339383922301E-3</v>
      </c>
      <c r="M51" s="70">
        <v>4.0959324550130663E-3</v>
      </c>
      <c r="N51" s="70">
        <v>1.5325166201079283E-2</v>
      </c>
      <c r="O51" s="70">
        <v>4.1544662412390833E-2</v>
      </c>
      <c r="P51" s="70">
        <v>5.1922630354536897E-2</v>
      </c>
      <c r="Q51" s="70">
        <v>5.331112990028912E-2</v>
      </c>
    </row>
    <row r="52" spans="1:17" ht="11.45" customHeight="1" x14ac:dyDescent="0.25">
      <c r="A52" s="19" t="s">
        <v>76</v>
      </c>
      <c r="B52" s="21">
        <f>B53+B55</f>
        <v>649.94332773987605</v>
      </c>
      <c r="C52" s="21">
        <f t="shared" ref="C52:Q52" si="10">C53+C55</f>
        <v>702.12674431009793</v>
      </c>
      <c r="D52" s="21">
        <f t="shared" si="10"/>
        <v>747.11046584404949</v>
      </c>
      <c r="E52" s="21">
        <f t="shared" si="10"/>
        <v>874.88004015876322</v>
      </c>
      <c r="F52" s="21">
        <f t="shared" si="10"/>
        <v>1162.8518797327158</v>
      </c>
      <c r="G52" s="21">
        <f t="shared" si="10"/>
        <v>1315.0871589993296</v>
      </c>
      <c r="H52" s="21">
        <f t="shared" si="10"/>
        <v>1249.6184117254311</v>
      </c>
      <c r="I52" s="21">
        <f t="shared" si="10"/>
        <v>1183.0149267708741</v>
      </c>
      <c r="J52" s="21">
        <f t="shared" si="10"/>
        <v>1218.7054000026892</v>
      </c>
      <c r="K52" s="21">
        <f t="shared" si="10"/>
        <v>1080.8028228532498</v>
      </c>
      <c r="L52" s="21">
        <f t="shared" si="10"/>
        <v>1229.6111961400704</v>
      </c>
      <c r="M52" s="21">
        <f t="shared" si="10"/>
        <v>1321.9315702230297</v>
      </c>
      <c r="N52" s="21">
        <f t="shared" si="10"/>
        <v>1237.6933834924994</v>
      </c>
      <c r="O52" s="21">
        <f t="shared" si="10"/>
        <v>1250.5976836707976</v>
      </c>
      <c r="P52" s="21">
        <f t="shared" si="10"/>
        <v>1178.045965864884</v>
      </c>
      <c r="Q52" s="21">
        <f t="shared" si="10"/>
        <v>1081.9343462765787</v>
      </c>
    </row>
    <row r="53" spans="1:17" ht="11.45" customHeight="1" x14ac:dyDescent="0.25">
      <c r="A53" s="17" t="s">
        <v>23</v>
      </c>
      <c r="B53" s="20">
        <v>33.03507695398298</v>
      </c>
      <c r="C53" s="20">
        <v>37.809864570336686</v>
      </c>
      <c r="D53" s="20">
        <v>44.060422882320495</v>
      </c>
      <c r="E53" s="20">
        <v>44.252847328189546</v>
      </c>
      <c r="F53" s="20">
        <v>44.1414190753922</v>
      </c>
      <c r="G53" s="20">
        <v>42.436984210862292</v>
      </c>
      <c r="H53" s="20">
        <v>46.27782766228836</v>
      </c>
      <c r="I53" s="20">
        <v>44.710722615985333</v>
      </c>
      <c r="J53" s="20">
        <v>41.559485965906553</v>
      </c>
      <c r="K53" s="20">
        <v>27.004029725085843</v>
      </c>
      <c r="L53" s="20">
        <v>30.374958337891002</v>
      </c>
      <c r="M53" s="20">
        <v>33.145897792001797</v>
      </c>
      <c r="N53" s="20">
        <v>49.374105681249439</v>
      </c>
      <c r="O53" s="20">
        <v>39.622275661532157</v>
      </c>
      <c r="P53" s="20">
        <v>51.6725152426894</v>
      </c>
      <c r="Q53" s="20">
        <v>49.744198901627435</v>
      </c>
    </row>
    <row r="54" spans="1:17" ht="11.45" customHeight="1" x14ac:dyDescent="0.25">
      <c r="A54" s="87" t="s">
        <v>75</v>
      </c>
      <c r="B54" s="20">
        <v>0</v>
      </c>
      <c r="C54" s="20">
        <v>0</v>
      </c>
      <c r="D54" s="20">
        <v>0</v>
      </c>
      <c r="E54" s="20">
        <v>0</v>
      </c>
      <c r="F54" s="20">
        <v>1.3381209950745099E-2</v>
      </c>
      <c r="G54" s="20">
        <v>1.2802453300635674E-2</v>
      </c>
      <c r="H54" s="20">
        <v>1.3057179076552849E-2</v>
      </c>
      <c r="I54" s="20">
        <v>1.1330610473221405</v>
      </c>
      <c r="J54" s="20">
        <v>1.0240275452260832</v>
      </c>
      <c r="K54" s="20">
        <v>0.67834136012459112</v>
      </c>
      <c r="L54" s="20">
        <v>0.69850922530687853</v>
      </c>
      <c r="M54" s="20">
        <v>0.67995843917044141</v>
      </c>
      <c r="N54" s="20">
        <v>1.2840515515463906</v>
      </c>
      <c r="O54" s="20">
        <v>1.1923927461553916</v>
      </c>
      <c r="P54" s="20">
        <v>2.011354643574208</v>
      </c>
      <c r="Q54" s="20">
        <v>2.2881653207269821</v>
      </c>
    </row>
    <row r="55" spans="1:17" ht="11.45" customHeight="1" x14ac:dyDescent="0.25">
      <c r="A55" s="17" t="s">
        <v>22</v>
      </c>
      <c r="B55" s="20">
        <v>616.90825078589307</v>
      </c>
      <c r="C55" s="20">
        <v>664.31687973976125</v>
      </c>
      <c r="D55" s="20">
        <v>703.05004296172899</v>
      </c>
      <c r="E55" s="20">
        <v>830.62719283057368</v>
      </c>
      <c r="F55" s="20">
        <v>1118.7104606573237</v>
      </c>
      <c r="G55" s="20">
        <v>1272.6501747884674</v>
      </c>
      <c r="H55" s="20">
        <v>1203.3405840631428</v>
      </c>
      <c r="I55" s="20">
        <v>1138.3042041548888</v>
      </c>
      <c r="J55" s="20">
        <v>1177.1459140367826</v>
      </c>
      <c r="K55" s="20">
        <v>1053.7987931281639</v>
      </c>
      <c r="L55" s="20">
        <v>1199.2362378021794</v>
      </c>
      <c r="M55" s="20">
        <v>1288.7856724310279</v>
      </c>
      <c r="N55" s="20">
        <v>1188.31927781125</v>
      </c>
      <c r="O55" s="20">
        <v>1210.9754080092655</v>
      </c>
      <c r="P55" s="20">
        <v>1126.3734506221947</v>
      </c>
      <c r="Q55" s="20">
        <v>1032.1901473749513</v>
      </c>
    </row>
    <row r="56" spans="1:17" ht="11.45" customHeight="1" x14ac:dyDescent="0.25">
      <c r="A56" s="86" t="s">
        <v>75</v>
      </c>
      <c r="B56" s="69">
        <v>0</v>
      </c>
      <c r="C56" s="69">
        <v>0</v>
      </c>
      <c r="D56" s="69">
        <v>0</v>
      </c>
      <c r="E56" s="69">
        <v>0</v>
      </c>
      <c r="F56" s="69">
        <v>0.33913045528923041</v>
      </c>
      <c r="G56" s="69">
        <v>0.38393502115555417</v>
      </c>
      <c r="H56" s="69">
        <v>0.3395196855577553</v>
      </c>
      <c r="I56" s="69">
        <v>28.846953890872715</v>
      </c>
      <c r="J56" s="69">
        <v>29.004926618025877</v>
      </c>
      <c r="K56" s="69">
        <v>26.471430890336897</v>
      </c>
      <c r="L56" s="69">
        <v>27.577900391131703</v>
      </c>
      <c r="M56" s="69">
        <v>26.438285055681487</v>
      </c>
      <c r="N56" s="69">
        <v>30.904118491922354</v>
      </c>
      <c r="O56" s="69">
        <v>36.443093390638232</v>
      </c>
      <c r="P56" s="69">
        <v>43.844129895112772</v>
      </c>
      <c r="Q56" s="69">
        <v>47.479339335429046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34.32899782405844</v>
      </c>
      <c r="C60" s="71">
        <f>IF(C17=0,"",C17/TrRoad_act!C30*100)</f>
        <v>34.285081854447235</v>
      </c>
      <c r="D60" s="71">
        <f>IF(D17=0,"",D17/TrRoad_act!D30*100)</f>
        <v>34.541916376441812</v>
      </c>
      <c r="E60" s="71">
        <f>IF(E17=0,"",E17/TrRoad_act!E30*100)</f>
        <v>37.117868545256208</v>
      </c>
      <c r="F60" s="71">
        <f>IF(F17=0,"",F17/TrRoad_act!F30*100)</f>
        <v>42.031139598967478</v>
      </c>
      <c r="G60" s="71">
        <f>IF(G17=0,"",G17/TrRoad_act!G30*100)</f>
        <v>42.507096542484938</v>
      </c>
      <c r="H60" s="71">
        <f>IF(H17=0,"",H17/TrRoad_act!H30*100)</f>
        <v>39.358661710410878</v>
      </c>
      <c r="I60" s="71">
        <f>IF(I17=0,"",I17/TrRoad_act!I30*100)</f>
        <v>37.804206715237257</v>
      </c>
      <c r="J60" s="71">
        <f>IF(J17=0,"",J17/TrRoad_act!J30*100)</f>
        <v>37.28491175539893</v>
      </c>
      <c r="K60" s="71">
        <f>IF(K17=0,"",K17/TrRoad_act!K30*100)</f>
        <v>34.555275868575912</v>
      </c>
      <c r="L60" s="71">
        <f>IF(L17=0,"",L17/TrRoad_act!L30*100)</f>
        <v>37.268514807800997</v>
      </c>
      <c r="M60" s="71">
        <f>IF(M17=0,"",M17/TrRoad_act!M30*100)</f>
        <v>38.780199423418459</v>
      </c>
      <c r="N60" s="71">
        <f>IF(N17=0,"",N17/TrRoad_act!N30*100)</f>
        <v>35.907571166713382</v>
      </c>
      <c r="O60" s="71">
        <f>IF(O17=0,"",O17/TrRoad_act!O30*100)</f>
        <v>34.656544476971213</v>
      </c>
      <c r="P60" s="71">
        <f>IF(P17=0,"",P17/TrRoad_act!P30*100)</f>
        <v>31.95815980731318</v>
      </c>
      <c r="Q60" s="71">
        <f>IF(Q17=0,"",Q17/TrRoad_act!Q30*100)</f>
        <v>29.532024963703346</v>
      </c>
    </row>
    <row r="61" spans="1:17" ht="11.45" customHeight="1" x14ac:dyDescent="0.25">
      <c r="A61" s="25" t="s">
        <v>39</v>
      </c>
      <c r="B61" s="24">
        <f>IF(B18=0,"",B18/TrRoad_act!B31*100)</f>
        <v>21.572414897469365</v>
      </c>
      <c r="C61" s="24">
        <f>IF(C18=0,"",C18/TrRoad_act!C31*100)</f>
        <v>21.128780468566006</v>
      </c>
      <c r="D61" s="24">
        <f>IF(D18=0,"",D18/TrRoad_act!D31*100)</f>
        <v>21.025671892693417</v>
      </c>
      <c r="E61" s="24">
        <f>IF(E18=0,"",E18/TrRoad_act!E31*100)</f>
        <v>21.549437559477912</v>
      </c>
      <c r="F61" s="24">
        <f>IF(F18=0,"",F18/TrRoad_act!F31*100)</f>
        <v>21.530091929931281</v>
      </c>
      <c r="G61" s="24">
        <f>IF(G18=0,"",G18/TrRoad_act!G31*100)</f>
        <v>19.94888886061074</v>
      </c>
      <c r="H61" s="24">
        <f>IF(H18=0,"",H18/TrRoad_act!H31*100)</f>
        <v>18.599044796279866</v>
      </c>
      <c r="I61" s="24">
        <f>IF(I18=0,"",I18/TrRoad_act!I31*100)</f>
        <v>18.714956345787684</v>
      </c>
      <c r="J61" s="24">
        <f>IF(J18=0,"",J18/TrRoad_act!J31*100)</f>
        <v>18.116177551746574</v>
      </c>
      <c r="K61" s="24">
        <f>IF(K18=0,"",K18/TrRoad_act!K31*100)</f>
        <v>17.414365229712871</v>
      </c>
      <c r="L61" s="24">
        <f>IF(L18=0,"",L18/TrRoad_act!L31*100)</f>
        <v>17.234168811203247</v>
      </c>
      <c r="M61" s="24">
        <f>IF(M18=0,"",M18/TrRoad_act!M31*100)</f>
        <v>17.689992682164281</v>
      </c>
      <c r="N61" s="24">
        <f>IF(N18=0,"",N18/TrRoad_act!N31*100)</f>
        <v>16.938387892839636</v>
      </c>
      <c r="O61" s="24">
        <f>IF(O18=0,"",O18/TrRoad_act!O31*100)</f>
        <v>15.609841951716097</v>
      </c>
      <c r="P61" s="24">
        <f>IF(P18=0,"",P18/TrRoad_act!P31*100)</f>
        <v>14.923022703347447</v>
      </c>
      <c r="Q61" s="24">
        <f>IF(Q18=0,"",Q18/TrRoad_act!Q31*100)</f>
        <v>14.087049709970511</v>
      </c>
    </row>
    <row r="62" spans="1:17" ht="11.45" customHeight="1" x14ac:dyDescent="0.25">
      <c r="A62" s="23" t="s">
        <v>30</v>
      </c>
      <c r="B62" s="22">
        <f>IF(B19=0,"",B19/TrRoad_act!B32*100)</f>
        <v>4.9625245695987505</v>
      </c>
      <c r="C62" s="22">
        <f>IF(C19=0,"",C19/TrRoad_act!C32*100)</f>
        <v>4.8648813289043913</v>
      </c>
      <c r="D62" s="22">
        <f>IF(D19=0,"",D19/TrRoad_act!D32*100)</f>
        <v>4.7031844734783617</v>
      </c>
      <c r="E62" s="22">
        <f>IF(E19=0,"",E19/TrRoad_act!E32*100)</f>
        <v>4.7445032640640514</v>
      </c>
      <c r="F62" s="22">
        <f>IF(F19=0,"",F19/TrRoad_act!F32*100)</f>
        <v>4.7990081969101954</v>
      </c>
      <c r="G62" s="22">
        <f>IF(G19=0,"",G19/TrRoad_act!G32*100)</f>
        <v>4.7233476180418803</v>
      </c>
      <c r="H62" s="22">
        <f>IF(H19=0,"",H19/TrRoad_act!H32*100)</f>
        <v>4.7262814459625435</v>
      </c>
      <c r="I62" s="22">
        <f>IF(I19=0,"",I19/TrRoad_act!I32*100)</f>
        <v>4.6533036169514777</v>
      </c>
      <c r="J62" s="22">
        <f>IF(J19=0,"",J19/TrRoad_act!J32*100)</f>
        <v>4.6711886705237724</v>
      </c>
      <c r="K62" s="22">
        <f>IF(K19=0,"",K19/TrRoad_act!K32*100)</f>
        <v>4.5990516439634082</v>
      </c>
      <c r="L62" s="22">
        <f>IF(L19=0,"",L19/TrRoad_act!L32*100)</f>
        <v>4.4972091099779732</v>
      </c>
      <c r="M62" s="22">
        <f>IF(M19=0,"",M19/TrRoad_act!M32*100)</f>
        <v>4.5027043175434187</v>
      </c>
      <c r="N62" s="22">
        <f>IF(N19=0,"",N19/TrRoad_act!N32*100)</f>
        <v>4.3317225202620451</v>
      </c>
      <c r="O62" s="22">
        <f>IF(O19=0,"",O19/TrRoad_act!O32*100)</f>
        <v>4.33538665503717</v>
      </c>
      <c r="P62" s="22">
        <f>IF(P19=0,"",P19/TrRoad_act!P32*100)</f>
        <v>4.2825656306053475</v>
      </c>
      <c r="Q62" s="22">
        <f>IF(Q19=0,"",Q19/TrRoad_act!Q32*100)</f>
        <v>4.2181785200856075</v>
      </c>
    </row>
    <row r="63" spans="1:17" ht="11.45" customHeight="1" x14ac:dyDescent="0.25">
      <c r="A63" s="19" t="s">
        <v>29</v>
      </c>
      <c r="B63" s="21">
        <f>IF(B21=0,"",B21/TrRoad_act!B33*100)</f>
        <v>21.308737582119392</v>
      </c>
      <c r="C63" s="21">
        <f>IF(C21=0,"",C21/TrRoad_act!C33*100)</f>
        <v>20.868911904520708</v>
      </c>
      <c r="D63" s="21">
        <f>IF(D21=0,"",D21/TrRoad_act!D33*100)</f>
        <v>20.761361797829377</v>
      </c>
      <c r="E63" s="21">
        <f>IF(E21=0,"",E21/TrRoad_act!E33*100)</f>
        <v>21.305839679534163</v>
      </c>
      <c r="F63" s="21">
        <f>IF(F21=0,"",F21/TrRoad_act!F33*100)</f>
        <v>21.304890077035971</v>
      </c>
      <c r="G63" s="21">
        <f>IF(G21=0,"",G21/TrRoad_act!G33*100)</f>
        <v>19.706881900680081</v>
      </c>
      <c r="H63" s="21">
        <f>IF(H21=0,"",H21/TrRoad_act!H33*100)</f>
        <v>18.350239547442484</v>
      </c>
      <c r="I63" s="21">
        <f>IF(I21=0,"",I21/TrRoad_act!I33*100)</f>
        <v>18.472749201464207</v>
      </c>
      <c r="J63" s="21">
        <f>IF(J21=0,"",J21/TrRoad_act!J33*100)</f>
        <v>17.865095556652253</v>
      </c>
      <c r="K63" s="21">
        <f>IF(K21=0,"",K21/TrRoad_act!K33*100)</f>
        <v>17.151442205179414</v>
      </c>
      <c r="L63" s="21">
        <f>IF(L21=0,"",L21/TrRoad_act!L33*100)</f>
        <v>16.963873569765649</v>
      </c>
      <c r="M63" s="21">
        <f>IF(M21=0,"",M21/TrRoad_act!M33*100)</f>
        <v>17.433217411395006</v>
      </c>
      <c r="N63" s="21">
        <f>IF(N21=0,"",N21/TrRoad_act!N33*100)</f>
        <v>16.681598323781564</v>
      </c>
      <c r="O63" s="21">
        <f>IF(O21=0,"",O21/TrRoad_act!O33*100)</f>
        <v>15.334258469172241</v>
      </c>
      <c r="P63" s="21">
        <f>IF(P21=0,"",P21/TrRoad_act!P33*100)</f>
        <v>14.652986203832677</v>
      </c>
      <c r="Q63" s="21">
        <f>IF(Q21=0,"",Q21/TrRoad_act!Q33*100)</f>
        <v>13.799594213658766</v>
      </c>
    </row>
    <row r="64" spans="1:17" ht="11.45" customHeight="1" x14ac:dyDescent="0.25">
      <c r="A64" s="62" t="s">
        <v>59</v>
      </c>
      <c r="B64" s="70">
        <f>IF(B22=0,"",B22/TrRoad_act!B34*100)</f>
        <v>22.583235327364314</v>
      </c>
      <c r="C64" s="70">
        <f>IF(C22=0,"",C22/TrRoad_act!C34*100)</f>
        <v>22.587427325507768</v>
      </c>
      <c r="D64" s="70">
        <f>IF(D22=0,"",D22/TrRoad_act!D34*100)</f>
        <v>22.775751220893145</v>
      </c>
      <c r="E64" s="70">
        <f>IF(E22=0,"",E22/TrRoad_act!E34*100)</f>
        <v>23.620714565489216</v>
      </c>
      <c r="F64" s="70">
        <f>IF(F22=0,"",F22/TrRoad_act!F34*100)</f>
        <v>23.800678064222591</v>
      </c>
      <c r="G64" s="70">
        <f>IF(G22=0,"",G22/TrRoad_act!G34*100)</f>
        <v>22.083179738068612</v>
      </c>
      <c r="H64" s="70">
        <f>IF(H22=0,"",H22/TrRoad_act!H34*100)</f>
        <v>20.533686934507653</v>
      </c>
      <c r="I64" s="70">
        <f>IF(I22=0,"",I22/TrRoad_act!I34*100)</f>
        <v>20.62324576004627</v>
      </c>
      <c r="J64" s="70">
        <f>IF(J22=0,"",J22/TrRoad_act!J34*100)</f>
        <v>19.927522508048249</v>
      </c>
      <c r="K64" s="70">
        <f>IF(K22=0,"",K22/TrRoad_act!K34*100)</f>
        <v>19.206858545339948</v>
      </c>
      <c r="L64" s="70">
        <f>IF(L22=0,"",L22/TrRoad_act!L34*100)</f>
        <v>19.153840797892641</v>
      </c>
      <c r="M64" s="70">
        <f>IF(M22=0,"",M22/TrRoad_act!M34*100)</f>
        <v>19.740069361387398</v>
      </c>
      <c r="N64" s="70">
        <f>IF(N22=0,"",N22/TrRoad_act!N34*100)</f>
        <v>18.929071145357319</v>
      </c>
      <c r="O64" s="70">
        <f>IF(O22=0,"",O22/TrRoad_act!O34*100)</f>
        <v>17.446677433466114</v>
      </c>
      <c r="P64" s="70">
        <f>IF(P22=0,"",P22/TrRoad_act!P34*100)</f>
        <v>16.641513144642147</v>
      </c>
      <c r="Q64" s="70">
        <f>IF(Q22=0,"",Q22/TrRoad_act!Q34*100)</f>
        <v>15.601135579273656</v>
      </c>
    </row>
    <row r="65" spans="1:17" ht="11.45" customHeight="1" x14ac:dyDescent="0.25">
      <c r="A65" s="62" t="s">
        <v>58</v>
      </c>
      <c r="B65" s="70">
        <f>IF(B24=0,"",B24/TrRoad_act!B35*100)</f>
        <v>19.364677067970685</v>
      </c>
      <c r="C65" s="70">
        <f>IF(C24=0,"",C24/TrRoad_act!C35*100)</f>
        <v>18.550236092376039</v>
      </c>
      <c r="D65" s="70">
        <f>IF(D24=0,"",D24/TrRoad_act!D35*100)</f>
        <v>18.322812349827682</v>
      </c>
      <c r="E65" s="70">
        <f>IF(E24=0,"",E24/TrRoad_act!E35*100)</f>
        <v>18.792566073689411</v>
      </c>
      <c r="F65" s="70">
        <f>IF(F24=0,"",F24/TrRoad_act!F35*100)</f>
        <v>18.907680298702033</v>
      </c>
      <c r="G65" s="70">
        <f>IF(G24=0,"",G24/TrRoad_act!G35*100)</f>
        <v>17.715148687562067</v>
      </c>
      <c r="H65" s="70">
        <f>IF(H24=0,"",H24/TrRoad_act!H35*100)</f>
        <v>16.671040864856749</v>
      </c>
      <c r="I65" s="70">
        <f>IF(I24=0,"",I24/TrRoad_act!I35*100)</f>
        <v>16.946674382596193</v>
      </c>
      <c r="J65" s="70">
        <f>IF(J24=0,"",J24/TrRoad_act!J35*100)</f>
        <v>16.495129497743736</v>
      </c>
      <c r="K65" s="70">
        <f>IF(K24=0,"",K24/TrRoad_act!K35*100)</f>
        <v>15.897350086672832</v>
      </c>
      <c r="L65" s="70">
        <f>IF(L24=0,"",L24/TrRoad_act!L35*100)</f>
        <v>15.748976272587239</v>
      </c>
      <c r="M65" s="70">
        <f>IF(M24=0,"",M24/TrRoad_act!M35*100)</f>
        <v>16.183933883226974</v>
      </c>
      <c r="N65" s="70">
        <f>IF(N24=0,"",N24/TrRoad_act!N35*100)</f>
        <v>15.482270053543983</v>
      </c>
      <c r="O65" s="70">
        <f>IF(O24=0,"",O24/TrRoad_act!O35*100)</f>
        <v>14.303991288823118</v>
      </c>
      <c r="P65" s="70">
        <f>IF(P24=0,"",P24/TrRoad_act!P35*100)</f>
        <v>13.735191115091935</v>
      </c>
      <c r="Q65" s="70">
        <f>IF(Q24=0,"",Q24/TrRoad_act!Q35*100)</f>
        <v>12.972484549960075</v>
      </c>
    </row>
    <row r="66" spans="1:17" ht="11.45" customHeight="1" x14ac:dyDescent="0.25">
      <c r="A66" s="62" t="s">
        <v>57</v>
      </c>
      <c r="B66" s="70">
        <f>IF(B26=0,"",B26/TrRoad_act!B36*100)</f>
        <v>6.7747422011539102</v>
      </c>
      <c r="C66" s="70">
        <f>IF(C26=0,"",C26/TrRoad_act!C36*100)</f>
        <v>8.5792301836129958</v>
      </c>
      <c r="D66" s="70">
        <f>IF(D26=0,"",D26/TrRoad_act!D36*100)</f>
        <v>10.948373415925257</v>
      </c>
      <c r="E66" s="70">
        <f>IF(E26=0,"",E26/TrRoad_act!E36*100)</f>
        <v>8.7275440490708274</v>
      </c>
      <c r="F66" s="70">
        <f>IF(F26=0,"",F26/TrRoad_act!F36*100)</f>
        <v>9.1992737655510055</v>
      </c>
      <c r="G66" s="70">
        <f>IF(G26=0,"",G26/TrRoad_act!G36*100)</f>
        <v>6.3894809714962877</v>
      </c>
      <c r="H66" s="70">
        <f>IF(H26=0,"",H26/TrRoad_act!H36*100)</f>
        <v>6.3999106708832727</v>
      </c>
      <c r="I66" s="70">
        <f>IF(I26=0,"",I26/TrRoad_act!I36*100)</f>
        <v>13.474516871242292</v>
      </c>
      <c r="J66" s="70">
        <f>IF(J26=0,"",J26/TrRoad_act!J36*100)</f>
        <v>13.234964089990628</v>
      </c>
      <c r="K66" s="70">
        <f>IF(K26=0,"",K26/TrRoad_act!K36*100)</f>
        <v>12.377840600308957</v>
      </c>
      <c r="L66" s="70">
        <f>IF(L26=0,"",L26/TrRoad_act!L36*100)</f>
        <v>6.4861265872271066</v>
      </c>
      <c r="M66" s="70">
        <f>IF(M26=0,"",M26/TrRoad_act!M36*100)</f>
        <v>6.7734263430335364</v>
      </c>
      <c r="N66" s="70">
        <f>IF(N26=0,"",N26/TrRoad_act!N36*100)</f>
        <v>13.590980663605128</v>
      </c>
      <c r="O66" s="70">
        <f>IF(O26=0,"",O26/TrRoad_act!O36*100)</f>
        <v>6.1813570028549574</v>
      </c>
      <c r="P66" s="70">
        <f>IF(P26=0,"",P26/TrRoad_act!P36*100)</f>
        <v>6.1253625840832315</v>
      </c>
      <c r="Q66" s="70">
        <f>IF(Q26=0,"",Q26/TrRoad_act!Q36*100)</f>
        <v>6.3410649509842081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 t="str">
        <f>IF(F27=0,"",F27/TrRoad_act!F37*100)</f>
        <v/>
      </c>
      <c r="G67" s="70" t="str">
        <f>IF(G27=0,"",G27/TrRoad_act!G37*100)</f>
        <v/>
      </c>
      <c r="H67" s="70" t="str">
        <f>IF(H27=0,"",H27/TrRoad_act!H37*100)</f>
        <v/>
      </c>
      <c r="I67" s="70" t="str">
        <f>IF(I27=0,"",I27/TrRoad_act!I37*100)</f>
        <v/>
      </c>
      <c r="J67" s="70" t="str">
        <f>IF(J27=0,"",J27/TrRoad_act!J37*100)</f>
        <v/>
      </c>
      <c r="K67" s="70" t="str">
        <f>IF(K27=0,"",K27/TrRoad_act!K37*100)</f>
        <v/>
      </c>
      <c r="L67" s="70" t="str">
        <f>IF(L27=0,"",L27/TrRoad_act!L37*100)</f>
        <v/>
      </c>
      <c r="M67" s="70" t="str">
        <f>IF(M27=0,"",M27/TrRoad_act!M37*100)</f>
        <v/>
      </c>
      <c r="N67" s="70" t="str">
        <f>IF(N27=0,"",N27/TrRoad_act!N37*100)</f>
        <v/>
      </c>
      <c r="O67" s="70" t="str">
        <f>IF(O27=0,"",O27/TrRoad_act!O37*100)</f>
        <v/>
      </c>
      <c r="P67" s="70" t="str">
        <f>IF(P27=0,"",P27/TrRoad_act!P37*100)</f>
        <v/>
      </c>
      <c r="Q67" s="70" t="str">
        <f>IF(Q27=0,"",Q27/TrRoad_act!Q37*100)</f>
        <v/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>
        <f>IF(N29=0,"",N29/TrRoad_act!N38*100)</f>
        <v>11.622289588585794</v>
      </c>
      <c r="O68" s="70">
        <f>IF(O29=0,"",O29/TrRoad_act!O38*100)</f>
        <v>11.183575364805879</v>
      </c>
      <c r="P68" s="70">
        <f>IF(P29=0,"",P29/TrRoad_act!P38*100)</f>
        <v>10.421424971671826</v>
      </c>
      <c r="Q68" s="70">
        <f>IF(Q29=0,"",Q29/TrRoad_act!Q38*100)</f>
        <v>9.9948706825004585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>
        <f>IF(J32=0,"",J32/TrRoad_act!J39*100)</f>
        <v>2.9263834925232457</v>
      </c>
      <c r="K69" s="70">
        <f>IF(K32=0,"",K32/TrRoad_act!K39*100)</f>
        <v>2.9335784918458785</v>
      </c>
      <c r="L69" s="70">
        <f>IF(L32=0,"",L32/TrRoad_act!L39*100)</f>
        <v>2.9433430596785106</v>
      </c>
      <c r="M69" s="70">
        <f>IF(M32=0,"",M32/TrRoad_act!M39*100)</f>
        <v>2.9540147339635063</v>
      </c>
      <c r="N69" s="70">
        <f>IF(N32=0,"",N32/TrRoad_act!N39*100)</f>
        <v>2.962655744622158</v>
      </c>
      <c r="O69" s="70">
        <f>IF(O32=0,"",O32/TrRoad_act!O39*100)</f>
        <v>2.9745355589183973</v>
      </c>
      <c r="P69" s="70">
        <f>IF(P32=0,"",P32/TrRoad_act!P39*100)</f>
        <v>2.9910734364133171</v>
      </c>
      <c r="Q69" s="70">
        <f>IF(Q32=0,"",Q32/TrRoad_act!Q39*100)</f>
        <v>3.0018070805003538</v>
      </c>
    </row>
    <row r="70" spans="1:17" ht="11.45" customHeight="1" x14ac:dyDescent="0.25">
      <c r="A70" s="19" t="s">
        <v>28</v>
      </c>
      <c r="B70" s="21">
        <f>IF(B33=0,"",B33/TrRoad_act!B40*100)</f>
        <v>62.800911893763754</v>
      </c>
      <c r="C70" s="21">
        <f>IF(C33=0,"",C33/TrRoad_act!C40*100)</f>
        <v>59.930221474343902</v>
      </c>
      <c r="D70" s="21">
        <f>IF(D33=0,"",D33/TrRoad_act!D40*100)</f>
        <v>59.258078062509654</v>
      </c>
      <c r="E70" s="21">
        <f>IF(E33=0,"",E33/TrRoad_act!E40*100)</f>
        <v>58.137482903699869</v>
      </c>
      <c r="F70" s="21">
        <f>IF(F33=0,"",F33/TrRoad_act!F40*100)</f>
        <v>57.219269810736762</v>
      </c>
      <c r="G70" s="21">
        <f>IF(G33=0,"",G33/TrRoad_act!G40*100)</f>
        <v>56.213245415525449</v>
      </c>
      <c r="H70" s="21">
        <f>IF(H33=0,"",H33/TrRoad_act!H40*100)</f>
        <v>55.084718261139386</v>
      </c>
      <c r="I70" s="21">
        <f>IF(I33=0,"",I33/TrRoad_act!I40*100)</f>
        <v>54.174195565178621</v>
      </c>
      <c r="J70" s="21">
        <f>IF(J33=0,"",J33/TrRoad_act!J40*100)</f>
        <v>53.111723808011277</v>
      </c>
      <c r="K70" s="21">
        <f>IF(K33=0,"",K33/TrRoad_act!K40*100)</f>
        <v>52.306577481736703</v>
      </c>
      <c r="L70" s="21">
        <f>IF(L33=0,"",L33/TrRoad_act!L40*100)</f>
        <v>51.401889861403362</v>
      </c>
      <c r="M70" s="21">
        <f>IF(M33=0,"",M33/TrRoad_act!M40*100)</f>
        <v>50.930805111696955</v>
      </c>
      <c r="N70" s="21">
        <f>IF(N33=0,"",N33/TrRoad_act!N40*100)</f>
        <v>50.954567141573889</v>
      </c>
      <c r="O70" s="21">
        <f>IF(O33=0,"",O33/TrRoad_act!O40*100)</f>
        <v>50.943867305697246</v>
      </c>
      <c r="P70" s="21">
        <f>IF(P33=0,"",P33/TrRoad_act!P40*100)</f>
        <v>50.976898705753669</v>
      </c>
      <c r="Q70" s="21">
        <f>IF(Q33=0,"",Q33/TrRoad_act!Q40*100)</f>
        <v>50.960568824020257</v>
      </c>
    </row>
    <row r="71" spans="1:17" ht="11.45" customHeight="1" x14ac:dyDescent="0.25">
      <c r="A71" s="62" t="s">
        <v>59</v>
      </c>
      <c r="B71" s="20" t="str">
        <f>IF(B34=0,"",B34/TrRoad_act!B41*100)</f>
        <v/>
      </c>
      <c r="C71" s="20" t="str">
        <f>IF(C34=0,"",C34/TrRoad_act!C41*100)</f>
        <v/>
      </c>
      <c r="D71" s="20" t="str">
        <f>IF(D34=0,"",D34/TrRoad_act!D41*100)</f>
        <v/>
      </c>
      <c r="E71" s="20" t="str">
        <f>IF(E34=0,"",E34/TrRoad_act!E41*100)</f>
        <v/>
      </c>
      <c r="F71" s="20" t="str">
        <f>IF(F34=0,"",F34/TrRoad_act!F41*100)</f>
        <v/>
      </c>
      <c r="G71" s="20" t="str">
        <f>IF(G34=0,"",G34/TrRoad_act!G41*100)</f>
        <v/>
      </c>
      <c r="H71" s="20" t="str">
        <f>IF(H34=0,"",H34/TrRoad_act!H41*100)</f>
        <v/>
      </c>
      <c r="I71" s="20" t="str">
        <f>IF(I34=0,"",I34/TrRoad_act!I41*100)</f>
        <v/>
      </c>
      <c r="J71" s="20" t="str">
        <f>IF(J34=0,"",J34/TrRoad_act!J41*100)</f>
        <v/>
      </c>
      <c r="K71" s="20" t="str">
        <f>IF(K34=0,"",K34/TrRoad_act!K41*100)</f>
        <v/>
      </c>
      <c r="L71" s="20" t="str">
        <f>IF(L34=0,"",L34/TrRoad_act!L41*100)</f>
        <v/>
      </c>
      <c r="M71" s="20" t="str">
        <f>IF(M34=0,"",M34/TrRoad_act!M41*100)</f>
        <v/>
      </c>
      <c r="N71" s="20" t="str">
        <f>IF(N34=0,"",N34/TrRoad_act!N41*100)</f>
        <v/>
      </c>
      <c r="O71" s="20" t="str">
        <f>IF(O34=0,"",O34/TrRoad_act!O41*100)</f>
        <v/>
      </c>
      <c r="P71" s="20" t="str">
        <f>IF(P34=0,"",P34/TrRoad_act!P41*100)</f>
        <v/>
      </c>
      <c r="Q71" s="20" t="str">
        <f>IF(Q34=0,"",Q34/TrRoad_act!Q41*100)</f>
        <v/>
      </c>
    </row>
    <row r="72" spans="1:17" ht="11.45" customHeight="1" x14ac:dyDescent="0.25">
      <c r="A72" s="62" t="s">
        <v>58</v>
      </c>
      <c r="B72" s="20">
        <f>IF(B36=0,"",B36/TrRoad_act!B42*100)</f>
        <v>62.800911893763754</v>
      </c>
      <c r="C72" s="20">
        <f>IF(C36=0,"",C36/TrRoad_act!C42*100)</f>
        <v>59.930221474343902</v>
      </c>
      <c r="D72" s="20">
        <f>IF(D36=0,"",D36/TrRoad_act!D42*100)</f>
        <v>59.258078062509654</v>
      </c>
      <c r="E72" s="20">
        <f>IF(E36=0,"",E36/TrRoad_act!E42*100)</f>
        <v>58.201646010592789</v>
      </c>
      <c r="F72" s="20">
        <f>IF(F36=0,"",F36/TrRoad_act!F42*100)</f>
        <v>57.279824132294507</v>
      </c>
      <c r="G72" s="20">
        <f>IF(G36=0,"",G36/TrRoad_act!G42*100)</f>
        <v>56.268819204749057</v>
      </c>
      <c r="H72" s="20">
        <f>IF(H36=0,"",H36/TrRoad_act!H42*100)</f>
        <v>55.136680603769726</v>
      </c>
      <c r="I72" s="20">
        <f>IF(I36=0,"",I36/TrRoad_act!I42*100)</f>
        <v>54.221885517139576</v>
      </c>
      <c r="J72" s="20">
        <f>IF(J36=0,"",J36/TrRoad_act!J42*100)</f>
        <v>53.154727248420208</v>
      </c>
      <c r="K72" s="20">
        <f>IF(K36=0,"",K36/TrRoad_act!K42*100)</f>
        <v>52.33299189897528</v>
      </c>
      <c r="L72" s="20">
        <f>IF(L36=0,"",L36/TrRoad_act!L42*100)</f>
        <v>51.426119858779394</v>
      </c>
      <c r="M72" s="20">
        <f>IF(M36=0,"",M36/TrRoad_act!M42*100)</f>
        <v>50.953673210480318</v>
      </c>
      <c r="N72" s="20">
        <f>IF(N36=0,"",N36/TrRoad_act!N42*100)</f>
        <v>50.977440793491432</v>
      </c>
      <c r="O72" s="20">
        <f>IF(O36=0,"",O36/TrRoad_act!O42*100)</f>
        <v>50.992502613882472</v>
      </c>
      <c r="P72" s="20">
        <f>IF(P36=0,"",P36/TrRoad_act!P42*100)</f>
        <v>51.014385828597931</v>
      </c>
      <c r="Q72" s="20">
        <f>IF(Q36=0,"",Q36/TrRoad_act!Q42*100)</f>
        <v>50.996913589371715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 t="str">
        <f>IF(P38=0,"",P38/TrRoad_act!P43*100)</f>
        <v/>
      </c>
      <c r="Q73" s="20" t="str">
        <f>IF(Q38=0,"",Q38/TrRoad_act!Q43*100)</f>
        <v/>
      </c>
    </row>
    <row r="74" spans="1:17" ht="11.45" customHeight="1" x14ac:dyDescent="0.25">
      <c r="A74" s="62" t="s">
        <v>56</v>
      </c>
      <c r="B74" s="20" t="str">
        <f>IF(B39=0,"",B39/TrRoad_act!B44*100)</f>
        <v/>
      </c>
      <c r="C74" s="20" t="str">
        <f>IF(C39=0,"",C39/TrRoad_act!C44*100)</f>
        <v/>
      </c>
      <c r="D74" s="20" t="str">
        <f>IF(D39=0,"",D39/TrRoad_act!D44*100)</f>
        <v/>
      </c>
      <c r="E74" s="20" t="str">
        <f>IF(E39=0,"",E39/TrRoad_act!E44*100)</f>
        <v/>
      </c>
      <c r="F74" s="20" t="str">
        <f>IF(F39=0,"",F39/TrRoad_act!F44*100)</f>
        <v/>
      </c>
      <c r="G74" s="20" t="str">
        <f>IF(G39=0,"",G39/TrRoad_act!G44*100)</f>
        <v/>
      </c>
      <c r="H74" s="20" t="str">
        <f>IF(H39=0,"",H39/TrRoad_act!H44*100)</f>
        <v/>
      </c>
      <c r="I74" s="20" t="str">
        <f>IF(I39=0,"",I39/TrRoad_act!I44*100)</f>
        <v/>
      </c>
      <c r="J74" s="20" t="str">
        <f>IF(J39=0,"",J39/TrRoad_act!J44*100)</f>
        <v/>
      </c>
      <c r="K74" s="20" t="str">
        <f>IF(K39=0,"",K39/TrRoad_act!K44*100)</f>
        <v/>
      </c>
      <c r="L74" s="20" t="str">
        <f>IF(L39=0,"",L39/TrRoad_act!L44*100)</f>
        <v/>
      </c>
      <c r="M74" s="20" t="str">
        <f>IF(M39=0,"",M39/TrRoad_act!M44*100)</f>
        <v/>
      </c>
      <c r="N74" s="20" t="str">
        <f>IF(N39=0,"",N39/TrRoad_act!N44*100)</f>
        <v/>
      </c>
      <c r="O74" s="20" t="str">
        <f>IF(O39=0,"",O39/TrRoad_act!O44*100)</f>
        <v/>
      </c>
      <c r="P74" s="20" t="str">
        <f>IF(P39=0,"",P39/TrRoad_act!P44*100)</f>
        <v/>
      </c>
      <c r="Q74" s="20" t="str">
        <f>IF(Q39=0,"",Q39/TrRoad_act!Q44*100)</f>
        <v/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>
        <f>IF(E41=0,"",E41/TrRoad_act!E45*100)</f>
        <v>34.395515240056255</v>
      </c>
      <c r="F75" s="20">
        <f>IF(F41=0,"",F41/TrRoad_act!F45*100)</f>
        <v>34.481504028156387</v>
      </c>
      <c r="G75" s="20">
        <f>IF(G41=0,"",G41/TrRoad_act!G45*100)</f>
        <v>34.567707788226784</v>
      </c>
      <c r="H75" s="20">
        <f>IF(H41=0,"",H41/TrRoad_act!H45*100)</f>
        <v>34.654127057697345</v>
      </c>
      <c r="I75" s="20">
        <f>IF(I41=0,"",I41/TrRoad_act!I45*100)</f>
        <v>34.740762375341589</v>
      </c>
      <c r="J75" s="20">
        <f>IF(J41=0,"",J41/TrRoad_act!J45*100)</f>
        <v>34.827614281279942</v>
      </c>
      <c r="K75" s="20">
        <f>IF(K41=0,"",K41/TrRoad_act!K45*100)</f>
        <v>34.914683316983144</v>
      </c>
      <c r="L75" s="20">
        <f>IF(L41=0,"",L41/TrRoad_act!L45*100)</f>
        <v>35.001970025275604</v>
      </c>
      <c r="M75" s="20">
        <f>IF(M41=0,"",M41/TrRoad_act!M45*100)</f>
        <v>35.08947495033879</v>
      </c>
      <c r="N75" s="20">
        <f>IF(N41=0,"",N41/TrRoad_act!N45*100)</f>
        <v>35.177198637714639</v>
      </c>
      <c r="O75" s="20">
        <f>IF(O41=0,"",O41/TrRoad_act!O45*100)</f>
        <v>34.168526507034471</v>
      </c>
      <c r="P75" s="20">
        <f>IF(P41=0,"",P41/TrRoad_act!P45*100)</f>
        <v>33.887495601604513</v>
      </c>
      <c r="Q75" s="20">
        <f>IF(Q41=0,"",Q41/TrRoad_act!Q45*100)</f>
        <v>33.972214340608524</v>
      </c>
    </row>
    <row r="76" spans="1:17" ht="11.45" customHeight="1" x14ac:dyDescent="0.25">
      <c r="A76" s="25" t="s">
        <v>18</v>
      </c>
      <c r="B76" s="24">
        <f>IF(B42=0,"",B42/TrRoad_act!B46*100)</f>
        <v>164.77293905323512</v>
      </c>
      <c r="C76" s="24">
        <f>IF(C42=0,"",C42/TrRoad_act!C46*100)</f>
        <v>164.67545007520948</v>
      </c>
      <c r="D76" s="24">
        <f>IF(D42=0,"",D42/TrRoad_act!D46*100)</f>
        <v>161.66366392187243</v>
      </c>
      <c r="E76" s="24">
        <f>IF(E42=0,"",E42/TrRoad_act!E46*100)</f>
        <v>183.79525166192101</v>
      </c>
      <c r="F76" s="24">
        <f>IF(F42=0,"",F42/TrRoad_act!F46*100)</f>
        <v>231.02613786343431</v>
      </c>
      <c r="G76" s="24">
        <f>IF(G42=0,"",G42/TrRoad_act!G46*100)</f>
        <v>252.91505504945411</v>
      </c>
      <c r="H76" s="24">
        <f>IF(H42=0,"",H42/TrRoad_act!H46*100)</f>
        <v>230.44293912421625</v>
      </c>
      <c r="I76" s="24">
        <f>IF(I42=0,"",I42/TrRoad_act!I46*100)</f>
        <v>204.77473091617551</v>
      </c>
      <c r="J76" s="24">
        <f>IF(J42=0,"",J42/TrRoad_act!J46*100)</f>
        <v>199.44220917542114</v>
      </c>
      <c r="K76" s="24">
        <f>IF(K42=0,"",K42/TrRoad_act!K46*100)</f>
        <v>189.03005805923218</v>
      </c>
      <c r="L76" s="24">
        <f>IF(L42=0,"",L42/TrRoad_act!L46*100)</f>
        <v>204.71426284614211</v>
      </c>
      <c r="M76" s="24">
        <f>IF(M42=0,"",M42/TrRoad_act!M46*100)</f>
        <v>210.30330603474039</v>
      </c>
      <c r="N76" s="24">
        <f>IF(N42=0,"",N42/TrRoad_act!N46*100)</f>
        <v>179.75498304350833</v>
      </c>
      <c r="O76" s="24">
        <f>IF(O42=0,"",O42/TrRoad_act!O46*100)</f>
        <v>183.08681469473825</v>
      </c>
      <c r="P76" s="24">
        <f>IF(P42=0,"",P42/TrRoad_act!P46*100)</f>
        <v>158.83184310902035</v>
      </c>
      <c r="Q76" s="24">
        <f>IF(Q42=0,"",Q42/TrRoad_act!Q46*100)</f>
        <v>145.379273023351</v>
      </c>
    </row>
    <row r="77" spans="1:17" ht="11.45" customHeight="1" x14ac:dyDescent="0.25">
      <c r="A77" s="23" t="s">
        <v>27</v>
      </c>
      <c r="B77" s="22">
        <f>IF(B43=0,"",B43/TrRoad_act!B47*100)</f>
        <v>9.4443620684614586</v>
      </c>
      <c r="C77" s="22">
        <f>IF(C43=0,"",C43/TrRoad_act!C47*100)</f>
        <v>9.2667161042591033</v>
      </c>
      <c r="D77" s="22">
        <f>IF(D43=0,"",D43/TrRoad_act!D47*100)</f>
        <v>9.1071642501943675</v>
      </c>
      <c r="E77" s="22">
        <f>IF(E43=0,"",E43/TrRoad_act!E47*100)</f>
        <v>8.9952536718962719</v>
      </c>
      <c r="F77" s="22">
        <f>IF(F43=0,"",F43/TrRoad_act!F47*100)</f>
        <v>8.8632802742386456</v>
      </c>
      <c r="G77" s="22">
        <f>IF(G43=0,"",G43/TrRoad_act!G47*100)</f>
        <v>8.7498758713307918</v>
      </c>
      <c r="H77" s="22">
        <f>IF(H43=0,"",H43/TrRoad_act!H47*100)</f>
        <v>8.6428447199443443</v>
      </c>
      <c r="I77" s="22">
        <f>IF(I43=0,"",I43/TrRoad_act!I47*100)</f>
        <v>8.5262582720858955</v>
      </c>
      <c r="J77" s="22">
        <f>IF(J43=0,"",J43/TrRoad_act!J47*100)</f>
        <v>8.3866323522434367</v>
      </c>
      <c r="K77" s="22">
        <f>IF(K43=0,"",K43/TrRoad_act!K47*100)</f>
        <v>8.3795619332142017</v>
      </c>
      <c r="L77" s="22">
        <f>IF(L43=0,"",L43/TrRoad_act!L47*100)</f>
        <v>8.2972235866845772</v>
      </c>
      <c r="M77" s="22">
        <f>IF(M43=0,"",M43/TrRoad_act!M47*100)</f>
        <v>8.2384977717752559</v>
      </c>
      <c r="N77" s="22">
        <f>IF(N43=0,"",N43/TrRoad_act!N47*100)</f>
        <v>8.1613382492320277</v>
      </c>
      <c r="O77" s="22">
        <f>IF(O43=0,"",O43/TrRoad_act!O47*100)</f>
        <v>8.0805492116318582</v>
      </c>
      <c r="P77" s="22">
        <f>IF(P43=0,"",P43/TrRoad_act!P47*100)</f>
        <v>8.0026157198194738</v>
      </c>
      <c r="Q77" s="22">
        <f>IF(Q43=0,"",Q43/TrRoad_act!Q47*100)</f>
        <v>7.9048832716083277</v>
      </c>
    </row>
    <row r="78" spans="1:17" ht="11.45" customHeight="1" x14ac:dyDescent="0.25">
      <c r="A78" s="62" t="s">
        <v>59</v>
      </c>
      <c r="B78" s="70">
        <f>IF(B44=0,"",B44/TrRoad_act!B48*100)</f>
        <v>8.7150534617333513</v>
      </c>
      <c r="C78" s="70">
        <f>IF(C44=0,"",C44/TrRoad_act!C48*100)</f>
        <v>8.7208743464827325</v>
      </c>
      <c r="D78" s="70">
        <f>IF(D44=0,"",D44/TrRoad_act!D48*100)</f>
        <v>8.7015045659176309</v>
      </c>
      <c r="E78" s="70">
        <f>IF(E44=0,"",E44/TrRoad_act!E48*100)</f>
        <v>8.6498837407890274</v>
      </c>
      <c r="F78" s="70">
        <f>IF(F44=0,"",F44/TrRoad_act!F48*100)</f>
        <v>8.595816310756863</v>
      </c>
      <c r="G78" s="70">
        <f>IF(G44=0,"",G44/TrRoad_act!G48*100)</f>
        <v>8.5258848274569221</v>
      </c>
      <c r="H78" s="70">
        <f>IF(H44=0,"",H44/TrRoad_act!H48*100)</f>
        <v>8.4524214619385134</v>
      </c>
      <c r="I78" s="70">
        <f>IF(I44=0,"",I44/TrRoad_act!I48*100)</f>
        <v>8.3596923943556298</v>
      </c>
      <c r="J78" s="70">
        <f>IF(J44=0,"",J44/TrRoad_act!J48*100)</f>
        <v>8.2322821203893195</v>
      </c>
      <c r="K78" s="70">
        <f>IF(K44=0,"",K44/TrRoad_act!K48*100)</f>
        <v>8.0723123869483491</v>
      </c>
      <c r="L78" s="70">
        <f>IF(L44=0,"",L44/TrRoad_act!L48*100)</f>
        <v>7.9546845671925288</v>
      </c>
      <c r="M78" s="70">
        <f>IF(M44=0,"",M44/TrRoad_act!M48*100)</f>
        <v>7.8495642933629126</v>
      </c>
      <c r="N78" s="70">
        <f>IF(N44=0,"",N44/TrRoad_act!N48*100)</f>
        <v>7.7704706205351224</v>
      </c>
      <c r="O78" s="70">
        <f>IF(O44=0,"",O44/TrRoad_act!O48*100)</f>
        <v>7.8027843287778813</v>
      </c>
      <c r="P78" s="70">
        <f>IF(P44=0,"",P44/TrRoad_act!P48*100)</f>
        <v>7.8224742491398418</v>
      </c>
      <c r="Q78" s="70">
        <f>IF(Q44=0,"",Q44/TrRoad_act!Q48*100)</f>
        <v>7.8206760203247763</v>
      </c>
    </row>
    <row r="79" spans="1:17" ht="11.45" customHeight="1" x14ac:dyDescent="0.25">
      <c r="A79" s="62" t="s">
        <v>58</v>
      </c>
      <c r="B79" s="70">
        <f>IF(B46=0,"",B46/TrRoad_act!B49*100)</f>
        <v>9.5270478659008155</v>
      </c>
      <c r="C79" s="70">
        <f>IF(C46=0,"",C46/TrRoad_act!C49*100)</f>
        <v>9.3176071746058415</v>
      </c>
      <c r="D79" s="70">
        <f>IF(D46=0,"",D46/TrRoad_act!D49*100)</f>
        <v>9.1390113497535008</v>
      </c>
      <c r="E79" s="70">
        <f>IF(E46=0,"",E46/TrRoad_act!E49*100)</f>
        <v>9.0185892862223351</v>
      </c>
      <c r="F79" s="70">
        <f>IF(F46=0,"",F46/TrRoad_act!F49*100)</f>
        <v>8.8784200224936978</v>
      </c>
      <c r="G79" s="70">
        <f>IF(G46=0,"",G46/TrRoad_act!G49*100)</f>
        <v>8.7604589670590425</v>
      </c>
      <c r="H79" s="70">
        <f>IF(H46=0,"",H46/TrRoad_act!H49*100)</f>
        <v>8.6506416026994923</v>
      </c>
      <c r="I79" s="70">
        <f>IF(I46=0,"",I46/TrRoad_act!I49*100)</f>
        <v>8.5322765060029901</v>
      </c>
      <c r="J79" s="70">
        <f>IF(J46=0,"",J46/TrRoad_act!J49*100)</f>
        <v>8.3916819949960786</v>
      </c>
      <c r="K79" s="70">
        <f>IF(K46=0,"",K46/TrRoad_act!K49*100)</f>
        <v>8.3890210154373825</v>
      </c>
      <c r="L79" s="70">
        <f>IF(L46=0,"",L46/TrRoad_act!L49*100)</f>
        <v>8.3069717526041753</v>
      </c>
      <c r="M79" s="70">
        <f>IF(M46=0,"",M46/TrRoad_act!M49*100)</f>
        <v>8.2485869111066936</v>
      </c>
      <c r="N79" s="70">
        <f>IF(N46=0,"",N46/TrRoad_act!N49*100)</f>
        <v>8.1724053288497522</v>
      </c>
      <c r="O79" s="70">
        <f>IF(O46=0,"",O46/TrRoad_act!O49*100)</f>
        <v>8.0911359326233416</v>
      </c>
      <c r="P79" s="70">
        <f>IF(P46=0,"",P46/TrRoad_act!P49*100)</f>
        <v>8.0115934725418771</v>
      </c>
      <c r="Q79" s="70">
        <f>IF(Q46=0,"",Q46/TrRoad_act!Q49*100)</f>
        <v>7.9113410728051088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>
        <f>IF(O48=0,"",O48/TrRoad_act!O50*100)</f>
        <v>9.3946336727437707</v>
      </c>
      <c r="P80" s="70">
        <f>IF(P48=0,"",P48/TrRoad_act!P50*100)</f>
        <v>9.3556391467068991</v>
      </c>
      <c r="Q80" s="70">
        <f>IF(Q48=0,"",Q48/TrRoad_act!Q50*100)</f>
        <v>9.3606075069073604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 t="str">
        <f>IF(O49=0,"",O49/TrRoad_act!O51*100)</f>
        <v/>
      </c>
      <c r="P81" s="70" t="str">
        <f>IF(P49=0,"",P49/TrRoad_act!P51*100)</f>
        <v/>
      </c>
      <c r="Q81" s="70" t="str">
        <f>IF(Q49=0,"",Q49/TrRoad_act!Q51*100)</f>
        <v/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>
        <f>IF(H51=0,"",H51/TrRoad_act!H52*100)</f>
        <v>4.3816713777226592</v>
      </c>
      <c r="I82" s="70">
        <f>IF(I51=0,"",I51/TrRoad_act!I52*100)</f>
        <v>4.3879910960569761</v>
      </c>
      <c r="J82" s="70">
        <f>IF(J51=0,"",J51/TrRoad_act!J52*100)</f>
        <v>4.3989610737971185</v>
      </c>
      <c r="K82" s="70">
        <f>IF(K51=0,"",K51/TrRoad_act!K52*100)</f>
        <v>4.4029783494631776</v>
      </c>
      <c r="L82" s="70">
        <f>IF(L51=0,"",L51/TrRoad_act!L52*100)</f>
        <v>4.4139857953368349</v>
      </c>
      <c r="M82" s="70">
        <f>IF(M51=0,"",M51/TrRoad_act!M52*100)</f>
        <v>4.4250207598251778</v>
      </c>
      <c r="N82" s="70">
        <f>IF(N51=0,"",N51/TrRoad_act!N52*100)</f>
        <v>4.4517282762330845</v>
      </c>
      <c r="O82" s="70">
        <f>IF(O51=0,"",O51/TrRoad_act!O52*100)</f>
        <v>4.4760444127608672</v>
      </c>
      <c r="P82" s="70">
        <f>IF(P51=0,"",P51/TrRoad_act!P52*100)</f>
        <v>4.4951917346992145</v>
      </c>
      <c r="Q82" s="70">
        <f>IF(Q51=0,"",Q51/TrRoad_act!Q52*100)</f>
        <v>4.5098703090866596</v>
      </c>
    </row>
    <row r="83" spans="1:17" ht="11.45" customHeight="1" x14ac:dyDescent="0.25">
      <c r="A83" s="19" t="s">
        <v>24</v>
      </c>
      <c r="B83" s="21">
        <f>IF(B52=0,"",B52/TrRoad_act!B53*100)</f>
        <v>480.33836392370375</v>
      </c>
      <c r="C83" s="21">
        <f>IF(C52=0,"",C52/TrRoad_act!C53*100)</f>
        <v>471.33885756402003</v>
      </c>
      <c r="D83" s="21">
        <f>IF(D52=0,"",D52/TrRoad_act!D53*100)</f>
        <v>453.55922682713174</v>
      </c>
      <c r="E83" s="21">
        <f>IF(E52=0,"",E52/TrRoad_act!E53*100)</f>
        <v>532.47528679167738</v>
      </c>
      <c r="F83" s="21">
        <f>IF(F52=0,"",F52/TrRoad_act!F53*100)</f>
        <v>667.93341971861253</v>
      </c>
      <c r="G83" s="21">
        <f>IF(G52=0,"",G52/TrRoad_act!G53*100)</f>
        <v>763.76697633390472</v>
      </c>
      <c r="H83" s="21">
        <f>IF(H52=0,"",H52/TrRoad_act!H53*100)</f>
        <v>705.98619611733943</v>
      </c>
      <c r="I83" s="21">
        <f>IF(I52=0,"",I52/TrRoad_act!I53*100)</f>
        <v>646.32738749640043</v>
      </c>
      <c r="J83" s="21">
        <f>IF(J52=0,"",J52/TrRoad_act!J53*100)</f>
        <v>635.07935631487646</v>
      </c>
      <c r="K83" s="21">
        <f>IF(K52=0,"",K52/TrRoad_act!K53*100)</f>
        <v>710.708829097288</v>
      </c>
      <c r="L83" s="21">
        <f>IF(L52=0,"",L52/TrRoad_act!L53*100)</f>
        <v>764.49505020356571</v>
      </c>
      <c r="M83" s="21">
        <f>IF(M52=0,"",M52/TrRoad_act!M53*100)</f>
        <v>808.30541567888258</v>
      </c>
      <c r="N83" s="21">
        <f>IF(N52=0,"",N52/TrRoad_act!N53*100)</f>
        <v>587.1277311422657</v>
      </c>
      <c r="O83" s="21">
        <f>IF(O52=0,"",O52/TrRoad_act!O53*100)</f>
        <v>653.91151837639552</v>
      </c>
      <c r="P83" s="21">
        <f>IF(P52=0,"",P52/TrRoad_act!P53*100)</f>
        <v>525.78739146566647</v>
      </c>
      <c r="Q83" s="21">
        <f>IF(Q52=0,"",Q52/TrRoad_act!Q53*100)</f>
        <v>531.07165879884803</v>
      </c>
    </row>
    <row r="84" spans="1:17" ht="11.45" customHeight="1" x14ac:dyDescent="0.25">
      <c r="A84" s="17" t="s">
        <v>23</v>
      </c>
      <c r="B84" s="20">
        <f>IF(B53=0,"",B53/TrRoad_act!B54*100)</f>
        <v>53.282382183843509</v>
      </c>
      <c r="C84" s="20">
        <f>IF(C53=0,"",C53/TrRoad_act!C54*100)</f>
        <v>53.253330380755891</v>
      </c>
      <c r="D84" s="20">
        <f>IF(D53=0,"",D53/TrRoad_act!D54*100)</f>
        <v>53.084846846169278</v>
      </c>
      <c r="E84" s="20">
        <f>IF(E53=0,"",E53/TrRoad_act!E54*100)</f>
        <v>54.63314484961672</v>
      </c>
      <c r="F84" s="20">
        <f>IF(F53=0,"",F53/TrRoad_act!F54*100)</f>
        <v>57.326518279730131</v>
      </c>
      <c r="G84" s="20">
        <f>IF(G53=0,"",G53/TrRoad_act!G54*100)</f>
        <v>58.940255848419852</v>
      </c>
      <c r="H84" s="20">
        <f>IF(H53=0,"",H53/TrRoad_act!H54*100)</f>
        <v>57.847284577860449</v>
      </c>
      <c r="I84" s="20">
        <f>IF(I53=0,"",I53/TrRoad_act!I54*100)</f>
        <v>56.595851412639661</v>
      </c>
      <c r="J84" s="20">
        <f>IF(J53=0,"",J53/TrRoad_act!J54*100)</f>
        <v>56.161467521495346</v>
      </c>
      <c r="K84" s="20">
        <f>IF(K53=0,"",K53/TrRoad_act!K54*100)</f>
        <v>57.455382393799667</v>
      </c>
      <c r="L84" s="20">
        <f>IF(L53=0,"",L53/TrRoad_act!L54*100)</f>
        <v>58.413381419021157</v>
      </c>
      <c r="M84" s="20">
        <f>IF(M53=0,"",M53/TrRoad_act!M54*100)</f>
        <v>59.18910320000321</v>
      </c>
      <c r="N84" s="20">
        <f>IF(N53=0,"",N53/TrRoad_act!N54*100)</f>
        <v>54.86011742361049</v>
      </c>
      <c r="O84" s="20">
        <f>IF(O53=0,"",O53/TrRoad_act!O54*100)</f>
        <v>55.806022058495998</v>
      </c>
      <c r="P84" s="20">
        <f>IF(P53=0,"",P53/TrRoad_act!P54*100)</f>
        <v>53.270634270813808</v>
      </c>
      <c r="Q84" s="20">
        <f>IF(Q53=0,"",Q53/TrRoad_act!Q54*100)</f>
        <v>53.488385915728422</v>
      </c>
    </row>
    <row r="85" spans="1:17" ht="11.45" customHeight="1" x14ac:dyDescent="0.25">
      <c r="A85" s="15" t="s">
        <v>22</v>
      </c>
      <c r="B85" s="69">
        <f>IF(B55=0,"",B55/TrRoad_act!B55*100)</f>
        <v>841.512279972854</v>
      </c>
      <c r="C85" s="69">
        <f>IF(C55=0,"",C55/TrRoad_act!C55*100)</f>
        <v>852.07803151859684</v>
      </c>
      <c r="D85" s="69">
        <f>IF(D55=0,"",D55/TrRoad_act!D55*100)</f>
        <v>860.29787538366543</v>
      </c>
      <c r="E85" s="69">
        <f>IF(E55=0,"",E55/TrRoad_act!E55*100)</f>
        <v>997.09946464462314</v>
      </c>
      <c r="F85" s="69">
        <f>IF(F55=0,"",F55/TrRoad_act!F55*100)</f>
        <v>1152.1578905543674</v>
      </c>
      <c r="G85" s="69">
        <f>IF(G55=0,"",G55/TrRoad_act!G55*100)</f>
        <v>1270.3084355595843</v>
      </c>
      <c r="H85" s="69">
        <f>IF(H55=0,"",H55/TrRoad_act!H55*100)</f>
        <v>1240.5159205444936</v>
      </c>
      <c r="I85" s="69">
        <f>IF(I55=0,"",I55/TrRoad_act!I55*100)</f>
        <v>1094.139438141528</v>
      </c>
      <c r="J85" s="69">
        <f>IF(J55=0,"",J55/TrRoad_act!J55*100)</f>
        <v>998.44325592171242</v>
      </c>
      <c r="K85" s="69">
        <f>IF(K55=0,"",K55/TrRoad_act!K55*100)</f>
        <v>1002.9117856131943</v>
      </c>
      <c r="L85" s="69">
        <f>IF(L55=0,"",L55/TrRoad_act!L55*100)</f>
        <v>1101.8376024361537</v>
      </c>
      <c r="M85" s="69">
        <f>IF(M55=0,"",M55/TrRoad_act!M55*100)</f>
        <v>1198.3846339638449</v>
      </c>
      <c r="N85" s="69">
        <f>IF(N55=0,"",N55/TrRoad_act!N55*100)</f>
        <v>983.6690027573585</v>
      </c>
      <c r="O85" s="69">
        <f>IF(O55=0,"",O55/TrRoad_act!O55*100)</f>
        <v>1007.0585239791701</v>
      </c>
      <c r="P85" s="69">
        <f>IF(P55=0,"",P55/TrRoad_act!P55*100)</f>
        <v>886.53355607412186</v>
      </c>
      <c r="Q85" s="69">
        <f>IF(Q55=0,"",Q55/TrRoad_act!Q55*100)</f>
        <v>932.19691596687289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144.64957326408484</v>
      </c>
      <c r="C88" s="79">
        <f>IF(TrRoad_act!C4=0,"",C18/TrRoad_act!C4*1000)</f>
        <v>142.74916795445773</v>
      </c>
      <c r="D88" s="79">
        <f>IF(TrRoad_act!D4=0,"",D18/TrRoad_act!D4*1000)</f>
        <v>142.4880479121405</v>
      </c>
      <c r="E88" s="79">
        <f>IF(TrRoad_act!E4=0,"",E18/TrRoad_act!E4*1000)</f>
        <v>147.31840808328269</v>
      </c>
      <c r="F88" s="79">
        <f>IF(TrRoad_act!F4=0,"",F18/TrRoad_act!F4*1000)</f>
        <v>148.2629716573316</v>
      </c>
      <c r="G88" s="79">
        <f>IF(TrRoad_act!G4=0,"",G18/TrRoad_act!G4*1000)</f>
        <v>138.64023057448611</v>
      </c>
      <c r="H88" s="79">
        <f>IF(TrRoad_act!H4=0,"",H18/TrRoad_act!H4*1000)</f>
        <v>129.3248967185645</v>
      </c>
      <c r="I88" s="79">
        <f>IF(TrRoad_act!I4=0,"",I18/TrRoad_act!I4*1000)</f>
        <v>129.68635772133138</v>
      </c>
      <c r="J88" s="79">
        <f>IF(TrRoad_act!J4=0,"",J18/TrRoad_act!J4*1000)</f>
        <v>125.9474709541804</v>
      </c>
      <c r="K88" s="79">
        <f>IF(TrRoad_act!K4=0,"",K18/TrRoad_act!K4*1000)</f>
        <v>121.17995187003471</v>
      </c>
      <c r="L88" s="79">
        <f>IF(TrRoad_act!L4=0,"",L18/TrRoad_act!L4*1000)</f>
        <v>119.03733113279308</v>
      </c>
      <c r="M88" s="79">
        <f>IF(TrRoad_act!M4=0,"",M18/TrRoad_act!M4*1000)</f>
        <v>122.0363787453703</v>
      </c>
      <c r="N88" s="79">
        <f>IF(TrRoad_act!N4=0,"",N18/TrRoad_act!N4*1000)</f>
        <v>117.19463590770732</v>
      </c>
      <c r="O88" s="79">
        <f>IF(TrRoad_act!O4=0,"",O18/TrRoad_act!O4*1000)</f>
        <v>108.17048331172046</v>
      </c>
      <c r="P88" s="79">
        <f>IF(TrRoad_act!P4=0,"",P18/TrRoad_act!P4*1000)</f>
        <v>103.8422293815877</v>
      </c>
      <c r="Q88" s="79">
        <f>IF(TrRoad_act!Q4=0,"",Q18/TrRoad_act!Q4*1000)</f>
        <v>96.609560772466807</v>
      </c>
    </row>
    <row r="89" spans="1:17" ht="11.45" customHeight="1" x14ac:dyDescent="0.25">
      <c r="A89" s="23" t="s">
        <v>30</v>
      </c>
      <c r="B89" s="78">
        <f>IF(TrRoad_act!B5=0,"",B19/TrRoad_act!B5*1000)</f>
        <v>42.967542368524498</v>
      </c>
      <c r="C89" s="78">
        <f>IF(TrRoad_act!C5=0,"",C19/TrRoad_act!C5*1000)</f>
        <v>42.122915674076566</v>
      </c>
      <c r="D89" s="78">
        <f>IF(TrRoad_act!D5=0,"",D19/TrRoad_act!D5*1000)</f>
        <v>40.729929488337</v>
      </c>
      <c r="E89" s="78">
        <f>IF(TrRoad_act!E5=0,"",E19/TrRoad_act!E5*1000)</f>
        <v>41.070504945986002</v>
      </c>
      <c r="F89" s="78">
        <f>IF(TrRoad_act!F5=0,"",F19/TrRoad_act!F5*1000)</f>
        <v>41.536761065285368</v>
      </c>
      <c r="G89" s="78">
        <f>IF(TrRoad_act!G5=0,"",G19/TrRoad_act!G5*1000)</f>
        <v>40.918950746588656</v>
      </c>
      <c r="H89" s="78">
        <f>IF(TrRoad_act!H5=0,"",H19/TrRoad_act!H5*1000)</f>
        <v>40.932948828570275</v>
      </c>
      <c r="I89" s="78">
        <f>IF(TrRoad_act!I5=0,"",I19/TrRoad_act!I5*1000)</f>
        <v>40.236327036400688</v>
      </c>
      <c r="J89" s="78">
        <f>IF(TrRoad_act!J5=0,"",J19/TrRoad_act!J5*1000)</f>
        <v>40.369730444791699</v>
      </c>
      <c r="K89" s="78">
        <f>IF(TrRoad_act!K5=0,"",K19/TrRoad_act!K5*1000)</f>
        <v>39.72723717357097</v>
      </c>
      <c r="L89" s="78">
        <f>IF(TrRoad_act!L5=0,"",L19/TrRoad_act!L5*1000)</f>
        <v>38.914361975754879</v>
      </c>
      <c r="M89" s="78">
        <f>IF(TrRoad_act!M5=0,"",M19/TrRoad_act!M5*1000)</f>
        <v>38.996072666552138</v>
      </c>
      <c r="N89" s="78">
        <f>IF(TrRoad_act!N5=0,"",N19/TrRoad_act!N5*1000)</f>
        <v>37.584507573960032</v>
      </c>
      <c r="O89" s="78">
        <f>IF(TrRoad_act!O5=0,"",O19/TrRoad_act!O5*1000)</f>
        <v>37.63499322575705</v>
      </c>
      <c r="P89" s="78">
        <f>IF(TrRoad_act!P5=0,"",P19/TrRoad_act!P5*1000)</f>
        <v>37.162931880037533</v>
      </c>
      <c r="Q89" s="78">
        <f>IF(TrRoad_act!Q5=0,"",Q19/TrRoad_act!Q5*1000)</f>
        <v>36.603411145799555</v>
      </c>
    </row>
    <row r="90" spans="1:17" ht="11.45" customHeight="1" x14ac:dyDescent="0.25">
      <c r="A90" s="19" t="s">
        <v>29</v>
      </c>
      <c r="B90" s="76">
        <f>IF(TrRoad_act!B6=0,"",B21/TrRoad_act!B6*1000)</f>
        <v>156.95897512480309</v>
      </c>
      <c r="C90" s="76">
        <f>IF(TrRoad_act!C6=0,"",C21/TrRoad_act!C6*1000)</f>
        <v>155.25643609804868</v>
      </c>
      <c r="D90" s="76">
        <f>IF(TrRoad_act!D6=0,"",D21/TrRoad_act!D6*1000)</f>
        <v>156.00086897585982</v>
      </c>
      <c r="E90" s="76">
        <f>IF(TrRoad_act!E6=0,"",E21/TrRoad_act!E6*1000)</f>
        <v>161.69299644213783</v>
      </c>
      <c r="F90" s="76">
        <f>IF(TrRoad_act!F6=0,"",F21/TrRoad_act!F6*1000)</f>
        <v>163.30264767375982</v>
      </c>
      <c r="G90" s="76">
        <f>IF(TrRoad_act!G6=0,"",G21/TrRoad_act!G6*1000)</f>
        <v>152.56440375613099</v>
      </c>
      <c r="H90" s="76">
        <f>IF(TrRoad_act!H6=0,"",H21/TrRoad_act!H6*1000)</f>
        <v>142.06171069818623</v>
      </c>
      <c r="I90" s="76">
        <f>IF(TrRoad_act!I6=0,"",I21/TrRoad_act!I6*1000)</f>
        <v>143.01014142479198</v>
      </c>
      <c r="J90" s="76">
        <f>IF(TrRoad_act!J6=0,"",J21/TrRoad_act!J6*1000)</f>
        <v>139.41298757543527</v>
      </c>
      <c r="K90" s="76">
        <f>IF(TrRoad_act!K6=0,"",K21/TrRoad_act!K6*1000)</f>
        <v>133.84388521566635</v>
      </c>
      <c r="L90" s="76">
        <f>IF(TrRoad_act!L6=0,"",L21/TrRoad_act!L6*1000)</f>
        <v>132.38016487028347</v>
      </c>
      <c r="M90" s="76">
        <f>IF(TrRoad_act!M6=0,"",M21/TrRoad_act!M6*1000)</f>
        <v>136.47975662882962</v>
      </c>
      <c r="N90" s="76">
        <f>IF(TrRoad_act!N6=0,"",N21/TrRoad_act!N6*1000)</f>
        <v>130.94606231942961</v>
      </c>
      <c r="O90" s="76">
        <f>IF(TrRoad_act!O6=0,"",O21/TrRoad_act!O6*1000)</f>
        <v>120.6374751975432</v>
      </c>
      <c r="P90" s="76">
        <f>IF(TrRoad_act!P6=0,"",P21/TrRoad_act!P6*1000)</f>
        <v>115.38261754921963</v>
      </c>
      <c r="Q90" s="76">
        <f>IF(TrRoad_act!Q6=0,"",Q21/TrRoad_act!Q6*1000)</f>
        <v>107.41800872753466</v>
      </c>
    </row>
    <row r="91" spans="1:17" ht="11.45" customHeight="1" x14ac:dyDescent="0.25">
      <c r="A91" s="62" t="s">
        <v>59</v>
      </c>
      <c r="B91" s="77">
        <f>IF(TrRoad_act!B7=0,"",B22/TrRoad_act!B7*1000)</f>
        <v>168.77450574347478</v>
      </c>
      <c r="C91" s="77">
        <f>IF(TrRoad_act!C7=0,"",C22/TrRoad_act!C7*1000)</f>
        <v>170.75180911830734</v>
      </c>
      <c r="D91" s="77">
        <f>IF(TrRoad_act!D7=0,"",D22/TrRoad_act!D7*1000)</f>
        <v>174.13609678958446</v>
      </c>
      <c r="E91" s="77">
        <f>IF(TrRoad_act!E7=0,"",E22/TrRoad_act!E7*1000)</f>
        <v>182.59384724981908</v>
      </c>
      <c r="F91" s="77">
        <f>IF(TrRoad_act!F7=0,"",F22/TrRoad_act!F7*1000)</f>
        <v>186.07892391023285</v>
      </c>
      <c r="G91" s="77">
        <f>IF(TrRoad_act!G7=0,"",G22/TrRoad_act!G7*1000)</f>
        <v>174.6018930441393</v>
      </c>
      <c r="H91" s="77">
        <f>IF(TrRoad_act!H7=0,"",H22/TrRoad_act!H7*1000)</f>
        <v>162.58035476791406</v>
      </c>
      <c r="I91" s="77">
        <f>IF(TrRoad_act!I7=0,"",I22/TrRoad_act!I7*1000)</f>
        <v>163.46051513220465</v>
      </c>
      <c r="J91" s="77">
        <f>IF(TrRoad_act!J7=0,"",J22/TrRoad_act!J7*1000)</f>
        <v>159.31276309575708</v>
      </c>
      <c r="K91" s="77">
        <f>IF(TrRoad_act!K7=0,"",K22/TrRoad_act!K7*1000)</f>
        <v>153.67119411256058</v>
      </c>
      <c r="L91" s="77">
        <f>IF(TrRoad_act!L7=0,"",L22/TrRoad_act!L7*1000)</f>
        <v>153.32798315118637</v>
      </c>
      <c r="M91" s="77">
        <f>IF(TrRoad_act!M7=0,"",M22/TrRoad_act!M7*1000)</f>
        <v>158.53637871792159</v>
      </c>
      <c r="N91" s="77">
        <f>IF(TrRoad_act!N7=0,"",N22/TrRoad_act!N7*1000)</f>
        <v>152.47299971415478</v>
      </c>
      <c r="O91" s="77">
        <f>IF(TrRoad_act!O7=0,"",O22/TrRoad_act!O7*1000)</f>
        <v>140.904383722696</v>
      </c>
      <c r="P91" s="77">
        <f>IF(TrRoad_act!P7=0,"",P22/TrRoad_act!P7*1000)</f>
        <v>134.56689367712841</v>
      </c>
      <c r="Q91" s="77">
        <f>IF(TrRoad_act!Q7=0,"",Q22/TrRoad_act!Q7*1000)</f>
        <v>124.7186142503795</v>
      </c>
    </row>
    <row r="92" spans="1:17" ht="11.45" customHeight="1" x14ac:dyDescent="0.25">
      <c r="A92" s="62" t="s">
        <v>58</v>
      </c>
      <c r="B92" s="77">
        <f>IF(TrRoad_act!B8=0,"",B24/TrRoad_act!B8*1000)</f>
        <v>138.99604724345821</v>
      </c>
      <c r="C92" s="77">
        <f>IF(TrRoad_act!C8=0,"",C24/TrRoad_act!C8*1000)</f>
        <v>134.68508142137708</v>
      </c>
      <c r="D92" s="77">
        <f>IF(TrRoad_act!D8=0,"",D24/TrRoad_act!D8*1000)</f>
        <v>134.54877109248812</v>
      </c>
      <c r="E92" s="77">
        <f>IF(TrRoad_act!E8=0,"",E24/TrRoad_act!E8*1000)</f>
        <v>139.52457230156043</v>
      </c>
      <c r="F92" s="77">
        <f>IF(TrRoad_act!F8=0,"",F24/TrRoad_act!F8*1000)</f>
        <v>141.97687493259036</v>
      </c>
      <c r="G92" s="77">
        <f>IF(TrRoad_act!G8=0,"",G24/TrRoad_act!G8*1000)</f>
        <v>134.52520079224897</v>
      </c>
      <c r="H92" s="77">
        <f>IF(TrRoad_act!H8=0,"",H24/TrRoad_act!H8*1000)</f>
        <v>126.77550610935096</v>
      </c>
      <c r="I92" s="77">
        <f>IF(TrRoad_act!I8=0,"",I24/TrRoad_act!I8*1000)</f>
        <v>129.00657263165937</v>
      </c>
      <c r="J92" s="77">
        <f>IF(TrRoad_act!J8=0,"",J24/TrRoad_act!J8*1000)</f>
        <v>126.65562939654684</v>
      </c>
      <c r="K92" s="77">
        <f>IF(TrRoad_act!K8=0,"",K24/TrRoad_act!K8*1000)</f>
        <v>122.16094191816877</v>
      </c>
      <c r="L92" s="77">
        <f>IF(TrRoad_act!L8=0,"",L24/TrRoad_act!L8*1000)</f>
        <v>121.08473196560102</v>
      </c>
      <c r="M92" s="77">
        <f>IF(TrRoad_act!M8=0,"",M24/TrRoad_act!M8*1000)</f>
        <v>124.83485505881769</v>
      </c>
      <c r="N92" s="77">
        <f>IF(TrRoad_act!N8=0,"",N24/TrRoad_act!N8*1000)</f>
        <v>119.77599459922696</v>
      </c>
      <c r="O92" s="77">
        <f>IF(TrRoad_act!O8=0,"",O24/TrRoad_act!O8*1000)</f>
        <v>110.95337481523903</v>
      </c>
      <c r="P92" s="77">
        <f>IF(TrRoad_act!P8=0,"",P24/TrRoad_act!P8*1000)</f>
        <v>106.67229233899937</v>
      </c>
      <c r="Q92" s="77">
        <f>IF(TrRoad_act!Q8=0,"",Q24/TrRoad_act!Q8*1000)</f>
        <v>99.602384164697625</v>
      </c>
    </row>
    <row r="93" spans="1:17" ht="11.45" customHeight="1" x14ac:dyDescent="0.25">
      <c r="A93" s="62" t="s">
        <v>57</v>
      </c>
      <c r="B93" s="77">
        <f>IF(TrRoad_act!B9=0,"",B26/TrRoad_act!B9*1000)</f>
        <v>51.445746408061304</v>
      </c>
      <c r="C93" s="77">
        <f>IF(TrRoad_act!C9=0,"",C26/TrRoad_act!C9*1000)</f>
        <v>65.800075659061605</v>
      </c>
      <c r="D93" s="77">
        <f>IF(TrRoad_act!D9=0,"",D26/TrRoad_act!D9*1000)</f>
        <v>84.81038759077056</v>
      </c>
      <c r="E93" s="77">
        <f>IF(TrRoad_act!E9=0,"",E26/TrRoad_act!E9*1000)</f>
        <v>68.283043430448515</v>
      </c>
      <c r="F93" s="77">
        <f>IF(TrRoad_act!F9=0,"",F26/TrRoad_act!F9*1000)</f>
        <v>72.69352644858516</v>
      </c>
      <c r="G93" s="77">
        <f>IF(TrRoad_act!G9=0,"",G26/TrRoad_act!G9*1000)</f>
        <v>50.995182336117828</v>
      </c>
      <c r="H93" s="77">
        <f>IF(TrRoad_act!H9=0,"",H26/TrRoad_act!H9*1000)</f>
        <v>51.078422966197614</v>
      </c>
      <c r="I93" s="77">
        <f>IF(TrRoad_act!I9=0,"",I26/TrRoad_act!I9*1000)</f>
        <v>107.54166853386585</v>
      </c>
      <c r="J93" s="77">
        <f>IF(TrRoad_act!J9=0,"",J26/TrRoad_act!J9*1000)</f>
        <v>106.47531255594001</v>
      </c>
      <c r="K93" s="77">
        <f>IF(TrRoad_act!K9=0,"",K26/TrRoad_act!K9*1000)</f>
        <v>99.579752368367323</v>
      </c>
      <c r="L93" s="77">
        <f>IF(TrRoad_act!L9=0,"",L26/TrRoad_act!L9*1000)</f>
        <v>52.180901357692171</v>
      </c>
      <c r="M93" s="77">
        <f>IF(TrRoad_act!M9=0,"",M26/TrRoad_act!M9*1000)</f>
        <v>54.66726809221958</v>
      </c>
      <c r="N93" s="77">
        <f>IF(TrRoad_act!N9=0,"",N26/TrRoad_act!N9*1000)</f>
        <v>109.98509746320144</v>
      </c>
      <c r="O93" s="77">
        <f>IF(TrRoad_act!O9=0,"",O26/TrRoad_act!O9*1000)</f>
        <v>50.133907185008212</v>
      </c>
      <c r="P93" s="77">
        <f>IF(TrRoad_act!P9=0,"",P26/TrRoad_act!P9*1000)</f>
        <v>49.724945232905391</v>
      </c>
      <c r="Q93" s="77">
        <f>IF(TrRoad_act!Q9=0,"",Q26/TrRoad_act!Q9*1000)</f>
        <v>50.886343923539954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 t="str">
        <f>IF(TrRoad_act!F10=0,"",F27/TrRoad_act!F10*1000)</f>
        <v/>
      </c>
      <c r="G94" s="77" t="str">
        <f>IF(TrRoad_act!G10=0,"",G27/TrRoad_act!G10*1000)</f>
        <v/>
      </c>
      <c r="H94" s="77" t="str">
        <f>IF(TrRoad_act!H10=0,"",H27/TrRoad_act!H10*1000)</f>
        <v/>
      </c>
      <c r="I94" s="77" t="str">
        <f>IF(TrRoad_act!I10=0,"",I27/TrRoad_act!I10*1000)</f>
        <v/>
      </c>
      <c r="J94" s="77" t="str">
        <f>IF(TrRoad_act!J10=0,"",J27/TrRoad_act!J10*1000)</f>
        <v/>
      </c>
      <c r="K94" s="77" t="str">
        <f>IF(TrRoad_act!K10=0,"",K27/TrRoad_act!K10*1000)</f>
        <v/>
      </c>
      <c r="L94" s="77" t="str">
        <f>IF(TrRoad_act!L10=0,"",L27/TrRoad_act!L10*1000)</f>
        <v/>
      </c>
      <c r="M94" s="77" t="str">
        <f>IF(TrRoad_act!M10=0,"",M27/TrRoad_act!M10*1000)</f>
        <v/>
      </c>
      <c r="N94" s="77" t="str">
        <f>IF(TrRoad_act!N10=0,"",N27/TrRoad_act!N10*1000)</f>
        <v/>
      </c>
      <c r="O94" s="77" t="str">
        <f>IF(TrRoad_act!O10=0,"",O27/TrRoad_act!O10*1000)</f>
        <v/>
      </c>
      <c r="P94" s="77" t="str">
        <f>IF(TrRoad_act!P10=0,"",P27/TrRoad_act!P10*1000)</f>
        <v/>
      </c>
      <c r="Q94" s="77" t="str">
        <f>IF(TrRoad_act!Q10=0,"",Q27/TrRoad_act!Q10*1000)</f>
        <v/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>
        <f>IF(TrRoad_act!N11=0,"",N29/TrRoad_act!N11*1000)</f>
        <v>94.0534524171036</v>
      </c>
      <c r="O95" s="77">
        <f>IF(TrRoad_act!O11=0,"",O29/TrRoad_act!O11*1000)</f>
        <v>90.704408283935877</v>
      </c>
      <c r="P95" s="77">
        <f>IF(TrRoad_act!P11=0,"",P29/TrRoad_act!P11*1000)</f>
        <v>84.599854923163321</v>
      </c>
      <c r="Q95" s="77">
        <f>IF(TrRoad_act!Q11=0,"",Q29/TrRoad_act!Q11*1000)</f>
        <v>80.207730239710543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>
        <f>IF(TrRoad_act!J12=0,"",J32/TrRoad_act!J12*1000)</f>
        <v>25.373864683067112</v>
      </c>
      <c r="K96" s="77">
        <f>IF(TrRoad_act!K12=0,"",K32/TrRoad_act!K12*1000)</f>
        <v>25.436250539081442</v>
      </c>
      <c r="L96" s="77">
        <f>IF(TrRoad_act!L12=0,"",L32/TrRoad_act!L12*1000)</f>
        <v>25.520916415412035</v>
      </c>
      <c r="M96" s="77">
        <f>IF(TrRoad_act!M12=0,"",M32/TrRoad_act!M12*1000)</f>
        <v>25.695722931645903</v>
      </c>
      <c r="N96" s="77">
        <f>IF(TrRoad_act!N12=0,"",N32/TrRoad_act!N12*1000)</f>
        <v>25.84005682565294</v>
      </c>
      <c r="O96" s="77">
        <f>IF(TrRoad_act!O12=0,"",O32/TrRoad_act!O12*1000)</f>
        <v>26.001363072440114</v>
      </c>
      <c r="P96" s="77">
        <f>IF(TrRoad_act!P12=0,"",P32/TrRoad_act!P12*1000)</f>
        <v>26.169704141947673</v>
      </c>
      <c r="Q96" s="77">
        <f>IF(TrRoad_act!Q12=0,"",Q32/TrRoad_act!Q12*1000)</f>
        <v>25.962771415119246</v>
      </c>
    </row>
    <row r="97" spans="1:17" ht="11.45" customHeight="1" x14ac:dyDescent="0.25">
      <c r="A97" s="19" t="s">
        <v>28</v>
      </c>
      <c r="B97" s="76">
        <f>IF(TrRoad_act!B13=0,"",B33/TrRoad_act!B13*1000)</f>
        <v>39.311598209793196</v>
      </c>
      <c r="C97" s="76">
        <f>IF(TrRoad_act!C13=0,"",C33/TrRoad_act!C13*1000)</f>
        <v>38.515182435162828</v>
      </c>
      <c r="D97" s="76">
        <f>IF(TrRoad_act!D13=0,"",D33/TrRoad_act!D13*1000)</f>
        <v>37.424343434910419</v>
      </c>
      <c r="E97" s="76">
        <f>IF(TrRoad_act!E13=0,"",E33/TrRoad_act!E13*1000)</f>
        <v>36.67958789952754</v>
      </c>
      <c r="F97" s="76">
        <f>IF(TrRoad_act!F13=0,"",F33/TrRoad_act!F13*1000)</f>
        <v>35.237027822317067</v>
      </c>
      <c r="G97" s="76">
        <f>IF(TrRoad_act!G13=0,"",G33/TrRoad_act!G13*1000)</f>
        <v>34.587686910485083</v>
      </c>
      <c r="H97" s="76">
        <f>IF(TrRoad_act!H13=0,"",H33/TrRoad_act!H13*1000)</f>
        <v>33.409686161336317</v>
      </c>
      <c r="I97" s="76">
        <f>IF(TrRoad_act!I13=0,"",I33/TrRoad_act!I13*1000)</f>
        <v>32.494707168550896</v>
      </c>
      <c r="J97" s="76">
        <f>IF(TrRoad_act!J13=0,"",J33/TrRoad_act!J13*1000)</f>
        <v>31.436646082472784</v>
      </c>
      <c r="K97" s="76">
        <f>IF(TrRoad_act!K13=0,"",K33/TrRoad_act!K13*1000)</f>
        <v>32.109659869019012</v>
      </c>
      <c r="L97" s="76">
        <f>IF(TrRoad_act!L13=0,"",L33/TrRoad_act!L13*1000)</f>
        <v>31.290301142925976</v>
      </c>
      <c r="M97" s="76">
        <f>IF(TrRoad_act!M13=0,"",M33/TrRoad_act!M13*1000)</f>
        <v>30.224169880647366</v>
      </c>
      <c r="N97" s="76">
        <f>IF(TrRoad_act!N13=0,"",N33/TrRoad_act!N13*1000)</f>
        <v>29.617829286389977</v>
      </c>
      <c r="O97" s="76">
        <f>IF(TrRoad_act!O13=0,"",O33/TrRoad_act!O13*1000)</f>
        <v>29.05779975040836</v>
      </c>
      <c r="P97" s="76">
        <f>IF(TrRoad_act!P13=0,"",P33/TrRoad_act!P13*1000)</f>
        <v>28.521827620587487</v>
      </c>
      <c r="Q97" s="76">
        <f>IF(TrRoad_act!Q13=0,"",Q33/TrRoad_act!Q13*1000)</f>
        <v>27.779044217537532</v>
      </c>
    </row>
    <row r="98" spans="1:17" ht="11.45" customHeight="1" x14ac:dyDescent="0.25">
      <c r="A98" s="62" t="s">
        <v>59</v>
      </c>
      <c r="B98" s="75" t="str">
        <f>IF(TrRoad_act!B14=0,"",B34/TrRoad_act!B14*1000)</f>
        <v/>
      </c>
      <c r="C98" s="75" t="str">
        <f>IF(TrRoad_act!C14=0,"",C34/TrRoad_act!C14*1000)</f>
        <v/>
      </c>
      <c r="D98" s="75" t="str">
        <f>IF(TrRoad_act!D14=0,"",D34/TrRoad_act!D14*1000)</f>
        <v/>
      </c>
      <c r="E98" s="75" t="str">
        <f>IF(TrRoad_act!E14=0,"",E34/TrRoad_act!E14*1000)</f>
        <v/>
      </c>
      <c r="F98" s="75" t="str">
        <f>IF(TrRoad_act!F14=0,"",F34/TrRoad_act!F14*1000)</f>
        <v/>
      </c>
      <c r="G98" s="75" t="str">
        <f>IF(TrRoad_act!G14=0,"",G34/TrRoad_act!G14*1000)</f>
        <v/>
      </c>
      <c r="H98" s="75" t="str">
        <f>IF(TrRoad_act!H14=0,"",H34/TrRoad_act!H14*1000)</f>
        <v/>
      </c>
      <c r="I98" s="75" t="str">
        <f>IF(TrRoad_act!I14=0,"",I34/TrRoad_act!I14*1000)</f>
        <v/>
      </c>
      <c r="J98" s="75" t="str">
        <f>IF(TrRoad_act!J14=0,"",J34/TrRoad_act!J14*1000)</f>
        <v/>
      </c>
      <c r="K98" s="75" t="str">
        <f>IF(TrRoad_act!K14=0,"",K34/TrRoad_act!K14*1000)</f>
        <v/>
      </c>
      <c r="L98" s="75" t="str">
        <f>IF(TrRoad_act!L14=0,"",L34/TrRoad_act!L14*1000)</f>
        <v/>
      </c>
      <c r="M98" s="75" t="str">
        <f>IF(TrRoad_act!M14=0,"",M34/TrRoad_act!M14*1000)</f>
        <v/>
      </c>
      <c r="N98" s="75" t="str">
        <f>IF(TrRoad_act!N14=0,"",N34/TrRoad_act!N14*1000)</f>
        <v/>
      </c>
      <c r="O98" s="75" t="str">
        <f>IF(TrRoad_act!O14=0,"",O34/TrRoad_act!O14*1000)</f>
        <v/>
      </c>
      <c r="P98" s="75" t="str">
        <f>IF(TrRoad_act!P14=0,"",P34/TrRoad_act!P14*1000)</f>
        <v/>
      </c>
      <c r="Q98" s="75" t="str">
        <f>IF(TrRoad_act!Q14=0,"",Q34/TrRoad_act!Q14*1000)</f>
        <v/>
      </c>
    </row>
    <row r="99" spans="1:17" ht="11.45" customHeight="1" x14ac:dyDescent="0.25">
      <c r="A99" s="62" t="s">
        <v>58</v>
      </c>
      <c r="B99" s="75">
        <f>IF(TrRoad_act!B15=0,"",B36/TrRoad_act!B15*1000)</f>
        <v>39.311598209793196</v>
      </c>
      <c r="C99" s="75">
        <f>IF(TrRoad_act!C15=0,"",C36/TrRoad_act!C15*1000)</f>
        <v>38.515182435162828</v>
      </c>
      <c r="D99" s="75">
        <f>IF(TrRoad_act!D15=0,"",D36/TrRoad_act!D15*1000)</f>
        <v>37.424343434910419</v>
      </c>
      <c r="E99" s="75">
        <f>IF(TrRoad_act!E15=0,"",E36/TrRoad_act!E15*1000)</f>
        <v>36.720069120964055</v>
      </c>
      <c r="F99" s="75">
        <f>IF(TrRoad_act!F15=0,"",F36/TrRoad_act!F15*1000)</f>
        <v>35.274318656690696</v>
      </c>
      <c r="G99" s="75">
        <f>IF(TrRoad_act!G15=0,"",G36/TrRoad_act!G15*1000)</f>
        <v>34.621881143674905</v>
      </c>
      <c r="H99" s="75">
        <f>IF(TrRoad_act!H15=0,"",H36/TrRoad_act!H15*1000)</f>
        <v>33.441202081073939</v>
      </c>
      <c r="I99" s="75">
        <f>IF(TrRoad_act!I15=0,"",I36/TrRoad_act!I15*1000)</f>
        <v>32.523312503760515</v>
      </c>
      <c r="J99" s="75">
        <f>IF(TrRoad_act!J15=0,"",J36/TrRoad_act!J15*1000)</f>
        <v>31.462099670485674</v>
      </c>
      <c r="K99" s="75">
        <f>IF(TrRoad_act!K15=0,"",K36/TrRoad_act!K15*1000)</f>
        <v>32.125874999008467</v>
      </c>
      <c r="L99" s="75">
        <f>IF(TrRoad_act!L15=0,"",L36/TrRoad_act!L15*1000)</f>
        <v>31.305050871323751</v>
      </c>
      <c r="M99" s="75">
        <f>IF(TrRoad_act!M15=0,"",M36/TrRoad_act!M15*1000)</f>
        <v>30.237740632198612</v>
      </c>
      <c r="N99" s="75">
        <f>IF(TrRoad_act!N15=0,"",N36/TrRoad_act!N15*1000)</f>
        <v>29.631124815243503</v>
      </c>
      <c r="O99" s="75">
        <f>IF(TrRoad_act!O15=0,"",O36/TrRoad_act!O15*1000)</f>
        <v>29.085540774417499</v>
      </c>
      <c r="P99" s="75">
        <f>IF(TrRoad_act!P15=0,"",P36/TrRoad_act!P15*1000)</f>
        <v>28.542801851717691</v>
      </c>
      <c r="Q99" s="75">
        <f>IF(TrRoad_act!Q15=0,"",Q36/TrRoad_act!Q15*1000)</f>
        <v>27.798856061617627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 t="str">
        <f>IF(TrRoad_act!P16=0,"",P38/TrRoad_act!P16*1000)</f>
        <v/>
      </c>
      <c r="Q100" s="75" t="str">
        <f>IF(TrRoad_act!Q16=0,"",Q38/TrRoad_act!Q16*1000)</f>
        <v/>
      </c>
    </row>
    <row r="101" spans="1:17" ht="11.45" customHeight="1" x14ac:dyDescent="0.25">
      <c r="A101" s="62" t="s">
        <v>56</v>
      </c>
      <c r="B101" s="75" t="str">
        <f>IF(TrRoad_act!B17=0,"",B39/TrRoad_act!B17*1000)</f>
        <v/>
      </c>
      <c r="C101" s="75" t="str">
        <f>IF(TrRoad_act!C17=0,"",C39/TrRoad_act!C17*1000)</f>
        <v/>
      </c>
      <c r="D101" s="75" t="str">
        <f>IF(TrRoad_act!D17=0,"",D39/TrRoad_act!D17*1000)</f>
        <v/>
      </c>
      <c r="E101" s="75" t="str">
        <f>IF(TrRoad_act!E17=0,"",E39/TrRoad_act!E17*1000)</f>
        <v/>
      </c>
      <c r="F101" s="75" t="str">
        <f>IF(TrRoad_act!F17=0,"",F39/TrRoad_act!F17*1000)</f>
        <v/>
      </c>
      <c r="G101" s="75" t="str">
        <f>IF(TrRoad_act!G17=0,"",G39/TrRoad_act!G17*1000)</f>
        <v/>
      </c>
      <c r="H101" s="75" t="str">
        <f>IF(TrRoad_act!H17=0,"",H39/TrRoad_act!H17*1000)</f>
        <v/>
      </c>
      <c r="I101" s="75" t="str">
        <f>IF(TrRoad_act!I17=0,"",I39/TrRoad_act!I17*1000)</f>
        <v/>
      </c>
      <c r="J101" s="75" t="str">
        <f>IF(TrRoad_act!J17=0,"",J39/TrRoad_act!J17*1000)</f>
        <v/>
      </c>
      <c r="K101" s="75" t="str">
        <f>IF(TrRoad_act!K17=0,"",K39/TrRoad_act!K17*1000)</f>
        <v/>
      </c>
      <c r="L101" s="75" t="str">
        <f>IF(TrRoad_act!L17=0,"",L39/TrRoad_act!L17*1000)</f>
        <v/>
      </c>
      <c r="M101" s="75" t="str">
        <f>IF(TrRoad_act!M17=0,"",M39/TrRoad_act!M17*1000)</f>
        <v/>
      </c>
      <c r="N101" s="75" t="str">
        <f>IF(TrRoad_act!N17=0,"",N39/TrRoad_act!N17*1000)</f>
        <v/>
      </c>
      <c r="O101" s="75" t="str">
        <f>IF(TrRoad_act!O17=0,"",O39/TrRoad_act!O17*1000)</f>
        <v/>
      </c>
      <c r="P101" s="75" t="str">
        <f>IF(TrRoad_act!P17=0,"",P39/TrRoad_act!P17*1000)</f>
        <v/>
      </c>
      <c r="Q101" s="75" t="str">
        <f>IF(TrRoad_act!Q17=0,"",Q39/TrRoad_act!Q17*1000)</f>
        <v/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>
        <f>IF(TrRoad_act!E18=0,"",E41/TrRoad_act!E18*1000)</f>
        <v>21.700515082273945</v>
      </c>
      <c r="F102" s="75">
        <f>IF(TrRoad_act!F18=0,"",F41/TrRoad_act!F18*1000)</f>
        <v>21.234554736794188</v>
      </c>
      <c r="G102" s="75">
        <f>IF(TrRoad_act!G18=0,"",G41/TrRoad_act!G18*1000)</f>
        <v>21.269311980733089</v>
      </c>
      <c r="H102" s="75">
        <f>IF(TrRoad_act!H18=0,"",H41/TrRoad_act!H18*1000)</f>
        <v>21.01823419889438</v>
      </c>
      <c r="I102" s="75">
        <f>IF(TrRoad_act!I18=0,"",I41/TrRoad_act!I18*1000)</f>
        <v>20.838166370938215</v>
      </c>
      <c r="J102" s="75">
        <f>IF(TrRoad_act!J18=0,"",J41/TrRoad_act!J18*1000)</f>
        <v>20.614344735169844</v>
      </c>
      <c r="K102" s="75">
        <f>IF(TrRoad_act!K18=0,"",K41/TrRoad_act!K18*1000)</f>
        <v>21.433224265806398</v>
      </c>
      <c r="L102" s="75">
        <f>IF(TrRoad_act!L18=0,"",L41/TrRoad_act!L18*1000)</f>
        <v>21.307041154316046</v>
      </c>
      <c r="M102" s="75">
        <f>IF(TrRoad_act!M18=0,"",M41/TrRoad_act!M18*1000)</f>
        <v>20.823355326817524</v>
      </c>
      <c r="N102" s="75">
        <f>IF(TrRoad_act!N18=0,"",N41/TrRoad_act!N18*1000)</f>
        <v>20.447083008879048</v>
      </c>
      <c r="O102" s="75">
        <f>IF(TrRoad_act!O18=0,"",O41/TrRoad_act!O18*1000)</f>
        <v>19.489337058965138</v>
      </c>
      <c r="P102" s="75">
        <f>IF(TrRoad_act!P18=0,"",P41/TrRoad_act!P18*1000)</f>
        <v>18.96022183737297</v>
      </c>
      <c r="Q102" s="75">
        <f>IF(TrRoad_act!Q18=0,"",Q41/TrRoad_act!Q18*1000)</f>
        <v>18.518546125227054</v>
      </c>
    </row>
    <row r="103" spans="1:17" ht="11.45" customHeight="1" x14ac:dyDescent="0.25">
      <c r="A103" s="25" t="s">
        <v>36</v>
      </c>
      <c r="B103" s="79">
        <f>IF(TrRoad_act!B19=0,"",B42/TrRoad_act!B19*1000)</f>
        <v>449.10373517512727</v>
      </c>
      <c r="C103" s="79">
        <f>IF(TrRoad_act!C19=0,"",C42/TrRoad_act!C19*1000)</f>
        <v>442.632142042959</v>
      </c>
      <c r="D103" s="79">
        <f>IF(TrRoad_act!D19=0,"",D42/TrRoad_act!D19*1000)</f>
        <v>428.51895708155985</v>
      </c>
      <c r="E103" s="79">
        <f>IF(TrRoad_act!E19=0,"",E42/TrRoad_act!E19*1000)</f>
        <v>498.57245871251399</v>
      </c>
      <c r="F103" s="79">
        <f>IF(TrRoad_act!F19=0,"",F42/TrRoad_act!F19*1000)</f>
        <v>602.70006046562764</v>
      </c>
      <c r="G103" s="79">
        <f>IF(TrRoad_act!G19=0,"",G42/TrRoad_act!G19*1000)</f>
        <v>682.39888414498569</v>
      </c>
      <c r="H103" s="79">
        <f>IF(TrRoad_act!H19=0,"",H42/TrRoad_act!H19*1000)</f>
        <v>642.52353844264121</v>
      </c>
      <c r="I103" s="79">
        <f>IF(TrRoad_act!I19=0,"",I42/TrRoad_act!I19*1000)</f>
        <v>577.63659237851948</v>
      </c>
      <c r="J103" s="79">
        <f>IF(TrRoad_act!J19=0,"",J42/TrRoad_act!J19*1000)</f>
        <v>546.82338775349001</v>
      </c>
      <c r="K103" s="79">
        <f>IF(TrRoad_act!K19=0,"",K42/TrRoad_act!K19*1000)</f>
        <v>537.91775089295425</v>
      </c>
      <c r="L103" s="79">
        <f>IF(TrRoad_act!L19=0,"",L42/TrRoad_act!L19*1000)</f>
        <v>569.41409925986534</v>
      </c>
      <c r="M103" s="79">
        <f>IF(TrRoad_act!M19=0,"",M42/TrRoad_act!M19*1000)</f>
        <v>595.84836471295318</v>
      </c>
      <c r="N103" s="79">
        <f>IF(TrRoad_act!N19=0,"",N42/TrRoad_act!N19*1000)</f>
        <v>446.26455088753625</v>
      </c>
      <c r="O103" s="79">
        <f>IF(TrRoad_act!O19=0,"",O42/TrRoad_act!O19*1000)</f>
        <v>497.49971609029336</v>
      </c>
      <c r="P103" s="79">
        <f>IF(TrRoad_act!P19=0,"",P42/TrRoad_act!P19*1000)</f>
        <v>399.95344605650655</v>
      </c>
      <c r="Q103" s="79">
        <f>IF(TrRoad_act!Q19=0,"",Q42/TrRoad_act!Q19*1000)</f>
        <v>403.19224978277896</v>
      </c>
    </row>
    <row r="104" spans="1:17" ht="11.45" customHeight="1" x14ac:dyDescent="0.25">
      <c r="A104" s="23" t="s">
        <v>27</v>
      </c>
      <c r="B104" s="78">
        <f>IF(TrRoad_act!B20=0,"",B43/TrRoad_act!B20*1000)</f>
        <v>370.86554190884237</v>
      </c>
      <c r="C104" s="78">
        <f>IF(TrRoad_act!C20=0,"",C43/TrRoad_act!C20*1000)</f>
        <v>360.30064568221002</v>
      </c>
      <c r="D104" s="78">
        <f>IF(TrRoad_act!D20=0,"",D43/TrRoad_act!D20*1000)</f>
        <v>352.83838835536278</v>
      </c>
      <c r="E104" s="78">
        <f>IF(TrRoad_act!E20=0,"",E43/TrRoad_act!E20*1000)</f>
        <v>346.81974373852387</v>
      </c>
      <c r="F104" s="78">
        <f>IF(TrRoad_act!F20=0,"",F43/TrRoad_act!F20*1000)</f>
        <v>339.59653151334709</v>
      </c>
      <c r="G104" s="78">
        <f>IF(TrRoad_act!G20=0,"",G43/TrRoad_act!G20*1000)</f>
        <v>333.75352591859689</v>
      </c>
      <c r="H104" s="78">
        <f>IF(TrRoad_act!H20=0,"",H43/TrRoad_act!H20*1000)</f>
        <v>328.85138117305127</v>
      </c>
      <c r="I104" s="78">
        <f>IF(TrRoad_act!I20=0,"",I43/TrRoad_act!I20*1000)</f>
        <v>324.76072087864696</v>
      </c>
      <c r="J104" s="78">
        <f>IF(TrRoad_act!J20=0,"",J43/TrRoad_act!J20*1000)</f>
        <v>318.19568783564836</v>
      </c>
      <c r="K104" s="78">
        <f>IF(TrRoad_act!K20=0,"",K43/TrRoad_act!K20*1000)</f>
        <v>315.68998311499138</v>
      </c>
      <c r="L104" s="78">
        <f>IF(TrRoad_act!L20=0,"",L43/TrRoad_act!L20*1000)</f>
        <v>312.67455333976972</v>
      </c>
      <c r="M104" s="78">
        <f>IF(TrRoad_act!M20=0,"",M43/TrRoad_act!M20*1000)</f>
        <v>310.54448861322459</v>
      </c>
      <c r="N104" s="78">
        <f>IF(TrRoad_act!N20=0,"",N43/TrRoad_act!N20*1000)</f>
        <v>305.78937009605664</v>
      </c>
      <c r="O104" s="78">
        <f>IF(TrRoad_act!O20=0,"",O43/TrRoad_act!O20*1000)</f>
        <v>301.07166757512169</v>
      </c>
      <c r="P104" s="78">
        <f>IF(TrRoad_act!P20=0,"",P43/TrRoad_act!P20*1000)</f>
        <v>299.63989451196312</v>
      </c>
      <c r="Q104" s="78">
        <f>IF(TrRoad_act!Q20=0,"",Q43/TrRoad_act!Q20*1000)</f>
        <v>296.31813371170409</v>
      </c>
    </row>
    <row r="105" spans="1:17" ht="11.45" customHeight="1" x14ac:dyDescent="0.25">
      <c r="A105" s="62" t="s">
        <v>59</v>
      </c>
      <c r="B105" s="77">
        <f>IF(TrRoad_act!B21=0,"",B44/TrRoad_act!B21*1000)</f>
        <v>425.6539488664954</v>
      </c>
      <c r="C105" s="77">
        <f>IF(TrRoad_act!C21=0,"",C44/TrRoad_act!C21*1000)</f>
        <v>423.60012544153966</v>
      </c>
      <c r="D105" s="77">
        <f>IF(TrRoad_act!D21=0,"",D44/TrRoad_act!D21*1000)</f>
        <v>422.43378167290223</v>
      </c>
      <c r="E105" s="77">
        <f>IF(TrRoad_act!E21=0,"",E44/TrRoad_act!E21*1000)</f>
        <v>418.62229689810272</v>
      </c>
      <c r="F105" s="77">
        <f>IF(TrRoad_act!F21=0,"",F44/TrRoad_act!F21*1000)</f>
        <v>414.14294390948805</v>
      </c>
      <c r="G105" s="77">
        <f>IF(TrRoad_act!G21=0,"",G44/TrRoad_act!G21*1000)</f>
        <v>409.50309772518483</v>
      </c>
      <c r="H105" s="77">
        <f>IF(TrRoad_act!H21=0,"",H44/TrRoad_act!H21*1000)</f>
        <v>405.23085523934611</v>
      </c>
      <c r="I105" s="77">
        <f>IF(TrRoad_act!I21=0,"",I44/TrRoad_act!I21*1000)</f>
        <v>401.32729503764568</v>
      </c>
      <c r="J105" s="77">
        <f>IF(TrRoad_act!J21=0,"",J44/TrRoad_act!J21*1000)</f>
        <v>393.32186322408722</v>
      </c>
      <c r="K105" s="77">
        <f>IF(TrRoad_act!K21=0,"",K44/TrRoad_act!K21*1000)</f>
        <v>382.5305362163183</v>
      </c>
      <c r="L105" s="77">
        <f>IF(TrRoad_act!L21=0,"",L44/TrRoad_act!L21*1000)</f>
        <v>376.58679031046847</v>
      </c>
      <c r="M105" s="77">
        <f>IF(TrRoad_act!M21=0,"",M44/TrRoad_act!M21*1000)</f>
        <v>371.28508346276453</v>
      </c>
      <c r="N105" s="77">
        <f>IF(TrRoad_act!N21=0,"",N44/TrRoad_act!N21*1000)</f>
        <v>364.81878470241912</v>
      </c>
      <c r="O105" s="77">
        <f>IF(TrRoad_act!O21=0,"",O44/TrRoad_act!O21*1000)</f>
        <v>363.42335669638339</v>
      </c>
      <c r="P105" s="77">
        <f>IF(TrRoad_act!P21=0,"",P44/TrRoad_act!P21*1000)</f>
        <v>365.61331245247629</v>
      </c>
      <c r="Q105" s="77">
        <f>IF(TrRoad_act!Q21=0,"",Q44/TrRoad_act!Q21*1000)</f>
        <v>366.33568544887896</v>
      </c>
    </row>
    <row r="106" spans="1:17" ht="11.45" customHeight="1" x14ac:dyDescent="0.25">
      <c r="A106" s="62" t="s">
        <v>58</v>
      </c>
      <c r="B106" s="77">
        <f>IF(TrRoad_act!B22=0,"",B46/TrRoad_act!B22*1000)</f>
        <v>365.97991224780174</v>
      </c>
      <c r="C106" s="77">
        <f>IF(TrRoad_act!C22=0,"",C46/TrRoad_act!C22*1000)</f>
        <v>355.66283510016984</v>
      </c>
      <c r="D106" s="77">
        <f>IF(TrRoad_act!D22=0,"",D46/TrRoad_act!D22*1000)</f>
        <v>348.54613550826275</v>
      </c>
      <c r="E106" s="77">
        <f>IF(TrRoad_act!E22=0,"",E46/TrRoad_act!E22*1000)</f>
        <v>343.00709313676992</v>
      </c>
      <c r="F106" s="77">
        <f>IF(TrRoad_act!F22=0,"",F46/TrRoad_act!F22*1000)</f>
        <v>336.27925726170292</v>
      </c>
      <c r="G106" s="77">
        <f>IF(TrRoad_act!G22=0,"",G46/TrRoad_act!G22*1000)</f>
        <v>330.93861208910982</v>
      </c>
      <c r="H106" s="77">
        <f>IF(TrRoad_act!H22=0,"",H46/TrRoad_act!H22*1000)</f>
        <v>326.44456070657941</v>
      </c>
      <c r="I106" s="77">
        <f>IF(TrRoad_act!I22=0,"",I46/TrRoad_act!I22*1000)</f>
        <v>322.69169881904844</v>
      </c>
      <c r="J106" s="77">
        <f>IF(TrRoad_act!J22=0,"",J46/TrRoad_act!J22*1000)</f>
        <v>316.36153987834501</v>
      </c>
      <c r="K106" s="77">
        <f>IF(TrRoad_act!K22=0,"",K46/TrRoad_act!K22*1000)</f>
        <v>314.24520525859839</v>
      </c>
      <c r="L106" s="77">
        <f>IF(TrRoad_act!L22=0,"",L46/TrRoad_act!L22*1000)</f>
        <v>311.38481629995135</v>
      </c>
      <c r="M106" s="77">
        <f>IF(TrRoad_act!M22=0,"",M46/TrRoad_act!M22*1000)</f>
        <v>309.41677810161542</v>
      </c>
      <c r="N106" s="77">
        <f>IF(TrRoad_act!N22=0,"",N46/TrRoad_act!N22*1000)</f>
        <v>304.87500178900109</v>
      </c>
      <c r="O106" s="77">
        <f>IF(TrRoad_act!O22=0,"",O46/TrRoad_act!O22*1000)</f>
        <v>300.16575478272745</v>
      </c>
      <c r="P106" s="77">
        <f>IF(TrRoad_act!P22=0,"",P46/TrRoad_act!P22*1000)</f>
        <v>298.74097447405882</v>
      </c>
      <c r="Q106" s="77">
        <f>IF(TrRoad_act!Q22=0,"",Q46/TrRoad_act!Q22*1000)</f>
        <v>295.39383804415866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>
        <f>IF(TrRoad_act!O23=0,"",O48/TrRoad_act!O23*1000)</f>
        <v>460.57262006075041</v>
      </c>
      <c r="P107" s="77">
        <f>IF(TrRoad_act!P23=0,"",P48/TrRoad_act!P23*1000)</f>
        <v>463.047362239086</v>
      </c>
      <c r="Q107" s="77">
        <f>IF(TrRoad_act!Q23=0,"",Q48/TrRoad_act!Q23*1000)</f>
        <v>465.95519431956114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 t="str">
        <f>IF(TrRoad_act!O24=0,"",O49/TrRoad_act!O24*1000)</f>
        <v/>
      </c>
      <c r="P108" s="77" t="str">
        <f>IF(TrRoad_act!P24=0,"",P49/TrRoad_act!P24*1000)</f>
        <v/>
      </c>
      <c r="Q108" s="77" t="str">
        <f>IF(TrRoad_act!Q24=0,"",Q49/TrRoad_act!Q24*1000)</f>
        <v/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>
        <f>IF(TrRoad_act!H25=0,"",H51/TrRoad_act!H25*1000)</f>
        <v>161.51858795114958</v>
      </c>
      <c r="I109" s="77">
        <f>IF(TrRoad_act!I25=0,"",I51/TrRoad_act!I25*1000)</f>
        <v>161.77728935148062</v>
      </c>
      <c r="J109" s="77">
        <f>IF(TrRoad_act!J25=0,"",J51/TrRoad_act!J25*1000)</f>
        <v>162.20336285026659</v>
      </c>
      <c r="K109" s="77">
        <f>IF(TrRoad_act!K25=0,"",K51/TrRoad_act!K25*1000)</f>
        <v>162.3994814394473</v>
      </c>
      <c r="L109" s="77">
        <f>IF(TrRoad_act!L25=0,"",L51/TrRoad_act!L25*1000)</f>
        <v>162.81330348927531</v>
      </c>
      <c r="M109" s="77">
        <f>IF(TrRoad_act!M25=0,"",M51/TrRoad_act!M25*1000)</f>
        <v>163.22900083731565</v>
      </c>
      <c r="N109" s="77">
        <f>IF(TrRoad_act!N25=0,"",N51/TrRoad_act!N25*1000)</f>
        <v>164.25681992667347</v>
      </c>
      <c r="O109" s="77">
        <f>IF(TrRoad_act!O25=0,"",O51/TrRoad_act!O25*1000)</f>
        <v>165.20115201004114</v>
      </c>
      <c r="P109" s="77">
        <f>IF(TrRoad_act!P25=0,"",P51/TrRoad_act!P25*1000)</f>
        <v>165.95111929464599</v>
      </c>
      <c r="Q109" s="77">
        <f>IF(TrRoad_act!Q25=0,"",Q51/TrRoad_act!Q25*1000)</f>
        <v>166.50640397400039</v>
      </c>
    </row>
    <row r="110" spans="1:17" ht="11.45" customHeight="1" x14ac:dyDescent="0.25">
      <c r="A110" s="19" t="s">
        <v>24</v>
      </c>
      <c r="B110" s="76">
        <f>IF(TrRoad_act!B26=0,"",B52/TrRoad_act!B26*1000)</f>
        <v>452.92043184017479</v>
      </c>
      <c r="C110" s="76">
        <f>IF(TrRoad_act!C26=0,"",C52/TrRoad_act!C26*1000)</f>
        <v>446.59118544751874</v>
      </c>
      <c r="D110" s="76">
        <f>IF(TrRoad_act!D26=0,"",D52/TrRoad_act!D26*1000)</f>
        <v>432.07951599422444</v>
      </c>
      <c r="E110" s="76">
        <f>IF(TrRoad_act!E26=0,"",E52/TrRoad_act!E26*1000)</f>
        <v>506.03371096815476</v>
      </c>
      <c r="F110" s="76">
        <f>IF(TrRoad_act!F26=0,"",F52/TrRoad_act!F26*1000)</f>
        <v>615.137026126921</v>
      </c>
      <c r="G110" s="76">
        <f>IF(TrRoad_act!G26=0,"",G52/TrRoad_act!G26*1000)</f>
        <v>699.92401369642016</v>
      </c>
      <c r="H110" s="76">
        <f>IF(TrRoad_act!H26=0,"",H52/TrRoad_act!H26*1000)</f>
        <v>659.02284034477975</v>
      </c>
      <c r="I110" s="76">
        <f>IF(TrRoad_act!I26=0,"",I52/TrRoad_act!I26*1000)</f>
        <v>591.30241211657335</v>
      </c>
      <c r="J110" s="76">
        <f>IF(TrRoad_act!J26=0,"",J52/TrRoad_act!J26*1000)</f>
        <v>558.91559495750414</v>
      </c>
      <c r="K110" s="76">
        <f>IF(TrRoad_act!K26=0,"",K52/TrRoad_act!K26*1000)</f>
        <v>551.12714613409662</v>
      </c>
      <c r="L110" s="76">
        <f>IF(TrRoad_act!L26=0,"",L52/TrRoad_act!L26*1000)</f>
        <v>584.25287363837003</v>
      </c>
      <c r="M110" s="76">
        <f>IF(TrRoad_act!M26=0,"",M52/TrRoad_act!M26*1000)</f>
        <v>612.83116336486955</v>
      </c>
      <c r="N110" s="76">
        <f>IF(TrRoad_act!N26=0,"",N52/TrRoad_act!N26*1000)</f>
        <v>453.13402429110027</v>
      </c>
      <c r="O110" s="76">
        <f>IF(TrRoad_act!O26=0,"",O52/TrRoad_act!O26*1000)</f>
        <v>508.52976734276388</v>
      </c>
      <c r="P110" s="76">
        <f>IF(TrRoad_act!P26=0,"",P52/TrRoad_act!P26*1000)</f>
        <v>404.97382702997083</v>
      </c>
      <c r="Q110" s="76">
        <f>IF(TrRoad_act!Q26=0,"",Q52/TrRoad_act!Q26*1000)</f>
        <v>409.3579028752834</v>
      </c>
    </row>
    <row r="111" spans="1:17" ht="11.45" customHeight="1" x14ac:dyDescent="0.25">
      <c r="A111" s="17" t="s">
        <v>23</v>
      </c>
      <c r="B111" s="75">
        <f>IF(TrRoad_act!B27=0,"",B53/TrRoad_act!B27*1000)</f>
        <v>79.602595069838515</v>
      </c>
      <c r="C111" s="75">
        <f>IF(TrRoad_act!C27=0,"",C53/TrRoad_act!C27*1000)</f>
        <v>77.63832560644083</v>
      </c>
      <c r="D111" s="75">
        <f>IF(TrRoad_act!D27=0,"",D53/TrRoad_act!D27*1000)</f>
        <v>75.575339420789874</v>
      </c>
      <c r="E111" s="75">
        <f>IF(TrRoad_act!E27=0,"",E53/TrRoad_act!E27*1000)</f>
        <v>78.323623589716007</v>
      </c>
      <c r="F111" s="75">
        <f>IF(TrRoad_act!F27=0,"",F53/TrRoad_act!F27*1000)</f>
        <v>80.403313434229872</v>
      </c>
      <c r="G111" s="75">
        <f>IF(TrRoad_act!G27=0,"",G53/TrRoad_act!G27*1000)</f>
        <v>85.904826337777919</v>
      </c>
      <c r="H111" s="75">
        <f>IF(TrRoad_act!H27=0,"",H53/TrRoad_act!H27*1000)</f>
        <v>85.06953614391243</v>
      </c>
      <c r="I111" s="75">
        <f>IF(TrRoad_act!I27=0,"",I53/TrRoad_act!I27*1000)</f>
        <v>81.588909883184911</v>
      </c>
      <c r="J111" s="75">
        <f>IF(TrRoad_act!J27=0,"",J53/TrRoad_act!J27*1000)</f>
        <v>74.881956695327133</v>
      </c>
      <c r="K111" s="75">
        <f>IF(TrRoad_act!K27=0,"",K53/TrRoad_act!K27*1000)</f>
        <v>50.950999481294041</v>
      </c>
      <c r="L111" s="75">
        <f>IF(TrRoad_act!L27=0,"",L53/TrRoad_act!L27*1000)</f>
        <v>52.918045884827528</v>
      </c>
      <c r="M111" s="75">
        <f>IF(TrRoad_act!M27=0,"",M53/TrRoad_act!M27*1000)</f>
        <v>50.993688910771994</v>
      </c>
      <c r="N111" s="75">
        <f>IF(TrRoad_act!N27=0,"",N53/TrRoad_act!N27*1000)</f>
        <v>47.293204675526283</v>
      </c>
      <c r="O111" s="75">
        <f>IF(TrRoad_act!O27=0,"",O53/TrRoad_act!O27*1000)</f>
        <v>50.993919770311656</v>
      </c>
      <c r="P111" s="75">
        <f>IF(TrRoad_act!P27=0,"",P53/TrRoad_act!P27*1000)</f>
        <v>45.808967413731736</v>
      </c>
      <c r="Q111" s="75">
        <f>IF(TrRoad_act!Q27=0,"",Q53/TrRoad_act!Q27*1000)</f>
        <v>45.099001724050254</v>
      </c>
    </row>
    <row r="112" spans="1:17" ht="11.45" customHeight="1" x14ac:dyDescent="0.25">
      <c r="A112" s="15" t="s">
        <v>22</v>
      </c>
      <c r="B112" s="74">
        <f>IF(TrRoad_act!B28=0,"",B55/TrRoad_act!B28*1000)</f>
        <v>604.80872711220593</v>
      </c>
      <c r="C112" s="74">
        <f>IF(TrRoad_act!C28=0,"",C55/TrRoad_act!C28*1000)</f>
        <v>612.16572944395796</v>
      </c>
      <c r="D112" s="74">
        <f>IF(TrRoad_act!D28=0,"",D55/TrRoad_act!D28*1000)</f>
        <v>613.42598669792346</v>
      </c>
      <c r="E112" s="74">
        <f>IF(TrRoad_act!E28=0,"",E55/TrRoad_act!E28*1000)</f>
        <v>713.66054607986337</v>
      </c>
      <c r="F112" s="74">
        <f>IF(TrRoad_act!F28=0,"",F55/TrRoad_act!F28*1000)</f>
        <v>833.99041106868219</v>
      </c>
      <c r="G112" s="74">
        <f>IF(TrRoad_act!G28=0,"",G55/TrRoad_act!G28*1000)</f>
        <v>918.94740929514739</v>
      </c>
      <c r="H112" s="74">
        <f>IF(TrRoad_act!H28=0,"",H55/TrRoad_act!H28*1000)</f>
        <v>889.93383707538408</v>
      </c>
      <c r="I112" s="74">
        <f>IF(TrRoad_act!I28=0,"",I55/TrRoad_act!I28*1000)</f>
        <v>783.58178010809388</v>
      </c>
      <c r="J112" s="74">
        <f>IF(TrRoad_act!J28=0,"",J55/TrRoad_act!J28*1000)</f>
        <v>724.18267730993932</v>
      </c>
      <c r="K112" s="74">
        <f>IF(TrRoad_act!K28=0,"",K55/TrRoad_act!K28*1000)</f>
        <v>736.36759097536708</v>
      </c>
      <c r="L112" s="74">
        <f>IF(TrRoad_act!L28=0,"",L55/TrRoad_act!L28*1000)</f>
        <v>783.51376185553727</v>
      </c>
      <c r="M112" s="74">
        <f>IF(TrRoad_act!M28=0,"",M55/TrRoad_act!M28*1000)</f>
        <v>855.1488206538213</v>
      </c>
      <c r="N112" s="74">
        <f>IF(TrRoad_act!N28=0,"",N55/TrRoad_act!N28*1000)</f>
        <v>704.22806992034396</v>
      </c>
      <c r="O112" s="74">
        <f>IF(TrRoad_act!O28=0,"",O55/TrRoad_act!O28*1000)</f>
        <v>719.85809356230868</v>
      </c>
      <c r="P112" s="74">
        <f>IF(TrRoad_act!P28=0,"",P55/TrRoad_act!P28*1000)</f>
        <v>632.45884865100811</v>
      </c>
      <c r="Q112" s="74">
        <f>IF(TrRoad_act!Q28=0,"",Q55/TrRoad_act!Q28*1000)</f>
        <v>670.25184442963541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170.6428373822117</v>
      </c>
      <c r="C116" s="78">
        <f>IF(C19=0,"",1000000*C19/TrRoad_act!C86)</f>
        <v>155.83849642675995</v>
      </c>
      <c r="D116" s="78">
        <f>IF(D19=0,"",1000000*D19/TrRoad_act!D86)</f>
        <v>144.00181518438822</v>
      </c>
      <c r="E116" s="78">
        <f>IF(E19=0,"",1000000*E19/TrRoad_act!E86)</f>
        <v>132.9373278374205</v>
      </c>
      <c r="F116" s="78">
        <f>IF(F19=0,"",1000000*F19/TrRoad_act!F86)</f>
        <v>130.87931663742654</v>
      </c>
      <c r="G116" s="78">
        <f>IF(G19=0,"",1000000*G19/TrRoad_act!G86)</f>
        <v>123.36575980077583</v>
      </c>
      <c r="H116" s="78">
        <f>IF(H19=0,"",1000000*H19/TrRoad_act!H86)</f>
        <v>116.09564047231645</v>
      </c>
      <c r="I116" s="78">
        <f>IF(I19=0,"",1000000*I19/TrRoad_act!I86)</f>
        <v>109.71089861552061</v>
      </c>
      <c r="J116" s="78">
        <f>IF(J19=0,"",1000000*J19/TrRoad_act!J86)</f>
        <v>104.03650260637302</v>
      </c>
      <c r="K116" s="78">
        <f>IF(K19=0,"",1000000*K19/TrRoad_act!K86)</f>
        <v>98.704269204367904</v>
      </c>
      <c r="L116" s="78">
        <f>IF(L19=0,"",1000000*L19/TrRoad_act!L86)</f>
        <v>93.630819868439602</v>
      </c>
      <c r="M116" s="78">
        <f>IF(M19=0,"",1000000*M19/TrRoad_act!M86)</f>
        <v>91.622677510513299</v>
      </c>
      <c r="N116" s="78">
        <f>IF(N19=0,"",1000000*N19/TrRoad_act!N86)</f>
        <v>89.013846151312833</v>
      </c>
      <c r="O116" s="78">
        <f>IF(O19=0,"",1000000*O19/TrRoad_act!O86)</f>
        <v>87.112148191484664</v>
      </c>
      <c r="P116" s="78">
        <f>IF(P19=0,"",1000000*P19/TrRoad_act!P86)</f>
        <v>85.050875659559438</v>
      </c>
      <c r="Q116" s="78">
        <f>IF(Q19=0,"",1000000*Q19/TrRoad_act!Q86)</f>
        <v>84.454773624194289</v>
      </c>
    </row>
    <row r="117" spans="1:17" ht="11.45" customHeight="1" x14ac:dyDescent="0.25">
      <c r="A117" s="19" t="s">
        <v>29</v>
      </c>
      <c r="B117" s="76">
        <f>IF(B21=0,"",1000000*B21/TrRoad_act!B87)</f>
        <v>3189.8178610400732</v>
      </c>
      <c r="C117" s="76">
        <f>IF(C21=0,"",1000000*C21/TrRoad_act!C87)</f>
        <v>3201.5050640618706</v>
      </c>
      <c r="D117" s="76">
        <f>IF(D21=0,"",1000000*D21/TrRoad_act!D87)</f>
        <v>3206.9865050786511</v>
      </c>
      <c r="E117" s="76">
        <f>IF(E21=0,"",1000000*E21/TrRoad_act!E87)</f>
        <v>3308.7479235115684</v>
      </c>
      <c r="F117" s="76">
        <f>IF(F21=0,"",1000000*F21/TrRoad_act!F87)</f>
        <v>3328.9204344670993</v>
      </c>
      <c r="G117" s="76">
        <f>IF(G21=0,"",1000000*G21/TrRoad_act!G87)</f>
        <v>3127.8458253233916</v>
      </c>
      <c r="H117" s="76">
        <f>IF(H21=0,"",1000000*H21/TrRoad_act!H87)</f>
        <v>2927.5287538463331</v>
      </c>
      <c r="I117" s="76">
        <f>IF(I21=0,"",1000000*I21/TrRoad_act!I87)</f>
        <v>2931.263768334245</v>
      </c>
      <c r="J117" s="76">
        <f>IF(J21=0,"",1000000*J21/TrRoad_act!J87)</f>
        <v>2847.7652949860258</v>
      </c>
      <c r="K117" s="76">
        <f>IF(K21=0,"",1000000*K21/TrRoad_act!K87)</f>
        <v>2705.1240443344668</v>
      </c>
      <c r="L117" s="76">
        <f>IF(L21=0,"",1000000*L21/TrRoad_act!L87)</f>
        <v>2551.8121935256308</v>
      </c>
      <c r="M117" s="76">
        <f>IF(M21=0,"",1000000*M21/TrRoad_act!M87)</f>
        <v>2603.1294294402423</v>
      </c>
      <c r="N117" s="76">
        <f>IF(N21=0,"",1000000*N21/TrRoad_act!N87)</f>
        <v>2477.3172594941284</v>
      </c>
      <c r="O117" s="76">
        <f>IF(O21=0,"",1000000*O21/TrRoad_act!O87)</f>
        <v>2275.2533793129483</v>
      </c>
      <c r="P117" s="76">
        <f>IF(P21=0,"",1000000*P21/TrRoad_act!P87)</f>
        <v>2207.3361749673882</v>
      </c>
      <c r="Q117" s="76">
        <f>IF(Q21=0,"",1000000*Q21/TrRoad_act!Q87)</f>
        <v>2063.6041320632644</v>
      </c>
    </row>
    <row r="118" spans="1:17" ht="11.45" customHeight="1" x14ac:dyDescent="0.25">
      <c r="A118" s="62" t="s">
        <v>59</v>
      </c>
      <c r="B118" s="77">
        <f>IF(B22=0,"",1000000*B22/TrRoad_act!B88)</f>
        <v>3054.8065676095107</v>
      </c>
      <c r="C118" s="77">
        <f>IF(C22=0,"",1000000*C22/TrRoad_act!C88)</f>
        <v>3101.7234946852782</v>
      </c>
      <c r="D118" s="77">
        <f>IF(D22=0,"",1000000*D22/TrRoad_act!D88)</f>
        <v>3140.7684774878967</v>
      </c>
      <c r="E118" s="77">
        <f>IF(E22=0,"",1000000*E22/TrRoad_act!E88)</f>
        <v>3314.311056484561</v>
      </c>
      <c r="F118" s="77">
        <f>IF(F22=0,"",1000000*F22/TrRoad_act!F88)</f>
        <v>3412.0843905448155</v>
      </c>
      <c r="G118" s="77">
        <f>IF(G22=0,"",1000000*G22/TrRoad_act!G88)</f>
        <v>3296.3748314122449</v>
      </c>
      <c r="H118" s="77">
        <f>IF(H22=0,"",1000000*H22/TrRoad_act!H88)</f>
        <v>3146.4928519270802</v>
      </c>
      <c r="I118" s="77">
        <f>IF(I22=0,"",1000000*I22/TrRoad_act!I88)</f>
        <v>3213.5414034078776</v>
      </c>
      <c r="J118" s="77">
        <f>IF(J22=0,"",1000000*J22/TrRoad_act!J88)</f>
        <v>3194.1610195532476</v>
      </c>
      <c r="K118" s="77">
        <f>IF(K22=0,"",1000000*K22/TrRoad_act!K88)</f>
        <v>3065.1428991405819</v>
      </c>
      <c r="L118" s="77">
        <f>IF(L22=0,"",1000000*L22/TrRoad_act!L88)</f>
        <v>2940.7627277041834</v>
      </c>
      <c r="M118" s="77">
        <f>IF(M22=0,"",1000000*M22/TrRoad_act!M88)</f>
        <v>3068.3845674694571</v>
      </c>
      <c r="N118" s="77">
        <f>IF(N22=0,"",1000000*N22/TrRoad_act!N88)</f>
        <v>2928.032126078384</v>
      </c>
      <c r="O118" s="77">
        <f>IF(O22=0,"",1000000*O22/TrRoad_act!O88)</f>
        <v>2626.3918990746138</v>
      </c>
      <c r="P118" s="77">
        <f>IF(P22=0,"",1000000*P22/TrRoad_act!P88)</f>
        <v>2472.4315117824685</v>
      </c>
      <c r="Q118" s="77">
        <f>IF(Q22=0,"",1000000*Q22/TrRoad_act!Q88)</f>
        <v>2269.4902926713212</v>
      </c>
    </row>
    <row r="119" spans="1:17" ht="11.45" customHeight="1" x14ac:dyDescent="0.25">
      <c r="A119" s="62" t="s">
        <v>58</v>
      </c>
      <c r="B119" s="77">
        <f>IF(B24=0,"",1000000*B24/TrRoad_act!B89)</f>
        <v>3589.7128739620375</v>
      </c>
      <c r="C119" s="77">
        <f>IF(C24=0,"",1000000*C24/TrRoad_act!C89)</f>
        <v>3463.6056318832252</v>
      </c>
      <c r="D119" s="77">
        <f>IF(D24=0,"",1000000*D24/TrRoad_act!D89)</f>
        <v>3366.5601060705399</v>
      </c>
      <c r="E119" s="77">
        <f>IF(E24=0,"",1000000*E24/TrRoad_act!E89)</f>
        <v>3346.9353033393036</v>
      </c>
      <c r="F119" s="77">
        <f>IF(F24=0,"",1000000*F24/TrRoad_act!F89)</f>
        <v>3263.2110904930428</v>
      </c>
      <c r="G119" s="77">
        <f>IF(G24=0,"",1000000*G24/TrRoad_act!G89)</f>
        <v>2988.776645299708</v>
      </c>
      <c r="H119" s="77">
        <f>IF(H24=0,"",1000000*H24/TrRoad_act!H89)</f>
        <v>2751.987910705278</v>
      </c>
      <c r="I119" s="77">
        <f>IF(I24=0,"",1000000*I24/TrRoad_act!I89)</f>
        <v>2726.4347962871816</v>
      </c>
      <c r="J119" s="77">
        <f>IF(J24=0,"",1000000*J24/TrRoad_act!J89)</f>
        <v>2620.8601708582732</v>
      </c>
      <c r="K119" s="77">
        <f>IF(K24=0,"",1000000*K24/TrRoad_act!K89)</f>
        <v>2490.5790796048213</v>
      </c>
      <c r="L119" s="77">
        <f>IF(L24=0,"",1000000*L24/TrRoad_act!L89)</f>
        <v>2342.8381951498991</v>
      </c>
      <c r="M119" s="77">
        <f>IF(M24=0,"",1000000*M24/TrRoad_act!M89)</f>
        <v>2364.287422600039</v>
      </c>
      <c r="N119" s="77">
        <f>IF(N24=0,"",1000000*N24/TrRoad_act!N89)</f>
        <v>2250.7482102685221</v>
      </c>
      <c r="O119" s="77">
        <f>IF(O24=0,"",1000000*O24/TrRoad_act!O89)</f>
        <v>2108.3017203962027</v>
      </c>
      <c r="P119" s="77">
        <f>IF(P24=0,"",1000000*P24/TrRoad_act!P89)</f>
        <v>2085.8811795881529</v>
      </c>
      <c r="Q119" s="77">
        <f>IF(Q24=0,"",1000000*Q24/TrRoad_act!Q89)</f>
        <v>1969.4656954892778</v>
      </c>
    </row>
    <row r="120" spans="1:17" ht="11.45" customHeight="1" x14ac:dyDescent="0.25">
      <c r="A120" s="62" t="s">
        <v>57</v>
      </c>
      <c r="B120" s="77">
        <f>IF(B26=0,"",1000000*B26/TrRoad_act!B90)</f>
        <v>891.43434858549858</v>
      </c>
      <c r="C120" s="77">
        <f>IF(C26=0,"",1000000*C26/TrRoad_act!C90)</f>
        <v>1242.1511846558856</v>
      </c>
      <c r="D120" s="77">
        <f>IF(D26=0,"",1000000*D26/TrRoad_act!D90)</f>
        <v>1580.8498379546272</v>
      </c>
      <c r="E120" s="77">
        <f>IF(E26=0,"",1000000*E26/TrRoad_act!E90)</f>
        <v>1254.7338403041824</v>
      </c>
      <c r="F120" s="77">
        <f>IF(F26=0,"",1000000*F26/TrRoad_act!F90)</f>
        <v>1317.904</v>
      </c>
      <c r="G120" s="77">
        <f>IF(G26=0,"",1000000*G26/TrRoad_act!G90)</f>
        <v>921.33572684222861</v>
      </c>
      <c r="H120" s="77">
        <f>IF(H26=0,"",1000000*H26/TrRoad_act!H90)</f>
        <v>937.20512820512818</v>
      </c>
      <c r="I120" s="77">
        <f>IF(I26=0,"",1000000*I26/TrRoad_act!I90)</f>
        <v>1981.918918918919</v>
      </c>
      <c r="J120" s="77">
        <f>IF(J26=0,"",1000000*J26/TrRoad_act!J90)</f>
        <v>1936.6374781085815</v>
      </c>
      <c r="K120" s="77">
        <f>IF(K26=0,"",1000000*K26/TrRoad_act!K90)</f>
        <v>1773.3977455716586</v>
      </c>
      <c r="L120" s="77">
        <f>IF(L26=0,"",1000000*L26/TrRoad_act!L90)</f>
        <v>875.45597462964827</v>
      </c>
      <c r="M120" s="77">
        <f>IF(M26=0,"",1000000*M26/TrRoad_act!M90)</f>
        <v>916.33941949683015</v>
      </c>
      <c r="N120" s="77">
        <f>IF(N26=0,"",1000000*N26/TrRoad_act!N90)</f>
        <v>1810.0243551954952</v>
      </c>
      <c r="O120" s="77">
        <f>IF(O26=0,"",1000000*O26/TrRoad_act!O90)</f>
        <v>814.32965052859493</v>
      </c>
      <c r="P120" s="77">
        <f>IF(P26=0,"",1000000*P26/TrRoad_act!P90)</f>
        <v>828.16552359086415</v>
      </c>
      <c r="Q120" s="77">
        <f>IF(Q26=0,"",1000000*Q26/TrRoad_act!Q90)</f>
        <v>859.35176265748976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 t="str">
        <f>IF(F27=0,"",1000000*F27/TrRoad_act!F91)</f>
        <v/>
      </c>
      <c r="G121" s="77" t="str">
        <f>IF(G27=0,"",1000000*G27/TrRoad_act!G91)</f>
        <v/>
      </c>
      <c r="H121" s="77" t="str">
        <f>IF(H27=0,"",1000000*H27/TrRoad_act!H91)</f>
        <v/>
      </c>
      <c r="I121" s="77" t="str">
        <f>IF(I27=0,"",1000000*I27/TrRoad_act!I91)</f>
        <v/>
      </c>
      <c r="J121" s="77" t="str">
        <f>IF(J27=0,"",1000000*J27/TrRoad_act!J91)</f>
        <v/>
      </c>
      <c r="K121" s="77" t="str">
        <f>IF(K27=0,"",1000000*K27/TrRoad_act!K91)</f>
        <v/>
      </c>
      <c r="L121" s="77" t="str">
        <f>IF(L27=0,"",1000000*L27/TrRoad_act!L91)</f>
        <v/>
      </c>
      <c r="M121" s="77" t="str">
        <f>IF(M27=0,"",1000000*M27/TrRoad_act!M91)</f>
        <v/>
      </c>
      <c r="N121" s="77" t="str">
        <f>IF(N27=0,"",1000000*N27/TrRoad_act!N91)</f>
        <v/>
      </c>
      <c r="O121" s="77" t="str">
        <f>IF(O27=0,"",1000000*O27/TrRoad_act!O91)</f>
        <v/>
      </c>
      <c r="P121" s="77" t="str">
        <f>IF(P27=0,"",1000000*P27/TrRoad_act!P91)</f>
        <v/>
      </c>
      <c r="Q121" s="77" t="str">
        <f>IF(Q27=0,"",1000000*Q27/TrRoad_act!Q91)</f>
        <v/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>
        <f>IF(N29=0,"",1000000*N29/TrRoad_act!N92)</f>
        <v>1634.4952075067017</v>
      </c>
      <c r="O122" s="77">
        <f>IF(O29=0,"",1000000*O29/TrRoad_act!O92)</f>
        <v>1555.8059392799173</v>
      </c>
      <c r="P122" s="77">
        <f>IF(P29=0,"",1000000*P29/TrRoad_act!P92)</f>
        <v>1458.4267036691117</v>
      </c>
      <c r="Q122" s="77">
        <f>IF(Q29=0,"",1000000*Q29/TrRoad_act!Q92)</f>
        <v>1374.2695585997828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>
        <f>IF(J32=0,"",1000000*J32/TrRoad_act!J93)</f>
        <v>412.05314362194821</v>
      </c>
      <c r="K123" s="77">
        <f>IF(K32=0,"",1000000*K32/TrRoad_act!K93)</f>
        <v>413.50229208758316</v>
      </c>
      <c r="L123" s="77">
        <f>IF(L32=0,"",1000000*L32/TrRoad_act!L93)</f>
        <v>416.11819998824296</v>
      </c>
      <c r="M123" s="77">
        <f>IF(M32=0,"",1000000*M32/TrRoad_act!M93)</f>
        <v>417.99668733351342</v>
      </c>
      <c r="N123" s="77">
        <f>IF(N32=0,"",1000000*N32/TrRoad_act!N93)</f>
        <v>419.54841974033457</v>
      </c>
      <c r="O123" s="77">
        <f>IF(O32=0,"",1000000*O32/TrRoad_act!O93)</f>
        <v>421.45957478142532</v>
      </c>
      <c r="P123" s="77">
        <f>IF(P32=0,"",1000000*P32/TrRoad_act!P93)</f>
        <v>423.92884977454747</v>
      </c>
      <c r="Q123" s="77">
        <f>IF(Q32=0,"",1000000*Q32/TrRoad_act!Q93)</f>
        <v>425.82564433221756</v>
      </c>
    </row>
    <row r="124" spans="1:17" ht="11.45" customHeight="1" x14ac:dyDescent="0.25">
      <c r="A124" s="19" t="s">
        <v>28</v>
      </c>
      <c r="B124" s="76">
        <f>IF(B33=0,"",1000000*B33/TrRoad_act!B94)</f>
        <v>23190.476584273816</v>
      </c>
      <c r="C124" s="76">
        <f>IF(C33=0,"",1000000*C33/TrRoad_act!C94)</f>
        <v>22655.989667742844</v>
      </c>
      <c r="D124" s="76">
        <f>IF(D33=0,"",1000000*D33/TrRoad_act!D94)</f>
        <v>22912.863327496176</v>
      </c>
      <c r="E124" s="76">
        <f>IF(E33=0,"",1000000*E33/TrRoad_act!E94)</f>
        <v>22121.348855460783</v>
      </c>
      <c r="F124" s="76">
        <f>IF(F33=0,"",1000000*F33/TrRoad_act!F94)</f>
        <v>21381.017669963861</v>
      </c>
      <c r="G124" s="76">
        <f>IF(G33=0,"",1000000*G33/TrRoad_act!G94)</f>
        <v>20649.365319692584</v>
      </c>
      <c r="H124" s="76">
        <f>IF(H33=0,"",1000000*H33/TrRoad_act!H94)</f>
        <v>19866.528391802596</v>
      </c>
      <c r="I124" s="76">
        <f>IF(I33=0,"",1000000*I33/TrRoad_act!I94)</f>
        <v>19206.493584160664</v>
      </c>
      <c r="J124" s="76">
        <f>IF(J33=0,"",1000000*J33/TrRoad_act!J94)</f>
        <v>18516.082805857754</v>
      </c>
      <c r="K124" s="76">
        <f>IF(K33=0,"",1000000*K33/TrRoad_act!K94)</f>
        <v>17921.912448448464</v>
      </c>
      <c r="L124" s="76">
        <f>IF(L33=0,"",1000000*L33/TrRoad_act!L94)</f>
        <v>17978.534886522259</v>
      </c>
      <c r="M124" s="76">
        <f>IF(M33=0,"",1000000*M33/TrRoad_act!M94)</f>
        <v>17528.0671164339</v>
      </c>
      <c r="N124" s="76">
        <f>IF(N33=0,"",1000000*N33/TrRoad_act!N94)</f>
        <v>17224.14318483372</v>
      </c>
      <c r="O124" s="76">
        <f>IF(O33=0,"",1000000*O33/TrRoad_act!O94)</f>
        <v>16956.587274634559</v>
      </c>
      <c r="P124" s="76">
        <f>IF(P33=0,"",1000000*P33/TrRoad_act!P94)</f>
        <v>16643.82243097321</v>
      </c>
      <c r="Q124" s="76">
        <f>IF(Q33=0,"",1000000*Q33/TrRoad_act!Q94)</f>
        <v>16347.741646371485</v>
      </c>
    </row>
    <row r="125" spans="1:17" ht="11.45" customHeight="1" x14ac:dyDescent="0.25">
      <c r="A125" s="62" t="s">
        <v>59</v>
      </c>
      <c r="B125" s="75" t="str">
        <f>IF(B34=0,"",1000000*B34/TrRoad_act!B95)</f>
        <v/>
      </c>
      <c r="C125" s="75" t="str">
        <f>IF(C34=0,"",1000000*C34/TrRoad_act!C95)</f>
        <v/>
      </c>
      <c r="D125" s="75" t="str">
        <f>IF(D34=0,"",1000000*D34/TrRoad_act!D95)</f>
        <v/>
      </c>
      <c r="E125" s="75" t="str">
        <f>IF(E34=0,"",1000000*E34/TrRoad_act!E95)</f>
        <v/>
      </c>
      <c r="F125" s="75" t="str">
        <f>IF(F34=0,"",1000000*F34/TrRoad_act!F95)</f>
        <v/>
      </c>
      <c r="G125" s="75" t="str">
        <f>IF(G34=0,"",1000000*G34/TrRoad_act!G95)</f>
        <v/>
      </c>
      <c r="H125" s="75" t="str">
        <f>IF(H34=0,"",1000000*H34/TrRoad_act!H95)</f>
        <v/>
      </c>
      <c r="I125" s="75" t="str">
        <f>IF(I34=0,"",1000000*I34/TrRoad_act!I95)</f>
        <v/>
      </c>
      <c r="J125" s="75" t="str">
        <f>IF(J34=0,"",1000000*J34/TrRoad_act!J95)</f>
        <v/>
      </c>
      <c r="K125" s="75" t="str">
        <f>IF(K34=0,"",1000000*K34/TrRoad_act!K95)</f>
        <v/>
      </c>
      <c r="L125" s="75" t="str">
        <f>IF(L34=0,"",1000000*L34/TrRoad_act!L95)</f>
        <v/>
      </c>
      <c r="M125" s="75" t="str">
        <f>IF(M34=0,"",1000000*M34/TrRoad_act!M95)</f>
        <v/>
      </c>
      <c r="N125" s="75" t="str">
        <f>IF(N34=0,"",1000000*N34/TrRoad_act!N95)</f>
        <v/>
      </c>
      <c r="O125" s="75" t="str">
        <f>IF(O34=0,"",1000000*O34/TrRoad_act!O95)</f>
        <v/>
      </c>
      <c r="P125" s="75" t="str">
        <f>IF(P34=0,"",1000000*P34/TrRoad_act!P95)</f>
        <v/>
      </c>
      <c r="Q125" s="75" t="str">
        <f>IF(Q34=0,"",1000000*Q34/TrRoad_act!Q95)</f>
        <v/>
      </c>
    </row>
    <row r="126" spans="1:17" ht="11.45" customHeight="1" x14ac:dyDescent="0.25">
      <c r="A126" s="62" t="s">
        <v>58</v>
      </c>
      <c r="B126" s="75">
        <f>IF(B36=0,"",1000000*B36/TrRoad_act!B96)</f>
        <v>23190.476584273816</v>
      </c>
      <c r="C126" s="75">
        <f>IF(C36=0,"",1000000*C36/TrRoad_act!C96)</f>
        <v>22655.989667742844</v>
      </c>
      <c r="D126" s="75">
        <f>IF(D36=0,"",1000000*D36/TrRoad_act!D96)</f>
        <v>22912.863327496176</v>
      </c>
      <c r="E126" s="75">
        <f>IF(E36=0,"",1000000*E36/TrRoad_act!E96)</f>
        <v>22140.207468488927</v>
      </c>
      <c r="F126" s="75">
        <f>IF(F36=0,"",1000000*F36/TrRoad_act!F96)</f>
        <v>21397.379769482213</v>
      </c>
      <c r="G126" s="75">
        <f>IF(G36=0,"",1000000*G36/TrRoad_act!G96)</f>
        <v>20663.107796413857</v>
      </c>
      <c r="H126" s="75">
        <f>IF(H36=0,"",1000000*H36/TrRoad_act!H96)</f>
        <v>19878.0662602501</v>
      </c>
      <c r="I126" s="75">
        <f>IF(I36=0,"",1000000*I36/TrRoad_act!I96)</f>
        <v>19215.96270011185</v>
      </c>
      <c r="J126" s="75">
        <f>IF(J36=0,"",1000000*J36/TrRoad_act!J96)</f>
        <v>18523.560941846164</v>
      </c>
      <c r="K126" s="75">
        <f>IF(K36=0,"",1000000*K36/TrRoad_act!K96)</f>
        <v>17925.860816736938</v>
      </c>
      <c r="L126" s="75">
        <f>IF(L36=0,"",1000000*L36/TrRoad_act!L96)</f>
        <v>17982.457481623744</v>
      </c>
      <c r="M126" s="75">
        <f>IF(M36=0,"",1000000*M36/TrRoad_act!M96)</f>
        <v>17531.248045399876</v>
      </c>
      <c r="N126" s="75">
        <f>IF(N36=0,"",1000000*N36/TrRoad_act!N96)</f>
        <v>17226.867461804562</v>
      </c>
      <c r="O126" s="75">
        <f>IF(O36=0,"",1000000*O36/TrRoad_act!O96)</f>
        <v>16962.282557691316</v>
      </c>
      <c r="P126" s="75">
        <f>IF(P36=0,"",1000000*P36/TrRoad_act!P96)</f>
        <v>16647.694771402628</v>
      </c>
      <c r="Q126" s="75">
        <f>IF(Q36=0,"",1000000*Q36/TrRoad_act!Q96)</f>
        <v>16350.891296656422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 t="str">
        <f>IF(P38=0,"",1000000*P38/TrRoad_act!P97)</f>
        <v/>
      </c>
      <c r="Q127" s="75" t="str">
        <f>IF(Q38=0,"",1000000*Q38/TrRoad_act!Q97)</f>
        <v/>
      </c>
    </row>
    <row r="128" spans="1:17" ht="11.45" customHeight="1" x14ac:dyDescent="0.25">
      <c r="A128" s="62" t="s">
        <v>56</v>
      </c>
      <c r="B128" s="75" t="str">
        <f>IF(B39=0,"",1000000*B39/TrRoad_act!B98)</f>
        <v/>
      </c>
      <c r="C128" s="75" t="str">
        <f>IF(C39=0,"",1000000*C39/TrRoad_act!C98)</f>
        <v/>
      </c>
      <c r="D128" s="75" t="str">
        <f>IF(D39=0,"",1000000*D39/TrRoad_act!D98)</f>
        <v/>
      </c>
      <c r="E128" s="75" t="str">
        <f>IF(E39=0,"",1000000*E39/TrRoad_act!E98)</f>
        <v/>
      </c>
      <c r="F128" s="75" t="str">
        <f>IF(F39=0,"",1000000*F39/TrRoad_act!F98)</f>
        <v/>
      </c>
      <c r="G128" s="75" t="str">
        <f>IF(G39=0,"",1000000*G39/TrRoad_act!G98)</f>
        <v/>
      </c>
      <c r="H128" s="75" t="str">
        <f>IF(H39=0,"",1000000*H39/TrRoad_act!H98)</f>
        <v/>
      </c>
      <c r="I128" s="75" t="str">
        <f>IF(I39=0,"",1000000*I39/TrRoad_act!I98)</f>
        <v/>
      </c>
      <c r="J128" s="75" t="str">
        <f>IF(J39=0,"",1000000*J39/TrRoad_act!J98)</f>
        <v/>
      </c>
      <c r="K128" s="75" t="str">
        <f>IF(K39=0,"",1000000*K39/TrRoad_act!K98)</f>
        <v/>
      </c>
      <c r="L128" s="75" t="str">
        <f>IF(L39=0,"",1000000*L39/TrRoad_act!L98)</f>
        <v/>
      </c>
      <c r="M128" s="75" t="str">
        <f>IF(M39=0,"",1000000*M39/TrRoad_act!M98)</f>
        <v/>
      </c>
      <c r="N128" s="75" t="str">
        <f>IF(N39=0,"",1000000*N39/TrRoad_act!N98)</f>
        <v/>
      </c>
      <c r="O128" s="75" t="str">
        <f>IF(O39=0,"",1000000*O39/TrRoad_act!O98)</f>
        <v/>
      </c>
      <c r="P128" s="75" t="str">
        <f>IF(P39=0,"",1000000*P39/TrRoad_act!P98)</f>
        <v/>
      </c>
      <c r="Q128" s="75" t="str">
        <f>IF(Q39=0,"",1000000*Q39/TrRoad_act!Q98)</f>
        <v/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>
        <f>IF(E41=0,"",1000000*E41/TrRoad_act!E99)</f>
        <v>14427.034739979104</v>
      </c>
      <c r="F129" s="75">
        <f>IF(F41=0,"",1000000*F41/TrRoad_act!F99)</f>
        <v>14476.211673219848</v>
      </c>
      <c r="G129" s="75">
        <f>IF(G41=0,"",1000000*G41/TrRoad_act!G99)</f>
        <v>14524.801527580754</v>
      </c>
      <c r="H129" s="75">
        <f>IF(H41=0,"",1000000*H41/TrRoad_act!H99)</f>
        <v>14574.492730547378</v>
      </c>
      <c r="I129" s="75">
        <f>IF(I41=0,"",1000000*I41/TrRoad_act!I99)</f>
        <v>14623.441463787458</v>
      </c>
      <c r="J129" s="75">
        <f>IF(J41=0,"",1000000*J41/TrRoad_act!J99)</f>
        <v>14672.320907815452</v>
      </c>
      <c r="K129" s="75">
        <f>IF(K41=0,"",1000000*K41/TrRoad_act!K99)</f>
        <v>14721.759950636657</v>
      </c>
      <c r="L129" s="75">
        <f>IF(L41=0,"",1000000*L41/TrRoad_act!L99)</f>
        <v>14773.77468861086</v>
      </c>
      <c r="M129" s="75">
        <f>IF(M41=0,"",1000000*M41/TrRoad_act!M99)</f>
        <v>14822.687030871242</v>
      </c>
      <c r="N129" s="75">
        <f>IF(N41=0,"",1000000*N41/TrRoad_act!N99)</f>
        <v>14873.092158996724</v>
      </c>
      <c r="O129" s="75">
        <f>IF(O41=0,"",1000000*O41/TrRoad_act!O99)</f>
        <v>14457.781833483768</v>
      </c>
      <c r="P129" s="75">
        <f>IF(P41=0,"",1000000*P41/TrRoad_act!P99)</f>
        <v>14352.687676900414</v>
      </c>
      <c r="Q129" s="75">
        <f>IF(Q41=0,"",1000000*Q41/TrRoad_act!Q99)</f>
        <v>14401.257770279875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1944.1399354860064</v>
      </c>
      <c r="C131" s="78">
        <f>IF(C43=0,"",1000000*C43/TrRoad_act!C101)</f>
        <v>1877.5310015497639</v>
      </c>
      <c r="D131" s="78">
        <f>IF(D43=0,"",1000000*D43/TrRoad_act!D101)</f>
        <v>1859.1378548514333</v>
      </c>
      <c r="E131" s="78">
        <f>IF(E43=0,"",1000000*E43/TrRoad_act!E101)</f>
        <v>1826.9443824477771</v>
      </c>
      <c r="F131" s="78">
        <f>IF(F43=0,"",1000000*F43/TrRoad_act!F101)</f>
        <v>1779.2064777475152</v>
      </c>
      <c r="G131" s="78">
        <f>IF(G43=0,"",1000000*G43/TrRoad_act!G101)</f>
        <v>1747.2145947022511</v>
      </c>
      <c r="H131" s="78">
        <f>IF(H43=0,"",1000000*H43/TrRoad_act!H101)</f>
        <v>1727.10357756807</v>
      </c>
      <c r="I131" s="78">
        <f>IF(I43=0,"",1000000*I43/TrRoad_act!I101)</f>
        <v>1731.1718242848854</v>
      </c>
      <c r="J131" s="78">
        <f>IF(J43=0,"",1000000*J43/TrRoad_act!J101)</f>
        <v>1680.315302912009</v>
      </c>
      <c r="K131" s="78">
        <f>IF(K43=0,"",1000000*K43/TrRoad_act!K101)</f>
        <v>1630.0205656887058</v>
      </c>
      <c r="L131" s="78">
        <f>IF(L43=0,"",1000000*L43/TrRoad_act!L101)</f>
        <v>1621.8227418978092</v>
      </c>
      <c r="M131" s="78">
        <f>IF(M43=0,"",1000000*M43/TrRoad_act!M101)</f>
        <v>1618.8682413590568</v>
      </c>
      <c r="N131" s="78">
        <f>IF(N43=0,"",1000000*N43/TrRoad_act!N101)</f>
        <v>1562.9437882162958</v>
      </c>
      <c r="O131" s="78">
        <f>IF(O43=0,"",1000000*O43/TrRoad_act!O101)</f>
        <v>1504.4774671509194</v>
      </c>
      <c r="P131" s="78">
        <f>IF(P43=0,"",1000000*P43/TrRoad_act!P101)</f>
        <v>1529.4920904875089</v>
      </c>
      <c r="Q131" s="78">
        <f>IF(Q43=0,"",1000000*Q43/TrRoad_act!Q101)</f>
        <v>1522.9099984115562</v>
      </c>
    </row>
    <row r="132" spans="1:17" ht="11.45" customHeight="1" x14ac:dyDescent="0.25">
      <c r="A132" s="62" t="s">
        <v>59</v>
      </c>
      <c r="B132" s="77">
        <f>IF(B44=0,"",1000000*B44/TrRoad_act!B102)</f>
        <v>984.09647621421163</v>
      </c>
      <c r="C132" s="77">
        <f>IF(C44=0,"",1000000*C44/TrRoad_act!C102)</f>
        <v>958.02060338010847</v>
      </c>
      <c r="D132" s="77">
        <f>IF(D44=0,"",1000000*D44/TrRoad_act!D102)</f>
        <v>953.34558789434959</v>
      </c>
      <c r="E132" s="77">
        <f>IF(E44=0,"",1000000*E44/TrRoad_act!E102)</f>
        <v>933.05074749141102</v>
      </c>
      <c r="F132" s="77">
        <f>IF(F44=0,"",1000000*F44/TrRoad_act!F102)</f>
        <v>906.64525300225762</v>
      </c>
      <c r="G132" s="77">
        <f>IF(G44=0,"",1000000*G44/TrRoad_act!G102)</f>
        <v>885.44721334807366</v>
      </c>
      <c r="H132" s="77">
        <f>IF(H44=0,"",1000000*H44/TrRoad_act!H102)</f>
        <v>869.80624142894408</v>
      </c>
      <c r="I132" s="77">
        <f>IF(I44=0,"",1000000*I44/TrRoad_act!I102)</f>
        <v>866.09766089916127</v>
      </c>
      <c r="J132" s="77">
        <f>IF(J44=0,"",1000000*J44/TrRoad_act!J102)</f>
        <v>832.71046598054431</v>
      </c>
      <c r="K132" s="77">
        <f>IF(K44=0,"",1000000*K44/TrRoad_act!K102)</f>
        <v>783.74227088878183</v>
      </c>
      <c r="L132" s="77">
        <f>IF(L44=0,"",1000000*L44/TrRoad_act!L102)</f>
        <v>768.54291559837202</v>
      </c>
      <c r="M132" s="77">
        <f>IF(M44=0,"",1000000*M44/TrRoad_act!M102)</f>
        <v>755.07461408036602</v>
      </c>
      <c r="N132" s="77">
        <f>IF(N44=0,"",1000000*N44/TrRoad_act!N102)</f>
        <v>720.16371442833918</v>
      </c>
      <c r="O132" s="77">
        <f>IF(O44=0,"",1000000*O44/TrRoad_act!O102)</f>
        <v>694.86482836457981</v>
      </c>
      <c r="P132" s="77">
        <f>IF(P44=0,"",1000000*P44/TrRoad_act!P102)</f>
        <v>708.8722890860472</v>
      </c>
      <c r="Q132" s="77">
        <f>IF(Q44=0,"",1000000*Q44/TrRoad_act!Q102)</f>
        <v>716.56157443671577</v>
      </c>
    </row>
    <row r="133" spans="1:17" ht="11.45" customHeight="1" x14ac:dyDescent="0.25">
      <c r="A133" s="62" t="s">
        <v>58</v>
      </c>
      <c r="B133" s="77">
        <f>IF(B46=0,"",1000000*B46/TrRoad_act!B103)</f>
        <v>2162.9857042708136</v>
      </c>
      <c r="C133" s="77">
        <f>IF(C46=0,"",1000000*C46/TrRoad_act!C103)</f>
        <v>2049.1589034492531</v>
      </c>
      <c r="D133" s="77">
        <f>IF(D46=0,"",1000000*D46/TrRoad_act!D103)</f>
        <v>2001.2681663544781</v>
      </c>
      <c r="E133" s="77">
        <f>IF(E46=0,"",1000000*E46/TrRoad_act!E103)</f>
        <v>1947.8784938886868</v>
      </c>
      <c r="F133" s="77">
        <f>IF(F46=0,"",1000000*F46/TrRoad_act!F103)</f>
        <v>1878.2718280009594</v>
      </c>
      <c r="G133" s="77">
        <f>IF(G46=0,"",1000000*G46/TrRoad_act!G103)</f>
        <v>1829.0709889617369</v>
      </c>
      <c r="H133" s="77">
        <f>IF(H46=0,"",1000000*H46/TrRoad_act!H103)</f>
        <v>1796.6136706405857</v>
      </c>
      <c r="I133" s="77">
        <f>IF(I46=0,"",1000000*I46/TrRoad_act!I103)</f>
        <v>1791.7609890984195</v>
      </c>
      <c r="J133" s="77">
        <f>IF(J46=0,"",1000000*J46/TrRoad_act!J103)</f>
        <v>1734.2956201443458</v>
      </c>
      <c r="K133" s="77">
        <f>IF(K46=0,"",1000000*K46/TrRoad_act!K103)</f>
        <v>1679.1866194825291</v>
      </c>
      <c r="L133" s="77">
        <f>IF(L46=0,"",1000000*L46/TrRoad_act!L103)</f>
        <v>1668.4646844079643</v>
      </c>
      <c r="M133" s="77">
        <f>IF(M46=0,"",1000000*M46/TrRoad_act!M103)</f>
        <v>1662.6539701350059</v>
      </c>
      <c r="N133" s="77">
        <f>IF(N46=0,"",1000000*N46/TrRoad_act!N103)</f>
        <v>1602.5451740772226</v>
      </c>
      <c r="O133" s="77">
        <f>IF(O46=0,"",1000000*O46/TrRoad_act!O103)</f>
        <v>1543.0092163322415</v>
      </c>
      <c r="P133" s="77">
        <f>IF(P46=0,"",1000000*P46/TrRoad_act!P103)</f>
        <v>1567.4696655903674</v>
      </c>
      <c r="Q133" s="77">
        <f>IF(Q46=0,"",1000000*Q46/TrRoad_act!Q103)</f>
        <v>1558.1437429375055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>
        <f>IF(O48=0,"",1000000*O48/TrRoad_act!O104)</f>
        <v>1023.921771859718</v>
      </c>
      <c r="P134" s="77">
        <f>IF(P48=0,"",1000000*P48/TrRoad_act!P104)</f>
        <v>1069.372024478241</v>
      </c>
      <c r="Q134" s="77">
        <f>IF(Q48=0,"",1000000*Q48/TrRoad_act!Q104)</f>
        <v>1101.0327586178421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 t="str">
        <f>IF(O49=0,"",1000000*O49/TrRoad_act!O105)</f>
        <v/>
      </c>
      <c r="P135" s="77" t="str">
        <f>IF(P49=0,"",1000000*P49/TrRoad_act!P105)</f>
        <v/>
      </c>
      <c r="Q135" s="77" t="str">
        <f>IF(Q49=0,"",1000000*Q49/TrRoad_act!Q105)</f>
        <v/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>
        <f>IF(H51=0,"",1000000*H51/TrRoad_act!H106)</f>
        <v>577.40789866359489</v>
      </c>
      <c r="I136" s="77">
        <f>IF(I51=0,"",1000000*I51/TrRoad_act!I106)</f>
        <v>578.70096464994231</v>
      </c>
      <c r="J136" s="77">
        <f>IF(J51=0,"",1000000*J51/TrRoad_act!J106)</f>
        <v>580.5346935235317</v>
      </c>
      <c r="K136" s="77">
        <f>IF(K51=0,"",1000000*K51/TrRoad_act!K106)</f>
        <v>581.92414370448398</v>
      </c>
      <c r="L136" s="77">
        <f>IF(L51=0,"",1000000*L51/TrRoad_act!L106)</f>
        <v>583.51913405603284</v>
      </c>
      <c r="M136" s="77">
        <f>IF(M51=0,"",1000000*M51/TrRoad_act!M106)</f>
        <v>585.13320785900953</v>
      </c>
      <c r="N136" s="77">
        <f>IF(N51=0,"",1000000*N51/TrRoad_act!N106)</f>
        <v>589.42946927228013</v>
      </c>
      <c r="O136" s="77">
        <f>IF(O51=0,"",1000000*O51/TrRoad_act!O106)</f>
        <v>593.49517731986907</v>
      </c>
      <c r="P136" s="77">
        <f>IF(P51=0,"",1000000*P51/TrRoad_act!P106)</f>
        <v>596.81184315559653</v>
      </c>
      <c r="Q136" s="77">
        <f>IF(Q51=0,"",1000000*Q51/TrRoad_act!Q106)</f>
        <v>599.00145955381026</v>
      </c>
    </row>
    <row r="137" spans="1:17" ht="11.45" customHeight="1" x14ac:dyDescent="0.25">
      <c r="A137" s="19" t="s">
        <v>24</v>
      </c>
      <c r="B137" s="76">
        <f>IF(B52=0,"",1000000*B52/TrRoad_act!B107)</f>
        <v>101182.67709975108</v>
      </c>
      <c r="C137" s="76">
        <f>IF(C52=0,"",1000000*C52/TrRoad_act!C107)</f>
        <v>124045.67900864997</v>
      </c>
      <c r="D137" s="76">
        <f>IF(D52=0,"",1000000*D52/TrRoad_act!D107)</f>
        <v>144860.95038983907</v>
      </c>
      <c r="E137" s="76">
        <f>IF(E52=0,"",1000000*E52/TrRoad_act!E107)</f>
        <v>168796.33585523555</v>
      </c>
      <c r="F137" s="76">
        <f>IF(F52=0,"",1000000*F52/TrRoad_act!F107)</f>
        <v>235761.77202563602</v>
      </c>
      <c r="G137" s="76">
        <f>IF(G52=0,"",1000000*G52/TrRoad_act!G107)</f>
        <v>228248.78142068631</v>
      </c>
      <c r="H137" s="76">
        <f>IF(H52=0,"",1000000*H52/TrRoad_act!H107)</f>
        <v>212874.40235033131</v>
      </c>
      <c r="I137" s="76">
        <f>IF(I52=0,"",1000000*I52/TrRoad_act!I107)</f>
        <v>206858.45127108143</v>
      </c>
      <c r="J137" s="76">
        <f>IF(J52=0,"",1000000*J52/TrRoad_act!J107)</f>
        <v>178224.45745078131</v>
      </c>
      <c r="K137" s="76">
        <f>IF(K52=0,"",1000000*K52/TrRoad_act!K107)</f>
        <v>140069.96805567414</v>
      </c>
      <c r="L137" s="76">
        <f>IF(L52=0,"",1000000*L52/TrRoad_act!L107)</f>
        <v>157431.21012620319</v>
      </c>
      <c r="M137" s="76">
        <f>IF(M52=0,"",1000000*M52/TrRoad_act!M107)</f>
        <v>167455.65962610961</v>
      </c>
      <c r="N137" s="76">
        <f>IF(N52=0,"",1000000*N52/TrRoad_act!N107)</f>
        <v>165263.03984942695</v>
      </c>
      <c r="O137" s="76">
        <f>IF(O52=0,"",1000000*O52/TrRoad_act!O107)</f>
        <v>211618.10598465774</v>
      </c>
      <c r="P137" s="76">
        <f>IF(P52=0,"",1000000*P52/TrRoad_act!P107)</f>
        <v>224700.04632119776</v>
      </c>
      <c r="Q137" s="76">
        <f>IF(Q52=0,"",1000000*Q52/TrRoad_act!Q107)</f>
        <v>197049.74231960624</v>
      </c>
    </row>
    <row r="138" spans="1:17" ht="11.45" customHeight="1" x14ac:dyDescent="0.25">
      <c r="A138" s="17" t="s">
        <v>23</v>
      </c>
      <c r="B138" s="75">
        <f>IF(B53=0,"",1000000*B53/TrRoad_act!B108)</f>
        <v>5940.4921693909328</v>
      </c>
      <c r="C138" s="75">
        <f>IF(C53=0,"",1000000*C53/TrRoad_act!C108)</f>
        <v>7971.7192853334773</v>
      </c>
      <c r="D138" s="75">
        <f>IF(D53=0,"",1000000*D53/TrRoad_act!D108)</f>
        <v>10500.577426673139</v>
      </c>
      <c r="E138" s="75">
        <f>IF(E53=0,"",1000000*E53/TrRoad_act!E108)</f>
        <v>10528.871598427206</v>
      </c>
      <c r="F138" s="75">
        <f>IF(F53=0,"",1000000*F53/TrRoad_act!F108)</f>
        <v>11646.81242094781</v>
      </c>
      <c r="G138" s="75">
        <f>IF(G53=0,"",1000000*G53/TrRoad_act!G108)</f>
        <v>9259.6518025010464</v>
      </c>
      <c r="H138" s="75">
        <f>IF(H53=0,"",1000000*H53/TrRoad_act!H108)</f>
        <v>9785.9648260284121</v>
      </c>
      <c r="I138" s="75">
        <f>IF(I53=0,"",1000000*I53/TrRoad_act!I108)</f>
        <v>9946.768101442789</v>
      </c>
      <c r="J138" s="75">
        <f>IF(J53=0,"",1000000*J53/TrRoad_act!J108)</f>
        <v>7624.1948203827833</v>
      </c>
      <c r="K138" s="75">
        <f>IF(K53=0,"",1000000*K53/TrRoad_act!K108)</f>
        <v>4167.2885378218898</v>
      </c>
      <c r="L138" s="75">
        <f>IF(L53=0,"",1000000*L53/TrRoad_act!L108)</f>
        <v>4651.6015831379791</v>
      </c>
      <c r="M138" s="75">
        <f>IF(M53=0,"",1000000*M53/TrRoad_act!M108)</f>
        <v>5000.1354340023836</v>
      </c>
      <c r="N138" s="75">
        <f>IF(N53=0,"",1000000*N53/TrRoad_act!N108)</f>
        <v>8136.800540746447</v>
      </c>
      <c r="O138" s="75">
        <f>IF(O53=0,"",1000000*O53/TrRoad_act!O108)</f>
        <v>8814.7443073486447</v>
      </c>
      <c r="P138" s="75">
        <f>IF(P53=0,"",1000000*P53/TrRoad_act!P108)</f>
        <v>13786.690299543598</v>
      </c>
      <c r="Q138" s="75">
        <f>IF(Q53=0,"",1000000*Q53/TrRoad_act!Q108)</f>
        <v>11877.793434008461</v>
      </c>
    </row>
    <row r="139" spans="1:17" ht="11.45" customHeight="1" x14ac:dyDescent="0.25">
      <c r="A139" s="15" t="s">
        <v>22</v>
      </c>
      <c r="B139" s="74">
        <f>IF(B55=0,"",1000000*B55/TrRoad_act!B109)</f>
        <v>715285.43797692598</v>
      </c>
      <c r="C139" s="74">
        <f>IF(C55=0,"",1000000*C55/TrRoad_act!C109)</f>
        <v>724266.3267908073</v>
      </c>
      <c r="D139" s="74">
        <f>IF(D55=0,"",1000000*D55/TrRoad_act!D109)</f>
        <v>731253.19407611573</v>
      </c>
      <c r="E139" s="74">
        <f>IF(E55=0,"",1000000*E55/TrRoad_act!E109)</f>
        <v>847534.54494792956</v>
      </c>
      <c r="F139" s="74">
        <f>IF(F55=0,"",1000000*F55/TrRoad_act!F109)</f>
        <v>979334.20697121217</v>
      </c>
      <c r="G139" s="74">
        <f>IF(G55=0,"",1000000*G55/TrRoad_act!G109)</f>
        <v>1079762.1702256468</v>
      </c>
      <c r="H139" s="74">
        <f>IF(H55=0,"",1000000*H55/TrRoad_act!H109)</f>
        <v>1054438.5324628195</v>
      </c>
      <c r="I139" s="74">
        <f>IF(I55=0,"",1000000*I55/TrRoad_act!I109)</f>
        <v>930018.52242029889</v>
      </c>
      <c r="J139" s="74">
        <f>IF(J55=0,"",1000000*J55/TrRoad_act!J109)</f>
        <v>848676.76753345563</v>
      </c>
      <c r="K139" s="74">
        <f>IF(K55=0,"",1000000*K55/TrRoad_act!K109)</f>
        <v>852475.01777121541</v>
      </c>
      <c r="L139" s="74">
        <f>IF(L55=0,"",1000000*L55/TrRoad_act!L109)</f>
        <v>936561.96207073063</v>
      </c>
      <c r="M139" s="74">
        <f>IF(M55=0,"",1000000*M55/TrRoad_act!M109)</f>
        <v>1018626.9388692681</v>
      </c>
      <c r="N139" s="74">
        <f>IF(N55=0,"",1000000*N55/TrRoad_act!N109)</f>
        <v>836118.65234375477</v>
      </c>
      <c r="O139" s="74">
        <f>IF(O55=0,"",1000000*O55/TrRoad_act!O109)</f>
        <v>855999.74538229452</v>
      </c>
      <c r="P139" s="74">
        <f>IF(P55=0,"",1000000*P55/TrRoad_act!P109)</f>
        <v>753553.52266300365</v>
      </c>
      <c r="Q139" s="74">
        <f>IF(Q55=0,"",1000000*Q55/TrRoad_act!Q109)</f>
        <v>792367.37857184198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0.57242282641632058</v>
      </c>
      <c r="C142" s="56">
        <f t="shared" si="12"/>
        <v>0.55978548198889855</v>
      </c>
      <c r="D142" s="56">
        <f t="shared" si="12"/>
        <v>0.550200083400465</v>
      </c>
      <c r="E142" s="56">
        <f t="shared" si="12"/>
        <v>0.5248588956826139</v>
      </c>
      <c r="F142" s="56">
        <f t="shared" si="12"/>
        <v>0.4621140780339964</v>
      </c>
      <c r="G142" s="56">
        <f t="shared" si="12"/>
        <v>0.42386404588461263</v>
      </c>
      <c r="H142" s="56">
        <f t="shared" si="12"/>
        <v>0.4262450223695885</v>
      </c>
      <c r="I142" s="56">
        <f t="shared" si="12"/>
        <v>0.444258769506158</v>
      </c>
      <c r="J142" s="56">
        <f t="shared" si="12"/>
        <v>0.43452001865406709</v>
      </c>
      <c r="K142" s="56">
        <f t="shared" si="12"/>
        <v>0.45362175841616964</v>
      </c>
      <c r="L142" s="56">
        <f t="shared" si="12"/>
        <v>0.41301632486468715</v>
      </c>
      <c r="M142" s="56">
        <f t="shared" si="12"/>
        <v>0.40621312076614591</v>
      </c>
      <c r="N142" s="56">
        <f t="shared" si="12"/>
        <v>0.41676326156910504</v>
      </c>
      <c r="O142" s="56">
        <f t="shared" si="12"/>
        <v>0.39919089199791902</v>
      </c>
      <c r="P142" s="56">
        <f t="shared" si="12"/>
        <v>0.41167943268187868</v>
      </c>
      <c r="Q142" s="56">
        <f t="shared" si="12"/>
        <v>0.42089477954128673</v>
      </c>
    </row>
    <row r="143" spans="1:17" ht="11.45" customHeight="1" x14ac:dyDescent="0.25">
      <c r="A143" s="55" t="s">
        <v>30</v>
      </c>
      <c r="B143" s="54">
        <f t="shared" ref="B143:Q143" si="13">IF(B19=0,0,B19/B$17)</f>
        <v>9.6851408806129498E-4</v>
      </c>
      <c r="C143" s="54">
        <f t="shared" si="13"/>
        <v>9.4687725864347724E-4</v>
      </c>
      <c r="D143" s="54">
        <f t="shared" si="13"/>
        <v>9.4676664660129208E-4</v>
      </c>
      <c r="E143" s="54">
        <f t="shared" si="13"/>
        <v>8.8848226375297596E-4</v>
      </c>
      <c r="F143" s="54">
        <f t="shared" si="13"/>
        <v>8.2670163982135822E-4</v>
      </c>
      <c r="G143" s="54">
        <f t="shared" si="13"/>
        <v>8.0264177568726972E-4</v>
      </c>
      <c r="H143" s="54">
        <f t="shared" si="13"/>
        <v>8.574989483382398E-4</v>
      </c>
      <c r="I143" s="54">
        <f t="shared" si="13"/>
        <v>8.9314419025228681E-4</v>
      </c>
      <c r="J143" s="54">
        <f t="shared" si="13"/>
        <v>8.9543788025140184E-4</v>
      </c>
      <c r="K143" s="54">
        <f t="shared" si="13"/>
        <v>9.9241182338021309E-4</v>
      </c>
      <c r="L143" s="54">
        <f t="shared" si="13"/>
        <v>9.5495517543089221E-4</v>
      </c>
      <c r="M143" s="54">
        <f t="shared" si="13"/>
        <v>9.2772226761317171E-4</v>
      </c>
      <c r="N143" s="54">
        <f t="shared" si="13"/>
        <v>9.8704759958392375E-4</v>
      </c>
      <c r="O143" s="54">
        <f t="shared" si="13"/>
        <v>1.0430907359757031E-3</v>
      </c>
      <c r="P143" s="54">
        <f t="shared" si="13"/>
        <v>1.1171311579330951E-3</v>
      </c>
      <c r="Q143" s="54">
        <f t="shared" si="13"/>
        <v>1.2262240825701607E-3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0.55603585214588691</v>
      </c>
      <c r="C144" s="50">
        <f t="shared" si="14"/>
        <v>0.54349615309077204</v>
      </c>
      <c r="D144" s="50">
        <f t="shared" si="14"/>
        <v>0.53363088575605155</v>
      </c>
      <c r="E144" s="50">
        <f t="shared" si="14"/>
        <v>0.50970984841432843</v>
      </c>
      <c r="F144" s="50">
        <f t="shared" si="14"/>
        <v>0.44905621642639859</v>
      </c>
      <c r="G144" s="50">
        <f t="shared" si="14"/>
        <v>0.41122294762029599</v>
      </c>
      <c r="H144" s="50">
        <f t="shared" si="14"/>
        <v>0.41313055223351675</v>
      </c>
      <c r="I144" s="50">
        <f t="shared" si="14"/>
        <v>0.43061619822958952</v>
      </c>
      <c r="J144" s="50">
        <f t="shared" si="14"/>
        <v>0.42073876007433603</v>
      </c>
      <c r="K144" s="50">
        <f t="shared" si="14"/>
        <v>0.43840903763895994</v>
      </c>
      <c r="L144" s="50">
        <f t="shared" si="14"/>
        <v>0.39844171420306668</v>
      </c>
      <c r="M144" s="50">
        <f t="shared" si="14"/>
        <v>0.39226980259699529</v>
      </c>
      <c r="N144" s="50">
        <f t="shared" si="14"/>
        <v>0.40219893730746731</v>
      </c>
      <c r="O144" s="50">
        <f t="shared" si="14"/>
        <v>0.38427960989535387</v>
      </c>
      <c r="P144" s="50">
        <f t="shared" si="14"/>
        <v>0.39631129802567466</v>
      </c>
      <c r="Q144" s="50">
        <f t="shared" si="14"/>
        <v>0.40407092886763979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0.37406784644197522</v>
      </c>
      <c r="C145" s="52">
        <f t="shared" si="15"/>
        <v>0.35081270376160184</v>
      </c>
      <c r="D145" s="52">
        <f t="shared" si="15"/>
        <v>0.32935327755566401</v>
      </c>
      <c r="E145" s="52">
        <f t="shared" si="15"/>
        <v>0.30393711135838974</v>
      </c>
      <c r="F145" s="52">
        <f t="shared" si="15"/>
        <v>0.25340177830293348</v>
      </c>
      <c r="G145" s="52">
        <f t="shared" si="15"/>
        <v>0.2185444457406332</v>
      </c>
      <c r="H145" s="52">
        <f t="shared" si="15"/>
        <v>0.20515474749696325</v>
      </c>
      <c r="I145" s="52">
        <f t="shared" si="15"/>
        <v>0.20099933000151274</v>
      </c>
      <c r="J145" s="52">
        <f t="shared" si="15"/>
        <v>0.18874500665724089</v>
      </c>
      <c r="K145" s="52">
        <f t="shared" si="15"/>
        <v>0.1878250475590397</v>
      </c>
      <c r="L145" s="52">
        <f t="shared" si="15"/>
        <v>0.16554320352628285</v>
      </c>
      <c r="M145" s="52">
        <f t="shared" si="15"/>
        <v>0.16196941558614117</v>
      </c>
      <c r="N145" s="52">
        <f t="shared" si="15"/>
        <v>0.16259676367391812</v>
      </c>
      <c r="O145" s="52">
        <f t="shared" si="15"/>
        <v>0.15045510394244069</v>
      </c>
      <c r="P145" s="52">
        <f t="shared" si="15"/>
        <v>0.15058772578974636</v>
      </c>
      <c r="Q145" s="52">
        <f t="shared" si="15"/>
        <v>0.15208207329778659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0.1805779413664329</v>
      </c>
      <c r="C146" s="52">
        <f t="shared" si="16"/>
        <v>0.19068997033665741</v>
      </c>
      <c r="D146" s="52">
        <f t="shared" si="16"/>
        <v>0.20173237003028902</v>
      </c>
      <c r="E146" s="52">
        <f t="shared" si="16"/>
        <v>0.2040389812643196</v>
      </c>
      <c r="F146" s="52">
        <f t="shared" si="16"/>
        <v>0.19416918170960445</v>
      </c>
      <c r="G146" s="52">
        <f t="shared" si="16"/>
        <v>0.19173836763599536</v>
      </c>
      <c r="H146" s="52">
        <f t="shared" si="16"/>
        <v>0.2074852161560814</v>
      </c>
      <c r="I146" s="52">
        <f t="shared" si="16"/>
        <v>0.22861320398320792</v>
      </c>
      <c r="J146" s="52">
        <f t="shared" si="16"/>
        <v>0.23099736234304527</v>
      </c>
      <c r="K146" s="52">
        <f t="shared" si="16"/>
        <v>0.24950678859223027</v>
      </c>
      <c r="L146" s="52">
        <f t="shared" si="16"/>
        <v>0.23235160677433653</v>
      </c>
      <c r="M146" s="52">
        <f t="shared" si="16"/>
        <v>0.22973147235241467</v>
      </c>
      <c r="N146" s="52">
        <f t="shared" si="16"/>
        <v>0.23813261925741572</v>
      </c>
      <c r="O146" s="52">
        <f t="shared" si="16"/>
        <v>0.2326733724937938</v>
      </c>
      <c r="P146" s="52">
        <f t="shared" si="16"/>
        <v>0.24448539055675467</v>
      </c>
      <c r="Q146" s="52">
        <f t="shared" si="16"/>
        <v>0.25070714410950246</v>
      </c>
    </row>
    <row r="147" spans="1:17" ht="11.45" customHeight="1" x14ac:dyDescent="0.25">
      <c r="A147" s="53" t="s">
        <v>57</v>
      </c>
      <c r="B147" s="52">
        <f t="shared" ref="B147:Q147" si="17">IF(B26=0,0,B26/B$17)</f>
        <v>1.3900643374787686E-3</v>
      </c>
      <c r="C147" s="52">
        <f t="shared" si="17"/>
        <v>1.9934789925128292E-3</v>
      </c>
      <c r="D147" s="52">
        <f t="shared" si="17"/>
        <v>2.5452381700985117E-3</v>
      </c>
      <c r="E147" s="52">
        <f t="shared" si="17"/>
        <v>1.7337557916191466E-3</v>
      </c>
      <c r="F147" s="52">
        <f t="shared" si="17"/>
        <v>1.4852564138606369E-3</v>
      </c>
      <c r="G147" s="52">
        <f t="shared" si="17"/>
        <v>9.40134243667399E-4</v>
      </c>
      <c r="H147" s="52">
        <f t="shared" si="17"/>
        <v>4.9058858047212113E-4</v>
      </c>
      <c r="I147" s="52">
        <f t="shared" si="17"/>
        <v>1.003664244868842E-3</v>
      </c>
      <c r="J147" s="52">
        <f t="shared" si="17"/>
        <v>9.9620546988488752E-4</v>
      </c>
      <c r="K147" s="52">
        <f t="shared" si="17"/>
        <v>1.0767971780673599E-3</v>
      </c>
      <c r="L147" s="52">
        <f t="shared" si="17"/>
        <v>5.0875250704735821E-4</v>
      </c>
      <c r="M147" s="52">
        <f t="shared" si="17"/>
        <v>4.7906112911886596E-4</v>
      </c>
      <c r="N147" s="52">
        <f t="shared" si="17"/>
        <v>1.0023846506617418E-3</v>
      </c>
      <c r="O147" s="52">
        <f t="shared" si="17"/>
        <v>4.8275409876865477E-4</v>
      </c>
      <c r="P147" s="52">
        <f t="shared" si="17"/>
        <v>4.9254364593175287E-4</v>
      </c>
      <c r="Q147" s="52">
        <f t="shared" si="17"/>
        <v>5.2321257350012695E-4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0</v>
      </c>
      <c r="G148" s="52">
        <f t="shared" si="18"/>
        <v>0</v>
      </c>
      <c r="H148" s="52">
        <f t="shared" si="18"/>
        <v>0</v>
      </c>
      <c r="I148" s="52">
        <f t="shared" si="18"/>
        <v>0</v>
      </c>
      <c r="J148" s="52">
        <f t="shared" si="18"/>
        <v>0</v>
      </c>
      <c r="K148" s="52">
        <f t="shared" si="18"/>
        <v>0</v>
      </c>
      <c r="L148" s="52">
        <f t="shared" si="18"/>
        <v>0</v>
      </c>
      <c r="M148" s="52">
        <f t="shared" si="18"/>
        <v>0</v>
      </c>
      <c r="N148" s="52">
        <f t="shared" si="18"/>
        <v>0</v>
      </c>
      <c r="O148" s="52">
        <f t="shared" si="18"/>
        <v>0</v>
      </c>
      <c r="P148" s="52">
        <f t="shared" si="18"/>
        <v>0</v>
      </c>
      <c r="Q148" s="52">
        <f t="shared" si="18"/>
        <v>0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3.6535161708683587E-4</v>
      </c>
      <c r="O149" s="52">
        <f t="shared" si="19"/>
        <v>5.3747686543734359E-4</v>
      </c>
      <c r="P149" s="52">
        <f t="shared" si="19"/>
        <v>5.5414347921746638E-4</v>
      </c>
      <c r="Q149" s="52">
        <f t="shared" si="19"/>
        <v>5.4933892488702061E-4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1.8560416503565134E-7</v>
      </c>
      <c r="K150" s="52">
        <f t="shared" si="20"/>
        <v>4.0430962266117132E-7</v>
      </c>
      <c r="L150" s="52">
        <f t="shared" si="20"/>
        <v>3.815139540001308E-5</v>
      </c>
      <c r="M150" s="52">
        <f t="shared" si="20"/>
        <v>8.9853529320597331E-5</v>
      </c>
      <c r="N150" s="52">
        <f t="shared" si="20"/>
        <v>1.0181810838489131E-4</v>
      </c>
      <c r="O150" s="52">
        <f t="shared" si="20"/>
        <v>1.3090249491341427E-4</v>
      </c>
      <c r="P150" s="52">
        <f t="shared" si="20"/>
        <v>1.9149455402438248E-4</v>
      </c>
      <c r="Q150" s="52">
        <f t="shared" si="20"/>
        <v>2.0915996196364849E-4</v>
      </c>
    </row>
    <row r="151" spans="1:17" ht="11.45" customHeight="1" x14ac:dyDescent="0.25">
      <c r="A151" s="51" t="s">
        <v>28</v>
      </c>
      <c r="B151" s="50">
        <f t="shared" ref="B151:Q151" si="21">IF(B33=0,0,B33/B$17)</f>
        <v>1.541846018237239E-2</v>
      </c>
      <c r="C151" s="50">
        <f t="shared" si="21"/>
        <v>1.5342451639482968E-2</v>
      </c>
      <c r="D151" s="50">
        <f t="shared" si="21"/>
        <v>1.562243099781207E-2</v>
      </c>
      <c r="E151" s="50">
        <f t="shared" si="21"/>
        <v>1.426056500453249E-2</v>
      </c>
      <c r="F151" s="50">
        <f t="shared" si="21"/>
        <v>1.2231159967776482E-2</v>
      </c>
      <c r="G151" s="50">
        <f t="shared" si="21"/>
        <v>1.1838456488629426E-2</v>
      </c>
      <c r="H151" s="50">
        <f t="shared" si="21"/>
        <v>1.2256971187733509E-2</v>
      </c>
      <c r="I151" s="50">
        <f t="shared" si="21"/>
        <v>1.2749427086316241E-2</v>
      </c>
      <c r="J151" s="50">
        <f t="shared" si="21"/>
        <v>1.2885820699479652E-2</v>
      </c>
      <c r="K151" s="50">
        <f t="shared" si="21"/>
        <v>1.4220308953829508E-2</v>
      </c>
      <c r="L151" s="50">
        <f t="shared" si="21"/>
        <v>1.3619655486189583E-2</v>
      </c>
      <c r="M151" s="50">
        <f t="shared" si="21"/>
        <v>1.3015595901537452E-2</v>
      </c>
      <c r="N151" s="50">
        <f t="shared" si="21"/>
        <v>1.357727666205377E-2</v>
      </c>
      <c r="O151" s="50">
        <f t="shared" si="21"/>
        <v>1.3868191366589464E-2</v>
      </c>
      <c r="P151" s="50">
        <f t="shared" si="21"/>
        <v>1.4251003498270956E-2</v>
      </c>
      <c r="Q151" s="50">
        <f t="shared" si="21"/>
        <v>1.5597626591076772E-2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0</v>
      </c>
      <c r="C152" s="52">
        <f t="shared" si="22"/>
        <v>0</v>
      </c>
      <c r="D152" s="52">
        <f t="shared" si="22"/>
        <v>0</v>
      </c>
      <c r="E152" s="52">
        <f t="shared" si="22"/>
        <v>0</v>
      </c>
      <c r="F152" s="52">
        <f t="shared" si="22"/>
        <v>0</v>
      </c>
      <c r="G152" s="52">
        <f t="shared" si="22"/>
        <v>0</v>
      </c>
      <c r="H152" s="52">
        <f t="shared" si="22"/>
        <v>0</v>
      </c>
      <c r="I152" s="52">
        <f t="shared" si="22"/>
        <v>0</v>
      </c>
      <c r="J152" s="52">
        <f t="shared" si="22"/>
        <v>0</v>
      </c>
      <c r="K152" s="52">
        <f t="shared" si="22"/>
        <v>0</v>
      </c>
      <c r="L152" s="52">
        <f t="shared" si="22"/>
        <v>0</v>
      </c>
      <c r="M152" s="52">
        <f t="shared" si="22"/>
        <v>0</v>
      </c>
      <c r="N152" s="52">
        <f t="shared" si="22"/>
        <v>0</v>
      </c>
      <c r="O152" s="52">
        <f t="shared" si="22"/>
        <v>0</v>
      </c>
      <c r="P152" s="52">
        <f t="shared" si="22"/>
        <v>0</v>
      </c>
      <c r="Q152" s="52">
        <f t="shared" si="22"/>
        <v>0</v>
      </c>
    </row>
    <row r="153" spans="1:17" ht="11.45" customHeight="1" x14ac:dyDescent="0.25">
      <c r="A153" s="53" t="s">
        <v>58</v>
      </c>
      <c r="B153" s="52">
        <f t="shared" ref="B153:Q153" si="23">IF(B36=0,0,B36/B$17)</f>
        <v>1.541846018237239E-2</v>
      </c>
      <c r="C153" s="52">
        <f t="shared" si="23"/>
        <v>1.5342451639482968E-2</v>
      </c>
      <c r="D153" s="52">
        <f t="shared" si="23"/>
        <v>1.562243099781207E-2</v>
      </c>
      <c r="E153" s="52">
        <f t="shared" si="23"/>
        <v>1.4237825609963183E-2</v>
      </c>
      <c r="F153" s="52">
        <f t="shared" si="23"/>
        <v>1.2211582621108391E-2</v>
      </c>
      <c r="G153" s="52">
        <f t="shared" si="23"/>
        <v>1.1819813521335683E-2</v>
      </c>
      <c r="H153" s="52">
        <f t="shared" si="23"/>
        <v>1.2237409261384627E-2</v>
      </c>
      <c r="I153" s="52">
        <f t="shared" si="23"/>
        <v>1.2729412324027255E-2</v>
      </c>
      <c r="J153" s="52">
        <f t="shared" si="23"/>
        <v>1.2865993811273246E-2</v>
      </c>
      <c r="K153" s="52">
        <f t="shared" si="23"/>
        <v>1.420591447688356E-2</v>
      </c>
      <c r="L153" s="52">
        <f t="shared" si="23"/>
        <v>1.3605973473380377E-2</v>
      </c>
      <c r="M153" s="52">
        <f t="shared" si="23"/>
        <v>1.3002669658547553E-2</v>
      </c>
      <c r="N153" s="52">
        <f t="shared" si="23"/>
        <v>1.3563707201995212E-2</v>
      </c>
      <c r="O153" s="52">
        <f t="shared" si="23"/>
        <v>1.3841302209076327E-2</v>
      </c>
      <c r="P153" s="52">
        <f t="shared" si="23"/>
        <v>1.423026796993938E-2</v>
      </c>
      <c r="Q153" s="52">
        <f t="shared" si="23"/>
        <v>1.557542876070485E-2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0</v>
      </c>
      <c r="Q154" s="52">
        <f t="shared" si="24"/>
        <v>0</v>
      </c>
    </row>
    <row r="155" spans="1:17" ht="11.45" customHeight="1" x14ac:dyDescent="0.25">
      <c r="A155" s="53" t="s">
        <v>56</v>
      </c>
      <c r="B155" s="52">
        <f t="shared" ref="B155:Q155" si="25">IF(B39=0,0,B39/B$17)</f>
        <v>0</v>
      </c>
      <c r="C155" s="52">
        <f t="shared" si="25"/>
        <v>0</v>
      </c>
      <c r="D155" s="52">
        <f t="shared" si="25"/>
        <v>0</v>
      </c>
      <c r="E155" s="52">
        <f t="shared" si="25"/>
        <v>0</v>
      </c>
      <c r="F155" s="52">
        <f t="shared" si="25"/>
        <v>0</v>
      </c>
      <c r="G155" s="52">
        <f t="shared" si="25"/>
        <v>0</v>
      </c>
      <c r="H155" s="52">
        <f t="shared" si="25"/>
        <v>0</v>
      </c>
      <c r="I155" s="52">
        <f t="shared" si="25"/>
        <v>0</v>
      </c>
      <c r="J155" s="52">
        <f t="shared" si="25"/>
        <v>0</v>
      </c>
      <c r="K155" s="52">
        <f t="shared" si="25"/>
        <v>0</v>
      </c>
      <c r="L155" s="52">
        <f t="shared" si="25"/>
        <v>0</v>
      </c>
      <c r="M155" s="52">
        <f t="shared" si="25"/>
        <v>0</v>
      </c>
      <c r="N155" s="52">
        <f t="shared" si="25"/>
        <v>0</v>
      </c>
      <c r="O155" s="52">
        <f t="shared" si="25"/>
        <v>0</v>
      </c>
      <c r="P155" s="52">
        <f t="shared" si="25"/>
        <v>0</v>
      </c>
      <c r="Q155" s="52">
        <f t="shared" si="25"/>
        <v>0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2.2739394569308081E-5</v>
      </c>
      <c r="F156" s="52">
        <f t="shared" si="26"/>
        <v>1.9577346668091761E-5</v>
      </c>
      <c r="G156" s="52">
        <f t="shared" si="26"/>
        <v>1.8642967293743431E-5</v>
      </c>
      <c r="H156" s="52">
        <f t="shared" si="26"/>
        <v>1.9561926348883717E-5</v>
      </c>
      <c r="I156" s="52">
        <f t="shared" si="26"/>
        <v>2.0014762288985496E-5</v>
      </c>
      <c r="J156" s="52">
        <f t="shared" si="26"/>
        <v>1.9826888206406312E-5</v>
      </c>
      <c r="K156" s="52">
        <f t="shared" si="26"/>
        <v>1.4394476945945289E-5</v>
      </c>
      <c r="L156" s="52">
        <f t="shared" si="26"/>
        <v>1.3682012809205816E-5</v>
      </c>
      <c r="M156" s="52">
        <f t="shared" si="26"/>
        <v>1.2926242989899284E-5</v>
      </c>
      <c r="N156" s="52">
        <f t="shared" si="26"/>
        <v>1.35694600585584E-5</v>
      </c>
      <c r="O156" s="52">
        <f t="shared" si="26"/>
        <v>2.6889157513137597E-5</v>
      </c>
      <c r="P156" s="52">
        <f t="shared" si="26"/>
        <v>2.0735528331575565E-5</v>
      </c>
      <c r="Q156" s="52">
        <f t="shared" si="26"/>
        <v>2.2197830371921987E-5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0.42757717358367942</v>
      </c>
      <c r="C157" s="56">
        <f t="shared" si="27"/>
        <v>0.44021451801110145</v>
      </c>
      <c r="D157" s="56">
        <f t="shared" si="27"/>
        <v>0.449799916599535</v>
      </c>
      <c r="E157" s="56">
        <f t="shared" si="27"/>
        <v>0.47514110431738615</v>
      </c>
      <c r="F157" s="56">
        <f t="shared" si="27"/>
        <v>0.5378859219660036</v>
      </c>
      <c r="G157" s="56">
        <f t="shared" si="27"/>
        <v>0.57613595411538732</v>
      </c>
      <c r="H157" s="56">
        <f t="shared" si="27"/>
        <v>0.57375497763041161</v>
      </c>
      <c r="I157" s="56">
        <f t="shared" si="27"/>
        <v>0.55574123049384194</v>
      </c>
      <c r="J157" s="56">
        <f t="shared" si="27"/>
        <v>0.5654799813459328</v>
      </c>
      <c r="K157" s="56">
        <f t="shared" si="27"/>
        <v>0.54637824158383042</v>
      </c>
      <c r="L157" s="56">
        <f t="shared" si="27"/>
        <v>0.5869836751353128</v>
      </c>
      <c r="M157" s="56">
        <f t="shared" si="27"/>
        <v>0.59378687923385409</v>
      </c>
      <c r="N157" s="56">
        <f t="shared" si="27"/>
        <v>0.58323673843089496</v>
      </c>
      <c r="O157" s="56">
        <f t="shared" si="27"/>
        <v>0.60080910800208087</v>
      </c>
      <c r="P157" s="56">
        <f t="shared" si="27"/>
        <v>0.58832056731812132</v>
      </c>
      <c r="Q157" s="56">
        <f t="shared" si="27"/>
        <v>0.57910522045871327</v>
      </c>
    </row>
    <row r="158" spans="1:17" ht="11.45" customHeight="1" x14ac:dyDescent="0.25">
      <c r="A158" s="55" t="s">
        <v>27</v>
      </c>
      <c r="B158" s="54">
        <f t="shared" ref="B158:Q158" si="28">IF(B43=0,0,B43/B$17)</f>
        <v>1.642356777337451E-2</v>
      </c>
      <c r="C158" s="54">
        <f t="shared" si="28"/>
        <v>1.6440443608275183E-2</v>
      </c>
      <c r="D158" s="54">
        <f t="shared" si="28"/>
        <v>1.6641508449605075E-2</v>
      </c>
      <c r="E158" s="54">
        <f t="shared" si="28"/>
        <v>1.5489189410418693E-2</v>
      </c>
      <c r="F158" s="54">
        <f t="shared" si="28"/>
        <v>1.3679845425401519E-2</v>
      </c>
      <c r="G158" s="54">
        <f t="shared" si="28"/>
        <v>1.3486225945457621E-2</v>
      </c>
      <c r="H158" s="54">
        <f t="shared" si="28"/>
        <v>1.4674493977245821E-2</v>
      </c>
      <c r="I158" s="54">
        <f t="shared" si="28"/>
        <v>1.6019610648638789E-2</v>
      </c>
      <c r="J158" s="54">
        <f t="shared" si="28"/>
        <v>1.652943529823583E-2</v>
      </c>
      <c r="K158" s="54">
        <f t="shared" si="28"/>
        <v>1.7990624585602813E-2</v>
      </c>
      <c r="L158" s="54">
        <f t="shared" si="28"/>
        <v>1.7611375552977596E-2</v>
      </c>
      <c r="M158" s="54">
        <f t="shared" si="28"/>
        <v>1.7386370434957197E-2</v>
      </c>
      <c r="N158" s="54">
        <f t="shared" si="28"/>
        <v>1.86321910878499E-2</v>
      </c>
      <c r="O158" s="54">
        <f t="shared" si="28"/>
        <v>1.9331283653036869E-2</v>
      </c>
      <c r="P158" s="54">
        <f t="shared" si="28"/>
        <v>2.1007414293277047E-2</v>
      </c>
      <c r="Q158" s="54">
        <f t="shared" si="28"/>
        <v>2.3214073650521173E-2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1.5432732097301997E-3</v>
      </c>
      <c r="C159" s="52">
        <f t="shared" si="29"/>
        <v>1.3194998872453881E-3</v>
      </c>
      <c r="D159" s="52">
        <f t="shared" si="29"/>
        <v>1.1574146285643703E-3</v>
      </c>
      <c r="E159" s="52">
        <f t="shared" si="29"/>
        <v>9.4268178308780566E-4</v>
      </c>
      <c r="F159" s="52">
        <f t="shared" si="29"/>
        <v>7.1074632978063135E-4</v>
      </c>
      <c r="G159" s="52">
        <f t="shared" si="29"/>
        <v>5.9287152696813224E-4</v>
      </c>
      <c r="H159" s="52">
        <f t="shared" si="29"/>
        <v>5.5376351234253242E-4</v>
      </c>
      <c r="I159" s="52">
        <f t="shared" si="29"/>
        <v>5.2355502794268949E-4</v>
      </c>
      <c r="J159" s="52">
        <f t="shared" si="29"/>
        <v>4.8948458653192946E-4</v>
      </c>
      <c r="K159" s="52">
        <f t="shared" si="29"/>
        <v>4.7166916414742528E-4</v>
      </c>
      <c r="L159" s="52">
        <f t="shared" si="29"/>
        <v>4.2954030315161266E-4</v>
      </c>
      <c r="M159" s="52">
        <f t="shared" si="29"/>
        <v>3.8849663160936323E-4</v>
      </c>
      <c r="N159" s="52">
        <f t="shared" si="29"/>
        <v>3.7549898580692035E-4</v>
      </c>
      <c r="O159" s="52">
        <f t="shared" si="29"/>
        <v>3.6863919670432869E-4</v>
      </c>
      <c r="P159" s="52">
        <f t="shared" si="29"/>
        <v>3.8302001827110748E-4</v>
      </c>
      <c r="Q159" s="52">
        <f t="shared" si="29"/>
        <v>4.0534953960395098E-4</v>
      </c>
    </row>
    <row r="160" spans="1:17" ht="11.45" customHeight="1" x14ac:dyDescent="0.25">
      <c r="A160" s="53" t="s">
        <v>58</v>
      </c>
      <c r="B160" s="52">
        <f t="shared" ref="B160:Q160" si="30">IF(B46=0,0,B46/B$17)</f>
        <v>1.4880294563644311E-2</v>
      </c>
      <c r="C160" s="52">
        <f t="shared" si="30"/>
        <v>1.5120943721029794E-2</v>
      </c>
      <c r="D160" s="52">
        <f t="shared" si="30"/>
        <v>1.5484093821040705E-2</v>
      </c>
      <c r="E160" s="52">
        <f t="shared" si="30"/>
        <v>1.4546507627330887E-2</v>
      </c>
      <c r="F160" s="52">
        <f t="shared" si="30"/>
        <v>1.2969099095620888E-2</v>
      </c>
      <c r="G160" s="52">
        <f t="shared" si="30"/>
        <v>1.2893354418489489E-2</v>
      </c>
      <c r="H160" s="52">
        <f t="shared" si="30"/>
        <v>1.4120472132052062E-2</v>
      </c>
      <c r="I160" s="52">
        <f t="shared" si="30"/>
        <v>1.5495527584379769E-2</v>
      </c>
      <c r="J160" s="52">
        <f t="shared" si="30"/>
        <v>1.6039427722576247E-2</v>
      </c>
      <c r="K160" s="52">
        <f t="shared" si="30"/>
        <v>1.7516963966089573E-2</v>
      </c>
      <c r="L160" s="52">
        <f t="shared" si="30"/>
        <v>1.7179943857306337E-2</v>
      </c>
      <c r="M160" s="52">
        <f t="shared" si="30"/>
        <v>1.6996087857990106E-2</v>
      </c>
      <c r="N160" s="52">
        <f t="shared" si="30"/>
        <v>1.8249701147222248E-2</v>
      </c>
      <c r="O160" s="52">
        <f t="shared" si="30"/>
        <v>1.8915238978827631E-2</v>
      </c>
      <c r="P160" s="52">
        <f t="shared" si="30"/>
        <v>2.0562826323411689E-2</v>
      </c>
      <c r="Q160" s="52">
        <f t="shared" si="30"/>
        <v>2.2740036806662072E-2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2.8088873749520509E-5</v>
      </c>
      <c r="P161" s="52">
        <f t="shared" si="31"/>
        <v>3.6563501858581516E-5</v>
      </c>
      <c r="Q161" s="52">
        <f t="shared" si="31"/>
        <v>4.1296376848235152E-5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0</v>
      </c>
      <c r="P162" s="52">
        <f t="shared" si="32"/>
        <v>0</v>
      </c>
      <c r="Q162" s="52">
        <f t="shared" si="32"/>
        <v>0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2.5833285122957275E-7</v>
      </c>
      <c r="I163" s="52">
        <f t="shared" si="33"/>
        <v>5.2803631632847841E-7</v>
      </c>
      <c r="J163" s="52">
        <f t="shared" si="33"/>
        <v>5.2298912765738456E-7</v>
      </c>
      <c r="K163" s="52">
        <f t="shared" si="33"/>
        <v>1.991455365816038E-6</v>
      </c>
      <c r="L163" s="52">
        <f t="shared" si="33"/>
        <v>1.8913925196477363E-6</v>
      </c>
      <c r="M163" s="52">
        <f t="shared" si="33"/>
        <v>1.7859453577291658E-6</v>
      </c>
      <c r="N163" s="52">
        <f t="shared" si="33"/>
        <v>6.990954820733869E-6</v>
      </c>
      <c r="O163" s="52">
        <f t="shared" si="33"/>
        <v>1.9316603755386136E-5</v>
      </c>
      <c r="P163" s="52">
        <f t="shared" si="33"/>
        <v>2.5004449735668733E-5</v>
      </c>
      <c r="Q163" s="52">
        <f t="shared" si="33"/>
        <v>2.7390927406917229E-5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0.41115360581030491</v>
      </c>
      <c r="C164" s="50">
        <f t="shared" si="34"/>
        <v>0.42377407440282627</v>
      </c>
      <c r="D164" s="50">
        <f t="shared" si="34"/>
        <v>0.4331584081499299</v>
      </c>
      <c r="E164" s="50">
        <f t="shared" si="34"/>
        <v>0.4596519149069675</v>
      </c>
      <c r="F164" s="50">
        <f t="shared" si="34"/>
        <v>0.52420607654060203</v>
      </c>
      <c r="G164" s="50">
        <f t="shared" si="34"/>
        <v>0.56264972816992964</v>
      </c>
      <c r="H164" s="50">
        <f t="shared" si="34"/>
        <v>0.55908048365316576</v>
      </c>
      <c r="I164" s="50">
        <f t="shared" si="34"/>
        <v>0.53972161984520317</v>
      </c>
      <c r="J164" s="50">
        <f t="shared" si="34"/>
        <v>0.548950546047697</v>
      </c>
      <c r="K164" s="50">
        <f t="shared" si="34"/>
        <v>0.52838761699822756</v>
      </c>
      <c r="L164" s="50">
        <f t="shared" si="34"/>
        <v>0.56937229958233526</v>
      </c>
      <c r="M164" s="50">
        <f t="shared" si="34"/>
        <v>0.57640050879889693</v>
      </c>
      <c r="N164" s="50">
        <f t="shared" si="34"/>
        <v>0.5646045473430451</v>
      </c>
      <c r="O164" s="50">
        <f t="shared" si="34"/>
        <v>0.58147782434904405</v>
      </c>
      <c r="P164" s="50">
        <f t="shared" si="34"/>
        <v>0.56731315302484431</v>
      </c>
      <c r="Q164" s="50">
        <f t="shared" si="34"/>
        <v>0.55589114680819207</v>
      </c>
    </row>
    <row r="165" spans="1:17" ht="11.45" customHeight="1" x14ac:dyDescent="0.25">
      <c r="A165" s="49" t="s">
        <v>23</v>
      </c>
      <c r="B165" s="48">
        <f t="shared" ref="B165:Q165" si="35">IF(B53=0,0,B53/B$17)</f>
        <v>2.0897962065528068E-2</v>
      </c>
      <c r="C165" s="48">
        <f t="shared" si="35"/>
        <v>2.2820438747614597E-2</v>
      </c>
      <c r="D165" s="48">
        <f t="shared" si="35"/>
        <v>2.5545275445388409E-2</v>
      </c>
      <c r="E165" s="48">
        <f t="shared" si="35"/>
        <v>2.3249937226590252E-2</v>
      </c>
      <c r="F165" s="48">
        <f t="shared" si="35"/>
        <v>1.9898665092036E-2</v>
      </c>
      <c r="G165" s="48">
        <f t="shared" si="35"/>
        <v>1.8156330907193836E-2</v>
      </c>
      <c r="H165" s="48">
        <f t="shared" si="35"/>
        <v>2.0704744767745076E-2</v>
      </c>
      <c r="I165" s="48">
        <f t="shared" si="35"/>
        <v>2.03981734200239E-2</v>
      </c>
      <c r="J165" s="48">
        <f t="shared" si="35"/>
        <v>1.8719948655676475E-2</v>
      </c>
      <c r="K165" s="48">
        <f t="shared" si="35"/>
        <v>1.3201848305798498E-2</v>
      </c>
      <c r="L165" s="48">
        <f t="shared" si="35"/>
        <v>1.4065145090458754E-2</v>
      </c>
      <c r="M165" s="48">
        <f t="shared" si="35"/>
        <v>1.4452572873104709E-2</v>
      </c>
      <c r="N165" s="48">
        <f t="shared" si="35"/>
        <v>2.2523223409312544E-2</v>
      </c>
      <c r="O165" s="48">
        <f t="shared" si="35"/>
        <v>1.842277092645777E-2</v>
      </c>
      <c r="P165" s="48">
        <f t="shared" si="35"/>
        <v>2.4884001470632494E-2</v>
      </c>
      <c r="Q165" s="48">
        <f t="shared" si="35"/>
        <v>2.5558260415379782E-2</v>
      </c>
    </row>
    <row r="166" spans="1:17" ht="11.45" customHeight="1" x14ac:dyDescent="0.25">
      <c r="A166" s="47" t="s">
        <v>22</v>
      </c>
      <c r="B166" s="46">
        <f t="shared" ref="B166:Q166" si="36">IF(B55=0,0,B55/B$17)</f>
        <v>0.39025564374477684</v>
      </c>
      <c r="C166" s="46">
        <f t="shared" si="36"/>
        <v>0.40095363565521169</v>
      </c>
      <c r="D166" s="46">
        <f t="shared" si="36"/>
        <v>0.40761313270454153</v>
      </c>
      <c r="E166" s="46">
        <f t="shared" si="36"/>
        <v>0.43640197768037725</v>
      </c>
      <c r="F166" s="46">
        <f t="shared" si="36"/>
        <v>0.50430741144856606</v>
      </c>
      <c r="G166" s="46">
        <f t="shared" si="36"/>
        <v>0.54449339726273582</v>
      </c>
      <c r="H166" s="46">
        <f t="shared" si="36"/>
        <v>0.53837573888542078</v>
      </c>
      <c r="I166" s="46">
        <f t="shared" si="36"/>
        <v>0.51932344642517925</v>
      </c>
      <c r="J166" s="46">
        <f t="shared" si="36"/>
        <v>0.53023059739202061</v>
      </c>
      <c r="K166" s="46">
        <f t="shared" si="36"/>
        <v>0.51518576869242905</v>
      </c>
      <c r="L166" s="46">
        <f t="shared" si="36"/>
        <v>0.55530715449187651</v>
      </c>
      <c r="M166" s="46">
        <f t="shared" si="36"/>
        <v>0.56194793592579229</v>
      </c>
      <c r="N166" s="46">
        <f t="shared" si="36"/>
        <v>0.54208132393373254</v>
      </c>
      <c r="O166" s="46">
        <f t="shared" si="36"/>
        <v>0.56305505342258633</v>
      </c>
      <c r="P166" s="46">
        <f t="shared" si="36"/>
        <v>0.54242915155421179</v>
      </c>
      <c r="Q166" s="46">
        <f t="shared" si="36"/>
        <v>0.53033288639281229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4783.5958807688976</v>
      </c>
      <c r="C4" s="104">
        <f t="shared" ref="C4:Q4" si="0">C5+C9+C10+C15</f>
        <v>5021.1324685656728</v>
      </c>
      <c r="D4" s="104">
        <f t="shared" si="0"/>
        <v>5234.1299719280287</v>
      </c>
      <c r="E4" s="104">
        <f t="shared" si="0"/>
        <v>5786.3858957788689</v>
      </c>
      <c r="F4" s="104">
        <f t="shared" si="0"/>
        <v>6765.2716656049215</v>
      </c>
      <c r="G4" s="104">
        <f t="shared" si="0"/>
        <v>7145.1543842798765</v>
      </c>
      <c r="H4" s="104">
        <f t="shared" si="0"/>
        <v>6839.3337368390276</v>
      </c>
      <c r="I4" s="104">
        <f t="shared" si="0"/>
        <v>6570.8555954288404</v>
      </c>
      <c r="J4" s="104">
        <f t="shared" si="0"/>
        <v>6662.56736108736</v>
      </c>
      <c r="K4" s="104">
        <f t="shared" si="0"/>
        <v>6136.181394465204</v>
      </c>
      <c r="L4" s="104">
        <f t="shared" si="0"/>
        <v>6496.5028089917832</v>
      </c>
      <c r="M4" s="104">
        <f t="shared" si="0"/>
        <v>6898.0424046426533</v>
      </c>
      <c r="N4" s="104">
        <f t="shared" si="0"/>
        <v>6575.0174321421664</v>
      </c>
      <c r="O4" s="104">
        <f t="shared" si="0"/>
        <v>6432.4264203742287</v>
      </c>
      <c r="P4" s="104">
        <f t="shared" si="0"/>
        <v>6154.4288710452765</v>
      </c>
      <c r="Q4" s="104">
        <f t="shared" si="0"/>
        <v>5720.2102013240619</v>
      </c>
    </row>
    <row r="5" spans="1:17" ht="11.45" customHeight="1" x14ac:dyDescent="0.25">
      <c r="A5" s="95" t="s">
        <v>91</v>
      </c>
      <c r="B5" s="75">
        <f>SUM(B6:B8)</f>
        <v>4783.5958807688976</v>
      </c>
      <c r="C5" s="75">
        <f t="shared" ref="C5:Q5" si="1">SUM(C6:C8)</f>
        <v>5021.1324685656728</v>
      </c>
      <c r="D5" s="75">
        <f t="shared" si="1"/>
        <v>5234.1299719280287</v>
      </c>
      <c r="E5" s="75">
        <f t="shared" si="1"/>
        <v>5786.3858957788689</v>
      </c>
      <c r="F5" s="75">
        <f t="shared" si="1"/>
        <v>6765.2716656049215</v>
      </c>
      <c r="G5" s="75">
        <f t="shared" si="1"/>
        <v>7145.1543842798765</v>
      </c>
      <c r="H5" s="75">
        <f t="shared" si="1"/>
        <v>6839.3337368390276</v>
      </c>
      <c r="I5" s="75">
        <f t="shared" si="1"/>
        <v>6570.8555954288404</v>
      </c>
      <c r="J5" s="75">
        <f t="shared" si="1"/>
        <v>6662.56736108736</v>
      </c>
      <c r="K5" s="75">
        <f t="shared" si="1"/>
        <v>6136.181394465204</v>
      </c>
      <c r="L5" s="75">
        <f t="shared" si="1"/>
        <v>6496.5028089917832</v>
      </c>
      <c r="M5" s="75">
        <f t="shared" si="1"/>
        <v>6898.0424046426533</v>
      </c>
      <c r="N5" s="75">
        <f t="shared" si="1"/>
        <v>6575.0174321421664</v>
      </c>
      <c r="O5" s="75">
        <f t="shared" si="1"/>
        <v>6432.4264203742287</v>
      </c>
      <c r="P5" s="75">
        <f t="shared" si="1"/>
        <v>6154.4288710452765</v>
      </c>
      <c r="Q5" s="75">
        <f t="shared" si="1"/>
        <v>5720.2102013240619</v>
      </c>
    </row>
    <row r="6" spans="1:17" ht="11.45" customHeight="1" x14ac:dyDescent="0.25">
      <c r="A6" s="17" t="s">
        <v>90</v>
      </c>
      <c r="B6" s="75">
        <v>5.8052090359650483</v>
      </c>
      <c r="C6" s="75">
        <v>8.725782227904002</v>
      </c>
      <c r="D6" s="75">
        <v>11.597865649416001</v>
      </c>
      <c r="E6" s="75">
        <v>8.7180415464600021</v>
      </c>
      <c r="F6" s="75">
        <v>8.7043302370080013</v>
      </c>
      <c r="G6" s="75">
        <v>5.8052091396729049</v>
      </c>
      <c r="H6" s="75">
        <v>2.8968905883240006</v>
      </c>
      <c r="I6" s="75">
        <v>5.8119308290440017</v>
      </c>
      <c r="J6" s="75">
        <v>5.8428671361120008</v>
      </c>
      <c r="K6" s="75">
        <v>5.8188789492480009</v>
      </c>
      <c r="L6" s="75">
        <v>2.9026161779548092</v>
      </c>
      <c r="M6" s="75">
        <v>2.9025995759538943</v>
      </c>
      <c r="N6" s="75">
        <v>5.8051664964136878</v>
      </c>
      <c r="O6" s="75">
        <v>2.9025750725678341</v>
      </c>
      <c r="P6" s="75">
        <v>2.9026494317438707</v>
      </c>
      <c r="Q6" s="75">
        <v>2.9026425490246459</v>
      </c>
    </row>
    <row r="7" spans="1:17" ht="11.45" customHeight="1" x14ac:dyDescent="0.25">
      <c r="A7" s="17" t="s">
        <v>89</v>
      </c>
      <c r="B7" s="75">
        <v>1727.2041194370006</v>
      </c>
      <c r="C7" s="75">
        <v>1697.3389186261202</v>
      </c>
      <c r="D7" s="75">
        <v>1658.7514586356563</v>
      </c>
      <c r="E7" s="75">
        <v>1688.6020361447161</v>
      </c>
      <c r="F7" s="75">
        <v>1640.8710841335123</v>
      </c>
      <c r="G7" s="75">
        <v>1491.5438087854802</v>
      </c>
      <c r="H7" s="75">
        <v>1339.60695627528</v>
      </c>
      <c r="I7" s="75">
        <v>1285.5602387378519</v>
      </c>
      <c r="J7" s="75">
        <v>1222.9621866</v>
      </c>
      <c r="K7" s="75">
        <v>1121.660529332112</v>
      </c>
      <c r="L7" s="75">
        <v>1044.089503741174</v>
      </c>
      <c r="M7" s="75">
        <v>1067.9734245920274</v>
      </c>
      <c r="N7" s="75">
        <v>1041.0878915282988</v>
      </c>
      <c r="O7" s="75">
        <v>948.63955304529247</v>
      </c>
      <c r="P7" s="75">
        <v>909.83969999999999</v>
      </c>
      <c r="Q7" s="75">
        <v>850.1775188993571</v>
      </c>
    </row>
    <row r="8" spans="1:17" ht="11.45" customHeight="1" x14ac:dyDescent="0.25">
      <c r="A8" s="17" t="s">
        <v>88</v>
      </c>
      <c r="B8" s="75">
        <v>3050.5865522959321</v>
      </c>
      <c r="C8" s="75">
        <v>3315.0677677116482</v>
      </c>
      <c r="D8" s="75">
        <v>3563.7806476429564</v>
      </c>
      <c r="E8" s="75">
        <v>4089.0658180876926</v>
      </c>
      <c r="F8" s="75">
        <v>5115.6962512344007</v>
      </c>
      <c r="G8" s="75">
        <v>5647.8053663547234</v>
      </c>
      <c r="H8" s="75">
        <v>5496.8298899754236</v>
      </c>
      <c r="I8" s="75">
        <v>5279.4834258619439</v>
      </c>
      <c r="J8" s="75">
        <v>5433.7623073512477</v>
      </c>
      <c r="K8" s="75">
        <v>5008.7019861838444</v>
      </c>
      <c r="L8" s="75">
        <v>5449.5106890726547</v>
      </c>
      <c r="M8" s="75">
        <v>5827.1663804746722</v>
      </c>
      <c r="N8" s="75">
        <v>5528.124374117454</v>
      </c>
      <c r="O8" s="75">
        <v>5480.8842922563681</v>
      </c>
      <c r="P8" s="75">
        <v>5241.6865216135329</v>
      </c>
      <c r="Q8" s="75">
        <v>4867.1300398756803</v>
      </c>
    </row>
    <row r="9" spans="1:17" ht="11.45" customHeight="1" x14ac:dyDescent="0.25">
      <c r="A9" s="95" t="s">
        <v>25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4783.5958807688967</v>
      </c>
      <c r="C17" s="71">
        <f t="shared" si="3"/>
        <v>5021.1324685656728</v>
      </c>
      <c r="D17" s="71">
        <f t="shared" si="3"/>
        <v>5234.1299719280287</v>
      </c>
      <c r="E17" s="71">
        <f t="shared" si="3"/>
        <v>5786.3858957788689</v>
      </c>
      <c r="F17" s="71">
        <f t="shared" si="3"/>
        <v>6765.2716656049215</v>
      </c>
      <c r="G17" s="71">
        <f t="shared" si="3"/>
        <v>7145.1543842798774</v>
      </c>
      <c r="H17" s="71">
        <f t="shared" si="3"/>
        <v>6839.3337368390276</v>
      </c>
      <c r="I17" s="71">
        <f t="shared" si="3"/>
        <v>6570.8555954288386</v>
      </c>
      <c r="J17" s="71">
        <f t="shared" si="3"/>
        <v>6662.56736108736</v>
      </c>
      <c r="K17" s="71">
        <f t="shared" si="3"/>
        <v>6136.181394465204</v>
      </c>
      <c r="L17" s="71">
        <f t="shared" si="3"/>
        <v>6496.5028089917832</v>
      </c>
      <c r="M17" s="71">
        <f t="shared" si="3"/>
        <v>6898.0424046426542</v>
      </c>
      <c r="N17" s="71">
        <f t="shared" si="3"/>
        <v>6575.0174321421673</v>
      </c>
      <c r="O17" s="71">
        <f t="shared" si="3"/>
        <v>6432.4264203742277</v>
      </c>
      <c r="P17" s="71">
        <f t="shared" si="3"/>
        <v>6154.4288710452765</v>
      </c>
      <c r="Q17" s="71">
        <f t="shared" si="3"/>
        <v>5720.2102013240619</v>
      </c>
    </row>
    <row r="18" spans="1:17" ht="11.45" customHeight="1" x14ac:dyDescent="0.25">
      <c r="A18" s="25" t="s">
        <v>39</v>
      </c>
      <c r="B18" s="24">
        <f t="shared" ref="B18:Q18" si="4">SUM(B19,B20,B27)</f>
        <v>2687.1446189334852</v>
      </c>
      <c r="C18" s="24">
        <f t="shared" si="4"/>
        <v>2758.7731428719285</v>
      </c>
      <c r="D18" s="24">
        <f t="shared" si="4"/>
        <v>2827.6321690503032</v>
      </c>
      <c r="E18" s="24">
        <f t="shared" si="4"/>
        <v>2981.0385424700357</v>
      </c>
      <c r="F18" s="24">
        <f t="shared" si="4"/>
        <v>3064.882173144696</v>
      </c>
      <c r="G18" s="24">
        <f t="shared" si="4"/>
        <v>2968.9196989435441</v>
      </c>
      <c r="H18" s="24">
        <f t="shared" si="4"/>
        <v>2862.0809091572191</v>
      </c>
      <c r="I18" s="24">
        <f t="shared" si="4"/>
        <v>2887.6311357040877</v>
      </c>
      <c r="J18" s="24">
        <f t="shared" si="4"/>
        <v>2863.8961092529935</v>
      </c>
      <c r="K18" s="24">
        <f t="shared" si="4"/>
        <v>2756.1446106990511</v>
      </c>
      <c r="L18" s="24">
        <f t="shared" si="4"/>
        <v>2654.3146320130754</v>
      </c>
      <c r="M18" s="24">
        <f t="shared" si="4"/>
        <v>2759.998161560547</v>
      </c>
      <c r="N18" s="24">
        <f t="shared" si="4"/>
        <v>2711.76822933427</v>
      </c>
      <c r="O18" s="24">
        <f t="shared" si="4"/>
        <v>2544.4415565607737</v>
      </c>
      <c r="P18" s="24">
        <f t="shared" si="4"/>
        <v>2512.0995526595275</v>
      </c>
      <c r="Q18" s="24">
        <f t="shared" si="4"/>
        <v>2384.5533586435818</v>
      </c>
    </row>
    <row r="19" spans="1:17" ht="11.45" customHeight="1" x14ac:dyDescent="0.25">
      <c r="A19" s="23" t="s">
        <v>30</v>
      </c>
      <c r="B19" s="102">
        <v>4.4421454926270192</v>
      </c>
      <c r="C19" s="102">
        <v>4.5518743793226184</v>
      </c>
      <c r="D19" s="102">
        <v>4.7380154351542698</v>
      </c>
      <c r="E19" s="102">
        <v>4.9066338149810482</v>
      </c>
      <c r="F19" s="102">
        <v>5.3209183844407129</v>
      </c>
      <c r="G19" s="102">
        <v>5.4431917529060883</v>
      </c>
      <c r="H19" s="102">
        <v>5.560990195958107</v>
      </c>
      <c r="I19" s="102">
        <v>5.6724295149658257</v>
      </c>
      <c r="J19" s="102">
        <v>5.7596753601185213</v>
      </c>
      <c r="K19" s="102">
        <v>5.8806820004681271</v>
      </c>
      <c r="L19" s="102">
        <v>5.9729971787465024</v>
      </c>
      <c r="M19" s="102">
        <v>6.0677886963897629</v>
      </c>
      <c r="N19" s="102">
        <v>6.2555280664327508</v>
      </c>
      <c r="O19" s="102">
        <v>6.4963025248068105</v>
      </c>
      <c r="P19" s="102">
        <v>6.6626788072485983</v>
      </c>
      <c r="Q19" s="102">
        <v>6.7620261876547936</v>
      </c>
    </row>
    <row r="20" spans="1:17" ht="11.45" customHeight="1" x14ac:dyDescent="0.25">
      <c r="A20" s="19" t="s">
        <v>29</v>
      </c>
      <c r="B20" s="18">
        <f t="shared" ref="B20" si="5">SUM(B21:B26)</f>
        <v>2607.0866278075109</v>
      </c>
      <c r="C20" s="18">
        <f t="shared" ref="C20:Q20" si="6">SUM(C21:C26)</f>
        <v>2675.3577192849016</v>
      </c>
      <c r="D20" s="18">
        <f t="shared" si="6"/>
        <v>2739.2978432270606</v>
      </c>
      <c r="E20" s="18">
        <f t="shared" si="6"/>
        <v>2892.0575568904187</v>
      </c>
      <c r="F20" s="18">
        <f t="shared" si="6"/>
        <v>2975.5450508963991</v>
      </c>
      <c r="G20" s="18">
        <f t="shared" si="6"/>
        <v>2877.7931572315283</v>
      </c>
      <c r="H20" s="18">
        <f t="shared" si="6"/>
        <v>2771.6858206969459</v>
      </c>
      <c r="I20" s="18">
        <f t="shared" si="6"/>
        <v>2797.5899940784398</v>
      </c>
      <c r="J20" s="18">
        <f t="shared" si="6"/>
        <v>2771.7045065806287</v>
      </c>
      <c r="K20" s="18">
        <f t="shared" si="6"/>
        <v>2662.3789570469817</v>
      </c>
      <c r="L20" s="18">
        <f t="shared" si="6"/>
        <v>2559.2785442031363</v>
      </c>
      <c r="M20" s="18">
        <f t="shared" si="6"/>
        <v>2663.3121047074051</v>
      </c>
      <c r="N20" s="18">
        <f t="shared" si="6"/>
        <v>2615.6657074037885</v>
      </c>
      <c r="O20" s="18">
        <f t="shared" si="6"/>
        <v>2448.3692914423345</v>
      </c>
      <c r="P20" s="18">
        <f t="shared" si="6"/>
        <v>2417.3299277404421</v>
      </c>
      <c r="Q20" s="18">
        <f t="shared" si="6"/>
        <v>2288.0689949708103</v>
      </c>
    </row>
    <row r="21" spans="1:17" ht="11.45" customHeight="1" x14ac:dyDescent="0.25">
      <c r="A21" s="62" t="s">
        <v>59</v>
      </c>
      <c r="B21" s="101">
        <v>1715.6836627282528</v>
      </c>
      <c r="C21" s="101">
        <v>1686.4438802564869</v>
      </c>
      <c r="D21" s="101">
        <v>1648.2212573491126</v>
      </c>
      <c r="E21" s="101">
        <v>1678.4894522479324</v>
      </c>
      <c r="F21" s="101">
        <v>1630.9755731383439</v>
      </c>
      <c r="G21" s="101">
        <v>1482.0800022279655</v>
      </c>
      <c r="H21" s="101">
        <v>1330.4547389775466</v>
      </c>
      <c r="I21" s="101">
        <v>1276.5626697598257</v>
      </c>
      <c r="J21" s="101">
        <v>1214.0540267113799</v>
      </c>
      <c r="K21" s="101">
        <v>1112.9849024323275</v>
      </c>
      <c r="L21" s="101">
        <v>1035.4298432667133</v>
      </c>
      <c r="M21" s="101">
        <v>1059.3646647966796</v>
      </c>
      <c r="N21" s="101">
        <v>1030.4757532484598</v>
      </c>
      <c r="O21" s="101">
        <v>937.02478403960765</v>
      </c>
      <c r="P21" s="101">
        <v>898.11983322301603</v>
      </c>
      <c r="Q21" s="101">
        <v>838.65826558958304</v>
      </c>
    </row>
    <row r="22" spans="1:17" ht="11.45" customHeight="1" x14ac:dyDescent="0.25">
      <c r="A22" s="62" t="s">
        <v>58</v>
      </c>
      <c r="B22" s="101">
        <v>885.59775604329309</v>
      </c>
      <c r="C22" s="101">
        <v>980.18805680051071</v>
      </c>
      <c r="D22" s="101">
        <v>1079.4787202285322</v>
      </c>
      <c r="E22" s="101">
        <v>1204.8500630960264</v>
      </c>
      <c r="F22" s="101">
        <v>1335.8651475210474</v>
      </c>
      <c r="G22" s="101">
        <v>1389.9079458638898</v>
      </c>
      <c r="H22" s="101">
        <v>1438.3341911310754</v>
      </c>
      <c r="I22" s="101">
        <v>1515.2153934895705</v>
      </c>
      <c r="J22" s="101">
        <v>1551.8076127331367</v>
      </c>
      <c r="K22" s="101">
        <v>1543.5751756654061</v>
      </c>
      <c r="L22" s="101">
        <v>1520.9460847584683</v>
      </c>
      <c r="M22" s="101">
        <v>1601.0448403347716</v>
      </c>
      <c r="N22" s="101">
        <v>1577.4079456001775</v>
      </c>
      <c r="O22" s="101">
        <v>1505.7789263094955</v>
      </c>
      <c r="P22" s="101">
        <v>1513.7352108666862</v>
      </c>
      <c r="Q22" s="101">
        <v>1444.1985056032277</v>
      </c>
    </row>
    <row r="23" spans="1:17" ht="11.45" customHeight="1" x14ac:dyDescent="0.25">
      <c r="A23" s="62" t="s">
        <v>57</v>
      </c>
      <c r="B23" s="101">
        <v>5.8052090359650483</v>
      </c>
      <c r="C23" s="101">
        <v>8.725782227904002</v>
      </c>
      <c r="D23" s="101">
        <v>11.597865649416001</v>
      </c>
      <c r="E23" s="101">
        <v>8.7180415464600021</v>
      </c>
      <c r="F23" s="101">
        <v>8.7043302370080013</v>
      </c>
      <c r="G23" s="101">
        <v>5.8052091396729049</v>
      </c>
      <c r="H23" s="101">
        <v>2.8968905883240006</v>
      </c>
      <c r="I23" s="101">
        <v>5.8119308290440017</v>
      </c>
      <c r="J23" s="101">
        <v>5.8428671361120008</v>
      </c>
      <c r="K23" s="101">
        <v>5.8188789492480009</v>
      </c>
      <c r="L23" s="101">
        <v>2.9026161779548092</v>
      </c>
      <c r="M23" s="101">
        <v>2.9025995759538943</v>
      </c>
      <c r="N23" s="101">
        <v>5.8051664964136878</v>
      </c>
      <c r="O23" s="101">
        <v>2.7429759997647674</v>
      </c>
      <c r="P23" s="101">
        <v>2.7020642982116483</v>
      </c>
      <c r="Q23" s="101">
        <v>2.6903011495016234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1.976842058737418</v>
      </c>
      <c r="O25" s="101">
        <v>2.8226050934665428</v>
      </c>
      <c r="P25" s="101">
        <v>2.7728193525281268</v>
      </c>
      <c r="Q25" s="101">
        <v>2.5219226284980256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75.615845633347419</v>
      </c>
      <c r="C27" s="18">
        <f t="shared" ref="C27:Q27" si="8">SUM(C28:C32)</f>
        <v>78.863549207704111</v>
      </c>
      <c r="D27" s="18">
        <f t="shared" si="8"/>
        <v>83.596310388088312</v>
      </c>
      <c r="E27" s="18">
        <f t="shared" si="8"/>
        <v>84.074351764635907</v>
      </c>
      <c r="F27" s="18">
        <f t="shared" si="8"/>
        <v>84.016203863856262</v>
      </c>
      <c r="G27" s="18">
        <f t="shared" si="8"/>
        <v>85.683349959109776</v>
      </c>
      <c r="H27" s="18">
        <f t="shared" si="8"/>
        <v>84.834098264315045</v>
      </c>
      <c r="I27" s="18">
        <f t="shared" si="8"/>
        <v>84.368712110682225</v>
      </c>
      <c r="J27" s="18">
        <f t="shared" si="8"/>
        <v>86.431927312246671</v>
      </c>
      <c r="K27" s="18">
        <f t="shared" si="8"/>
        <v>87.884971651601319</v>
      </c>
      <c r="L27" s="18">
        <f t="shared" si="8"/>
        <v>89.063090631192566</v>
      </c>
      <c r="M27" s="18">
        <f t="shared" si="8"/>
        <v>90.618268156752123</v>
      </c>
      <c r="N27" s="18">
        <f t="shared" si="8"/>
        <v>89.846993864048855</v>
      </c>
      <c r="O27" s="18">
        <f t="shared" si="8"/>
        <v>89.57596259363271</v>
      </c>
      <c r="P27" s="18">
        <f t="shared" si="8"/>
        <v>88.106946111836962</v>
      </c>
      <c r="Q27" s="18">
        <f t="shared" si="8"/>
        <v>89.722337485116483</v>
      </c>
    </row>
    <row r="28" spans="1:17" ht="11.45" customHeight="1" x14ac:dyDescent="0.25">
      <c r="A28" s="62" t="s">
        <v>59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</row>
    <row r="29" spans="1:17" ht="11.45" customHeight="1" x14ac:dyDescent="0.25">
      <c r="A29" s="62" t="s">
        <v>58</v>
      </c>
      <c r="B29" s="16">
        <v>75.615845633347419</v>
      </c>
      <c r="C29" s="16">
        <v>78.863549207704111</v>
      </c>
      <c r="D29" s="16">
        <v>83.596310388088312</v>
      </c>
      <c r="E29" s="16">
        <v>84.074351764635907</v>
      </c>
      <c r="F29" s="16">
        <v>84.016203863856262</v>
      </c>
      <c r="G29" s="16">
        <v>85.683349959109776</v>
      </c>
      <c r="H29" s="16">
        <v>84.834098264315045</v>
      </c>
      <c r="I29" s="16">
        <v>84.368712110682225</v>
      </c>
      <c r="J29" s="16">
        <v>86.431927312246671</v>
      </c>
      <c r="K29" s="16">
        <v>87.884971651601319</v>
      </c>
      <c r="L29" s="16">
        <v>89.063090631192566</v>
      </c>
      <c r="M29" s="16">
        <v>90.618268156752123</v>
      </c>
      <c r="N29" s="16">
        <v>89.846993864048855</v>
      </c>
      <c r="O29" s="16">
        <v>89.57596259363271</v>
      </c>
      <c r="P29" s="16">
        <v>88.106946111836962</v>
      </c>
      <c r="Q29" s="16">
        <v>89.722337485116483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</row>
    <row r="31" spans="1:17" ht="11.45" customHeight="1" x14ac:dyDescent="0.25">
      <c r="A31" s="62" t="s">
        <v>56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2096.451261835412</v>
      </c>
      <c r="C33" s="24">
        <f t="shared" ref="C33:Q33" si="10">C34+C40</f>
        <v>2262.3593256937443</v>
      </c>
      <c r="D33" s="24">
        <f t="shared" si="10"/>
        <v>2406.4978028777255</v>
      </c>
      <c r="E33" s="24">
        <f t="shared" si="10"/>
        <v>2805.3473533088331</v>
      </c>
      <c r="F33" s="24">
        <f t="shared" si="10"/>
        <v>3700.3894924602255</v>
      </c>
      <c r="G33" s="24">
        <f t="shared" si="10"/>
        <v>4176.2346853363333</v>
      </c>
      <c r="H33" s="24">
        <f t="shared" si="10"/>
        <v>3977.2528276818084</v>
      </c>
      <c r="I33" s="24">
        <f t="shared" si="10"/>
        <v>3683.2244597247513</v>
      </c>
      <c r="J33" s="24">
        <f t="shared" si="10"/>
        <v>3798.6712518343661</v>
      </c>
      <c r="K33" s="24">
        <f t="shared" si="10"/>
        <v>3380.0367837661533</v>
      </c>
      <c r="L33" s="24">
        <f t="shared" si="10"/>
        <v>3842.1881769787078</v>
      </c>
      <c r="M33" s="24">
        <f t="shared" si="10"/>
        <v>4138.0442430821067</v>
      </c>
      <c r="N33" s="24">
        <f t="shared" si="10"/>
        <v>3863.2492028078968</v>
      </c>
      <c r="O33" s="24">
        <f t="shared" si="10"/>
        <v>3887.9848638134545</v>
      </c>
      <c r="P33" s="24">
        <f t="shared" si="10"/>
        <v>3642.3293183857495</v>
      </c>
      <c r="Q33" s="24">
        <f t="shared" si="10"/>
        <v>3335.6568426804806</v>
      </c>
    </row>
    <row r="34" spans="1:17" ht="11.45" customHeight="1" x14ac:dyDescent="0.25">
      <c r="A34" s="23" t="s">
        <v>27</v>
      </c>
      <c r="B34" s="102">
        <f t="shared" ref="B34" si="11">SUM(B35:B39)</f>
        <v>80.054862920659076</v>
      </c>
      <c r="C34" s="102">
        <f t="shared" ref="C34:Q34" si="12">SUM(C35:C39)</f>
        <v>84.068114163302937</v>
      </c>
      <c r="D34" s="102">
        <f t="shared" si="12"/>
        <v>88.648247966388112</v>
      </c>
      <c r="E34" s="102">
        <f t="shared" si="12"/>
        <v>91.103068975531173</v>
      </c>
      <c r="F34" s="102">
        <f t="shared" si="12"/>
        <v>93.829597979568234</v>
      </c>
      <c r="G34" s="102">
        <f t="shared" si="12"/>
        <v>97.514405417640816</v>
      </c>
      <c r="H34" s="102">
        <f t="shared" si="12"/>
        <v>101.50701541197652</v>
      </c>
      <c r="I34" s="102">
        <f t="shared" si="12"/>
        <v>106.02727219870471</v>
      </c>
      <c r="J34" s="102">
        <f t="shared" si="12"/>
        <v>110.89909914491354</v>
      </c>
      <c r="K34" s="102">
        <f t="shared" si="12"/>
        <v>111.1637508987114</v>
      </c>
      <c r="L34" s="102">
        <f t="shared" si="12"/>
        <v>115.14455017380533</v>
      </c>
      <c r="M34" s="102">
        <f t="shared" si="12"/>
        <v>120.99103575006539</v>
      </c>
      <c r="N34" s="102">
        <f t="shared" si="12"/>
        <v>123.267165105611</v>
      </c>
      <c r="O34" s="102">
        <f t="shared" si="12"/>
        <v>124.86813849464717</v>
      </c>
      <c r="P34" s="102">
        <f t="shared" si="12"/>
        <v>129.80028393830631</v>
      </c>
      <c r="Q34" s="102">
        <f t="shared" si="12"/>
        <v>133.44302850065836</v>
      </c>
    </row>
    <row r="35" spans="1:17" ht="11.45" customHeight="1" x14ac:dyDescent="0.25">
      <c r="A35" s="62" t="s">
        <v>59</v>
      </c>
      <c r="B35" s="101">
        <v>7.0783112161205599</v>
      </c>
      <c r="C35" s="101">
        <v>6.3431639903106474</v>
      </c>
      <c r="D35" s="101">
        <v>5.7921858513893376</v>
      </c>
      <c r="E35" s="101">
        <v>5.2059500818029294</v>
      </c>
      <c r="F35" s="101">
        <v>4.574592610728021</v>
      </c>
      <c r="G35" s="101">
        <v>4.0206148046088561</v>
      </c>
      <c r="H35" s="101">
        <v>3.5912271017753516</v>
      </c>
      <c r="I35" s="101">
        <v>3.3251394630602484</v>
      </c>
      <c r="J35" s="101">
        <v>3.1484845285015433</v>
      </c>
      <c r="K35" s="101">
        <v>2.7949448993161945</v>
      </c>
      <c r="L35" s="101">
        <v>2.6866632957142067</v>
      </c>
      <c r="M35" s="101">
        <v>2.540971098957939</v>
      </c>
      <c r="N35" s="101">
        <v>2.379768154668922</v>
      </c>
      <c r="O35" s="101">
        <v>2.2958613874113323</v>
      </c>
      <c r="P35" s="101">
        <v>2.2843686172073574</v>
      </c>
      <c r="Q35" s="101">
        <v>2.2353044936212947</v>
      </c>
    </row>
    <row r="36" spans="1:17" ht="11.45" customHeight="1" x14ac:dyDescent="0.25">
      <c r="A36" s="62" t="s">
        <v>58</v>
      </c>
      <c r="B36" s="101">
        <v>72.976551704538522</v>
      </c>
      <c r="C36" s="101">
        <v>77.724950172992294</v>
      </c>
      <c r="D36" s="101">
        <v>82.856062114998778</v>
      </c>
      <c r="E36" s="101">
        <v>85.897118893728248</v>
      </c>
      <c r="F36" s="101">
        <v>89.255005368840216</v>
      </c>
      <c r="G36" s="101">
        <v>93.493790613031962</v>
      </c>
      <c r="H36" s="101">
        <v>97.915788310201179</v>
      </c>
      <c r="I36" s="101">
        <v>102.70213273564445</v>
      </c>
      <c r="J36" s="101">
        <v>107.75061461641199</v>
      </c>
      <c r="K36" s="101">
        <v>108.36880599939521</v>
      </c>
      <c r="L36" s="101">
        <v>112.45788687809112</v>
      </c>
      <c r="M36" s="101">
        <v>118.45006465110745</v>
      </c>
      <c r="N36" s="101">
        <v>120.88739695094208</v>
      </c>
      <c r="O36" s="101">
        <v>122.41267803443277</v>
      </c>
      <c r="P36" s="101">
        <v>127.31533018756673</v>
      </c>
      <c r="Q36" s="101">
        <v>130.99538260751405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0.15959907280306662</v>
      </c>
      <c r="P37" s="101">
        <v>0.20058513353222249</v>
      </c>
      <c r="Q37" s="101">
        <v>0.21234139952302256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2016.396398914753</v>
      </c>
      <c r="C40" s="18">
        <f t="shared" ref="C40:Q40" si="14">SUM(C41:C42)</f>
        <v>2178.2912115304412</v>
      </c>
      <c r="D40" s="18">
        <f t="shared" si="14"/>
        <v>2317.8495549113372</v>
      </c>
      <c r="E40" s="18">
        <f t="shared" si="14"/>
        <v>2714.2442843333019</v>
      </c>
      <c r="F40" s="18">
        <f t="shared" si="14"/>
        <v>3606.559894480657</v>
      </c>
      <c r="G40" s="18">
        <f t="shared" si="14"/>
        <v>4078.7202799186925</v>
      </c>
      <c r="H40" s="18">
        <f t="shared" si="14"/>
        <v>3875.7458122698317</v>
      </c>
      <c r="I40" s="18">
        <f t="shared" si="14"/>
        <v>3577.1971875260465</v>
      </c>
      <c r="J40" s="18">
        <f t="shared" si="14"/>
        <v>3687.7721526894525</v>
      </c>
      <c r="K40" s="18">
        <f t="shared" si="14"/>
        <v>3268.8730328674419</v>
      </c>
      <c r="L40" s="18">
        <f t="shared" si="14"/>
        <v>3727.0436268049025</v>
      </c>
      <c r="M40" s="18">
        <f t="shared" si="14"/>
        <v>4017.0532073320414</v>
      </c>
      <c r="N40" s="18">
        <f t="shared" si="14"/>
        <v>3739.9820377022857</v>
      </c>
      <c r="O40" s="18">
        <f t="shared" si="14"/>
        <v>3763.1167253188073</v>
      </c>
      <c r="P40" s="18">
        <f t="shared" si="14"/>
        <v>3512.5290344474433</v>
      </c>
      <c r="Q40" s="18">
        <f t="shared" si="14"/>
        <v>3202.2138141798223</v>
      </c>
    </row>
    <row r="41" spans="1:17" ht="11.45" customHeight="1" x14ac:dyDescent="0.25">
      <c r="A41" s="17" t="s">
        <v>23</v>
      </c>
      <c r="B41" s="16">
        <v>102.48864380148353</v>
      </c>
      <c r="C41" s="16">
        <v>117.30203466846646</v>
      </c>
      <c r="D41" s="16">
        <v>136.69388428606129</v>
      </c>
      <c r="E41" s="16">
        <v>137.29086550450504</v>
      </c>
      <c r="F41" s="16">
        <v>136.90365428085744</v>
      </c>
      <c r="G41" s="16">
        <v>131.61757905927632</v>
      </c>
      <c r="H41" s="16">
        <v>143.53269372480136</v>
      </c>
      <c r="I41" s="16">
        <v>135.19615651065817</v>
      </c>
      <c r="J41" s="16">
        <v>125.75796827093741</v>
      </c>
      <c r="K41" s="16">
        <v>81.673310506397058</v>
      </c>
      <c r="L41" s="16">
        <v>92.068773644124306</v>
      </c>
      <c r="M41" s="16">
        <v>100.72294060788384</v>
      </c>
      <c r="N41" s="16">
        <v>149.19548802500839</v>
      </c>
      <c r="O41" s="16">
        <v>119.22559123846369</v>
      </c>
      <c r="P41" s="16">
        <v>154.06971827251425</v>
      </c>
      <c r="Q41" s="16">
        <v>147.2284907548169</v>
      </c>
    </row>
    <row r="42" spans="1:17" ht="11.45" customHeight="1" x14ac:dyDescent="0.25">
      <c r="A42" s="15" t="s">
        <v>22</v>
      </c>
      <c r="B42" s="14">
        <v>1913.9077551132696</v>
      </c>
      <c r="C42" s="14">
        <v>2060.9891768619746</v>
      </c>
      <c r="D42" s="14">
        <v>2181.1556706252759</v>
      </c>
      <c r="E42" s="14">
        <v>2576.9534188287971</v>
      </c>
      <c r="F42" s="14">
        <v>3469.6562401997994</v>
      </c>
      <c r="G42" s="14">
        <v>3947.102700859416</v>
      </c>
      <c r="H42" s="14">
        <v>3732.2131185450303</v>
      </c>
      <c r="I42" s="14">
        <v>3442.0010310153884</v>
      </c>
      <c r="J42" s="14">
        <v>3562.014184418515</v>
      </c>
      <c r="K42" s="14">
        <v>3187.1997223610447</v>
      </c>
      <c r="L42" s="14">
        <v>3634.9748531607784</v>
      </c>
      <c r="M42" s="14">
        <v>3916.3302667241578</v>
      </c>
      <c r="N42" s="14">
        <v>3590.7865496772774</v>
      </c>
      <c r="O42" s="14">
        <v>3643.8911340803438</v>
      </c>
      <c r="P42" s="14">
        <v>3358.459316174929</v>
      </c>
      <c r="Q42" s="14">
        <v>3054.9853234250054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3.0260987553435035</v>
      </c>
      <c r="C47" s="100">
        <f>IF(C4=0,0,C4/TrRoad_ene!C4)</f>
        <v>3.0305436754316695</v>
      </c>
      <c r="D47" s="100">
        <f>IF(D4=0,0,D4/TrRoad_ene!D4)</f>
        <v>3.0346347833968577</v>
      </c>
      <c r="E47" s="100">
        <f>IF(E4=0,0,E4/TrRoad_ene!E4)</f>
        <v>3.0401006255700715</v>
      </c>
      <c r="F47" s="100">
        <f>IF(F4=0,0,F4/TrRoad_ene!F4)</f>
        <v>3.0497405373530531</v>
      </c>
      <c r="G47" s="100">
        <f>IF(G4=0,0,G4/TrRoad_ene!G4)</f>
        <v>3.0569982715870343</v>
      </c>
      <c r="H47" s="100">
        <f>IF(H4=0,0,H4/TrRoad_ene!H4)</f>
        <v>3.0599245158189432</v>
      </c>
      <c r="I47" s="100">
        <f>IF(I4=0,0,I4/TrRoad_ene!I4)</f>
        <v>2.9977921203530533</v>
      </c>
      <c r="J47" s="100">
        <f>IF(J4=0,0,J4/TrRoad_ene!J4)</f>
        <v>3.001069816331658</v>
      </c>
      <c r="K47" s="100">
        <f>IF(K4=0,0,K4/TrRoad_ene!K4)</f>
        <v>2.9998832311807933</v>
      </c>
      <c r="L47" s="100">
        <f>IF(L4=0,0,L4/TrRoad_ene!L4)</f>
        <v>3.0082100384334742</v>
      </c>
      <c r="M47" s="100">
        <f>IF(M4=0,0,M4/TrRoad_ene!M4)</f>
        <v>3.0077465742659997</v>
      </c>
      <c r="N47" s="100">
        <f>IF(N4=0,0,N4/TrRoad_ene!N4)</f>
        <v>2.9993573453321734</v>
      </c>
      <c r="O47" s="100">
        <f>IF(O4=0,0,O4/TrRoad_ene!O4)</f>
        <v>2.9908206044535595</v>
      </c>
      <c r="P47" s="100">
        <f>IF(P4=0,0,P4/TrRoad_ene!P4)</f>
        <v>2.9637964468869331</v>
      </c>
      <c r="Q47" s="100">
        <f>IF(Q4=0,0,Q4/TrRoad_ene!Q4)</f>
        <v>2.9390084710233286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2.9014524000000002</v>
      </c>
      <c r="E48" s="20">
        <f>IF(E7=0,0,(E7+E12)/(TrRoad_ene!E7+TrRoad_ene!E12))</f>
        <v>2.9014524000000002</v>
      </c>
      <c r="F48" s="20">
        <f>IF(F7=0,0,(F7+F12)/(TrRoad_ene!F7+TrRoad_ene!F12))</f>
        <v>2.9014524000000002</v>
      </c>
      <c r="G48" s="20">
        <f>IF(G7=0,0,(G7+G12)/(TrRoad_ene!G7+TrRoad_ene!G12))</f>
        <v>2.9014524000000002</v>
      </c>
      <c r="H48" s="20">
        <f>IF(H7=0,0,(H7+H12)/(TrRoad_ene!H7+TrRoad_ene!H12))</f>
        <v>2.9014524000000002</v>
      </c>
      <c r="I48" s="20">
        <f>IF(I7=0,0,(I7+I12)/(TrRoad_ene!I7+TrRoad_ene!I12))</f>
        <v>2.8975245295070069</v>
      </c>
      <c r="J48" s="20">
        <f>IF(J7=0,0,(J7+J12)/(TrRoad_ene!J7+TrRoad_ene!J12))</f>
        <v>2.8973237651884101</v>
      </c>
      <c r="K48" s="20">
        <f>IF(K7=0,0,(K7+K12)/(TrRoad_ene!K7+TrRoad_ene!K12))</f>
        <v>2.8969561837640154</v>
      </c>
      <c r="L48" s="20">
        <f>IF(L7=0,0,(L7+L12)/(TrRoad_ene!L7+TrRoad_ene!L12))</f>
        <v>2.8962620151367933</v>
      </c>
      <c r="M48" s="20">
        <f>IF(M7=0,0,(M7+M12)/(TrRoad_ene!M7+TrRoad_ene!M12))</f>
        <v>2.8518576812738079</v>
      </c>
      <c r="N48" s="20">
        <f>IF(N7=0,0,(N7+N12)/(TrRoad_ene!N7+TrRoad_ene!N12))</f>
        <v>2.8910605172296444</v>
      </c>
      <c r="O48" s="20">
        <f>IF(O7=0,0,(O7+O12)/(TrRoad_ene!O7+TrRoad_ene!O12))</f>
        <v>2.8957408305733487</v>
      </c>
      <c r="P48" s="20">
        <f>IF(P7=0,0,(P7+P12)/(TrRoad_ene!P7+TrRoad_ene!P12))</f>
        <v>2.8721381708210814</v>
      </c>
      <c r="Q48" s="20">
        <f>IF(Q7=0,0,(Q7+Q12)/(TrRoad_ene!Q7+TrRoad_ene!Q12))</f>
        <v>2.833321497323519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3.1024188000000001</v>
      </c>
      <c r="C49" s="20">
        <f>IF(C8=0,0,(C8+C13+C14)/(TrRoad_ene!C8+TrRoad_ene!C13+TrRoad_ene!C14))</f>
        <v>3.1024188000000001</v>
      </c>
      <c r="D49" s="20">
        <f>IF(D8=0,0,(D8+D13+D14)/(TrRoad_ene!D8+TrRoad_ene!D13+TrRoad_ene!D14))</f>
        <v>3.1024188000000001</v>
      </c>
      <c r="E49" s="20">
        <f>IF(E8=0,0,(E8+E13+E14)/(TrRoad_ene!E8+TrRoad_ene!E13+TrRoad_ene!E14))</f>
        <v>3.1024188000000001</v>
      </c>
      <c r="F49" s="20">
        <f>IF(F8=0,0,(F8+F13+F14)/(TrRoad_ene!F8+TrRoad_ene!F13+TrRoad_ene!F14))</f>
        <v>3.1014783527688827</v>
      </c>
      <c r="G49" s="20">
        <f>IF(G8=0,0,(G8+G13+G14)/(TrRoad_ene!G8+TrRoad_ene!G13+TrRoad_ene!G14))</f>
        <v>3.101482886500758</v>
      </c>
      <c r="H49" s="20">
        <f>IF(H8=0,0,(H8+H13+H14)/(TrRoad_ene!H8+TrRoad_ene!H13+TrRoad_ene!H14))</f>
        <v>3.1015435246523686</v>
      </c>
      <c r="I49" s="20">
        <f>IF(I8=0,0,(I8+I13+I14)/(TrRoad_ene!I8+TrRoad_ene!I13+TrRoad_ene!I14))</f>
        <v>3.0237971699231196</v>
      </c>
      <c r="J49" s="20">
        <f>IF(J8=0,0,(J8+J13+J14)/(TrRoad_ene!J8+TrRoad_ene!J13+TrRoad_ene!J14))</f>
        <v>3.0259750655826911</v>
      </c>
      <c r="K49" s="20">
        <f>IF(K8=0,0,(K8+K13+K14)/(TrRoad_ene!K8+TrRoad_ene!K13+TrRoad_ene!K14))</f>
        <v>3.0244860244302099</v>
      </c>
      <c r="L49" s="20">
        <f>IF(L8=0,0,(L8+L13+L14)/(TrRoad_ene!L8+TrRoad_ene!L13+TrRoad_ene!L14))</f>
        <v>3.0310748946625519</v>
      </c>
      <c r="M49" s="20">
        <f>IF(M8=0,0,(M8+M13+M14)/(TrRoad_ene!M8+TrRoad_ene!M13+TrRoad_ene!M14))</f>
        <v>3.0387754548492274</v>
      </c>
      <c r="N49" s="20">
        <f>IF(N8=0,0,(N8+N13+N14)/(TrRoad_ene!N8+TrRoad_ene!N13+TrRoad_ene!N14))</f>
        <v>3.0217355022091832</v>
      </c>
      <c r="O49" s="20">
        <f>IF(O8=0,0,(O8+O13+O14)/(TrRoad_ene!O8+TrRoad_ene!O13+TrRoad_ene!O14))</f>
        <v>3.0090546099966278</v>
      </c>
      <c r="P49" s="20">
        <f>IF(P8=0,0,(P8+P13+P14)/(TrRoad_ene!P8+TrRoad_ene!P13+TrRoad_ene!P14))</f>
        <v>2.9816570282518828</v>
      </c>
      <c r="Q49" s="20">
        <f>IF(Q8=0,0,(Q8+Q13+Q14)/(TrRoad_ene!Q8+TrRoad_ene!Q13+TrRoad_ene!Q14))</f>
        <v>2.9597117619223683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2.6418708000000009</v>
      </c>
      <c r="F50" s="20">
        <f>IF(F6=0,0,F6/TrRoad_ene!F6)</f>
        <v>2.6418708000000004</v>
      </c>
      <c r="G50" s="20">
        <f>IF(G6=0,0,G6/TrRoad_ene!G6)</f>
        <v>2.6418708000000004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0</v>
      </c>
      <c r="C51" s="20">
        <f>IF(C9=0,0,(C9+C11)/(TrRoad_ene!C9+TrRoad_ene!C11))</f>
        <v>0</v>
      </c>
      <c r="D51" s="20">
        <f>IF(D9=0,0,(D9+D11)/(TrRoad_ene!D9+TrRoad_ene!D11))</f>
        <v>0</v>
      </c>
      <c r="E51" s="20">
        <f>IF(E9=0,0,(E9+E11)/(TrRoad_ene!E9+TrRoad_ene!E11))</f>
        <v>0</v>
      </c>
      <c r="F51" s="20">
        <f>IF(F9=0,0,(F9+F11)/(TrRoad_ene!F9+TrRoad_ene!F11))</f>
        <v>0</v>
      </c>
      <c r="G51" s="20">
        <f>IF(G9=0,0,(G9+G11)/(TrRoad_ene!G9+TrRoad_ene!G11))</f>
        <v>0</v>
      </c>
      <c r="H51" s="20">
        <f>IF(H9=0,0,(H9+H11)/(TrRoad_ene!H9+TrRoad_ene!H11))</f>
        <v>0</v>
      </c>
      <c r="I51" s="20">
        <f>IF(I9=0,0,(I9+I11)/(TrRoad_ene!I9+TrRoad_ene!I11))</f>
        <v>0</v>
      </c>
      <c r="J51" s="20">
        <f>IF(J9=0,0,(J9+J11)/(TrRoad_ene!J9+TrRoad_ene!J11))</f>
        <v>0</v>
      </c>
      <c r="K51" s="20">
        <f>IF(K9=0,0,(K9+K11)/(TrRoad_ene!K9+TrRoad_ene!K11))</f>
        <v>0</v>
      </c>
      <c r="L51" s="20">
        <f>IF(L9=0,0,(L9+L11)/(TrRoad_ene!L9+TrRoad_ene!L11))</f>
        <v>0</v>
      </c>
      <c r="M51" s="20">
        <f>IF(M9=0,0,(M9+M11)/(TrRoad_ene!M9+TrRoad_ene!M11))</f>
        <v>0</v>
      </c>
      <c r="N51" s="20">
        <f>IF(N9=0,0,(N9+N11)/(TrRoad_ene!N9+TrRoad_ene!N11))</f>
        <v>0</v>
      </c>
      <c r="O51" s="20">
        <f>IF(O9=0,0,(O9+O11)/(TrRoad_ene!O9+TrRoad_ene!O11))</f>
        <v>0</v>
      </c>
      <c r="P51" s="20">
        <f>IF(P9=0,0,(P9+P11)/(TrRoad_ene!P9+TrRoad_ene!P11))</f>
        <v>0</v>
      </c>
      <c r="Q51" s="20">
        <f>IF(Q9=0,0,(Q9+Q11)/(TrRoad_ene!Q9+TrRoad_ene!Q11))</f>
        <v>0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1038.8293758757309</v>
      </c>
      <c r="C54" s="68">
        <f>IF(TrRoad_act!C30=0,"",C17/TrRoad_act!C30*1000
)</f>
        <v>1039.0243797565217</v>
      </c>
      <c r="D54" s="68">
        <f>IF(TrRoad_act!D30=0,"",D17/TrRoad_act!D30*1000
)</f>
        <v>1048.2210092113587</v>
      </c>
      <c r="E54" s="68">
        <f>IF(TrRoad_act!E30=0,"",E17/TrRoad_act!E30*1000
)</f>
        <v>1128.4205538426108</v>
      </c>
      <c r="F54" s="68">
        <f>IF(TrRoad_act!F30=0,"",F17/TrRoad_act!F30*1000
)</f>
        <v>1281.8407026611624</v>
      </c>
      <c r="G54" s="68">
        <f>IF(TrRoad_act!G30=0,"",G17/TrRoad_act!G30*1000
)</f>
        <v>1299.4412066055966</v>
      </c>
      <c r="H54" s="68">
        <f>IF(TrRoad_act!H30=0,"",H17/TrRoad_act!H30*1000
)</f>
        <v>1204.345338775106</v>
      </c>
      <c r="I54" s="68">
        <f>IF(TrRoad_act!I30=0,"",I17/TrRoad_act!I30*1000
)</f>
        <v>1133.2915300713621</v>
      </c>
      <c r="J54" s="68">
        <f>IF(TrRoad_act!J30=0,"",J17/TrRoad_act!J30*1000
)</f>
        <v>1118.9462327371714</v>
      </c>
      <c r="K54" s="68">
        <f>IF(TrRoad_act!K30=0,"",K17/TrRoad_act!K30*1000
)</f>
        <v>1036.6179262696721</v>
      </c>
      <c r="L54" s="68">
        <f>IF(TrRoad_act!L30=0,"",L17/TrRoad_act!L30*1000
)</f>
        <v>1121.1152036233359</v>
      </c>
      <c r="M54" s="68">
        <f>IF(TrRoad_act!M30=0,"",M17/TrRoad_act!M30*1000
)</f>
        <v>1166.4101196513921</v>
      </c>
      <c r="N54" s="68">
        <f>IF(TrRoad_act!N30=0,"",N17/TrRoad_act!N30*1000
)</f>
        <v>1076.9963733191953</v>
      </c>
      <c r="O54" s="68">
        <f>IF(TrRoad_act!O30=0,"",O17/TrRoad_act!O30*1000
)</f>
        <v>1036.5150730088669</v>
      </c>
      <c r="P54" s="68">
        <f>IF(TrRoad_act!P30=0,"",P17/TrRoad_act!P30*1000
)</f>
        <v>947.17480485959607</v>
      </c>
      <c r="Q54" s="68">
        <f>IF(TrRoad_act!Q30=0,"",Q17/TrRoad_act!Q30*1000
)</f>
        <v>867.94871534796539</v>
      </c>
    </row>
    <row r="55" spans="1:17" ht="11.45" customHeight="1" x14ac:dyDescent="0.25">
      <c r="A55" s="25" t="s">
        <v>39</v>
      </c>
      <c r="B55" s="79">
        <f>IF(TrRoad_act!B31=0,"",B18/TrRoad_act!B31*1000
)</f>
        <v>640.62144780976666</v>
      </c>
      <c r="C55" s="79">
        <f>IF(TrRoad_act!C31=0,"",C18/TrRoad_act!C31*1000
)</f>
        <v>628.47449467404135</v>
      </c>
      <c r="D55" s="79">
        <f>IF(TrRoad_act!D31=0,"",D18/TrRoad_act!D31*1000
)</f>
        <v>626.48989970488844</v>
      </c>
      <c r="E55" s="79">
        <f>IF(TrRoad_act!E31=0,"",E18/TrRoad_act!E31*1000
)</f>
        <v>643.04524859180196</v>
      </c>
      <c r="F55" s="79">
        <f>IF(TrRoad_act!F31=0,"",F18/TrRoad_act!F31*1000
)</f>
        <v>643.70683374020712</v>
      </c>
      <c r="G55" s="79">
        <f>IF(TrRoad_act!G31=0,"",G18/TrRoad_act!G31*1000
)</f>
        <v>597.8251190975792</v>
      </c>
      <c r="H55" s="79">
        <f>IF(TrRoad_act!H31=0,"",H18/TrRoad_act!H31*1000
)</f>
        <v>558.7404891044464</v>
      </c>
      <c r="I55" s="79">
        <f>IF(TrRoad_act!I31=0,"",I18/TrRoad_act!I31*1000
)</f>
        <v>554.97588917072721</v>
      </c>
      <c r="J55" s="79">
        <f>IF(TrRoad_act!J31=0,"",J18/TrRoad_act!J31*1000
)</f>
        <v>537.83433557920705</v>
      </c>
      <c r="K55" s="79">
        <f>IF(TrRoad_act!K31=0,"",K18/TrRoad_act!K31*1000
)</f>
        <v>517.27552760793594</v>
      </c>
      <c r="L55" s="79">
        <f>IF(TrRoad_act!L31=0,"",L18/TrRoad_act!L31*1000
)</f>
        <v>512.8661683995947</v>
      </c>
      <c r="M55" s="79">
        <f>IF(TrRoad_act!M31=0,"",M18/TrRoad_act!M31*1000
)</f>
        <v>524.08035422275157</v>
      </c>
      <c r="N55" s="79">
        <f>IF(TrRoad_act!N31=0,"",N18/TrRoad_act!N31*1000
)</f>
        <v>502.76671330045764</v>
      </c>
      <c r="O55" s="79">
        <f>IF(TrRoad_act!O31=0,"",O18/TrRoad_act!O31*1000
)</f>
        <v>462.62159216030102</v>
      </c>
      <c r="P55" s="79">
        <f>IF(TrRoad_act!P31=0,"",P18/TrRoad_act!P31*1000
)</f>
        <v>438.52574172301109</v>
      </c>
      <c r="Q55" s="79">
        <f>IF(TrRoad_act!Q31=0,"",Q18/TrRoad_act!Q31*1000
)</f>
        <v>410.05527460655827</v>
      </c>
    </row>
    <row r="56" spans="1:17" ht="11.45" customHeight="1" x14ac:dyDescent="0.25">
      <c r="A56" s="23" t="s">
        <v>30</v>
      </c>
      <c r="B56" s="78">
        <f>IF(TrRoad_act!B32=0,"",B19/TrRoad_act!B32*1000
)</f>
        <v>143.98528822521263</v>
      </c>
      <c r="C56" s="78">
        <f>IF(TrRoad_act!C32=0,"",C19/TrRoad_act!C32*1000
)</f>
        <v>141.15221607464838</v>
      </c>
      <c r="D56" s="78">
        <f>IF(TrRoad_act!D32=0,"",D19/TrRoad_act!D32*1000
)</f>
        <v>136.4606587821653</v>
      </c>
      <c r="E56" s="78">
        <f>IF(TrRoad_act!E32=0,"",E19/TrRoad_act!E32*1000
)</f>
        <v>137.65950382326477</v>
      </c>
      <c r="F56" s="78">
        <f>IF(TrRoad_act!F32=0,"",F19/TrRoad_act!F32*1000
)</f>
        <v>139.24093850544762</v>
      </c>
      <c r="G56" s="78">
        <f>IF(TrRoad_act!G32=0,"",G19/TrRoad_act!G32*1000
)</f>
        <v>137.04568282401897</v>
      </c>
      <c r="H56" s="78">
        <f>IF(TrRoad_act!H32=0,"",H19/TrRoad_act!H32*1000
)</f>
        <v>137.13080644463494</v>
      </c>
      <c r="I56" s="78">
        <f>IF(TrRoad_act!I32=0,"",I19/TrRoad_act!I32*1000
)</f>
        <v>134.83061373360584</v>
      </c>
      <c r="J56" s="78">
        <f>IF(TrRoad_act!J32=0,"",J19/TrRoad_act!J32*1000
)</f>
        <v>135.33945946787381</v>
      </c>
      <c r="K56" s="78">
        <f>IF(TrRoad_act!K32=0,"",K19/TrRoad_act!K32*1000
)</f>
        <v>133.23251099429856</v>
      </c>
      <c r="L56" s="78">
        <f>IF(TrRoad_act!L32=0,"",L19/TrRoad_act!L32*1000
)</f>
        <v>130.25095919356349</v>
      </c>
      <c r="M56" s="78">
        <f>IF(TrRoad_act!M32=0,"",M19/TrRoad_act!M32*1000
)</f>
        <v>128.41071894490941</v>
      </c>
      <c r="N56" s="78">
        <f>IF(TrRoad_act!N32=0,"",N19/TrRoad_act!N32*1000
)</f>
        <v>125.23271949924086</v>
      </c>
      <c r="O56" s="78">
        <f>IF(TrRoad_act!O32=0,"",O19/TrRoad_act!O32*1000
)</f>
        <v>125.54156153313947</v>
      </c>
      <c r="P56" s="78">
        <f>IF(TrRoad_act!P32=0,"",P19/TrRoad_act!P32*1000
)</f>
        <v>123.00120216708073</v>
      </c>
      <c r="Q56" s="78">
        <f>IF(TrRoad_act!Q32=0,"",Q19/TrRoad_act!Q32*1000
)</f>
        <v>119.51455880506862</v>
      </c>
    </row>
    <row r="57" spans="1:17" ht="11.45" customHeight="1" x14ac:dyDescent="0.25">
      <c r="A57" s="19" t="s">
        <v>29</v>
      </c>
      <c r="B57" s="76">
        <f>IF(TrRoad_act!B33=0,"",B20/TrRoad_act!B33*1000
)</f>
        <v>632.03190471575545</v>
      </c>
      <c r="C57" s="76">
        <f>IF(TrRoad_act!C33=0,"",C20/TrRoad_act!C33*1000
)</f>
        <v>620.01765861579486</v>
      </c>
      <c r="D57" s="76">
        <f>IF(TrRoad_act!D33=0,"",D20/TrRoad_act!D33*1000
)</f>
        <v>617.89696655907767</v>
      </c>
      <c r="E57" s="76">
        <f>IF(TrRoad_act!E33=0,"",E20/TrRoad_act!E33*1000
)</f>
        <v>635.13073135424418</v>
      </c>
      <c r="F57" s="76">
        <f>IF(TrRoad_act!F33=0,"",F20/TrRoad_act!F33*1000
)</f>
        <v>636.38915009682887</v>
      </c>
      <c r="G57" s="76">
        <f>IF(TrRoad_act!G33=0,"",G20/TrRoad_act!G33*1000
)</f>
        <v>590.04308363155928</v>
      </c>
      <c r="H57" s="76">
        <f>IF(TrRoad_act!H33=0,"",H20/TrRoad_act!H33*1000
)</f>
        <v>550.80178791069829</v>
      </c>
      <c r="I57" s="76">
        <f>IF(TrRoad_act!I33=0,"",I20/TrRoad_act!I33*1000
)</f>
        <v>547.52610246424558</v>
      </c>
      <c r="J57" s="76">
        <f>IF(TrRoad_act!J33=0,"",J20/TrRoad_act!J33*1000
)</f>
        <v>530.1200553774878</v>
      </c>
      <c r="K57" s="76">
        <f>IF(TrRoad_act!K33=0,"",K20/TrRoad_act!K33*1000
)</f>
        <v>509.21029885930477</v>
      </c>
      <c r="L57" s="76">
        <f>IF(TrRoad_act!L33=0,"",L20/TrRoad_act!L33*1000
)</f>
        <v>504.55243742336961</v>
      </c>
      <c r="M57" s="76">
        <f>IF(TrRoad_act!M33=0,"",M20/TrRoad_act!M33*1000
)</f>
        <v>516.09554878736833</v>
      </c>
      <c r="N57" s="76">
        <f>IF(TrRoad_act!N33=0,"",N20/TrRoad_act!N33*1000
)</f>
        <v>494.89182723524902</v>
      </c>
      <c r="O57" s="76">
        <f>IF(TrRoad_act!O33=0,"",O20/TrRoad_act!O33*1000
)</f>
        <v>454.26355861194565</v>
      </c>
      <c r="P57" s="76">
        <f>IF(TrRoad_act!P33=0,"",P20/TrRoad_act!P33*1000
)</f>
        <v>430.41384479699212</v>
      </c>
      <c r="Q57" s="76">
        <f>IF(TrRoad_act!Q33=0,"",Q20/TrRoad_act!Q33*1000
)</f>
        <v>401.48255166245144</v>
      </c>
    </row>
    <row r="58" spans="1:17" ht="11.45" customHeight="1" x14ac:dyDescent="0.25">
      <c r="A58" s="62" t="s">
        <v>59</v>
      </c>
      <c r="B58" s="77">
        <f>IF(TrRoad_act!B34=0,"",B21/TrRoad_act!B34*1000
)</f>
        <v>655.24182340345976</v>
      </c>
      <c r="C58" s="77">
        <f>IF(TrRoad_act!C34=0,"",C21/TrRoad_act!C34*1000
)</f>
        <v>655.36345223420085</v>
      </c>
      <c r="D58" s="77">
        <f>IF(TrRoad_act!D34=0,"",D21/TrRoad_act!D34*1000
)</f>
        <v>660.82758041663351</v>
      </c>
      <c r="E58" s="77">
        <f>IF(TrRoad_act!E34=0,"",E21/TrRoad_act!E34*1000
)</f>
        <v>685.34378965753649</v>
      </c>
      <c r="F58" s="77">
        <f>IF(TrRoad_act!F34=0,"",F21/TrRoad_act!F34*1000
)</f>
        <v>690.56534491065997</v>
      </c>
      <c r="G58" s="77">
        <f>IF(TrRoad_act!G34=0,"",G21/TrRoad_act!G34*1000
)</f>
        <v>640.73294850650552</v>
      </c>
      <c r="H58" s="77">
        <f>IF(TrRoad_act!H34=0,"",H21/TrRoad_act!H34*1000
)</f>
        <v>595.77515236975876</v>
      </c>
      <c r="I58" s="77">
        <f>IF(TrRoad_act!I34=0,"",I21/TrRoad_act!I34*1000
)</f>
        <v>597.56360467785441</v>
      </c>
      <c r="J58" s="77">
        <f>IF(TrRoad_act!J34=0,"",J21/TrRoad_act!J34*1000
)</f>
        <v>577.36484543895153</v>
      </c>
      <c r="K58" s="77">
        <f>IF(TrRoad_act!K34=0,"",K21/TrRoad_act!K34*1000
)</f>
        <v>556.41427633603291</v>
      </c>
      <c r="L58" s="77">
        <f>IF(TrRoad_act!L34=0,"",L21/TrRoad_act!L34*1000
)</f>
        <v>554.74541546913861</v>
      </c>
      <c r="M58" s="77">
        <f>IF(TrRoad_act!M34=0,"",M21/TrRoad_act!M34*1000
)</f>
        <v>562.95868437150398</v>
      </c>
      <c r="N58" s="77">
        <f>IF(TrRoad_act!N34=0,"",N21/TrRoad_act!N34*1000
)</f>
        <v>547.25090216173464</v>
      </c>
      <c r="O58" s="77">
        <f>IF(TrRoad_act!O34=0,"",O21/TrRoad_act!O34*1000
)</f>
        <v>505.21056201930469</v>
      </c>
      <c r="P58" s="77">
        <f>IF(TrRoad_act!P34=0,"",P21/TrRoad_act!P34*1000
)</f>
        <v>477.96725122947481</v>
      </c>
      <c r="Q58" s="77">
        <f>IF(TrRoad_act!Q34=0,"",Q21/TrRoad_act!Q34*1000
)</f>
        <v>442.03032819414875</v>
      </c>
    </row>
    <row r="59" spans="1:17" ht="11.45" customHeight="1" x14ac:dyDescent="0.25">
      <c r="A59" s="62" t="s">
        <v>58</v>
      </c>
      <c r="B59" s="77">
        <f>IF(TrRoad_act!B35=0,"",B22/TrRoad_act!B35*1000
)</f>
        <v>600.77338191601132</v>
      </c>
      <c r="C59" s="77">
        <f>IF(TrRoad_act!C35=0,"",C22/TrRoad_act!C35*1000
)</f>
        <v>575.50601197425976</v>
      </c>
      <c r="D59" s="77">
        <f>IF(TrRoad_act!D35=0,"",D22/TrRoad_act!D35*1000
)</f>
        <v>568.45037502977584</v>
      </c>
      <c r="E59" s="77">
        <f>IF(TrRoad_act!E35=0,"",E22/TrRoad_act!E35*1000
)</f>
        <v>583.02410287256203</v>
      </c>
      <c r="F59" s="77">
        <f>IF(TrRoad_act!F35=0,"",F22/TrRoad_act!F35*1000
)</f>
        <v>586.405751275017</v>
      </c>
      <c r="G59" s="77">
        <f>IF(TrRoad_act!G35=0,"",G22/TrRoad_act!G35*1000
)</f>
        <v>549.42117083568678</v>
      </c>
      <c r="H59" s="77">
        <f>IF(TrRoad_act!H35=0,"",H22/TrRoad_act!H35*1000
)</f>
        <v>517.04968705673343</v>
      </c>
      <c r="I59" s="77">
        <f>IF(TrRoad_act!I35=0,"",I22/TrRoad_act!I35*1000
)</f>
        <v>512.43305803593523</v>
      </c>
      <c r="J59" s="77">
        <f>IF(TrRoad_act!J35=0,"",J22/TrRoad_act!J35*1000
)</f>
        <v>499.13850339621308</v>
      </c>
      <c r="K59" s="77">
        <f>IF(TrRoad_act!K35=0,"",K22/TrRoad_act!K35*1000
)</f>
        <v>480.81312925438607</v>
      </c>
      <c r="L59" s="77">
        <f>IF(TrRoad_act!L35=0,"",L22/TrRoad_act!L35*1000
)</f>
        <v>477.3632629940758</v>
      </c>
      <c r="M59" s="77">
        <f>IF(TrRoad_act!M35=0,"",M22/TrRoad_act!M35*1000
)</f>
        <v>491.7931506533028</v>
      </c>
      <c r="N59" s="77">
        <f>IF(TrRoad_act!N35=0,"",N22/TrRoad_act!N35*1000
)</f>
        <v>467.83324050006087</v>
      </c>
      <c r="O59" s="77">
        <f>IF(TrRoad_act!O35=0,"",O22/TrRoad_act!O35*1000
)</f>
        <v>430.41490656530618</v>
      </c>
      <c r="P59" s="77">
        <f>IF(TrRoad_act!P35=0,"",P22/TrRoad_act!P35*1000
)</f>
        <v>409.53622573515423</v>
      </c>
      <c r="Q59" s="77">
        <f>IF(TrRoad_act!Q35=0,"",Q22/TrRoad_act!Q35*1000
)</f>
        <v>383.94780874973191</v>
      </c>
    </row>
    <row r="60" spans="1:17" ht="11.45" customHeight="1" x14ac:dyDescent="0.25">
      <c r="A60" s="62" t="s">
        <v>57</v>
      </c>
      <c r="B60" s="77">
        <f>IF(TrRoad_act!B36=0,"",B23/TrRoad_act!B36*1000
)</f>
        <v>178.97993598756241</v>
      </c>
      <c r="C60" s="77">
        <f>IF(TrRoad_act!C36=0,"",C23/TrRoad_act!C36*1000
)</f>
        <v>226.6521770856582</v>
      </c>
      <c r="D60" s="77">
        <f>IF(TrRoad_act!D36=0,"",D23/TrRoad_act!D36*1000
)</f>
        <v>289.24188035029192</v>
      </c>
      <c r="E60" s="77">
        <f>IF(TrRoad_act!E36=0,"",E23/TrRoad_act!E36*1000
)</f>
        <v>230.57043778953991</v>
      </c>
      <c r="F60" s="77">
        <f>IF(TrRoad_act!F36=0,"",F23/TrRoad_act!F36*1000
)</f>
        <v>243.03292742415246</v>
      </c>
      <c r="G60" s="77">
        <f>IF(TrRoad_act!G36=0,"",G23/TrRoad_act!G36*1000
)</f>
        <v>168.80183205751675</v>
      </c>
      <c r="H60" s="77">
        <f>IF(TrRoad_act!H36=0,"",H23/TrRoad_act!H36*1000
)</f>
        <v>169.07737124014932</v>
      </c>
      <c r="I60" s="77">
        <f>IF(TrRoad_act!I36=0,"",I23/TrRoad_act!I36*1000
)</f>
        <v>355.97932666242383</v>
      </c>
      <c r="J60" s="77">
        <f>IF(TrRoad_act!J36=0,"",J23/TrRoad_act!J36*1000
)</f>
        <v>349.65065168394813</v>
      </c>
      <c r="K60" s="77">
        <f>IF(TrRoad_act!K36=0,"",K23/TrRoad_act!K36*1000
)</f>
        <v>327.00655649010707</v>
      </c>
      <c r="L60" s="77">
        <f>IF(TrRoad_act!L36=0,"",L23/TrRoad_act!L36*1000
)</f>
        <v>171.35508435898947</v>
      </c>
      <c r="M60" s="77">
        <f>IF(TrRoad_act!M36=0,"",M23/TrRoad_act!M36*1000
)</f>
        <v>178.94517271611087</v>
      </c>
      <c r="N60" s="77">
        <f>IF(TrRoad_act!N36=0,"",N23/TrRoad_act!N36*1000
)</f>
        <v>359.05614958543021</v>
      </c>
      <c r="O60" s="77">
        <f>IF(TrRoad_act!O36=0,"",O23/TrRoad_act!O36*1000
)</f>
        <v>163.30346570218032</v>
      </c>
      <c r="P60" s="77">
        <f>IF(TrRoad_act!P36=0,"",P23/TrRoad_act!P36*1000
)</f>
        <v>161.82416550302037</v>
      </c>
      <c r="Q60" s="77">
        <f>IF(TrRoad_act!Q36=0,"",Q23/TrRoad_act!Q36*1000
)</f>
        <v>167.52274334908614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 t="str">
        <f>IF(TrRoad_act!F37=0,"",F24/TrRoad_act!F37*1000
)</f>
        <v/>
      </c>
      <c r="G61" s="77" t="str">
        <f>IF(TrRoad_act!G37=0,"",G24/TrRoad_act!G37*1000
)</f>
        <v/>
      </c>
      <c r="H61" s="77" t="str">
        <f>IF(TrRoad_act!H37=0,"",H24/TrRoad_act!H37*1000
)</f>
        <v/>
      </c>
      <c r="I61" s="77" t="str">
        <f>IF(TrRoad_act!I37=0,"",I24/TrRoad_act!I37*1000
)</f>
        <v/>
      </c>
      <c r="J61" s="77" t="str">
        <f>IF(TrRoad_act!J37=0,"",J24/TrRoad_act!J37*1000
)</f>
        <v/>
      </c>
      <c r="K61" s="77" t="str">
        <f>IF(TrRoad_act!K37=0,"",K24/TrRoad_act!K37*1000
)</f>
        <v/>
      </c>
      <c r="L61" s="77" t="str">
        <f>IF(TrRoad_act!L37=0,"",L24/TrRoad_act!L37*1000
)</f>
        <v/>
      </c>
      <c r="M61" s="77" t="str">
        <f>IF(TrRoad_act!M37=0,"",M24/TrRoad_act!M37*1000
)</f>
        <v/>
      </c>
      <c r="N61" s="77" t="str">
        <f>IF(TrRoad_act!N37=0,"",N24/TrRoad_act!N37*1000
)</f>
        <v/>
      </c>
      <c r="O61" s="77" t="str">
        <f>IF(TrRoad_act!O37=0,"",O24/TrRoad_act!O37*1000
)</f>
        <v/>
      </c>
      <c r="P61" s="77" t="str">
        <f>IF(TrRoad_act!P37=0,"",P24/TrRoad_act!P37*1000
)</f>
        <v/>
      </c>
      <c r="Q61" s="77" t="str">
        <f>IF(TrRoad_act!Q37=0,"",Q24/TrRoad_act!Q37*1000
)</f>
        <v/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>
        <f>IF(TrRoad_act!N38=0,"",N25/TrRoad_act!N38*1000
)</f>
        <v>286.86920725505911</v>
      </c>
      <c r="O62" s="77">
        <f>IF(TrRoad_act!O38=0,"",O25/TrRoad_act!O38*1000
)</f>
        <v>273.07789773354267</v>
      </c>
      <c r="P62" s="77">
        <f>IF(TrRoad_act!P38=0,"",P25/TrRoad_act!P38*1000
)</f>
        <v>251.12333589982111</v>
      </c>
      <c r="Q62" s="77">
        <f>IF(TrRoad_act!Q38=0,"",Q25/TrRoad_act!Q38*1000
)</f>
        <v>235.75310119860953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>
        <f>IF(TrRoad_act!J39=0,"",J26/TrRoad_act!J39*1000
)</f>
        <v>0</v>
      </c>
      <c r="K63" s="77">
        <f>IF(TrRoad_act!K39=0,"",K26/TrRoad_act!K39*1000
)</f>
        <v>0</v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1948.3472971635629</v>
      </c>
      <c r="C64" s="76">
        <f>IF(TrRoad_act!C40=0,"",C27/TrRoad_act!C40*1000
)</f>
        <v>1859.2864579016823</v>
      </c>
      <c r="D64" s="76">
        <f>IF(TrRoad_act!D40=0,"",D27/TrRoad_act!D40*1000
)</f>
        <v>1838.4337543299753</v>
      </c>
      <c r="E64" s="76">
        <f>IF(TrRoad_act!E40=0,"",E27/TrRoad_act!E40*1000
)</f>
        <v>1800.7921336819393</v>
      </c>
      <c r="F64" s="76">
        <f>IF(TrRoad_act!F40=0,"",F27/TrRoad_act!F40*1000
)</f>
        <v>1771.8027507221773</v>
      </c>
      <c r="G64" s="76">
        <f>IF(TrRoad_act!G40=0,"",G27/TrRoad_act!G40*1000
)</f>
        <v>1740.6986450630791</v>
      </c>
      <c r="H64" s="76">
        <f>IF(TrRoad_act!H40=0,"",H27/TrRoad_act!H40*1000
)</f>
        <v>1705.7498116189133</v>
      </c>
      <c r="I64" s="76">
        <f>IF(TrRoad_act!I40=0,"",I27/TrRoad_act!I40*1000
)</f>
        <v>1635.5461835814558</v>
      </c>
      <c r="J64" s="76">
        <f>IF(TrRoad_act!J40=0,"",J27/TrRoad_act!J40*1000
)</f>
        <v>1604.6746668109456</v>
      </c>
      <c r="K64" s="76">
        <f>IF(TrRoad_act!K40=0,"",K27/TrRoad_act!K40*1000
)</f>
        <v>1580.4037445299662</v>
      </c>
      <c r="L64" s="76">
        <f>IF(TrRoad_act!L40=0,"",L27/TrRoad_act!L40*1000
)</f>
        <v>1556.4646157836232</v>
      </c>
      <c r="M64" s="76">
        <f>IF(TrRoad_act!M40=0,"",M27/TrRoad_act!M40*1000
)</f>
        <v>1546.1357567610262</v>
      </c>
      <c r="N64" s="76">
        <f>IF(TrRoad_act!N40=0,"",N27/TrRoad_act!N40*1000
)</f>
        <v>1538.1734194997273</v>
      </c>
      <c r="O64" s="76">
        <f>IF(TrRoad_act!O40=0,"",O27/TrRoad_act!O40*1000
)</f>
        <v>1529.9565786413061</v>
      </c>
      <c r="P64" s="76">
        <f>IF(TrRoad_act!P40=0,"",P27/TrRoad_act!P40*1000
)</f>
        <v>1517.7447127107137</v>
      </c>
      <c r="Q64" s="76">
        <f>IF(TrRoad_act!Q40=0,"",Q27/TrRoad_act!Q40*1000
)</f>
        <v>1506.1394256939734</v>
      </c>
    </row>
    <row r="65" spans="1:17" ht="11.45" customHeight="1" x14ac:dyDescent="0.25">
      <c r="A65" s="62" t="s">
        <v>59</v>
      </c>
      <c r="B65" s="75" t="str">
        <f>IF(TrRoad_act!B41=0,"",B28/TrRoad_act!B41*1000
)</f>
        <v/>
      </c>
      <c r="C65" s="75" t="str">
        <f>IF(TrRoad_act!C41=0,"",C28/TrRoad_act!C41*1000
)</f>
        <v/>
      </c>
      <c r="D65" s="75" t="str">
        <f>IF(TrRoad_act!D41=0,"",D28/TrRoad_act!D41*1000
)</f>
        <v/>
      </c>
      <c r="E65" s="75" t="str">
        <f>IF(TrRoad_act!E41=0,"",E28/TrRoad_act!E41*1000
)</f>
        <v/>
      </c>
      <c r="F65" s="75" t="str">
        <f>IF(TrRoad_act!F41=0,"",F28/TrRoad_act!F41*1000
)</f>
        <v/>
      </c>
      <c r="G65" s="75" t="str">
        <f>IF(TrRoad_act!G41=0,"",G28/TrRoad_act!G41*1000
)</f>
        <v/>
      </c>
      <c r="H65" s="75" t="str">
        <f>IF(TrRoad_act!H41=0,"",H28/TrRoad_act!H41*1000
)</f>
        <v/>
      </c>
      <c r="I65" s="75" t="str">
        <f>IF(TrRoad_act!I41=0,"",I28/TrRoad_act!I41*1000
)</f>
        <v/>
      </c>
      <c r="J65" s="75" t="str">
        <f>IF(TrRoad_act!J41=0,"",J28/TrRoad_act!J41*1000
)</f>
        <v/>
      </c>
      <c r="K65" s="75" t="str">
        <f>IF(TrRoad_act!K41=0,"",K28/TrRoad_act!K41*1000
)</f>
        <v/>
      </c>
      <c r="L65" s="75" t="str">
        <f>IF(TrRoad_act!L41=0,"",L28/TrRoad_act!L41*1000
)</f>
        <v/>
      </c>
      <c r="M65" s="75" t="str">
        <f>IF(TrRoad_act!M41=0,"",M28/TrRoad_act!M41*1000
)</f>
        <v/>
      </c>
      <c r="N65" s="75" t="str">
        <f>IF(TrRoad_act!N41=0,"",N28/TrRoad_act!N41*1000
)</f>
        <v/>
      </c>
      <c r="O65" s="75" t="str">
        <f>IF(TrRoad_act!O41=0,"",O28/TrRoad_act!O41*1000
)</f>
        <v/>
      </c>
      <c r="P65" s="75" t="str">
        <f>IF(TrRoad_act!P41=0,"",P28/TrRoad_act!P41*1000
)</f>
        <v/>
      </c>
      <c r="Q65" s="75" t="str">
        <f>IF(TrRoad_act!Q41=0,"",Q28/TrRoad_act!Q41*1000
)</f>
        <v/>
      </c>
    </row>
    <row r="66" spans="1:17" ht="11.45" customHeight="1" x14ac:dyDescent="0.25">
      <c r="A66" s="62" t="s">
        <v>58</v>
      </c>
      <c r="B66" s="75">
        <f>IF(TrRoad_act!B42=0,"",B29/TrRoad_act!B42*1000
)</f>
        <v>1948.3472971635629</v>
      </c>
      <c r="C66" s="75">
        <f>IF(TrRoad_act!C42=0,"",C29/TrRoad_act!C42*1000
)</f>
        <v>1859.2864579016823</v>
      </c>
      <c r="D66" s="75">
        <f>IF(TrRoad_act!D42=0,"",D29/TrRoad_act!D42*1000
)</f>
        <v>1838.4337543299753</v>
      </c>
      <c r="E66" s="75">
        <f>IF(TrRoad_act!E42=0,"",E29/TrRoad_act!E42*1000
)</f>
        <v>1805.6588077420806</v>
      </c>
      <c r="F66" s="75">
        <f>IF(TrRoad_act!F42=0,"",F29/TrRoad_act!F42*1000
)</f>
        <v>1776.5213459672004</v>
      </c>
      <c r="G66" s="75">
        <f>IF(TrRoad_act!G42=0,"",G29/TrRoad_act!G42*1000
)</f>
        <v>1745.1677980713439</v>
      </c>
      <c r="H66" s="75">
        <f>IF(TrRoad_act!H42=0,"",H29/TrRoad_act!H42*1000
)</f>
        <v>1710.0881469744784</v>
      </c>
      <c r="I66" s="75">
        <f>IF(TrRoad_act!I42=0,"",I29/TrRoad_act!I42*1000
)</f>
        <v>1639.5598397462206</v>
      </c>
      <c r="J66" s="75">
        <f>IF(TrRoad_act!J42=0,"",J29/TrRoad_act!J42*1000
)</f>
        <v>1608.448792715684</v>
      </c>
      <c r="K66" s="75">
        <f>IF(TrRoad_act!K42=0,"",K29/TrRoad_act!K42*1000
)</f>
        <v>1582.8040261507015</v>
      </c>
      <c r="L66" s="75">
        <f>IF(TrRoad_act!L42=0,"",L29/TrRoad_act!L42*1000
)</f>
        <v>1558.7642083385354</v>
      </c>
      <c r="M66" s="75">
        <f>IF(TrRoad_act!M42=0,"",M29/TrRoad_act!M42*1000
)</f>
        <v>1548.3677148641625</v>
      </c>
      <c r="N66" s="75">
        <f>IF(TrRoad_act!N42=0,"",N29/TrRoad_act!N42*1000
)</f>
        <v>1540.4034265745975</v>
      </c>
      <c r="O66" s="75">
        <f>IF(TrRoad_act!O42=0,"",O29/TrRoad_act!O42*1000
)</f>
        <v>1534.3922506556814</v>
      </c>
      <c r="P66" s="75">
        <f>IF(TrRoad_act!P42=0,"",P29/TrRoad_act!P42*1000
)</f>
        <v>1521.0740204779224</v>
      </c>
      <c r="Q66" s="75">
        <f>IF(TrRoad_act!Q42=0,"",Q29/TrRoad_act!Q42*1000
)</f>
        <v>1509.3616497220212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 t="str">
        <f>IF(TrRoad_act!P43=0,"",P30/TrRoad_act!P43*1000
)</f>
        <v/>
      </c>
      <c r="Q67" s="75" t="str">
        <f>IF(TrRoad_act!Q43=0,"",Q30/TrRoad_act!Q43*1000
)</f>
        <v/>
      </c>
    </row>
    <row r="68" spans="1:17" ht="11.45" customHeight="1" x14ac:dyDescent="0.25">
      <c r="A68" s="62" t="s">
        <v>56</v>
      </c>
      <c r="B68" s="75" t="str">
        <f>IF(TrRoad_act!B44=0,"",B31/TrRoad_act!B44*1000
)</f>
        <v/>
      </c>
      <c r="C68" s="75" t="str">
        <f>IF(TrRoad_act!C44=0,"",C31/TrRoad_act!C44*1000
)</f>
        <v/>
      </c>
      <c r="D68" s="75" t="str">
        <f>IF(TrRoad_act!D44=0,"",D31/TrRoad_act!D44*1000
)</f>
        <v/>
      </c>
      <c r="E68" s="75" t="str">
        <f>IF(TrRoad_act!E44=0,"",E31/TrRoad_act!E44*1000
)</f>
        <v/>
      </c>
      <c r="F68" s="75" t="str">
        <f>IF(TrRoad_act!F44=0,"",F31/TrRoad_act!F44*1000
)</f>
        <v/>
      </c>
      <c r="G68" s="75" t="str">
        <f>IF(TrRoad_act!G44=0,"",G31/TrRoad_act!G44*1000
)</f>
        <v/>
      </c>
      <c r="H68" s="75" t="str">
        <f>IF(TrRoad_act!H44=0,"",H31/TrRoad_act!H44*1000
)</f>
        <v/>
      </c>
      <c r="I68" s="75" t="str">
        <f>IF(TrRoad_act!I44=0,"",I31/TrRoad_act!I44*1000
)</f>
        <v/>
      </c>
      <c r="J68" s="75" t="str">
        <f>IF(TrRoad_act!J44=0,"",J31/TrRoad_act!J44*1000
)</f>
        <v/>
      </c>
      <c r="K68" s="75" t="str">
        <f>IF(TrRoad_act!K44=0,"",K31/TrRoad_act!K44*1000
)</f>
        <v/>
      </c>
      <c r="L68" s="75" t="str">
        <f>IF(TrRoad_act!L44=0,"",L31/TrRoad_act!L44*1000
)</f>
        <v/>
      </c>
      <c r="M68" s="75" t="str">
        <f>IF(TrRoad_act!M44=0,"",M31/TrRoad_act!M44*1000
)</f>
        <v/>
      </c>
      <c r="N68" s="75" t="str">
        <f>IF(TrRoad_act!N44=0,"",N31/TrRoad_act!N44*1000
)</f>
        <v/>
      </c>
      <c r="O68" s="75" t="str">
        <f>IF(TrRoad_act!O44=0,"",O31/TrRoad_act!O44*1000
)</f>
        <v/>
      </c>
      <c r="P68" s="75" t="str">
        <f>IF(TrRoad_act!P44=0,"",P31/TrRoad_act!P44*1000
)</f>
        <v/>
      </c>
      <c r="Q68" s="75" t="str">
        <f>IF(TrRoad_act!Q44=0,"",Q31/TrRoad_act!Q44*1000
)</f>
        <v/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>
        <f>IF(TrRoad_act!E45=0,"",E32/TrRoad_act!E45*1000
)</f>
        <v>0</v>
      </c>
      <c r="F69" s="75">
        <f>IF(TrRoad_act!F45=0,"",F32/TrRoad_act!F45*1000
)</f>
        <v>0</v>
      </c>
      <c r="G69" s="75">
        <f>IF(TrRoad_act!G45=0,"",G32/TrRoad_act!G45*1000
)</f>
        <v>0</v>
      </c>
      <c r="H69" s="75">
        <f>IF(TrRoad_act!H45=0,"",H32/TrRoad_act!H45*1000
)</f>
        <v>0</v>
      </c>
      <c r="I69" s="75">
        <f>IF(TrRoad_act!I45=0,"",I32/TrRoad_act!I45*1000
)</f>
        <v>0</v>
      </c>
      <c r="J69" s="75">
        <f>IF(TrRoad_act!J45=0,"",J32/TrRoad_act!J45*1000
)</f>
        <v>0</v>
      </c>
      <c r="K69" s="75">
        <f>IF(TrRoad_act!K45=0,"",K32/TrRoad_act!K45*1000
)</f>
        <v>0</v>
      </c>
      <c r="L69" s="75">
        <f>IF(TrRoad_act!L45=0,"",L32/TrRoad_act!L45*1000
)</f>
        <v>0</v>
      </c>
      <c r="M69" s="75">
        <f>IF(TrRoad_act!M45=0,"",M32/TrRoad_act!M45*1000
)</f>
        <v>0</v>
      </c>
      <c r="N69" s="75">
        <f>IF(TrRoad_act!N45=0,"",N32/TrRoad_act!N45*1000
)</f>
        <v>0</v>
      </c>
      <c r="O69" s="75">
        <f>IF(TrRoad_act!O45=0,"",O32/TrRoad_act!O45*1000
)</f>
        <v>0</v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5110.7514465863915</v>
      </c>
      <c r="C70" s="79">
        <f>IF(TrRoad_act!C46=0,"",C33/TrRoad_act!C46*1000
)</f>
        <v>5107.9301549270558</v>
      </c>
      <c r="D70" s="79">
        <f>IF(TrRoad_act!D46=0,"",D33/TrRoad_act!D46*1000
)</f>
        <v>5014.6479038414955</v>
      </c>
      <c r="E70" s="79">
        <f>IF(TrRoad_act!E46=0,"",E33/TrRoad_act!E46*1000
)</f>
        <v>5701.3656161084273</v>
      </c>
      <c r="F70" s="79">
        <f>IF(TrRoad_act!F46=0,"",F33/TrRoad_act!F46*1000
)</f>
        <v>7164.66734626573</v>
      </c>
      <c r="G70" s="79">
        <f>IF(TrRoad_act!G46=0,"",G33/TrRoad_act!G46*1000
)</f>
        <v>7843.6494482394392</v>
      </c>
      <c r="H70" s="79">
        <f>IF(TrRoad_act!H46=0,"",H33/TrRoad_act!H46*1000
)</f>
        <v>7146.889303071107</v>
      </c>
      <c r="I70" s="79">
        <f>IF(TrRoad_act!I46=0,"",I33/TrRoad_act!I46*1000
)</f>
        <v>6191.7230475979914</v>
      </c>
      <c r="J70" s="79">
        <f>IF(TrRoad_act!J46=0,"",J33/TrRoad_act!J46*1000
)</f>
        <v>6034.8438470826604</v>
      </c>
      <c r="K70" s="79">
        <f>IF(TrRoad_act!K46=0,"",K33/TrRoad_act!K46*1000
)</f>
        <v>5716.9587556391698</v>
      </c>
      <c r="L70" s="79">
        <f>IF(TrRoad_act!L46=0,"",L33/TrRoad_act!L46*1000
)</f>
        <v>6204.8206918850774</v>
      </c>
      <c r="M70" s="79">
        <f>IF(TrRoad_act!M46=0,"",M33/TrRoad_act!M46*1000
)</f>
        <v>6390.3701399072361</v>
      </c>
      <c r="N70" s="79">
        <f>IF(TrRoad_act!N46=0,"",N33/TrRoad_act!N46*1000
)</f>
        <v>5431.5038512639258</v>
      </c>
      <c r="O70" s="79">
        <f>IF(TrRoad_act!O46=0,"",O33/TrRoad_act!O46*1000
)</f>
        <v>5508.846403097019</v>
      </c>
      <c r="P70" s="79">
        <f>IF(TrRoad_act!P46=0,"",P33/TrRoad_act!P46*1000
)</f>
        <v>4735.4730588887787</v>
      </c>
      <c r="Q70" s="79">
        <f>IF(TrRoad_act!Q46=0,"",Q33/TrRoad_act!Q46*1000
)</f>
        <v>4302.4440216214398</v>
      </c>
    </row>
    <row r="71" spans="1:17" ht="11.45" customHeight="1" x14ac:dyDescent="0.25">
      <c r="A71" s="23" t="s">
        <v>27</v>
      </c>
      <c r="B71" s="78">
        <f>IF(TrRoad_act!B47=0,"",B34/TrRoad_act!B47*1000
)</f>
        <v>291.22017142510197</v>
      </c>
      <c r="C71" s="78">
        <f>IF(TrRoad_act!C47=0,"",C34/TrRoad_act!C47*1000
)</f>
        <v>285.99767318442929</v>
      </c>
      <c r="D71" s="78">
        <f>IF(TrRoad_act!D47=0,"",D34/TrRoad_act!D47*1000
)</f>
        <v>281.26945060053168</v>
      </c>
      <c r="E71" s="78">
        <f>IF(TrRoad_act!E47=0,"",E34/TrRoad_act!E47*1000
)</f>
        <v>277.97023684081063</v>
      </c>
      <c r="F71" s="78">
        <f>IF(TrRoad_act!F47=0,"",F34/TrRoad_act!F47*1000
)</f>
        <v>274.05062690972306</v>
      </c>
      <c r="G71" s="78">
        <f>IF(TrRoad_act!G47=0,"",G34/TrRoad_act!G47*1000
)</f>
        <v>270.68476550667395</v>
      </c>
      <c r="H71" s="78">
        <f>IF(TrRoad_act!H47=0,"",H34/TrRoad_act!H47*1000
)</f>
        <v>267.47706638937734</v>
      </c>
      <c r="I71" s="78">
        <f>IF(TrRoad_act!I47=0,"",I34/TrRoad_act!I47*1000
)</f>
        <v>257.45640840393594</v>
      </c>
      <c r="J71" s="78">
        <f>IF(TrRoad_act!J47=0,"",J34/TrRoad_act!J47*1000
)</f>
        <v>253.44988150894042</v>
      </c>
      <c r="K71" s="78">
        <f>IF(TrRoad_act!K47=0,"",K34/TrRoad_act!K47*1000
)</f>
        <v>253.13047102642628</v>
      </c>
      <c r="L71" s="78">
        <f>IF(TrRoad_act!L47=0,"",L34/TrRoad_act!L47*1000
)</f>
        <v>251.19525305209589</v>
      </c>
      <c r="M71" s="78">
        <f>IF(TrRoad_act!M47=0,"",M34/TrRoad_act!M47*1000
)</f>
        <v>249.98138831028166</v>
      </c>
      <c r="N71" s="78">
        <f>IF(TrRoad_act!N47=0,"",N34/TrRoad_act!N47*1000
)</f>
        <v>246.30666204282505</v>
      </c>
      <c r="O71" s="78">
        <f>IF(TrRoad_act!O47=0,"",O34/TrRoad_act!O47*1000
)</f>
        <v>242.68747345933693</v>
      </c>
      <c r="P71" s="78">
        <f>IF(TrRoad_act!P47=0,"",P34/TrRoad_act!P47*1000
)</f>
        <v>238.11986150089012</v>
      </c>
      <c r="Q71" s="78">
        <f>IF(TrRoad_act!Q47=0,"",Q34/TrRoad_act!Q47*1000
)</f>
        <v>233.46879548373659</v>
      </c>
    </row>
    <row r="72" spans="1:17" ht="11.45" customHeight="1" x14ac:dyDescent="0.25">
      <c r="A72" s="62" t="s">
        <v>59</v>
      </c>
      <c r="B72" s="77">
        <f>IF(TrRoad_act!B48=0,"",B35/TrRoad_act!B48*1000
)</f>
        <v>252.86312782674543</v>
      </c>
      <c r="C72" s="77">
        <f>IF(TrRoad_act!C48=0,"",C35/TrRoad_act!C48*1000
)</f>
        <v>253.03201802700758</v>
      </c>
      <c r="D72" s="77">
        <f>IF(TrRoad_act!D48=0,"",D35/TrRoad_act!D48*1000
)</f>
        <v>252.4700130639267</v>
      </c>
      <c r="E72" s="77">
        <f>IF(TrRoad_act!E48=0,"",E35/TrRoad_act!E48*1000
)</f>
        <v>250.97225939433304</v>
      </c>
      <c r="F72" s="77">
        <f>IF(TrRoad_act!F48=0,"",F35/TrRoad_act!F48*1000
)</f>
        <v>249.40351864804646</v>
      </c>
      <c r="G72" s="77">
        <f>IF(TrRoad_act!G48=0,"",G35/TrRoad_act!G48*1000
)</f>
        <v>247.37448994748473</v>
      </c>
      <c r="H72" s="77">
        <f>IF(TrRoad_act!H48=0,"",H35/TrRoad_act!H48*1000
)</f>
        <v>245.2429853655301</v>
      </c>
      <c r="I72" s="77">
        <f>IF(TrRoad_act!I48=0,"",I35/TrRoad_act!I48*1000
)</f>
        <v>242.22413771778599</v>
      </c>
      <c r="J72" s="77">
        <f>IF(TrRoad_act!J48=0,"",J35/TrRoad_act!J48*1000
)</f>
        <v>238.51586629139615</v>
      </c>
      <c r="K72" s="77">
        <f>IF(TrRoad_act!K48=0,"",K35/TrRoad_act!K48*1000
)</f>
        <v>233.85135286644882</v>
      </c>
      <c r="L72" s="77">
        <f>IF(TrRoad_act!L48=0,"",L35/TrRoad_act!L48*1000
)</f>
        <v>230.38850754354578</v>
      </c>
      <c r="M72" s="77">
        <f>IF(TrRoad_act!M48=0,"",M35/TrRoad_act!M48*1000
)</f>
        <v>223.85840224679635</v>
      </c>
      <c r="N72" s="77">
        <f>IF(TrRoad_act!N48=0,"",N35/TrRoad_act!N48*1000
)</f>
        <v>224.64900811322025</v>
      </c>
      <c r="O72" s="77">
        <f>IF(TrRoad_act!O48=0,"",O35/TrRoad_act!O48*1000
)</f>
        <v>225.94841172999975</v>
      </c>
      <c r="P72" s="77">
        <f>IF(TrRoad_act!P48=0,"",P35/TrRoad_act!P48*1000
)</f>
        <v>224.67226881219517</v>
      </c>
      <c r="Q72" s="77">
        <f>IF(TrRoad_act!Q48=0,"",Q35/TrRoad_act!Q48*1000
)</f>
        <v>221.58489491988738</v>
      </c>
    </row>
    <row r="73" spans="1:17" ht="11.45" customHeight="1" x14ac:dyDescent="0.25">
      <c r="A73" s="62" t="s">
        <v>58</v>
      </c>
      <c r="B73" s="77">
        <f>IF(TrRoad_act!B49=0,"",B36/TrRoad_act!B49*1000
)</f>
        <v>295.56892407670568</v>
      </c>
      <c r="C73" s="77">
        <f>IF(TrRoad_act!C49=0,"",C36/TrRoad_act!C49*1000
)</f>
        <v>289.07119669512042</v>
      </c>
      <c r="D73" s="77">
        <f>IF(TrRoad_act!D49=0,"",D36/TrRoad_act!D49*1000
)</f>
        <v>283.53040624888638</v>
      </c>
      <c r="E73" s="77">
        <f>IF(TrRoad_act!E49=0,"",E36/TrRoad_act!E49*1000
)</f>
        <v>279.79440951054755</v>
      </c>
      <c r="F73" s="77">
        <f>IF(TrRoad_act!F49=0,"",F36/TrRoad_act!F49*1000
)</f>
        <v>275.44577192080874</v>
      </c>
      <c r="G73" s="77">
        <f>IF(TrRoad_act!G49=0,"",G36/TrRoad_act!G49*1000
)</f>
        <v>271.78612596032559</v>
      </c>
      <c r="H73" s="77">
        <f>IF(TrRoad_act!H49=0,"",H36/TrRoad_act!H49*1000
)</f>
        <v>268.37913140277038</v>
      </c>
      <c r="I73" s="77">
        <f>IF(TrRoad_act!I49=0,"",I36/TrRoad_act!I49*1000
)</f>
        <v>257.99875295989835</v>
      </c>
      <c r="J73" s="77">
        <f>IF(TrRoad_act!J49=0,"",J36/TrRoad_act!J49*1000
)</f>
        <v>253.93022119424458</v>
      </c>
      <c r="K73" s="77">
        <f>IF(TrRoad_act!K49=0,"",K36/TrRoad_act!K49*1000
)</f>
        <v>253.7247860652962</v>
      </c>
      <c r="L73" s="77">
        <f>IF(TrRoad_act!L49=0,"",L36/TrRoad_act!L49*1000
)</f>
        <v>251.79055651700162</v>
      </c>
      <c r="M73" s="77">
        <f>IF(TrRoad_act!M49=0,"",M36/TrRoad_act!M49*1000
)</f>
        <v>250.65782701520334</v>
      </c>
      <c r="N73" s="77">
        <f>IF(TrRoad_act!N49=0,"",N36/TrRoad_act!N49*1000
)</f>
        <v>246.94854394048883</v>
      </c>
      <c r="O73" s="77">
        <f>IF(TrRoad_act!O49=0,"",O36/TrRoad_act!O49*1000
)</f>
        <v>243.46671770319776</v>
      </c>
      <c r="P73" s="77">
        <f>IF(TrRoad_act!P49=0,"",P36/TrRoad_act!P49*1000
)</f>
        <v>238.87869268707067</v>
      </c>
      <c r="Q73" s="77">
        <f>IF(TrRoad_act!Q49=0,"",Q36/TrRoad_act!Q49*1000
)</f>
        <v>234.15518674462339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>
        <f>IF(TrRoad_act!O50=0,"",O37/TrRoad_act!O50*1000
)</f>
        <v>248.1940837671853</v>
      </c>
      <c r="P74" s="77">
        <f>IF(TrRoad_act!P50=0,"",P37/TrRoad_act!P50*1000
)</f>
        <v>247.16389877021876</v>
      </c>
      <c r="Q74" s="77">
        <f>IF(TrRoad_act!Q50=0,"",Q37/TrRoad_act!Q50*1000
)</f>
        <v>247.29515642759355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 t="str">
        <f>IF(TrRoad_act!O51=0,"",O38/TrRoad_act!O51*1000
)</f>
        <v/>
      </c>
      <c r="P75" s="77" t="str">
        <f>IF(TrRoad_act!P51=0,"",P38/TrRoad_act!P51*1000
)</f>
        <v/>
      </c>
      <c r="Q75" s="77" t="str">
        <f>IF(TrRoad_act!Q51=0,"",Q38/TrRoad_act!Q51*1000
)</f>
        <v/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>
        <f>IF(TrRoad_act!H52=0,"",H39/TrRoad_act!H52*1000
)</f>
        <v>0</v>
      </c>
      <c r="I76" s="77">
        <f>IF(TrRoad_act!I52=0,"",I39/TrRoad_act!I52*1000
)</f>
        <v>0</v>
      </c>
      <c r="J76" s="77">
        <f>IF(TrRoad_act!J52=0,"",J39/TrRoad_act!J52*1000
)</f>
        <v>0</v>
      </c>
      <c r="K76" s="77">
        <f>IF(TrRoad_act!K52=0,"",K39/TrRoad_act!K52*1000
)</f>
        <v>0</v>
      </c>
      <c r="L76" s="77">
        <f>IF(TrRoad_act!L52=0,"",L39/TrRoad_act!L52*1000
)</f>
        <v>0</v>
      </c>
      <c r="M76" s="77">
        <f>IF(TrRoad_act!M52=0,"",M39/TrRoad_act!M52*1000
)</f>
        <v>0</v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14902.107705981403</v>
      </c>
      <c r="C77" s="76">
        <f>IF(TrRoad_act!C53=0,"",C40/TrRoad_act!C53*1000
)</f>
        <v>14622.905328771381</v>
      </c>
      <c r="D77" s="76">
        <f>IF(TrRoad_act!D53=0,"",D40/TrRoad_act!D53*1000
)</f>
        <v>14071.30672221958</v>
      </c>
      <c r="E77" s="76">
        <f>IF(TrRoad_act!E53=0,"",E40/TrRoad_act!E53*1000
)</f>
        <v>16519.613402778912</v>
      </c>
      <c r="F77" s="76">
        <f>IF(TrRoad_act!F53=0,"",F40/TrRoad_act!F53*1000
)</f>
        <v>20715.810205287406</v>
      </c>
      <c r="G77" s="76">
        <f>IF(TrRoad_act!G53=0,"",G40/TrRoad_act!G53*1000
)</f>
        <v>23688.101843193996</v>
      </c>
      <c r="H77" s="76">
        <f>IF(TrRoad_act!H53=0,"",H40/TrRoad_act!H53*1000
)</f>
        <v>21896.468693543029</v>
      </c>
      <c r="I77" s="76">
        <f>IF(TrRoad_act!I53=0,"",I40/TrRoad_act!I53*1000
)</f>
        <v>19543.629251442031</v>
      </c>
      <c r="J77" s="76">
        <f>IF(TrRoad_act!J53=0,"",J40/TrRoad_act!J53*1000
)</f>
        <v>19217.34296870085</v>
      </c>
      <c r="K77" s="76">
        <f>IF(TrRoad_act!K53=0,"",K40/TrRoad_act!K53*1000
)</f>
        <v>21495.289210327719</v>
      </c>
      <c r="L77" s="76">
        <f>IF(TrRoad_act!L53=0,"",L40/TrRoad_act!L53*1000
)</f>
        <v>23172.417537588171</v>
      </c>
      <c r="M77" s="76">
        <f>IF(TrRoad_act!M53=0,"",M40/TrRoad_act!M53*1000
)</f>
        <v>24562.586564211462</v>
      </c>
      <c r="N77" s="76">
        <f>IF(TrRoad_act!N53=0,"",N40/TrRoad_act!N53*1000
)</f>
        <v>17741.447095020994</v>
      </c>
      <c r="O77" s="76">
        <f>IF(TrRoad_act!O53=0,"",O40/TrRoad_act!O53*1000
)</f>
        <v>19676.554689098459</v>
      </c>
      <c r="P77" s="76">
        <f>IF(TrRoad_act!P53=0,"",P40/TrRoad_act!P53*1000
)</f>
        <v>15677.176714523557</v>
      </c>
      <c r="Q77" s="76">
        <f>IF(TrRoad_act!Q53=0,"",Q40/TrRoad_act!Q53*1000
)</f>
        <v>15718.190368737334</v>
      </c>
    </row>
    <row r="78" spans="1:17" ht="11.45" customHeight="1" x14ac:dyDescent="0.25">
      <c r="A78" s="17" t="s">
        <v>23</v>
      </c>
      <c r="B78" s="75">
        <f>IF(TrRoad_act!B54=0,"",B41/TrRoad_act!B54*1000
)</f>
        <v>1653.0426419594116</v>
      </c>
      <c r="C78" s="75">
        <f>IF(TrRoad_act!C54=0,"",C41/TrRoad_act!C54*1000
)</f>
        <v>1652.1413333586825</v>
      </c>
      <c r="D78" s="75">
        <f>IF(TrRoad_act!D54=0,"",D41/TrRoad_act!D54*1000
)</f>
        <v>1646.9142685067625</v>
      </c>
      <c r="E78" s="75">
        <f>IF(TrRoad_act!E54=0,"",E41/TrRoad_act!E54*1000
)</f>
        <v>1694.9489568457411</v>
      </c>
      <c r="F78" s="75">
        <f>IF(TrRoad_act!F54=0,"",F41/TrRoad_act!F54*1000
)</f>
        <v>1777.9695361150316</v>
      </c>
      <c r="G78" s="75">
        <f>IF(TrRoad_act!G54=0,"",G41/TrRoad_act!G54*1000
)</f>
        <v>1828.0219313788377</v>
      </c>
      <c r="H78" s="75">
        <f>IF(TrRoad_act!H54=0,"",H41/TrRoad_act!H54*1000
)</f>
        <v>1794.1586715600172</v>
      </c>
      <c r="I78" s="75">
        <f>IF(TrRoad_act!I54=0,"",I41/TrRoad_act!I54*1000
)</f>
        <v>1711.3437532994703</v>
      </c>
      <c r="J78" s="75">
        <f>IF(TrRoad_act!J54=0,"",J41/TrRoad_act!J54*1000
)</f>
        <v>1699.4320036613165</v>
      </c>
      <c r="K78" s="75">
        <f>IF(TrRoad_act!K54=0,"",K41/TrRoad_act!K54*1000
)</f>
        <v>1737.7300107744056</v>
      </c>
      <c r="L78" s="75">
        <f>IF(TrRoad_act!L54=0,"",L41/TrRoad_act!L54*1000
)</f>
        <v>1770.5533393100827</v>
      </c>
      <c r="M78" s="75">
        <f>IF(TrRoad_act!M54=0,"",M41/TrRoad_act!M54*1000
)</f>
        <v>1798.6239394264971</v>
      </c>
      <c r="N78" s="75">
        <f>IF(TrRoad_act!N54=0,"",N41/TrRoad_act!N54*1000
)</f>
        <v>1657.7276447223155</v>
      </c>
      <c r="O78" s="75">
        <f>IF(TrRoad_act!O54=0,"",O41/TrRoad_act!O54*1000
)</f>
        <v>1679.2336794149817</v>
      </c>
      <c r="P78" s="75">
        <f>IF(TrRoad_act!P54=0,"",P41/TrRoad_act!P54*1000
)</f>
        <v>1588.3476110568479</v>
      </c>
      <c r="Q78" s="75">
        <f>IF(TrRoad_act!Q54=0,"",Q41/TrRoad_act!Q54*1000
)</f>
        <v>1583.1020511270635</v>
      </c>
    </row>
    <row r="79" spans="1:17" ht="11.45" customHeight="1" x14ac:dyDescent="0.25">
      <c r="A79" s="15" t="s">
        <v>22</v>
      </c>
      <c r="B79" s="74">
        <f>IF(TrRoad_act!B55=0,"",B42/TrRoad_act!B55*1000
)</f>
        <v>26107.23517818646</v>
      </c>
      <c r="C79" s="74">
        <f>IF(TrRoad_act!C55=0,"",C42/TrRoad_act!C55*1000
)</f>
        <v>26435.029040502875</v>
      </c>
      <c r="D79" s="74">
        <f>IF(TrRoad_act!D55=0,"",D42/TrRoad_act!D55*1000
)</f>
        <v>26690.04302190341</v>
      </c>
      <c r="E79" s="74">
        <f>IF(TrRoad_act!E55=0,"",E42/TrRoad_act!E55*1000
)</f>
        <v>30934.201245834141</v>
      </c>
      <c r="F79" s="74">
        <f>IF(TrRoad_act!F55=0,"",F42/TrRoad_act!F55*1000
)</f>
        <v>35733.927188886053</v>
      </c>
      <c r="G79" s="74">
        <f>IF(TrRoad_act!G55=0,"",G42/TrRoad_act!G55*1000
)</f>
        <v>39398.398367840084</v>
      </c>
      <c r="H79" s="74">
        <f>IF(TrRoad_act!H55=0,"",H42/TrRoad_act!H55*1000
)</f>
        <v>38475.140402787081</v>
      </c>
      <c r="I79" s="74">
        <f>IF(TrRoad_act!I55=0,"",I42/TrRoad_act!I55*1000
)</f>
        <v>33084.55736534638</v>
      </c>
      <c r="J79" s="74">
        <f>IF(TrRoad_act!J55=0,"",J42/TrRoad_act!J55*1000
)</f>
        <v>30212.643968103814</v>
      </c>
      <c r="K79" s="74">
        <f>IF(TrRoad_act!K55=0,"",K42/TrRoad_act!K55*1000
)</f>
        <v>30332.926793077415</v>
      </c>
      <c r="L79" s="74">
        <f>IF(TrRoad_act!L55=0,"",L42/TrRoad_act!L55*1000
)</f>
        <v>33397.522947293175</v>
      </c>
      <c r="M79" s="74">
        <f>IF(TrRoad_act!M55=0,"",M42/TrRoad_act!M55*1000
)</f>
        <v>36416.218100228194</v>
      </c>
      <c r="N79" s="74">
        <f>IF(TrRoad_act!N55=0,"",N42/TrRoad_act!N55*1000
)</f>
        <v>29723.875480177325</v>
      </c>
      <c r="O79" s="74">
        <f>IF(TrRoad_act!O55=0,"",O42/TrRoad_act!O55*1000
)</f>
        <v>30302.940941304878</v>
      </c>
      <c r="P79" s="74">
        <f>IF(TrRoad_act!P55=0,"",P42/TrRoad_act!P55*1000
)</f>
        <v>26433.390087933556</v>
      </c>
      <c r="Q79" s="74">
        <f>IF(TrRoad_act!Q55=0,"",Q42/TrRoad_act!Q55*1000
)</f>
        <v>27590.341799555528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429.55607654464984</v>
      </c>
      <c r="C82" s="79">
        <f>IF(TrRoad_act!C4=0,"",C18/TrRoad_act!C4*1000)</f>
        <v>424.60667017099507</v>
      </c>
      <c r="D82" s="79">
        <f>IF(TrRoad_act!D4=0,"",D18/TrRoad_act!D4*1000)</f>
        <v>424.56347317320842</v>
      </c>
      <c r="E82" s="79">
        <f>IF(TrRoad_act!E4=0,"",E18/TrRoad_act!E4*1000)</f>
        <v>439.60498777100418</v>
      </c>
      <c r="F82" s="79">
        <f>IF(TrRoad_act!F4=0,"",F18/TrRoad_act!F4*1000)</f>
        <v>443.27673266353588</v>
      </c>
      <c r="G82" s="79">
        <f>IF(TrRoad_act!G4=0,"",G18/TrRoad_act!G4*1000)</f>
        <v>415.47483137549807</v>
      </c>
      <c r="H82" s="79">
        <f>IF(TrRoad_act!H4=0,"",H18/TrRoad_act!H4*1000)</f>
        <v>388.50950055438244</v>
      </c>
      <c r="I82" s="79">
        <f>IF(TrRoad_act!I4=0,"",I18/TrRoad_act!I4*1000)</f>
        <v>384.57370864190329</v>
      </c>
      <c r="J82" s="79">
        <f>IF(TrRoad_act!J4=0,"",J18/TrRoad_act!J4*1000)</f>
        <v>373.91372526039532</v>
      </c>
      <c r="K82" s="79">
        <f>IF(TrRoad_act!K4=0,"",K18/TrRoad_act!K4*1000)</f>
        <v>359.9523882278769</v>
      </c>
      <c r="L82" s="79">
        <f>IF(TrRoad_act!L4=0,"",L18/TrRoad_act!L4*1000)</f>
        <v>354.23942160124972</v>
      </c>
      <c r="M82" s="79">
        <f>IF(TrRoad_act!M4=0,"",M18/TrRoad_act!M4*1000)</f>
        <v>361.54265154343028</v>
      </c>
      <c r="N82" s="79">
        <f>IF(TrRoad_act!N4=0,"",N18/TrRoad_act!N4*1000)</f>
        <v>347.8581449694496</v>
      </c>
      <c r="O82" s="79">
        <f>IF(TrRoad_act!O4=0,"",O18/TrRoad_act!O4*1000)</f>
        <v>320.57980708072409</v>
      </c>
      <c r="P82" s="79">
        <f>IF(TrRoad_act!P4=0,"",P18/TrRoad_act!P4*1000)</f>
        <v>305.14924199315931</v>
      </c>
      <c r="Q82" s="79">
        <f>IF(TrRoad_act!Q4=0,"",Q18/TrRoad_act!Q4*1000)</f>
        <v>281.21757775962146</v>
      </c>
    </row>
    <row r="83" spans="1:17" ht="11.45" customHeight="1" x14ac:dyDescent="0.25">
      <c r="A83" s="23" t="s">
        <v>30</v>
      </c>
      <c r="B83" s="78">
        <f>IF(TrRoad_act!B5=0,"",B19/TrRoad_act!B5*1000)</f>
        <v>124.66827892725711</v>
      </c>
      <c r="C83" s="78">
        <f>IF(TrRoad_act!C5=0,"",C19/TrRoad_act!C5*1000)</f>
        <v>122.21763477754709</v>
      </c>
      <c r="D83" s="78">
        <f>IF(TrRoad_act!D5=0,"",D19/TrRoad_act!D5*1000)</f>
        <v>118.17595166576615</v>
      </c>
      <c r="E83" s="78">
        <f>IF(TrRoad_act!E5=0,"",E19/TrRoad_act!E5*1000)</f>
        <v>119.16411514474298</v>
      </c>
      <c r="F83" s="78">
        <f>IF(TrRoad_act!F5=0,"",F19/TrRoad_act!F5*1000)</f>
        <v>120.51693508109879</v>
      </c>
      <c r="G83" s="78">
        <f>IF(TrRoad_act!G5=0,"",G19/TrRoad_act!G5*1000)</f>
        <v>118.72438784917144</v>
      </c>
      <c r="H83" s="78">
        <f>IF(TrRoad_act!H5=0,"",H19/TrRoad_act!H5*1000)</f>
        <v>118.76500261773242</v>
      </c>
      <c r="I83" s="78">
        <f>IF(TrRoad_act!I5=0,"",I19/TrRoad_act!I5*1000)</f>
        <v>116.58574456523696</v>
      </c>
      <c r="J83" s="78">
        <f>IF(TrRoad_act!J5=0,"",J19/TrRoad_act!J5*1000)</f>
        <v>116.96417941194507</v>
      </c>
      <c r="K83" s="78">
        <f>IF(TrRoad_act!K5=0,"",K19/TrRoad_act!K5*1000)</f>
        <v>115.08806539383609</v>
      </c>
      <c r="L83" s="78">
        <f>IF(TrRoad_act!L5=0,"",L19/TrRoad_act!L5*1000)</f>
        <v>112.70618843366245</v>
      </c>
      <c r="M83" s="78">
        <f>IF(TrRoad_act!M5=0,"",M19/TrRoad_act!M5*1000)</f>
        <v>111.21124937361833</v>
      </c>
      <c r="N83" s="78">
        <f>IF(TrRoad_act!N5=0,"",N19/TrRoad_act!N5*1000)</f>
        <v>108.65908590659438</v>
      </c>
      <c r="O83" s="78">
        <f>IF(TrRoad_act!O5=0,"",O19/TrRoad_act!O5*1000)</f>
        <v>108.98118654217606</v>
      </c>
      <c r="P83" s="78">
        <f>IF(TrRoad_act!P5=0,"",P19/TrRoad_act!P5*1000)</f>
        <v>106.73707519227946</v>
      </c>
      <c r="Q83" s="78">
        <f>IF(TrRoad_act!Q5=0,"",Q19/TrRoad_act!Q5*1000)</f>
        <v>103.70923167476522</v>
      </c>
    </row>
    <row r="84" spans="1:17" ht="11.45" customHeight="1" x14ac:dyDescent="0.25">
      <c r="A84" s="19" t="s">
        <v>29</v>
      </c>
      <c r="B84" s="76">
        <f>IF(TrRoad_act!B6=0,"",B20/TrRoad_act!B6*1000)</f>
        <v>465.55118353705541</v>
      </c>
      <c r="C84" s="76">
        <f>IF(TrRoad_act!C6=0,"",C20/TrRoad_act!C6*1000)</f>
        <v>461.26857229050029</v>
      </c>
      <c r="D84" s="76">
        <f>IF(TrRoad_act!D6=0,"",D20/TrRoad_act!D6*1000)</f>
        <v>464.28777003848489</v>
      </c>
      <c r="E84" s="76">
        <f>IF(TrRoad_act!E6=0,"",E20/TrRoad_act!E6*1000)</f>
        <v>482.00959281506977</v>
      </c>
      <c r="F84" s="76">
        <f>IF(TrRoad_act!F6=0,"",F20/TrRoad_act!F6*1000)</f>
        <v>487.79427063875397</v>
      </c>
      <c r="G84" s="76">
        <f>IF(TrRoad_act!G6=0,"",G20/TrRoad_act!G6*1000)</f>
        <v>456.79256463992516</v>
      </c>
      <c r="H84" s="76">
        <f>IF(TrRoad_act!H6=0,"",H20/TrRoad_act!H6*1000)</f>
        <v>426.41320318414563</v>
      </c>
      <c r="I84" s="76">
        <f>IF(TrRoad_act!I6=0,"",I20/TrRoad_act!I6*1000)</f>
        <v>423.87727183006666</v>
      </c>
      <c r="J84" s="76">
        <f>IF(TrRoad_act!J6=0,"",J20/TrRoad_act!J6*1000)</f>
        <v>413.68723978815353</v>
      </c>
      <c r="K84" s="76">
        <f>IF(TrRoad_act!K6=0,"",K20/TrRoad_act!K6*1000)</f>
        <v>397.3699935891018</v>
      </c>
      <c r="L84" s="76">
        <f>IF(TrRoad_act!L6=0,"",L20/TrRoad_act!L6*1000)</f>
        <v>393.73516064663636</v>
      </c>
      <c r="M84" s="76">
        <f>IF(TrRoad_act!M6=0,"",M20/TrRoad_act!M6*1000)</f>
        <v>404.03669175652158</v>
      </c>
      <c r="N84" s="76">
        <f>IF(TrRoad_act!N6=0,"",N20/TrRoad_act!N6*1000)</f>
        <v>388.47678017841645</v>
      </c>
      <c r="O84" s="76">
        <f>IF(TrRoad_act!O6=0,"",O20/TrRoad_act!O6*1000)</f>
        <v>357.37762536980722</v>
      </c>
      <c r="P84" s="76">
        <f>IF(TrRoad_act!P6=0,"",P20/TrRoad_act!P6*1000)</f>
        <v>338.92256057069591</v>
      </c>
      <c r="Q84" s="76">
        <f>IF(TrRoad_act!Q6=0,"",Q20/TrRoad_act!Q6*1000)</f>
        <v>312.51974203519518</v>
      </c>
    </row>
    <row r="85" spans="1:17" ht="11.45" customHeight="1" x14ac:dyDescent="0.25">
      <c r="A85" s="62" t="s">
        <v>59</v>
      </c>
      <c r="B85" s="77">
        <f>IF(TrRoad_act!B7=0,"",B21/TrRoad_act!B7*1000)</f>
        <v>489.69119474821866</v>
      </c>
      <c r="C85" s="77">
        <f>IF(TrRoad_act!C7=0,"",C21/TrRoad_act!C7*1000)</f>
        <v>495.42824637065473</v>
      </c>
      <c r="D85" s="77">
        <f>IF(TrRoad_act!D7=0,"",D21/TrRoad_act!D7*1000)</f>
        <v>505.24759595677216</v>
      </c>
      <c r="E85" s="77">
        <f>IF(TrRoad_act!E7=0,"",E21/TrRoad_act!E7*1000)</f>
        <v>529.78735632822099</v>
      </c>
      <c r="F85" s="77">
        <f>IF(TrRoad_act!F7=0,"",F21/TrRoad_act!F7*1000)</f>
        <v>539.89914036876257</v>
      </c>
      <c r="G85" s="77">
        <f>IF(TrRoad_act!G7=0,"",G21/TrRoad_act!G7*1000)</f>
        <v>506.59908161746137</v>
      </c>
      <c r="H85" s="77">
        <f>IF(TrRoad_act!H7=0,"",H21/TrRoad_act!H7*1000)</f>
        <v>471.71916053421569</v>
      </c>
      <c r="I85" s="77">
        <f>IF(TrRoad_act!I7=0,"",I21/TrRoad_act!I7*1000)</f>
        <v>473.6308522014142</v>
      </c>
      <c r="J85" s="77">
        <f>IF(TrRoad_act!J7=0,"",J21/TrRoad_act!J7*1000)</f>
        <v>461.5806546151681</v>
      </c>
      <c r="K85" s="77">
        <f>IF(TrRoad_act!K7=0,"",K21/TrRoad_act!K7*1000)</f>
        <v>445.17871605078273</v>
      </c>
      <c r="L85" s="77">
        <f>IF(TrRoad_act!L7=0,"",L21/TrRoad_act!L7*1000)</f>
        <v>444.0780134583153</v>
      </c>
      <c r="M85" s="77">
        <f>IF(TrRoad_act!M7=0,"",M21/TrRoad_act!M7*1000)</f>
        <v>452.12318940803806</v>
      </c>
      <c r="N85" s="77">
        <f>IF(TrRoad_act!N7=0,"",N21/TrRoad_act!N7*1000)</f>
        <v>440.80866941715976</v>
      </c>
      <c r="O85" s="77">
        <f>IF(TrRoad_act!O7=0,"",O21/TrRoad_act!O7*1000)</f>
        <v>408.02257715258548</v>
      </c>
      <c r="P85" s="77">
        <f>IF(TrRoad_act!P7=0,"",P21/TrRoad_act!P7*1000)</f>
        <v>386.49471185890258</v>
      </c>
      <c r="Q85" s="77">
        <f>IF(TrRoad_act!Q7=0,"",Q21/TrRoad_act!Q7*1000)</f>
        <v>353.36793087199976</v>
      </c>
    </row>
    <row r="86" spans="1:17" ht="11.45" customHeight="1" x14ac:dyDescent="0.25">
      <c r="A86" s="62" t="s">
        <v>58</v>
      </c>
      <c r="B86" s="77">
        <f>IF(TrRoad_act!B8=0,"",B22/TrRoad_act!B8*1000)</f>
        <v>431.22395009379289</v>
      </c>
      <c r="C86" s="77">
        <f>IF(TrRoad_act!C8=0,"",C22/TrRoad_act!C8*1000)</f>
        <v>417.84952868121098</v>
      </c>
      <c r="D86" s="77">
        <f>IF(TrRoad_act!D8=0,"",D22/TrRoad_act!D8*1000)</f>
        <v>417.4266369542317</v>
      </c>
      <c r="E86" s="77">
        <f>IF(TrRoad_act!E8=0,"",E22/TrRoad_act!E8*1000)</f>
        <v>432.86365617032033</v>
      </c>
      <c r="F86" s="77">
        <f>IF(TrRoad_act!F8=0,"",F22/TrRoad_act!F8*1000)</f>
        <v>440.3292984292745</v>
      </c>
      <c r="G86" s="77">
        <f>IF(TrRoad_act!G8=0,"",G22/TrRoad_act!G8*1000)</f>
        <v>417.21915310864267</v>
      </c>
      <c r="H86" s="77">
        <f>IF(TrRoad_act!H8=0,"",H22/TrRoad_act!H8*1000)</f>
        <v>393.1922205198324</v>
      </c>
      <c r="I86" s="77">
        <f>IF(TrRoad_act!I8=0,"",I22/TrRoad_act!I8*1000)</f>
        <v>390.08970744293435</v>
      </c>
      <c r="J86" s="77">
        <f>IF(TrRoad_act!J8=0,"",J22/TrRoad_act!J8*1000)</f>
        <v>383.25677474884378</v>
      </c>
      <c r="K86" s="77">
        <f>IF(TrRoad_act!K8=0,"",K22/TrRoad_act!K8*1000)</f>
        <v>369.474059740173</v>
      </c>
      <c r="L86" s="77">
        <f>IF(TrRoad_act!L8=0,"",L22/TrRoad_act!L8*1000)</f>
        <v>367.01688890389545</v>
      </c>
      <c r="M86" s="77">
        <f>IF(TrRoad_act!M8=0,"",M22/TrRoad_act!M8*1000)</f>
        <v>379.34489305070605</v>
      </c>
      <c r="N86" s="77">
        <f>IF(TrRoad_act!N8=0,"",N22/TrRoad_act!N8*1000)</f>
        <v>361.93136725868789</v>
      </c>
      <c r="O86" s="77">
        <f>IF(TrRoad_act!O8=0,"",O22/TrRoad_act!O8*1000)</f>
        <v>333.86476186910272</v>
      </c>
      <c r="P86" s="77">
        <f>IF(TrRoad_act!P8=0,"",P22/TrRoad_act!P8*1000)</f>
        <v>318.0601393090875</v>
      </c>
      <c r="Q86" s="77">
        <f>IF(TrRoad_act!Q8=0,"",Q22/TrRoad_act!Q8*1000)</f>
        <v>294.79408511920212</v>
      </c>
    </row>
    <row r="87" spans="1:17" ht="11.45" customHeight="1" x14ac:dyDescent="0.25">
      <c r="A87" s="62" t="s">
        <v>57</v>
      </c>
      <c r="B87" s="77">
        <f>IF(TrRoad_act!B9=0,"",B23/TrRoad_act!B9*1000)</f>
        <v>135.91301521966204</v>
      </c>
      <c r="C87" s="77">
        <f>IF(TrRoad_act!C9=0,"",C23/TrRoad_act!C9*1000)</f>
        <v>173.83529852146569</v>
      </c>
      <c r="D87" s="77">
        <f>IF(TrRoad_act!D9=0,"",D23/TrRoad_act!D9*1000)</f>
        <v>224.0580865127391</v>
      </c>
      <c r="E87" s="77">
        <f>IF(TrRoad_act!E9=0,"",E23/TrRoad_act!E9*1000)</f>
        <v>180.39497857403381</v>
      </c>
      <c r="F87" s="77">
        <f>IF(TrRoad_act!F9=0,"",F23/TrRoad_act!F9*1000)</f>
        <v>192.04690487354486</v>
      </c>
      <c r="G87" s="77">
        <f>IF(TrRoad_act!G9=0,"",G23/TrRoad_act!G9*1000)</f>
        <v>134.72268315446547</v>
      </c>
      <c r="H87" s="77">
        <f>IF(TrRoad_act!H9=0,"",H23/TrRoad_act!H9*1000)</f>
        <v>134.9425941444469</v>
      </c>
      <c r="I87" s="77">
        <f>IF(TrRoad_act!I9=0,"",I23/TrRoad_act!I9*1000)</f>
        <v>284.11119388289899</v>
      </c>
      <c r="J87" s="77">
        <f>IF(TrRoad_act!J9=0,"",J23/TrRoad_act!J9*1000)</f>
        <v>281.2940191624113</v>
      </c>
      <c r="K87" s="77">
        <f>IF(TrRoad_act!K9=0,"",K23/TrRoad_act!K9*1000)</f>
        <v>263.07684005322051</v>
      </c>
      <c r="L87" s="77">
        <f>IF(TrRoad_act!L9=0,"",L23/TrRoad_act!L9*1000)</f>
        <v>137.85519961456731</v>
      </c>
      <c r="M87" s="77">
        <f>IF(TrRoad_act!M9=0,"",M23/TrRoad_act!M9*1000)</f>
        <v>144.42385928860662</v>
      </c>
      <c r="N87" s="77">
        <f>IF(TrRoad_act!N9=0,"",N23/TrRoad_act!N9*1000)</f>
        <v>290.56641742318607</v>
      </c>
      <c r="O87" s="77">
        <f>IF(TrRoad_act!O9=0,"",O23/TrRoad_act!O9*1000)</f>
        <v>132.44730548198342</v>
      </c>
      <c r="P87" s="77">
        <f>IF(TrRoad_act!P9=0,"",P23/TrRoad_act!P9*1000)</f>
        <v>131.36688084241197</v>
      </c>
      <c r="Q87" s="77">
        <f>IF(TrRoad_act!Q9=0,"",Q23/TrRoad_act!Q9*1000)</f>
        <v>134.43514613035768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 t="str">
        <f>IF(TrRoad_act!F10=0,"",F24/TrRoad_act!F10*1000)</f>
        <v/>
      </c>
      <c r="G88" s="77" t="str">
        <f>IF(TrRoad_act!G10=0,"",G24/TrRoad_act!G10*1000)</f>
        <v/>
      </c>
      <c r="H88" s="77" t="str">
        <f>IF(TrRoad_act!H10=0,"",H24/TrRoad_act!H10*1000)</f>
        <v/>
      </c>
      <c r="I88" s="77" t="str">
        <f>IF(TrRoad_act!I10=0,"",I24/TrRoad_act!I10*1000)</f>
        <v/>
      </c>
      <c r="J88" s="77" t="str">
        <f>IF(TrRoad_act!J10=0,"",J24/TrRoad_act!J10*1000)</f>
        <v/>
      </c>
      <c r="K88" s="77" t="str">
        <f>IF(TrRoad_act!K10=0,"",K24/TrRoad_act!K10*1000)</f>
        <v/>
      </c>
      <c r="L88" s="77" t="str">
        <f>IF(TrRoad_act!L10=0,"",L24/TrRoad_act!L10*1000)</f>
        <v/>
      </c>
      <c r="M88" s="77" t="str">
        <f>IF(TrRoad_act!M10=0,"",M24/TrRoad_act!M10*1000)</f>
        <v/>
      </c>
      <c r="N88" s="77" t="str">
        <f>IF(TrRoad_act!N10=0,"",N24/TrRoad_act!N10*1000)</f>
        <v/>
      </c>
      <c r="O88" s="77" t="str">
        <f>IF(TrRoad_act!O10=0,"",O24/TrRoad_act!O10*1000)</f>
        <v/>
      </c>
      <c r="P88" s="77" t="str">
        <f>IF(TrRoad_act!P10=0,"",P24/TrRoad_act!P10*1000)</f>
        <v/>
      </c>
      <c r="Q88" s="77" t="str">
        <f>IF(TrRoad_act!Q10=0,"",Q24/TrRoad_act!Q10*1000)</f>
        <v/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>
        <f>IF(TrRoad_act!N11=0,"",N25/TrRoad_act!N11*1000)</f>
        <v>232.1490884291328</v>
      </c>
      <c r="O89" s="77">
        <f>IF(TrRoad_act!O11=0,"",O25/TrRoad_act!O11*1000)</f>
        <v>221.47987849476152</v>
      </c>
      <c r="P89" s="77">
        <f>IF(TrRoad_act!P11=0,"",P25/TrRoad_act!P11*1000)</f>
        <v>203.85885656419509</v>
      </c>
      <c r="Q89" s="77">
        <f>IF(TrRoad_act!Q11=0,"",Q25/TrRoad_act!Q11*1000)</f>
        <v>189.18925261554918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>
        <f>IF(TrRoad_act!J12=0,"",J26/TrRoad_act!J12*1000)</f>
        <v>0</v>
      </c>
      <c r="K90" s="77">
        <f>IF(TrRoad_act!K12=0,"",K26/TrRoad_act!K12*1000)</f>
        <v>0</v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121.96104134410874</v>
      </c>
      <c r="C91" s="76">
        <f>IF(TrRoad_act!C13=0,"",C27/TrRoad_act!C13*1000)</f>
        <v>119.49022607227896</v>
      </c>
      <c r="D91" s="76">
        <f>IF(TrRoad_act!D13=0,"",D27/TrRoad_act!D13*1000)</f>
        <v>116.10598665012266</v>
      </c>
      <c r="E91" s="76">
        <f>IF(TrRoad_act!E13=0,"",E27/TrRoad_act!E13*1000)</f>
        <v>113.61398887112959</v>
      </c>
      <c r="F91" s="76">
        <f>IF(TrRoad_act!F13=0,"",F27/TrRoad_act!F13*1000)</f>
        <v>109.1119530699432</v>
      </c>
      <c r="G91" s="76">
        <f>IF(TrRoad_act!G13=0,"",G27/TrRoad_act!G13*1000)</f>
        <v>107.10418744888722</v>
      </c>
      <c r="H91" s="76">
        <f>IF(TrRoad_act!H13=0,"",H27/TrRoad_act!H13*1000)</f>
        <v>103.45621739550616</v>
      </c>
      <c r="I91" s="76">
        <f>IF(TrRoad_act!I13=0,"",I27/TrRoad_act!I13*1000)</f>
        <v>98.103153617072351</v>
      </c>
      <c r="J91" s="76">
        <f>IF(TrRoad_act!J13=0,"",J27/TrRoad_act!J13*1000)</f>
        <v>94.98013990356776</v>
      </c>
      <c r="K91" s="76">
        <f>IF(TrRoad_act!K13=0,"",K27/TrRoad_act!K13*1000)</f>
        <v>97.016912854410563</v>
      </c>
      <c r="L91" s="76">
        <f>IF(TrRoad_act!L13=0,"",L27/TrRoad_act!L13*1000)</f>
        <v>94.747968756587838</v>
      </c>
      <c r="M91" s="76">
        <f>IF(TrRoad_act!M13=0,"",M27/TrRoad_act!M13*1000)</f>
        <v>91.753251629152402</v>
      </c>
      <c r="N91" s="76">
        <f>IF(TrRoad_act!N13=0,"",N27/TrRoad_act!N13*1000)</f>
        <v>89.407800531456829</v>
      </c>
      <c r="O91" s="76">
        <f>IF(TrRoad_act!O13=0,"",O27/TrRoad_act!O13*1000)</f>
        <v>87.266974888667619</v>
      </c>
      <c r="P91" s="76">
        <f>IF(TrRoad_act!P13=0,"",P27/TrRoad_act!P13*1000)</f>
        <v>84.918569326594053</v>
      </c>
      <c r="Q91" s="76">
        <f>IF(TrRoad_act!Q13=0,"",Q27/TrRoad_act!Q13*1000)</f>
        <v>82.100955051366341</v>
      </c>
    </row>
    <row r="92" spans="1:17" ht="11.45" customHeight="1" x14ac:dyDescent="0.25">
      <c r="A92" s="62" t="s">
        <v>59</v>
      </c>
      <c r="B92" s="75" t="str">
        <f>IF(TrRoad_act!B14=0,"",B28/TrRoad_act!B14*1000)</f>
        <v/>
      </c>
      <c r="C92" s="75" t="str">
        <f>IF(TrRoad_act!C14=0,"",C28/TrRoad_act!C14*1000)</f>
        <v/>
      </c>
      <c r="D92" s="75" t="str">
        <f>IF(TrRoad_act!D14=0,"",D28/TrRoad_act!D14*1000)</f>
        <v/>
      </c>
      <c r="E92" s="75" t="str">
        <f>IF(TrRoad_act!E14=0,"",E28/TrRoad_act!E14*1000)</f>
        <v/>
      </c>
      <c r="F92" s="75" t="str">
        <f>IF(TrRoad_act!F14=0,"",F28/TrRoad_act!F14*1000)</f>
        <v/>
      </c>
      <c r="G92" s="75" t="str">
        <f>IF(TrRoad_act!G14=0,"",G28/TrRoad_act!G14*1000)</f>
        <v/>
      </c>
      <c r="H92" s="75" t="str">
        <f>IF(TrRoad_act!H14=0,"",H28/TrRoad_act!H14*1000)</f>
        <v/>
      </c>
      <c r="I92" s="75" t="str">
        <f>IF(TrRoad_act!I14=0,"",I28/TrRoad_act!I14*1000)</f>
        <v/>
      </c>
      <c r="J92" s="75" t="str">
        <f>IF(TrRoad_act!J14=0,"",J28/TrRoad_act!J14*1000)</f>
        <v/>
      </c>
      <c r="K92" s="75" t="str">
        <f>IF(TrRoad_act!K14=0,"",K28/TrRoad_act!K14*1000)</f>
        <v/>
      </c>
      <c r="L92" s="75" t="str">
        <f>IF(TrRoad_act!L14=0,"",L28/TrRoad_act!L14*1000)</f>
        <v/>
      </c>
      <c r="M92" s="75" t="str">
        <f>IF(TrRoad_act!M14=0,"",M28/TrRoad_act!M14*1000)</f>
        <v/>
      </c>
      <c r="N92" s="75" t="str">
        <f>IF(TrRoad_act!N14=0,"",N28/TrRoad_act!N14*1000)</f>
        <v/>
      </c>
      <c r="O92" s="75" t="str">
        <f>IF(TrRoad_act!O14=0,"",O28/TrRoad_act!O14*1000)</f>
        <v/>
      </c>
      <c r="P92" s="75" t="str">
        <f>IF(TrRoad_act!P14=0,"",P28/TrRoad_act!P14*1000)</f>
        <v/>
      </c>
      <c r="Q92" s="75" t="str">
        <f>IF(TrRoad_act!Q14=0,"",Q28/TrRoad_act!Q14*1000)</f>
        <v/>
      </c>
    </row>
    <row r="93" spans="1:17" ht="11.45" customHeight="1" x14ac:dyDescent="0.25">
      <c r="A93" s="62" t="s">
        <v>58</v>
      </c>
      <c r="B93" s="75">
        <f>IF(TrRoad_act!B15=0,"",B29/TrRoad_act!B15*1000)</f>
        <v>121.96104134410874</v>
      </c>
      <c r="C93" s="75">
        <f>IF(TrRoad_act!C15=0,"",C29/TrRoad_act!C15*1000)</f>
        <v>119.49022607227896</v>
      </c>
      <c r="D93" s="75">
        <f>IF(TrRoad_act!D15=0,"",D29/TrRoad_act!D15*1000)</f>
        <v>116.10598665012266</v>
      </c>
      <c r="E93" s="75">
        <f>IF(TrRoad_act!E15=0,"",E29/TrRoad_act!E15*1000)</f>
        <v>113.92103277817834</v>
      </c>
      <c r="F93" s="75">
        <f>IF(TrRoad_act!F15=0,"",F29/TrRoad_act!F15*1000)</f>
        <v>109.4025357223977</v>
      </c>
      <c r="G93" s="75">
        <f>IF(TrRoad_act!G15=0,"",G29/TrRoad_act!G15*1000)</f>
        <v>107.37917186557102</v>
      </c>
      <c r="H93" s="75">
        <f>IF(TrRoad_act!H15=0,"",H29/TrRoad_act!H15*1000)</f>
        <v>103.7193437711462</v>
      </c>
      <c r="I93" s="75">
        <f>IF(TrRoad_act!I15=0,"",I29/TrRoad_act!I15*1000)</f>
        <v>98.343900305396261</v>
      </c>
      <c r="J93" s="75">
        <f>IF(TrRoad_act!J15=0,"",J29/TrRoad_act!J15*1000)</f>
        <v>95.203529113767075</v>
      </c>
      <c r="K93" s="75">
        <f>IF(TrRoad_act!K15=0,"",K29/TrRoad_act!K15*1000)</f>
        <v>97.164259957092995</v>
      </c>
      <c r="L93" s="75">
        <f>IF(TrRoad_act!L15=0,"",L29/TrRoad_act!L15*1000)</f>
        <v>94.887953772203474</v>
      </c>
      <c r="M93" s="75">
        <f>IF(TrRoad_act!M15=0,"",M29/TrRoad_act!M15*1000)</f>
        <v>91.885704043222319</v>
      </c>
      <c r="N93" s="75">
        <f>IF(TrRoad_act!N15=0,"",N29/TrRoad_act!N15*1000)</f>
        <v>89.537421824612821</v>
      </c>
      <c r="O93" s="75">
        <f>IF(TrRoad_act!O15=0,"",O29/TrRoad_act!O15*1000)</f>
        <v>87.519980551505867</v>
      </c>
      <c r="P93" s="75">
        <f>IF(TrRoad_act!P15=0,"",P29/TrRoad_act!P15*1000)</f>
        <v>85.10484574717492</v>
      </c>
      <c r="Q93" s="75">
        <f>IF(TrRoad_act!Q15=0,"",Q29/TrRoad_act!Q15*1000)</f>
        <v>82.276601253556606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 t="str">
        <f>IF(TrRoad_act!P16=0,"",P30/TrRoad_act!P16*1000)</f>
        <v/>
      </c>
      <c r="Q94" s="75" t="str">
        <f>IF(TrRoad_act!Q16=0,"",Q30/TrRoad_act!Q16*1000)</f>
        <v/>
      </c>
    </row>
    <row r="95" spans="1:17" ht="11.45" customHeight="1" x14ac:dyDescent="0.25">
      <c r="A95" s="62" t="s">
        <v>56</v>
      </c>
      <c r="B95" s="75" t="str">
        <f>IF(TrRoad_act!B17=0,"",B31/TrRoad_act!B17*1000)</f>
        <v/>
      </c>
      <c r="C95" s="75" t="str">
        <f>IF(TrRoad_act!C17=0,"",C31/TrRoad_act!C17*1000)</f>
        <v/>
      </c>
      <c r="D95" s="75" t="str">
        <f>IF(TrRoad_act!D17=0,"",D31/TrRoad_act!D17*1000)</f>
        <v/>
      </c>
      <c r="E95" s="75" t="str">
        <f>IF(TrRoad_act!E17=0,"",E31/TrRoad_act!E17*1000)</f>
        <v/>
      </c>
      <c r="F95" s="75" t="str">
        <f>IF(TrRoad_act!F17=0,"",F31/TrRoad_act!F17*1000)</f>
        <v/>
      </c>
      <c r="G95" s="75" t="str">
        <f>IF(TrRoad_act!G17=0,"",G31/TrRoad_act!G17*1000)</f>
        <v/>
      </c>
      <c r="H95" s="75" t="str">
        <f>IF(TrRoad_act!H17=0,"",H31/TrRoad_act!H17*1000)</f>
        <v/>
      </c>
      <c r="I95" s="75" t="str">
        <f>IF(TrRoad_act!I17=0,"",I31/TrRoad_act!I17*1000)</f>
        <v/>
      </c>
      <c r="J95" s="75" t="str">
        <f>IF(TrRoad_act!J17=0,"",J31/TrRoad_act!J17*1000)</f>
        <v/>
      </c>
      <c r="K95" s="75" t="str">
        <f>IF(TrRoad_act!K17=0,"",K31/TrRoad_act!K17*1000)</f>
        <v/>
      </c>
      <c r="L95" s="75" t="str">
        <f>IF(TrRoad_act!L17=0,"",L31/TrRoad_act!L17*1000)</f>
        <v/>
      </c>
      <c r="M95" s="75" t="str">
        <f>IF(TrRoad_act!M17=0,"",M31/TrRoad_act!M17*1000)</f>
        <v/>
      </c>
      <c r="N95" s="75" t="str">
        <f>IF(TrRoad_act!N17=0,"",N31/TrRoad_act!N17*1000)</f>
        <v/>
      </c>
      <c r="O95" s="75" t="str">
        <f>IF(TrRoad_act!O17=0,"",O31/TrRoad_act!O17*1000)</f>
        <v/>
      </c>
      <c r="P95" s="75" t="str">
        <f>IF(TrRoad_act!P17=0,"",P31/TrRoad_act!P17*1000)</f>
        <v/>
      </c>
      <c r="Q95" s="75" t="str">
        <f>IF(TrRoad_act!Q17=0,"",Q31/TrRoad_act!Q17*1000)</f>
        <v/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>
        <f>IF(TrRoad_act!E18=0,"",E32/TrRoad_act!E18*1000)</f>
        <v>0</v>
      </c>
      <c r="F96" s="75">
        <f>IF(TrRoad_act!F18=0,"",F32/TrRoad_act!F18*1000)</f>
        <v>0</v>
      </c>
      <c r="G96" s="75">
        <f>IF(TrRoad_act!G18=0,"",G32/TrRoad_act!G18*1000)</f>
        <v>0</v>
      </c>
      <c r="H96" s="75">
        <f>IF(TrRoad_act!H18=0,"",H32/TrRoad_act!H18*1000)</f>
        <v>0</v>
      </c>
      <c r="I96" s="75">
        <f>IF(TrRoad_act!I18=0,"",I32/TrRoad_act!I18*1000)</f>
        <v>0</v>
      </c>
      <c r="J96" s="75">
        <f>IF(TrRoad_act!J18=0,"",J32/TrRoad_act!J18*1000)</f>
        <v>0</v>
      </c>
      <c r="K96" s="75">
        <f>IF(TrRoad_act!K18=0,"",K32/TrRoad_act!K18*1000)</f>
        <v>0</v>
      </c>
      <c r="L96" s="75">
        <f>IF(TrRoad_act!L18=0,"",L32/TrRoad_act!L18*1000)</f>
        <v>0</v>
      </c>
      <c r="M96" s="75">
        <f>IF(TrRoad_act!M18=0,"",M32/TrRoad_act!M18*1000)</f>
        <v>0</v>
      </c>
      <c r="N96" s="75">
        <f>IF(TrRoad_act!N18=0,"",N32/TrRoad_act!N18*1000)</f>
        <v>0</v>
      </c>
      <c r="O96" s="75">
        <f>IF(TrRoad_act!O18=0,"",O32/TrRoad_act!O18*1000)</f>
        <v>0</v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1392.9821106559721</v>
      </c>
      <c r="C97" s="79">
        <f>IF(TrRoad_act!C19=0,"",C33/TrRoad_act!C19*1000)</f>
        <v>1372.9636474948679</v>
      </c>
      <c r="D97" s="79">
        <f>IF(TrRoad_act!D19=0,"",D33/TrRoad_act!D19*1000)</f>
        <v>1329.2236720082492</v>
      </c>
      <c r="E97" s="79">
        <f>IF(TrRoad_act!E19=0,"",E33/TrRoad_act!E19*1000)</f>
        <v>1546.5817792022365</v>
      </c>
      <c r="F97" s="79">
        <f>IF(TrRoad_act!F19=0,"",F33/TrRoad_act!F19*1000)</f>
        <v>1869.1155393694173</v>
      </c>
      <c r="G97" s="79">
        <f>IF(TrRoad_act!G19=0,"",G33/TrRoad_act!G19*1000)</f>
        <v>2116.3222687777197</v>
      </c>
      <c r="H97" s="79">
        <f>IF(TrRoad_act!H19=0,"",H33/TrRoad_act!H19*1000)</f>
        <v>1992.703539244415</v>
      </c>
      <c r="I97" s="79">
        <f>IF(TrRoad_act!I19=0,"",I33/TrRoad_act!I19*1000)</f>
        <v>1746.5855216433474</v>
      </c>
      <c r="J97" s="79">
        <f>IF(TrRoad_act!J19=0,"",J33/TrRoad_act!J19*1000)</f>
        <v>1654.6115141166063</v>
      </c>
      <c r="K97" s="79">
        <f>IF(TrRoad_act!K19=0,"",K33/TrRoad_act!K19*1000)</f>
        <v>1626.8595732100875</v>
      </c>
      <c r="L97" s="79">
        <f>IF(TrRoad_act!L19=0,"",L33/TrRoad_act!L19*1000)</f>
        <v>1725.8750495533914</v>
      </c>
      <c r="M97" s="79">
        <f>IF(TrRoad_act!M19=0,"",M33/TrRoad_act!M19*1000)</f>
        <v>1810.5714406340394</v>
      </c>
      <c r="N97" s="79">
        <f>IF(TrRoad_act!N19=0,"",N33/TrRoad_act!N19*1000)</f>
        <v>1348.4397404669085</v>
      </c>
      <c r="O97" s="79">
        <f>IF(TrRoad_act!O19=0,"",O33/TrRoad_act!O19*1000)</f>
        <v>1496.9125581737287</v>
      </c>
      <c r="P97" s="79">
        <f>IF(TrRoad_act!P19=0,"",P33/TrRoad_act!P19*1000)</f>
        <v>1192.4364356272786</v>
      </c>
      <c r="Q97" s="79">
        <f>IF(TrRoad_act!Q19=0,"",Q33/TrRoad_act!Q19*1000)</f>
        <v>1193.2320533501249</v>
      </c>
    </row>
    <row r="98" spans="1:17" ht="11.45" customHeight="1" x14ac:dyDescent="0.25">
      <c r="A98" s="23" t="s">
        <v>27</v>
      </c>
      <c r="B98" s="78">
        <f>IF(TrRoad_act!B20=0,"",B34/TrRoad_act!B20*1000)</f>
        <v>1143.5767276545212</v>
      </c>
      <c r="C98" s="78">
        <f>IF(TrRoad_act!C20=0,"",C34/TrRoad_act!C20*1000)</f>
        <v>1111.9920493150607</v>
      </c>
      <c r="D98" s="78">
        <f>IF(TrRoad_act!D20=0,"",D34/TrRoad_act!D20*1000)</f>
        <v>1089.720761776882</v>
      </c>
      <c r="E98" s="78">
        <f>IF(TrRoad_act!E20=0,"",E34/TrRoad_act!E20*1000)</f>
        <v>1071.7381613068358</v>
      </c>
      <c r="F98" s="78">
        <f>IF(TrRoad_act!F20=0,"",F34/TrRoad_act!F20*1000)</f>
        <v>1050.0248156216032</v>
      </c>
      <c r="G98" s="78">
        <f>IF(TrRoad_act!G20=0,"",G34/TrRoad_act!G20*1000)</f>
        <v>1032.4945888239292</v>
      </c>
      <c r="H98" s="78">
        <f>IF(TrRoad_act!H20=0,"",H34/TrRoad_act!H20*1000)</f>
        <v>1017.722816554653</v>
      </c>
      <c r="I98" s="78">
        <f>IF(TrRoad_act!I20=0,"",I34/TrRoad_act!I20*1000)</f>
        <v>980.6380022738216</v>
      </c>
      <c r="J98" s="78">
        <f>IF(TrRoad_act!J20=0,"",J34/TrRoad_act!J20*1000)</f>
        <v>961.60957093853972</v>
      </c>
      <c r="K98" s="78">
        <f>IF(TrRoad_act!K20=0,"",K34/TrRoad_act!K20*1000)</f>
        <v>953.63880309158901</v>
      </c>
      <c r="L98" s="78">
        <f>IF(TrRoad_act!L20=0,"",L34/TrRoad_act!L20*1000)</f>
        <v>946.61018506455173</v>
      </c>
      <c r="M98" s="78">
        <f>IF(TrRoad_act!M20=0,"",M34/TrRoad_act!M20*1000)</f>
        <v>942.28759351733515</v>
      </c>
      <c r="N98" s="78">
        <f>IF(TrRoad_act!N20=0,"",N34/TrRoad_act!N20*1000)</f>
        <v>922.86285332708917</v>
      </c>
      <c r="O98" s="78">
        <f>IF(TrRoad_act!O20=0,"",O34/TrRoad_act!O20*1000)</f>
        <v>904.2247057764032</v>
      </c>
      <c r="P98" s="78">
        <f>IF(TrRoad_act!P20=0,"",P34/TrRoad_act!P20*1000)</f>
        <v>891.58610983434221</v>
      </c>
      <c r="Q98" s="78">
        <f>IF(TrRoad_act!Q20=0,"",Q34/TrRoad_act!Q20*1000)</f>
        <v>875.16836594077586</v>
      </c>
    </row>
    <row r="99" spans="1:17" ht="11.45" customHeight="1" x14ac:dyDescent="0.25">
      <c r="A99" s="62" t="s">
        <v>59</v>
      </c>
      <c r="B99" s="77">
        <f>IF(TrRoad_act!B21=0,"",B35/TrRoad_act!B21*1000)</f>
        <v>1235.0146715081705</v>
      </c>
      <c r="C99" s="77">
        <f>IF(TrRoad_act!C21=0,"",C35/TrRoad_act!C21*1000)</f>
        <v>1229.0556006026566</v>
      </c>
      <c r="D99" s="77">
        <f>IF(TrRoad_act!D21=0,"",D35/TrRoad_act!D21*1000)</f>
        <v>1225.6715096759181</v>
      </c>
      <c r="E99" s="77">
        <f>IF(TrRoad_act!E21=0,"",E35/TrRoad_act!E21*1000)</f>
        <v>1214.6126680285126</v>
      </c>
      <c r="F99" s="77">
        <f>IF(TrRoad_act!F21=0,"",F35/TrRoad_act!F21*1000)</f>
        <v>1201.6160385492497</v>
      </c>
      <c r="G99" s="77">
        <f>IF(TrRoad_act!G21=0,"",G35/TrRoad_act!G21*1000)</f>
        <v>1188.153745702172</v>
      </c>
      <c r="H99" s="77">
        <f>IF(TrRoad_act!H21=0,"",H35/TrRoad_act!H21*1000)</f>
        <v>1175.7580374882532</v>
      </c>
      <c r="I99" s="77">
        <f>IF(TrRoad_act!I21=0,"",I35/TrRoad_act!I21*1000)</f>
        <v>1162.855681732274</v>
      </c>
      <c r="J99" s="77">
        <f>IF(TrRoad_act!J21=0,"",J35/TrRoad_act!J21*1000)</f>
        <v>1139.5807816873335</v>
      </c>
      <c r="K99" s="77">
        <f>IF(TrRoad_act!K21=0,"",K35/TrRoad_act!K21*1000)</f>
        <v>1108.174202370428</v>
      </c>
      <c r="L99" s="77">
        <f>IF(TrRoad_act!L21=0,"",L35/TrRoad_act!L21*1000)</f>
        <v>1090.6940161784944</v>
      </c>
      <c r="M99" s="77">
        <f>IF(TrRoad_act!M21=0,"",M35/TrRoad_act!M21*1000)</f>
        <v>1058.852217215672</v>
      </c>
      <c r="N99" s="77">
        <f>IF(TrRoad_act!N21=0,"",N35/TrRoad_act!N21*1000)</f>
        <v>1054.7131843968662</v>
      </c>
      <c r="O99" s="77">
        <f>IF(TrRoad_act!O21=0,"",O35/TrRoad_act!O21*1000)</f>
        <v>1052.3798527697397</v>
      </c>
      <c r="P99" s="77">
        <f>IF(TrRoad_act!P21=0,"",P35/TrRoad_act!P21*1000)</f>
        <v>1050.0919504550918</v>
      </c>
      <c r="Q99" s="77">
        <f>IF(TrRoad_act!Q21=0,"",Q35/TrRoad_act!Q21*1000)</f>
        <v>1037.9467728190555</v>
      </c>
    </row>
    <row r="100" spans="1:17" ht="11.45" customHeight="1" x14ac:dyDescent="0.25">
      <c r="A100" s="62" t="s">
        <v>58</v>
      </c>
      <c r="B100" s="77">
        <f>IF(TrRoad_act!B22=0,"",B36/TrRoad_act!B22*1000)</f>
        <v>1135.4229601799307</v>
      </c>
      <c r="C100" s="77">
        <f>IF(TrRoad_act!C22=0,"",C36/TrRoad_act!C22*1000)</f>
        <v>1103.415066076067</v>
      </c>
      <c r="D100" s="77">
        <f>IF(TrRoad_act!D22=0,"",D36/TrRoad_act!D22*1000)</f>
        <v>1081.3360834681821</v>
      </c>
      <c r="E100" s="77">
        <f>IF(TrRoad_act!E22=0,"",E36/TrRoad_act!E22*1000)</f>
        <v>1064.1516542808661</v>
      </c>
      <c r="F100" s="77">
        <f>IF(TrRoad_act!F22=0,"",F36/TrRoad_act!F22*1000)</f>
        <v>1043.2790897787436</v>
      </c>
      <c r="G100" s="77">
        <f>IF(TrRoad_act!G22=0,"",G36/TrRoad_act!G22*1000)</f>
        <v>1026.7101717911617</v>
      </c>
      <c r="H100" s="77">
        <f>IF(TrRoad_act!H22=0,"",H36/TrRoad_act!H22*1000)</f>
        <v>1012.7677422938331</v>
      </c>
      <c r="I100" s="77">
        <f>IF(TrRoad_act!I22=0,"",I36/TrRoad_act!I22*1000)</f>
        <v>975.75431161016843</v>
      </c>
      <c r="J100" s="77">
        <f>IF(TrRoad_act!J22=0,"",J36/TrRoad_act!J22*1000)</f>
        <v>957.30219336913171</v>
      </c>
      <c r="K100" s="77">
        <f>IF(TrRoad_act!K22=0,"",K36/TrRoad_act!K22*1000)</f>
        <v>950.43029847656123</v>
      </c>
      <c r="L100" s="77">
        <f>IF(TrRoad_act!L22=0,"",L36/TrRoad_act!L22*1000)</f>
        <v>943.83077879770144</v>
      </c>
      <c r="M100" s="77">
        <f>IF(TrRoad_act!M22=0,"",M36/TrRoad_act!M22*1000)</f>
        <v>940.2548348804454</v>
      </c>
      <c r="N100" s="77">
        <f>IF(TrRoad_act!N22=0,"",N36/TrRoad_act!N22*1000)</f>
        <v>921.25188051880957</v>
      </c>
      <c r="O100" s="77">
        <f>IF(TrRoad_act!O22=0,"",O36/TrRoad_act!O22*1000)</f>
        <v>903.21521838725494</v>
      </c>
      <c r="P100" s="77">
        <f>IF(TrRoad_act!P22=0,"",P36/TrRoad_act!P22*1000)</f>
        <v>890.74481473637582</v>
      </c>
      <c r="Q100" s="77">
        <f>IF(TrRoad_act!Q22=0,"",Q36/TrRoad_act!Q22*1000)</f>
        <v>874.28918401967269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>
        <f>IF(TrRoad_act!O23=0,"",O37/TrRoad_act!O23*1000)</f>
        <v>1216.773356217991</v>
      </c>
      <c r="P101" s="77">
        <f>IF(TrRoad_act!P23=0,"",P37/TrRoad_act!P23*1000)</f>
        <v>1223.3113053164641</v>
      </c>
      <c r="Q101" s="77">
        <f>IF(TrRoad_act!Q23=0,"",Q37/TrRoad_act!Q23*1000)</f>
        <v>1230.9934219811744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 t="str">
        <f>IF(TrRoad_act!O24=0,"",O38/TrRoad_act!O24*1000)</f>
        <v/>
      </c>
      <c r="P102" s="77" t="str">
        <f>IF(TrRoad_act!P24=0,"",P38/TrRoad_act!P24*1000)</f>
        <v/>
      </c>
      <c r="Q102" s="77" t="str">
        <f>IF(TrRoad_act!Q24=0,"",Q38/TrRoad_act!Q24*1000)</f>
        <v/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>
        <f>IF(TrRoad_act!H25=0,"",H39/TrRoad_act!H25*1000)</f>
        <v>0</v>
      </c>
      <c r="I103" s="77">
        <f>IF(TrRoad_act!I25=0,"",I39/TrRoad_act!I25*1000)</f>
        <v>0</v>
      </c>
      <c r="J103" s="77">
        <f>IF(TrRoad_act!J25=0,"",J39/TrRoad_act!J25*1000)</f>
        <v>0</v>
      </c>
      <c r="K103" s="77">
        <f>IF(TrRoad_act!K25=0,"",K39/TrRoad_act!K25*1000)</f>
        <v>0</v>
      </c>
      <c r="L103" s="77">
        <f>IF(TrRoad_act!L25=0,"",L39/TrRoad_act!L25*1000)</f>
        <v>0</v>
      </c>
      <c r="M103" s="77">
        <f>IF(TrRoad_act!M25=0,"",M39/TrRoad_act!M25*1000)</f>
        <v>0</v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1405.1488626450769</v>
      </c>
      <c r="C104" s="76">
        <f>IF(TrRoad_act!C26=0,"",C40/TrRoad_act!C26*1000)</f>
        <v>1385.5128896466688</v>
      </c>
      <c r="D104" s="76">
        <f>IF(TrRoad_act!D26=0,"",D40/TrRoad_act!D26*1000)</f>
        <v>1340.4916135153826</v>
      </c>
      <c r="E104" s="76">
        <f>IF(TrRoad_act!E26=0,"",E40/TrRoad_act!E26*1000)</f>
        <v>1569.9284983413695</v>
      </c>
      <c r="F104" s="76">
        <f>IF(TrRoad_act!F26=0,"",F40/TrRoad_act!F26*1000)</f>
        <v>1907.834150424547</v>
      </c>
      <c r="G104" s="76">
        <f>IF(TrRoad_act!G26=0,"",G40/TrRoad_act!G26*1000)</f>
        <v>2170.8023301192716</v>
      </c>
      <c r="H104" s="76">
        <f>IF(TrRoad_act!H26=0,"",H40/TrRoad_act!H26*1000)</f>
        <v>2043.9879804025054</v>
      </c>
      <c r="I104" s="76">
        <f>IF(TrRoad_act!I26=0,"",I40/TrRoad_act!I26*1000)</f>
        <v>1787.9785603165474</v>
      </c>
      <c r="J104" s="76">
        <f>IF(TrRoad_act!J26=0,"",J40/TrRoad_act!J26*1000)</f>
        <v>1691.2646541022898</v>
      </c>
      <c r="K104" s="76">
        <f>IF(TrRoad_act!K26=0,"",K40/TrRoad_act!K26*1000)</f>
        <v>1666.8763511580473</v>
      </c>
      <c r="L104" s="76">
        <f>IF(TrRoad_act!L26=0,"",L40/TrRoad_act!L26*1000)</f>
        <v>1770.9142174143676</v>
      </c>
      <c r="M104" s="76">
        <f>IF(TrRoad_act!M26=0,"",M40/TrRoad_act!M26*1000)</f>
        <v>1862.2562966194514</v>
      </c>
      <c r="N104" s="76">
        <f>IF(TrRoad_act!N26=0,"",N40/TrRoad_act!N26*1000)</f>
        <v>1369.2511684423466</v>
      </c>
      <c r="O104" s="76">
        <f>IF(TrRoad_act!O26=0,"",O40/TrRoad_act!O26*1000)</f>
        <v>1530.1938407506123</v>
      </c>
      <c r="P104" s="76">
        <f>IF(TrRoad_act!P26=0,"",P40/TrRoad_act!P26*1000)</f>
        <v>1207.4930578703929</v>
      </c>
      <c r="Q104" s="76">
        <f>IF(TrRoad_act!Q26=0,"",Q40/TrRoad_act!Q26*1000)</f>
        <v>1211.5814014428347</v>
      </c>
    </row>
    <row r="105" spans="1:17" ht="11.45" customHeight="1" x14ac:dyDescent="0.25">
      <c r="A105" s="17" t="s">
        <v>23</v>
      </c>
      <c r="B105" s="75">
        <f>IF(TrRoad_act!B27=0,"",B41/TrRoad_act!B27*1000)</f>
        <v>246.9605874734543</v>
      </c>
      <c r="C105" s="75">
        <f>IF(TrRoad_act!C27=0,"",C41/TrRoad_act!C27*1000)</f>
        <v>240.86660096194345</v>
      </c>
      <c r="D105" s="75">
        <f>IF(TrRoad_act!D27=0,"",D41/TrRoad_act!D27*1000)</f>
        <v>234.46635383543961</v>
      </c>
      <c r="E105" s="75">
        <f>IF(TrRoad_act!E27=0,"",E41/TrRoad_act!E27*1000)</f>
        <v>242.99268230885849</v>
      </c>
      <c r="F105" s="75">
        <f>IF(TrRoad_act!F27=0,"",F41/TrRoad_act!F27*1000)</f>
        <v>249.36913348061466</v>
      </c>
      <c r="G105" s="75">
        <f>IF(TrRoad_act!G27=0,"",G41/TrRoad_act!G27*1000)</f>
        <v>266.43234627383873</v>
      </c>
      <c r="H105" s="75">
        <f>IF(TrRoad_act!H27=0,"",H41/TrRoad_act!H27*1000)</f>
        <v>263.84686346470835</v>
      </c>
      <c r="I105" s="75">
        <f>IF(TrRoad_act!I27=0,"",I41/TrRoad_act!I27*1000)</f>
        <v>246.70831480047113</v>
      </c>
      <c r="J105" s="75">
        <f>IF(TrRoad_act!J27=0,"",J41/TrRoad_act!J27*1000)</f>
        <v>226.59093382150886</v>
      </c>
      <c r="K105" s="75">
        <f>IF(TrRoad_act!K27=0,"",K41/TrRoad_act!K27*1000)</f>
        <v>154.10058586112652</v>
      </c>
      <c r="L105" s="75">
        <f>IF(TrRoad_act!L27=0,"",L41/TrRoad_act!L27*1000)</f>
        <v>160.39856035561726</v>
      </c>
      <c r="M105" s="75">
        <f>IF(TrRoad_act!M27=0,"",M41/TrRoad_act!M27*1000)</f>
        <v>154.95837016597514</v>
      </c>
      <c r="N105" s="75">
        <f>IF(TrRoad_act!N27=0,"",N41/TrRoad_act!N27*1000)</f>
        <v>142.90755557950996</v>
      </c>
      <c r="O105" s="75">
        <f>IF(TrRoad_act!O27=0,"",O41/TrRoad_act!O27*1000)</f>
        <v>153.44348936739215</v>
      </c>
      <c r="P105" s="75">
        <f>IF(TrRoad_act!P27=0,"",P41/TrRoad_act!P27*1000)</f>
        <v>136.58662967421475</v>
      </c>
      <c r="Q105" s="75">
        <f>IF(TrRoad_act!Q27=0,"",Q41/TrRoad_act!Q27*1000)</f>
        <v>133.48004601524653</v>
      </c>
    </row>
    <row r="106" spans="1:17" ht="11.45" customHeight="1" x14ac:dyDescent="0.25">
      <c r="A106" s="15" t="s">
        <v>22</v>
      </c>
      <c r="B106" s="74">
        <f>IF(TrRoad_act!B28=0,"",B42/TrRoad_act!B28*1000)</f>
        <v>1876.3699653969775</v>
      </c>
      <c r="C106" s="74">
        <f>IF(TrRoad_act!C28=0,"",C42/TrRoad_act!C28*1000)</f>
        <v>1899.1944677426488</v>
      </c>
      <c r="D106" s="74">
        <f>IF(TrRoad_act!D28=0,"",D42/TrRoad_act!D28*1000)</f>
        <v>1903.1043135401878</v>
      </c>
      <c r="E106" s="74">
        <f>IF(TrRoad_act!E28=0,"",E42/TrRoad_act!E28*1000)</f>
        <v>2214.0738949764345</v>
      </c>
      <c r="F106" s="74">
        <f>IF(TrRoad_act!F28=0,"",F42/TrRoad_act!F28*1000)</f>
        <v>2586.6031791023156</v>
      </c>
      <c r="G106" s="74">
        <f>IF(TrRoad_act!G28=0,"",G42/TrRoad_act!G28*1000)</f>
        <v>2850.0996369874606</v>
      </c>
      <c r="H106" s="74">
        <f>IF(TrRoad_act!H28=0,"",H42/TrRoad_act!H28*1000)</f>
        <v>2760.1684721335546</v>
      </c>
      <c r="I106" s="74">
        <f>IF(TrRoad_act!I28=0,"",I42/TrRoad_act!I28*1000)</f>
        <v>2369.3923690805768</v>
      </c>
      <c r="J106" s="74">
        <f>IF(TrRoad_act!J28=0,"",J42/TrRoad_act!J28*1000)</f>
        <v>2191.3587244610494</v>
      </c>
      <c r="K106" s="74">
        <f>IF(TrRoad_act!K28=0,"",K42/TrRoad_act!K28*1000)</f>
        <v>2227.1334877368026</v>
      </c>
      <c r="L106" s="74">
        <f>IF(TrRoad_act!L28=0,"",L42/TrRoad_act!L28*1000)</f>
        <v>2374.8888931757601</v>
      </c>
      <c r="M106" s="74">
        <f>IF(TrRoad_act!M28=0,"",M42/TrRoad_act!M28*1000)</f>
        <v>2598.6052456361863</v>
      </c>
      <c r="N106" s="74">
        <f>IF(TrRoad_act!N28=0,"",N42/TrRoad_act!N28*1000)</f>
        <v>2127.9909605041503</v>
      </c>
      <c r="O106" s="74">
        <f>IF(TrRoad_act!O28=0,"",O42/TrRoad_act!O28*1000)</f>
        <v>2166.0923149874611</v>
      </c>
      <c r="P106" s="74">
        <f>IF(TrRoad_act!P28=0,"",P42/TrRoad_act!P28*1000)</f>
        <v>1885.7753715483334</v>
      </c>
      <c r="Q106" s="74">
        <f>IF(TrRoad_act!Q28=0,"",Q42/TrRoad_act!Q28*1000)</f>
        <v>1983.7522698104824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495.11207006542787</v>
      </c>
      <c r="C110" s="78">
        <f>IF(TrRoad_act!C86=0,"",1000000*C19/TrRoad_act!C86)</f>
        <v>452.15797946981405</v>
      </c>
      <c r="D110" s="78">
        <f>IF(TrRoad_act!D86=0,"",1000000*D19/TrRoad_act!D86)</f>
        <v>417.81441227109963</v>
      </c>
      <c r="E110" s="78">
        <f>IF(TrRoad_act!E86=0,"",1000000*E19/TrRoad_act!E86)</f>
        <v>385.71132890347047</v>
      </c>
      <c r="F110" s="78">
        <f>IF(TrRoad_act!F86=0,"",1000000*F19/TrRoad_act!F86)</f>
        <v>379.74010736802114</v>
      </c>
      <c r="G110" s="78">
        <f>IF(TrRoad_act!G86=0,"",1000000*G19/TrRoad_act!G86)</f>
        <v>357.93987985178461</v>
      </c>
      <c r="H110" s="78">
        <f>IF(TrRoad_act!H86=0,"",1000000*H19/TrRoad_act!H86)</f>
        <v>336.84597467793969</v>
      </c>
      <c r="I110" s="78">
        <f>IF(TrRoad_act!I86=0,"",1000000*I19/TrRoad_act!I86)</f>
        <v>317.89001989272731</v>
      </c>
      <c r="J110" s="78">
        <f>IF(TrRoad_act!J86=0,"",1000000*J19/TrRoad_act!J86)</f>
        <v>301.42743144853051</v>
      </c>
      <c r="K110" s="78">
        <f>IF(TrRoad_act!K86=0,"",1000000*K19/TrRoad_act!K86)</f>
        <v>285.94194303550165</v>
      </c>
      <c r="L110" s="78">
        <f>IF(TrRoad_act!L86=0,"",1000000*L19/TrRoad_act!L86)</f>
        <v>271.179387031077</v>
      </c>
      <c r="M110" s="78">
        <f>IF(TrRoad_act!M86=0,"",1000000*M19/TrRoad_act!M86)</f>
        <v>261.29483663723033</v>
      </c>
      <c r="N110" s="78">
        <f>IF(TrRoad_act!N86=0,"",1000000*N19/TrRoad_act!N86)</f>
        <v>257.34441609481451</v>
      </c>
      <c r="O110" s="78">
        <f>IF(TrRoad_act!O86=0,"",1000000*O19/TrRoad_act!O86)</f>
        <v>252.25420435703842</v>
      </c>
      <c r="P110" s="78">
        <f>IF(TrRoad_act!P86=0,"",1000000*P19/TrRoad_act!P86)</f>
        <v>244.27786644357829</v>
      </c>
      <c r="Q110" s="78">
        <f>IF(TrRoad_act!Q86=0,"",1000000*Q19/TrRoad_act!Q86)</f>
        <v>239.28752566102102</v>
      </c>
    </row>
    <row r="111" spans="1:17" ht="11.45" customHeight="1" x14ac:dyDescent="0.25">
      <c r="A111" s="19" t="s">
        <v>29</v>
      </c>
      <c r="B111" s="76">
        <f>IF(TrRoad_act!B87=0,"",1000000*B20/TrRoad_act!B87)</f>
        <v>9461.2205469235214</v>
      </c>
      <c r="C111" s="76">
        <f>IF(TrRoad_act!C87=0,"",1000000*C20/TrRoad_act!C87)</f>
        <v>9511.7066138759965</v>
      </c>
      <c r="D111" s="76">
        <f>IF(TrRoad_act!D87=0,"",1000000*D20/TrRoad_act!D87)</f>
        <v>9544.5917882475987</v>
      </c>
      <c r="E111" s="76">
        <f>IF(TrRoad_act!E87=0,"",1000000*E20/TrRoad_act!E87)</f>
        <v>9863.4342515276367</v>
      </c>
      <c r="F111" s="76">
        <f>IF(TrRoad_act!F87=0,"",1000000*F20/TrRoad_act!F87)</f>
        <v>9943.6741441531849</v>
      </c>
      <c r="G111" s="76">
        <f>IF(TrRoad_act!G87=0,"",1000000*G20/TrRoad_act!G87)</f>
        <v>9365.0725934183611</v>
      </c>
      <c r="H111" s="76">
        <f>IF(TrRoad_act!H87=0,"",1000000*H20/TrRoad_act!H87)</f>
        <v>8787.2862237554564</v>
      </c>
      <c r="I111" s="76">
        <f>IF(TrRoad_act!I87=0,"",1000000*I20/TrRoad_act!I87)</f>
        <v>8688.1676834734153</v>
      </c>
      <c r="J111" s="76">
        <f>IF(TrRoad_act!J87=0,"",1000000*J20/TrRoad_act!J87)</f>
        <v>8450.3186176238687</v>
      </c>
      <c r="K111" s="76">
        <f>IF(TrRoad_act!K87=0,"",1000000*K20/TrRoad_act!K87)</f>
        <v>8031.2606169705814</v>
      </c>
      <c r="L111" s="76">
        <f>IF(TrRoad_act!L87=0,"",1000000*L20/TrRoad_act!L87)</f>
        <v>7589.7940219547345</v>
      </c>
      <c r="M111" s="76">
        <f>IF(TrRoad_act!M87=0,"",1000000*M20/TrRoad_act!M87)</f>
        <v>7706.3428955654081</v>
      </c>
      <c r="N111" s="76">
        <f>IF(TrRoad_act!N87=0,"",1000000*N20/TrRoad_act!N87)</f>
        <v>7349.4400320421146</v>
      </c>
      <c r="O111" s="76">
        <f>IF(TrRoad_act!O87=0,"",1000000*O20/TrRoad_act!O87)</f>
        <v>6740.2326555823847</v>
      </c>
      <c r="P111" s="76">
        <f>IF(TrRoad_act!P87=0,"",1000000*P20/TrRoad_act!P87)</f>
        <v>6483.7845106187115</v>
      </c>
      <c r="Q111" s="76">
        <f>IF(TrRoad_act!Q87=0,"",1000000*Q20/TrRoad_act!Q87)</f>
        <v>6003.8073564648148</v>
      </c>
    </row>
    <row r="112" spans="1:17" ht="11.45" customHeight="1" x14ac:dyDescent="0.25">
      <c r="A112" s="62" t="s">
        <v>59</v>
      </c>
      <c r="B112" s="77">
        <f>IF(TrRoad_act!B88=0,"",1000000*B21/TrRoad_act!B88)</f>
        <v>8863.3758471263773</v>
      </c>
      <c r="C112" s="77">
        <f>IF(TrRoad_act!C88=0,"",1000000*C21/TrRoad_act!C88)</f>
        <v>8999.5030777909888</v>
      </c>
      <c r="D112" s="77">
        <f>IF(TrRoad_act!D88=0,"",1000000*D21/TrRoad_act!D88)</f>
        <v>9112.7902368516043</v>
      </c>
      <c r="E112" s="77">
        <f>IF(TrRoad_act!E88=0,"",1000000*E21/TrRoad_act!E88)</f>
        <v>9616.3157691836677</v>
      </c>
      <c r="F112" s="77">
        <f>IF(TrRoad_act!F88=0,"",1000000*F21/TrRoad_act!F88)</f>
        <v>9900.000443948793</v>
      </c>
      <c r="G112" s="77">
        <f>IF(TrRoad_act!G88=0,"",1000000*G21/TrRoad_act!G88)</f>
        <v>9564.2746659006534</v>
      </c>
      <c r="H112" s="77">
        <f>IF(TrRoad_act!H88=0,"",1000000*H21/TrRoad_act!H88)</f>
        <v>9129.399236806672</v>
      </c>
      <c r="I112" s="77">
        <f>IF(TrRoad_act!I88=0,"",1000000*I21/TrRoad_act!I88)</f>
        <v>9311.3150429606976</v>
      </c>
      <c r="J112" s="77">
        <f>IF(TrRoad_act!J88=0,"",1000000*J21/TrRoad_act!J88)</f>
        <v>9254.518631790068</v>
      </c>
      <c r="K112" s="77">
        <f>IF(TrRoad_act!K88=0,"",1000000*K21/TrRoad_act!K88)</f>
        <v>8879.5846757856707</v>
      </c>
      <c r="L112" s="77">
        <f>IF(TrRoad_act!L88=0,"",1000000*L21/TrRoad_act!L88)</f>
        <v>8517.2193837796913</v>
      </c>
      <c r="M112" s="77">
        <f>IF(TrRoad_act!M88=0,"",1000000*M21/TrRoad_act!M88)</f>
        <v>8750.5960978397816</v>
      </c>
      <c r="N112" s="77">
        <f>IF(TrRoad_act!N88=0,"",1000000*N21/TrRoad_act!N88)</f>
        <v>8465.1180728851887</v>
      </c>
      <c r="O112" s="77">
        <f>IF(TrRoad_act!O88=0,"",1000000*O21/TrRoad_act!O88)</f>
        <v>7605.3502592374371</v>
      </c>
      <c r="P112" s="77">
        <f>IF(TrRoad_act!P88=0,"",1000000*P21/TrRoad_act!P88)</f>
        <v>7101.1649197312991</v>
      </c>
      <c r="Q112" s="77">
        <f>IF(TrRoad_act!Q88=0,"",1000000*Q21/TrRoad_act!Q88)</f>
        <v>6430.1956341927007</v>
      </c>
    </row>
    <row r="113" spans="1:17" ht="11.45" customHeight="1" x14ac:dyDescent="0.25">
      <c r="A113" s="62" t="s">
        <v>58</v>
      </c>
      <c r="B113" s="77">
        <f>IF(TrRoad_act!B89=0,"",1000000*B22/TrRoad_act!B89)</f>
        <v>11136.792706781855</v>
      </c>
      <c r="C113" s="77">
        <f>IF(TrRoad_act!C89=0,"",1000000*C22/TrRoad_act!C89)</f>
        <v>10745.555228140398</v>
      </c>
      <c r="D113" s="77">
        <f>IF(TrRoad_act!D89=0,"",1000000*D22/TrRoad_act!D89)</f>
        <v>10444.479364403238</v>
      </c>
      <c r="E113" s="77">
        <f>IF(TrRoad_act!E89=0,"",1000000*E22/TrRoad_act!E89)</f>
        <v>10383.595007463557</v>
      </c>
      <c r="F113" s="77">
        <f>IF(TrRoad_act!F89=0,"",1000000*F22/TrRoad_act!F89)</f>
        <v>10120.57386659379</v>
      </c>
      <c r="G113" s="77">
        <f>IF(TrRoad_act!G89=0,"",1000000*G22/TrRoad_act!G89)</f>
        <v>9269.4517714087833</v>
      </c>
      <c r="H113" s="77">
        <f>IF(TrRoad_act!H89=0,"",1000000*H22/TrRoad_act!H89)</f>
        <v>8535.2468364086435</v>
      </c>
      <c r="I113" s="77">
        <f>IF(TrRoad_act!I89=0,"",1000000*I22/TrRoad_act!I89)</f>
        <v>8244.1857833288195</v>
      </c>
      <c r="J113" s="77">
        <f>IF(TrRoad_act!J89=0,"",1000000*J22/TrRoad_act!J89)</f>
        <v>7930.6574917879752</v>
      </c>
      <c r="K113" s="77">
        <f>IF(TrRoad_act!K89=0,"",1000000*K22/TrRoad_act!K89)</f>
        <v>7532.7215818452732</v>
      </c>
      <c r="L113" s="77">
        <f>IF(TrRoad_act!L89=0,"",1000000*L22/TrRoad_act!L89)</f>
        <v>7101.3179913831864</v>
      </c>
      <c r="M113" s="77">
        <f>IF(TrRoad_act!M89=0,"",1000000*M22/TrRoad_act!M89)</f>
        <v>7184.5347923443614</v>
      </c>
      <c r="N113" s="77">
        <f>IF(TrRoad_act!N89=0,"",1000000*N22/TrRoad_act!N89)</f>
        <v>6801.1656244079195</v>
      </c>
      <c r="O113" s="77">
        <f>IF(TrRoad_act!O89=0,"",1000000*O22/TrRoad_act!O89)</f>
        <v>6343.994970864298</v>
      </c>
      <c r="P113" s="77">
        <f>IF(TrRoad_act!P89=0,"",1000000*P22/TrRoad_act!P89)</f>
        <v>6219.3812846324254</v>
      </c>
      <c r="Q113" s="77">
        <f>IF(TrRoad_act!Q89=0,"",1000000*Q22/TrRoad_act!Q89)</f>
        <v>5829.0455870552742</v>
      </c>
    </row>
    <row r="114" spans="1:17" ht="11.45" customHeight="1" x14ac:dyDescent="0.25">
      <c r="A114" s="62" t="s">
        <v>57</v>
      </c>
      <c r="B114" s="77">
        <f>IF(TrRoad_act!B90=0,"",1000000*B23/TrRoad_act!B90)</f>
        <v>2355.0543756450502</v>
      </c>
      <c r="C114" s="77">
        <f>IF(TrRoad_act!C90=0,"",1000000*C23/TrRoad_act!C90)</f>
        <v>3281.6029439277927</v>
      </c>
      <c r="D114" s="77">
        <f>IF(TrRoad_act!D90=0,"",1000000*D23/TrRoad_act!D90)</f>
        <v>4176.4010260770619</v>
      </c>
      <c r="E114" s="77">
        <f>IF(TrRoad_act!E90=0,"",1000000*E23/TrRoad_act!E90)</f>
        <v>3314.8446944714838</v>
      </c>
      <c r="F114" s="77">
        <f>IF(TrRoad_act!F90=0,"",1000000*F23/TrRoad_act!F90)</f>
        <v>3481.7320948032007</v>
      </c>
      <c r="G114" s="77">
        <f>IF(TrRoad_act!G90=0,"",1000000*G23/TrRoad_act!G90)</f>
        <v>2434.0499537412602</v>
      </c>
      <c r="H114" s="77">
        <f>IF(TrRoad_act!H90=0,"",1000000*H23/TrRoad_act!H90)</f>
        <v>2475.9748618153853</v>
      </c>
      <c r="I114" s="77">
        <f>IF(TrRoad_act!I90=0,"",1000000*I23/TrRoad_act!I90)</f>
        <v>5235.9737198594612</v>
      </c>
      <c r="J114" s="77">
        <f>IF(TrRoad_act!J90=0,"",1000000*J23/TrRoad_act!J90)</f>
        <v>5116.3460036007009</v>
      </c>
      <c r="K114" s="77">
        <f>IF(TrRoad_act!K90=0,"",1000000*K23/TrRoad_act!K90)</f>
        <v>4685.0877208115953</v>
      </c>
      <c r="L114" s="77">
        <f>IF(TrRoad_act!L90=0,"",1000000*L23/TrRoad_act!L90)</f>
        <v>2312.841576059609</v>
      </c>
      <c r="M114" s="77">
        <f>IF(TrRoad_act!M90=0,"",1000000*M23/TrRoad_act!M90)</f>
        <v>2420.8503552576267</v>
      </c>
      <c r="N114" s="77">
        <f>IF(TrRoad_act!N90=0,"",1000000*N23/TrRoad_act!N90)</f>
        <v>4781.8504912798089</v>
      </c>
      <c r="O114" s="77">
        <f>IF(TrRoad_act!O90=0,"",1000000*O23/TrRoad_act!O90)</f>
        <v>2151.3537253056998</v>
      </c>
      <c r="P114" s="77">
        <f>IF(TrRoad_act!P90=0,"",1000000*P23/TrRoad_act!P90)</f>
        <v>2187.9063143414155</v>
      </c>
      <c r="Q114" s="77">
        <f>IF(TrRoad_act!Q90=0,"",1000000*Q23/TrRoad_act!Q90)</f>
        <v>2270.2963286933532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 t="str">
        <f>IF(TrRoad_act!F91=0,"",1000000*F24/TrRoad_act!F91)</f>
        <v/>
      </c>
      <c r="G115" s="77" t="str">
        <f>IF(TrRoad_act!G91=0,"",1000000*G24/TrRoad_act!G91)</f>
        <v/>
      </c>
      <c r="H115" s="77" t="str">
        <f>IF(TrRoad_act!H91=0,"",1000000*H24/TrRoad_act!H91)</f>
        <v/>
      </c>
      <c r="I115" s="77" t="str">
        <f>IF(TrRoad_act!I91=0,"",1000000*I24/TrRoad_act!I91)</f>
        <v/>
      </c>
      <c r="J115" s="77" t="str">
        <f>IF(TrRoad_act!J91=0,"",1000000*J24/TrRoad_act!J91)</f>
        <v/>
      </c>
      <c r="K115" s="77" t="str">
        <f>IF(TrRoad_act!K91=0,"",1000000*K24/TrRoad_act!K91)</f>
        <v/>
      </c>
      <c r="L115" s="77" t="str">
        <f>IF(TrRoad_act!L91=0,"",1000000*L24/TrRoad_act!L91)</f>
        <v/>
      </c>
      <c r="M115" s="77" t="str">
        <f>IF(TrRoad_act!M91=0,"",1000000*M24/TrRoad_act!M91)</f>
        <v/>
      </c>
      <c r="N115" s="77" t="str">
        <f>IF(TrRoad_act!N91=0,"",1000000*N24/TrRoad_act!N91)</f>
        <v/>
      </c>
      <c r="O115" s="77" t="str">
        <f>IF(TrRoad_act!O91=0,"",1000000*O24/TrRoad_act!O91)</f>
        <v/>
      </c>
      <c r="P115" s="77" t="str">
        <f>IF(TrRoad_act!P91=0,"",1000000*P24/TrRoad_act!P91)</f>
        <v/>
      </c>
      <c r="Q115" s="77" t="str">
        <f>IF(TrRoad_act!Q91=0,"",1000000*Q24/TrRoad_act!Q91)</f>
        <v/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>
        <f>IF(TrRoad_act!N92=0,"",1000000*N25/TrRoad_act!N92)</f>
        <v>4034.3715484437103</v>
      </c>
      <c r="O116" s="77">
        <f>IF(TrRoad_act!O92=0,"",1000000*O25/TrRoad_act!O92)</f>
        <v>3798.9301392551047</v>
      </c>
      <c r="P116" s="77">
        <f>IF(TrRoad_act!P92=0,"",1000000*P25/TrRoad_act!P92)</f>
        <v>3514.3464544082722</v>
      </c>
      <c r="Q116" s="77">
        <f>IF(TrRoad_act!Q92=0,"",1000000*Q25/TrRoad_act!Q92)</f>
        <v>3241.5457949846091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>
        <f>IF(TrRoad_act!J93=0,"",1000000*J26/TrRoad_act!J93)</f>
        <v>0</v>
      </c>
      <c r="K117" s="77">
        <f>IF(TrRoad_act!K93=0,"",1000000*K26/TrRoad_act!K93)</f>
        <v>0</v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71946.57053601087</v>
      </c>
      <c r="C118" s="76">
        <f>IF(TrRoad_act!C94=0,"",1000000*C27/TrRoad_act!C94)</f>
        <v>70288.368277811154</v>
      </c>
      <c r="D118" s="76">
        <f>IF(TrRoad_act!D94=0,"",1000000*D27/TrRoad_act!D94)</f>
        <v>71085.297949054686</v>
      </c>
      <c r="E118" s="76">
        <f>IF(TrRoad_act!E94=0,"",1000000*E27/TrRoad_act!E94)</f>
        <v>68520.254086907822</v>
      </c>
      <c r="F118" s="76">
        <f>IF(TrRoad_act!F94=0,"",1000000*F27/TrRoad_act!F94)</f>
        <v>66206.622430146774</v>
      </c>
      <c r="G118" s="76">
        <f>IF(TrRoad_act!G94=0,"",1000000*G27/TrRoad_act!G94)</f>
        <v>63942.798476947602</v>
      </c>
      <c r="H118" s="76">
        <f>IF(TrRoad_act!H94=0,"",1000000*H27/TrRoad_act!H94)</f>
        <v>61518.562918285017</v>
      </c>
      <c r="I118" s="76">
        <f>IF(TrRoad_act!I94=0,"",1000000*I27/TrRoad_act!I94)</f>
        <v>57985.369148235201</v>
      </c>
      <c r="J118" s="76">
        <f>IF(TrRoad_act!J94=0,"",1000000*J27/TrRoad_act!J94)</f>
        <v>55942.995024107877</v>
      </c>
      <c r="K118" s="76">
        <f>IF(TrRoad_act!K94=0,"",1000000*K27/TrRoad_act!K94)</f>
        <v>54149.705269008817</v>
      </c>
      <c r="L118" s="76">
        <f>IF(TrRoad_act!L94=0,"",1000000*L27/TrRoad_act!L94)</f>
        <v>54439.541950606705</v>
      </c>
      <c r="M118" s="76">
        <f>IF(TrRoad_act!M94=0,"",1000000*M27/TrRoad_act!M94)</f>
        <v>53210.961924105766</v>
      </c>
      <c r="N118" s="76">
        <f>IF(TrRoad_act!N94=0,"",1000000*N27/TrRoad_act!N94)</f>
        <v>51994.788115769014</v>
      </c>
      <c r="O118" s="76">
        <f>IF(TrRoad_act!O94=0,"",1000000*O27/TrRoad_act!O94)</f>
        <v>50924.367591604729</v>
      </c>
      <c r="P118" s="76">
        <f>IF(TrRoad_act!P94=0,"",1000000*P27/TrRoad_act!P94)</f>
        <v>49553.962942540471</v>
      </c>
      <c r="Q118" s="76">
        <f>IF(TrRoad_act!Q94=0,"",1000000*Q27/TrRoad_act!Q94)</f>
        <v>48315.744472329825</v>
      </c>
    </row>
    <row r="119" spans="1:17" ht="11.45" customHeight="1" x14ac:dyDescent="0.25">
      <c r="A119" s="62" t="s">
        <v>59</v>
      </c>
      <c r="B119" s="75" t="str">
        <f>IF(TrRoad_act!B95=0,"",1000000*B28/TrRoad_act!B95)</f>
        <v/>
      </c>
      <c r="C119" s="75" t="str">
        <f>IF(TrRoad_act!C95=0,"",1000000*C28/TrRoad_act!C95)</f>
        <v/>
      </c>
      <c r="D119" s="75" t="str">
        <f>IF(TrRoad_act!D95=0,"",1000000*D28/TrRoad_act!D95)</f>
        <v/>
      </c>
      <c r="E119" s="75" t="str">
        <f>IF(TrRoad_act!E95=0,"",1000000*E28/TrRoad_act!E95)</f>
        <v/>
      </c>
      <c r="F119" s="75" t="str">
        <f>IF(TrRoad_act!F95=0,"",1000000*F28/TrRoad_act!F95)</f>
        <v/>
      </c>
      <c r="G119" s="75" t="str">
        <f>IF(TrRoad_act!G95=0,"",1000000*G28/TrRoad_act!G95)</f>
        <v/>
      </c>
      <c r="H119" s="75" t="str">
        <f>IF(TrRoad_act!H95=0,"",1000000*H28/TrRoad_act!H95)</f>
        <v/>
      </c>
      <c r="I119" s="75" t="str">
        <f>IF(TrRoad_act!I95=0,"",1000000*I28/TrRoad_act!I95)</f>
        <v/>
      </c>
      <c r="J119" s="75" t="str">
        <f>IF(TrRoad_act!J95=0,"",1000000*J28/TrRoad_act!J95)</f>
        <v/>
      </c>
      <c r="K119" s="75" t="str">
        <f>IF(TrRoad_act!K95=0,"",1000000*K28/TrRoad_act!K95)</f>
        <v/>
      </c>
      <c r="L119" s="75" t="str">
        <f>IF(TrRoad_act!L95=0,"",1000000*L28/TrRoad_act!L95)</f>
        <v/>
      </c>
      <c r="M119" s="75" t="str">
        <f>IF(TrRoad_act!M95=0,"",1000000*M28/TrRoad_act!M95)</f>
        <v/>
      </c>
      <c r="N119" s="75" t="str">
        <f>IF(TrRoad_act!N95=0,"",1000000*N28/TrRoad_act!N95)</f>
        <v/>
      </c>
      <c r="O119" s="75" t="str">
        <f>IF(TrRoad_act!O95=0,"",1000000*O28/TrRoad_act!O95)</f>
        <v/>
      </c>
      <c r="P119" s="75" t="str">
        <f>IF(TrRoad_act!P95=0,"",1000000*P28/TrRoad_act!P95)</f>
        <v/>
      </c>
      <c r="Q119" s="75" t="str">
        <f>IF(TrRoad_act!Q95=0,"",1000000*Q28/TrRoad_act!Q95)</f>
        <v/>
      </c>
    </row>
    <row r="120" spans="1:17" ht="11.45" customHeight="1" x14ac:dyDescent="0.25">
      <c r="A120" s="62" t="s">
        <v>58</v>
      </c>
      <c r="B120" s="75">
        <f>IF(TrRoad_act!B96=0,"",1000000*B29/TrRoad_act!B96)</f>
        <v>71946.57053601087</v>
      </c>
      <c r="C120" s="75">
        <f>IF(TrRoad_act!C96=0,"",1000000*C29/TrRoad_act!C96)</f>
        <v>70288.368277811154</v>
      </c>
      <c r="D120" s="75">
        <f>IF(TrRoad_act!D96=0,"",1000000*D29/TrRoad_act!D96)</f>
        <v>71085.297949054686</v>
      </c>
      <c r="E120" s="75">
        <f>IF(TrRoad_act!E96=0,"",1000000*E29/TrRoad_act!E96)</f>
        <v>68688.195886140442</v>
      </c>
      <c r="F120" s="75">
        <f>IF(TrRoad_act!F96=0,"",1000000*F29/TrRoad_act!F96)</f>
        <v>66363.510161023893</v>
      </c>
      <c r="G120" s="75">
        <f>IF(TrRoad_act!G96=0,"",1000000*G29/TrRoad_act!G96)</f>
        <v>64086.275212497967</v>
      </c>
      <c r="H120" s="75">
        <f>IF(TrRoad_act!H96=0,"",1000000*H29/TrRoad_act!H96)</f>
        <v>61652.687692089421</v>
      </c>
      <c r="I120" s="75">
        <f>IF(TrRoad_act!I96=0,"",1000000*I29/TrRoad_act!I96)</f>
        <v>58105.173629946432</v>
      </c>
      <c r="J120" s="75">
        <f>IF(TrRoad_act!J96=0,"",1000000*J29/TrRoad_act!J96)</f>
        <v>56051.833535827929</v>
      </c>
      <c r="K120" s="75">
        <f>IF(TrRoad_act!K96=0,"",1000000*K29/TrRoad_act!K96)</f>
        <v>54216.515516101987</v>
      </c>
      <c r="L120" s="75">
        <f>IF(TrRoad_act!L96=0,"",1000000*L29/TrRoad_act!L96)</f>
        <v>54506.175416886515</v>
      </c>
      <c r="M120" s="75">
        <f>IF(TrRoad_act!M96=0,"",1000000*M29/TrRoad_act!M96)</f>
        <v>53273.526253234639</v>
      </c>
      <c r="N120" s="75">
        <f>IF(TrRoad_act!N96=0,"",1000000*N29/TrRoad_act!N96)</f>
        <v>52055.037001187055</v>
      </c>
      <c r="O120" s="75">
        <f>IF(TrRoad_act!O96=0,"",1000000*O29/TrRoad_act!O96)</f>
        <v>51040.434526286444</v>
      </c>
      <c r="P120" s="75">
        <f>IF(TrRoad_act!P96=0,"",1000000*P29/TrRoad_act!P96)</f>
        <v>49637.716119344761</v>
      </c>
      <c r="Q120" s="75">
        <f>IF(TrRoad_act!Q96=0,"",1000000*Q29/TrRoad_act!Q96)</f>
        <v>48393.925288628088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 t="str">
        <f>IF(TrRoad_act!P97=0,"",1000000*P30/TrRoad_act!P97)</f>
        <v/>
      </c>
      <c r="Q121" s="75" t="str">
        <f>IF(TrRoad_act!Q97=0,"",1000000*Q30/TrRoad_act!Q97)</f>
        <v/>
      </c>
    </row>
    <row r="122" spans="1:17" ht="11.45" customHeight="1" x14ac:dyDescent="0.25">
      <c r="A122" s="62" t="s">
        <v>56</v>
      </c>
      <c r="B122" s="75" t="str">
        <f>IF(TrRoad_act!B98=0,"",1000000*B31/TrRoad_act!B98)</f>
        <v/>
      </c>
      <c r="C122" s="75" t="str">
        <f>IF(TrRoad_act!C98=0,"",1000000*C31/TrRoad_act!C98)</f>
        <v/>
      </c>
      <c r="D122" s="75" t="str">
        <f>IF(TrRoad_act!D98=0,"",1000000*D31/TrRoad_act!D98)</f>
        <v/>
      </c>
      <c r="E122" s="75" t="str">
        <f>IF(TrRoad_act!E98=0,"",1000000*E31/TrRoad_act!E98)</f>
        <v/>
      </c>
      <c r="F122" s="75" t="str">
        <f>IF(TrRoad_act!F98=0,"",1000000*F31/TrRoad_act!F98)</f>
        <v/>
      </c>
      <c r="G122" s="75" t="str">
        <f>IF(TrRoad_act!G98=0,"",1000000*G31/TrRoad_act!G98)</f>
        <v/>
      </c>
      <c r="H122" s="75" t="str">
        <f>IF(TrRoad_act!H98=0,"",1000000*H31/TrRoad_act!H98)</f>
        <v/>
      </c>
      <c r="I122" s="75" t="str">
        <f>IF(TrRoad_act!I98=0,"",1000000*I31/TrRoad_act!I98)</f>
        <v/>
      </c>
      <c r="J122" s="75" t="str">
        <f>IF(TrRoad_act!J98=0,"",1000000*J31/TrRoad_act!J98)</f>
        <v/>
      </c>
      <c r="K122" s="75" t="str">
        <f>IF(TrRoad_act!K98=0,"",1000000*K31/TrRoad_act!K98)</f>
        <v/>
      </c>
      <c r="L122" s="75" t="str">
        <f>IF(TrRoad_act!L98=0,"",1000000*L31/TrRoad_act!L98)</f>
        <v/>
      </c>
      <c r="M122" s="75" t="str">
        <f>IF(TrRoad_act!M98=0,"",1000000*M31/TrRoad_act!M98)</f>
        <v/>
      </c>
      <c r="N122" s="75" t="str">
        <f>IF(TrRoad_act!N98=0,"",1000000*N31/TrRoad_act!N98)</f>
        <v/>
      </c>
      <c r="O122" s="75" t="str">
        <f>IF(TrRoad_act!O98=0,"",1000000*O31/TrRoad_act!O98)</f>
        <v/>
      </c>
      <c r="P122" s="75" t="str">
        <f>IF(TrRoad_act!P98=0,"",1000000*P31/TrRoad_act!P98)</f>
        <v/>
      </c>
      <c r="Q122" s="75" t="str">
        <f>IF(TrRoad_act!Q98=0,"",1000000*Q31/TrRoad_act!Q98)</f>
        <v/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>
        <f>IF(TrRoad_act!E99=0,"",1000000*E32/TrRoad_act!E99)</f>
        <v>0</v>
      </c>
      <c r="F123" s="75">
        <f>IF(TrRoad_act!F99=0,"",1000000*F32/TrRoad_act!F99)</f>
        <v>0</v>
      </c>
      <c r="G123" s="75">
        <f>IF(TrRoad_act!G99=0,"",1000000*G32/TrRoad_act!G99)</f>
        <v>0</v>
      </c>
      <c r="H123" s="75">
        <f>IF(TrRoad_act!H99=0,"",1000000*H32/TrRoad_act!H99)</f>
        <v>0</v>
      </c>
      <c r="I123" s="75">
        <f>IF(TrRoad_act!I99=0,"",1000000*I32/TrRoad_act!I99)</f>
        <v>0</v>
      </c>
      <c r="J123" s="75">
        <f>IF(TrRoad_act!J99=0,"",1000000*J32/TrRoad_act!J99)</f>
        <v>0</v>
      </c>
      <c r="K123" s="75">
        <f>IF(TrRoad_act!K99=0,"",1000000*K32/TrRoad_act!K99)</f>
        <v>0</v>
      </c>
      <c r="L123" s="75">
        <f>IF(TrRoad_act!L99=0,"",1000000*L32/TrRoad_act!L99)</f>
        <v>0</v>
      </c>
      <c r="M123" s="75">
        <f>IF(TrRoad_act!M99=0,"",1000000*M32/TrRoad_act!M99)</f>
        <v>0</v>
      </c>
      <c r="N123" s="75">
        <f>IF(TrRoad_act!N99=0,"",1000000*N32/TrRoad_act!N99)</f>
        <v>0</v>
      </c>
      <c r="O123" s="75">
        <f>IF(TrRoad_act!O99=0,"",1000000*O32/TrRoad_act!O99)</f>
        <v>0</v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5994.8227437965461</v>
      </c>
      <c r="C125" s="78">
        <f>IF(TrRoad_act!C101=0,"",1000000*C34/TrRoad_act!C101)</f>
        <v>5794.6039539083913</v>
      </c>
      <c r="D125" s="78">
        <f>IF(TrRoad_act!D101=0,"",1000000*D34/TrRoad_act!D101)</f>
        <v>5741.8387179472829</v>
      </c>
      <c r="E125" s="78">
        <f>IF(TrRoad_act!E101=0,"",1000000*E34/TrRoad_act!E101)</f>
        <v>5645.6013494163217</v>
      </c>
      <c r="F125" s="78">
        <f>IF(TrRoad_act!F101=0,"",1000000*F34/TrRoad_act!F101)</f>
        <v>5501.2662980516079</v>
      </c>
      <c r="G125" s="78">
        <f>IF(TrRoad_act!G101=0,"",1000000*G34/TrRoad_act!G101)</f>
        <v>5405.1552251893363</v>
      </c>
      <c r="H125" s="78">
        <f>IF(TrRoad_act!H101=0,"",1000000*H34/TrRoad_act!H101)</f>
        <v>5345.0063404758321</v>
      </c>
      <c r="I125" s="78">
        <f>IF(TrRoad_act!I101=0,"",1000000*I34/TrRoad_act!I101)</f>
        <v>5227.3959571416808</v>
      </c>
      <c r="J125" s="78">
        <f>IF(TrRoad_act!J101=0,"",1000000*J34/TrRoad_act!J101)</f>
        <v>5078.030090430585</v>
      </c>
      <c r="K125" s="78">
        <f>IF(TrRoad_act!K101=0,"",1000000*K34/TrRoad_act!K101)</f>
        <v>4923.9790440605684</v>
      </c>
      <c r="L125" s="78">
        <f>IF(TrRoad_act!L101=0,"",1000000*L34/TrRoad_act!L101)</f>
        <v>4910.0059773060993</v>
      </c>
      <c r="M125" s="78">
        <f>IF(TrRoad_act!M101=0,"",1000000*M34/TrRoad_act!M101)</f>
        <v>4912.1446855615031</v>
      </c>
      <c r="N125" s="78">
        <f>IF(TrRoad_act!N101=0,"",1000000*N34/TrRoad_act!N101)</f>
        <v>4716.9159723572111</v>
      </c>
      <c r="O125" s="78">
        <f>IF(TrRoad_act!O101=0,"",1000000*O34/TrRoad_act!O101)</f>
        <v>4518.4779625347264</v>
      </c>
      <c r="P125" s="78">
        <f>IF(TrRoad_act!P101=0,"",1000000*P34/TrRoad_act!P101)</f>
        <v>4551.0425279024685</v>
      </c>
      <c r="Q125" s="78">
        <f>IF(TrRoad_act!Q101=0,"",1000000*Q34/TrRoad_act!Q101)</f>
        <v>4497.8774605857616</v>
      </c>
    </row>
    <row r="126" spans="1:17" ht="11.45" customHeight="1" x14ac:dyDescent="0.25">
      <c r="A126" s="62" t="s">
        <v>59</v>
      </c>
      <c r="B126" s="77">
        <f>IF(TrRoad_act!B102=0,"",1000000*B35/TrRoad_act!B102)</f>
        <v>2855.3090827432675</v>
      </c>
      <c r="C126" s="77">
        <f>IF(TrRoad_act!C102=0,"",1000000*C35/TrRoad_act!C102)</f>
        <v>2779.6511789266642</v>
      </c>
      <c r="D126" s="77">
        <f>IF(TrRoad_act!D102=0,"",1000000*D35/TrRoad_act!D102)</f>
        <v>2766.0868440254717</v>
      </c>
      <c r="E126" s="77">
        <f>IF(TrRoad_act!E102=0,"",1000000*E35/TrRoad_act!E102)</f>
        <v>2707.2023306307487</v>
      </c>
      <c r="F126" s="77">
        <f>IF(TrRoad_act!F102=0,"",1000000*F35/TrRoad_act!F102)</f>
        <v>2630.5880452720075</v>
      </c>
      <c r="G126" s="77">
        <f>IF(TrRoad_act!G102=0,"",1000000*G35/TrRoad_act!G102)</f>
        <v>2569.0829422420807</v>
      </c>
      <c r="H126" s="77">
        <f>IF(TrRoad_act!H102=0,"",1000000*H35/TrRoad_act!H102)</f>
        <v>2523.7014067289892</v>
      </c>
      <c r="I126" s="77">
        <f>IF(TrRoad_act!I102=0,"",1000000*I35/TrRoad_act!I102)</f>
        <v>2509.5392174039612</v>
      </c>
      <c r="J126" s="77">
        <f>IF(TrRoad_act!J102=0,"",1000000*J35/TrRoad_act!J102)</f>
        <v>2412.6318226065464</v>
      </c>
      <c r="K126" s="77">
        <f>IF(TrRoad_act!K102=0,"",1000000*K35/TrRoad_act!K102)</f>
        <v>2270.4670181285087</v>
      </c>
      <c r="L126" s="77">
        <f>IF(TrRoad_act!L102=0,"",1000000*L35/TrRoad_act!L102)</f>
        <v>2225.901653450047</v>
      </c>
      <c r="M126" s="77">
        <f>IF(TrRoad_act!M102=0,"",1000000*M35/TrRoad_act!M102)</f>
        <v>2153.3653380999485</v>
      </c>
      <c r="N126" s="77">
        <f>IF(TrRoad_act!N102=0,"",1000000*N35/TrRoad_act!N102)</f>
        <v>2082.0368807252162</v>
      </c>
      <c r="O126" s="77">
        <f>IF(TrRoad_act!O102=0,"",1000000*O35/TrRoad_act!O102)</f>
        <v>2012.1484552246557</v>
      </c>
      <c r="P126" s="77">
        <f>IF(TrRoad_act!P102=0,"",1000000*P35/TrRoad_act!P102)</f>
        <v>2035.9791597213523</v>
      </c>
      <c r="Q126" s="77">
        <f>IF(TrRoad_act!Q102=0,"",1000000*Q35/TrRoad_act!Q102)</f>
        <v>2030.2493130075338</v>
      </c>
    </row>
    <row r="127" spans="1:17" ht="11.45" customHeight="1" x14ac:dyDescent="0.25">
      <c r="A127" s="62" t="s">
        <v>58</v>
      </c>
      <c r="B127" s="77">
        <f>IF(TrRoad_act!B103=0,"",1000000*B36/TrRoad_act!B103)</f>
        <v>6710.4875130610135</v>
      </c>
      <c r="C127" s="77">
        <f>IF(TrRoad_act!C103=0,"",1000000*C36/TrRoad_act!C103)</f>
        <v>6357.3491062483472</v>
      </c>
      <c r="D127" s="77">
        <f>IF(TrRoad_act!D103=0,"",1000000*D36/TrRoad_act!D103)</f>
        <v>6208.7719831396607</v>
      </c>
      <c r="E127" s="77">
        <f>IF(TrRoad_act!E103=0,"",1000000*E36/TrRoad_act!E103)</f>
        <v>6043.1348595559475</v>
      </c>
      <c r="F127" s="77">
        <f>IF(TrRoad_act!F103=0,"",1000000*F36/TrRoad_act!F103)</f>
        <v>5827.1858307005432</v>
      </c>
      <c r="G127" s="77">
        <f>IF(TrRoad_act!G103=0,"",1000000*G36/TrRoad_act!G103)</f>
        <v>5674.5442226894857</v>
      </c>
      <c r="H127" s="77">
        <f>IF(TrRoad_act!H103=0,"",1000000*H36/TrRoad_act!H103)</f>
        <v>5573.8480281323609</v>
      </c>
      <c r="I127" s="77">
        <f>IF(TrRoad_act!I103=0,"",1000000*I36/TrRoad_act!I103)</f>
        <v>5417.922174279619</v>
      </c>
      <c r="J127" s="77">
        <f>IF(TrRoad_act!J103=0,"",1000000*J36/TrRoad_act!J103)</f>
        <v>5247.9356427241382</v>
      </c>
      <c r="K127" s="77">
        <f>IF(TrRoad_act!K103=0,"",1000000*K36/TrRoad_act!K103)</f>
        <v>5078.6768206671295</v>
      </c>
      <c r="L127" s="77">
        <f>IF(TrRoad_act!L103=0,"",1000000*L36/TrRoad_act!L103)</f>
        <v>5057.2418436880471</v>
      </c>
      <c r="M127" s="77">
        <f>IF(TrRoad_act!M103=0,"",1000000*M36/TrRoad_act!M103)</f>
        <v>5052.4682072644373</v>
      </c>
      <c r="N127" s="77">
        <f>IF(TrRoad_act!N103=0,"",1000000*N36/TrRoad_act!N103)</f>
        <v>4842.4690334458446</v>
      </c>
      <c r="O127" s="77">
        <f>IF(TrRoad_act!O103=0,"",1000000*O36/TrRoad_act!O103)</f>
        <v>4642.9993565117684</v>
      </c>
      <c r="P127" s="77">
        <f>IF(TrRoad_act!P103=0,"",1000000*P36/TrRoad_act!P103)</f>
        <v>4673.6658047636547</v>
      </c>
      <c r="Q127" s="77">
        <f>IF(TrRoad_act!Q103=0,"",1000000*Q36/TrRoad_act!Q103)</f>
        <v>4611.7015528080983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>
        <f>IF(TrRoad_act!O104=0,"",1000000*O37/TrRoad_act!O104)</f>
        <v>2705.0690305604517</v>
      </c>
      <c r="P128" s="77">
        <f>IF(TrRoad_act!P104=0,"",1000000*P37/TrRoad_act!P104)</f>
        <v>2825.1427258059502</v>
      </c>
      <c r="Q128" s="77">
        <f>IF(TrRoad_act!Q104=0,"",1000000*Q37/TrRoad_act!Q104)</f>
        <v>2908.7862948359252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 t="str">
        <f>IF(TrRoad_act!O105=0,"",1000000*O38/TrRoad_act!O105)</f>
        <v/>
      </c>
      <c r="P129" s="77" t="str">
        <f>IF(TrRoad_act!P105=0,"",1000000*P38/TrRoad_act!P105)</f>
        <v/>
      </c>
      <c r="Q129" s="77" t="str">
        <f>IF(TrRoad_act!Q105=0,"",1000000*Q38/TrRoad_act!Q105)</f>
        <v/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>
        <f>IF(TrRoad_act!H106=0,"",1000000*H39/TrRoad_act!H106)</f>
        <v>0</v>
      </c>
      <c r="I130" s="77">
        <f>IF(TrRoad_act!I106=0,"",1000000*I39/TrRoad_act!I106)</f>
        <v>0</v>
      </c>
      <c r="J130" s="77">
        <f>IF(TrRoad_act!J106=0,"",1000000*J39/TrRoad_act!J106)</f>
        <v>0</v>
      </c>
      <c r="K130" s="77">
        <f>IF(TrRoad_act!K106=0,"",1000000*K39/TrRoad_act!K106)</f>
        <v>0</v>
      </c>
      <c r="L130" s="77">
        <f>IF(TrRoad_act!L106=0,"",1000000*L39/TrRoad_act!L106)</f>
        <v>0</v>
      </c>
      <c r="M130" s="77">
        <f>IF(TrRoad_act!M106=0,"",1000000*M39/TrRoad_act!M106)</f>
        <v>0</v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313911.03966859722</v>
      </c>
      <c r="C131" s="76">
        <f>IF(TrRoad_act!C107=0,"",1000000*C40/TrRoad_act!C107)</f>
        <v>384841.64661520108</v>
      </c>
      <c r="D131" s="76">
        <f>IF(TrRoad_act!D107=0,"",1000000*D40/TrRoad_act!D107)</f>
        <v>449419.33587530412</v>
      </c>
      <c r="E131" s="76">
        <f>IF(TrRoad_act!E107=0,"",1000000*E40/TrRoad_act!E107)</f>
        <v>523676.92572839686</v>
      </c>
      <c r="F131" s="76">
        <f>IF(TrRoad_act!F107=0,"",1000000*F40/TrRoad_act!F107)</f>
        <v>731210.02464629582</v>
      </c>
      <c r="G131" s="76">
        <f>IF(TrRoad_act!G107=0,"",1000000*G40/TrRoad_act!G107)</f>
        <v>707909.68284996902</v>
      </c>
      <c r="H131" s="76">
        <f>IF(TrRoad_act!H107=0,"",1000000*H40/TrRoad_act!H107)</f>
        <v>660239.21039186872</v>
      </c>
      <c r="I131" s="76">
        <f>IF(TrRoad_act!I107=0,"",1000000*I40/TrRoad_act!I107)</f>
        <v>625497.9995245859</v>
      </c>
      <c r="J131" s="76">
        <f>IF(TrRoad_act!J107=0,"",1000000*J40/TrRoad_act!J107)</f>
        <v>539302.76432165422</v>
      </c>
      <c r="K131" s="76">
        <f>IF(TrRoad_act!K107=0,"",1000000*K40/TrRoad_act!K107)</f>
        <v>423639.66082457802</v>
      </c>
      <c r="L131" s="76">
        <f>IF(TrRoad_act!L107=0,"",1000000*L40/TrRoad_act!L107)</f>
        <v>477185.78864843823</v>
      </c>
      <c r="M131" s="76">
        <f>IF(TrRoad_act!M107=0,"",1000000*M40/TrRoad_act!M107)</f>
        <v>508860.14808881166</v>
      </c>
      <c r="N131" s="76">
        <f>IF(TrRoad_act!N107=0,"",1000000*N40/TrRoad_act!N107)</f>
        <v>499381.19470982812</v>
      </c>
      <c r="O131" s="76">
        <f>IF(TrRoad_act!O107=0,"",1000000*O40/TrRoad_act!O107)</f>
        <v>636770.43737495027</v>
      </c>
      <c r="P131" s="76">
        <f>IF(TrRoad_act!P107=0,"",1000000*P40/TrRoad_act!P107)</f>
        <v>669978.47249995801</v>
      </c>
      <c r="Q131" s="76">
        <f>IF(TrRoad_act!Q107=0,"",1000000*Q40/TrRoad_act!Q107)</f>
        <v>583210.44073326234</v>
      </c>
    </row>
    <row r="132" spans="1:17" ht="11.45" customHeight="1" x14ac:dyDescent="0.25">
      <c r="A132" s="17" t="s">
        <v>23</v>
      </c>
      <c r="B132" s="75">
        <f>IF(TrRoad_act!B108=0,"",1000000*B41/TrRoad_act!B108)</f>
        <v>18429.894587571216</v>
      </c>
      <c r="C132" s="75">
        <f>IF(TrRoad_act!C108=0,"",1000000*C41/TrRoad_act!C108)</f>
        <v>24731.611779141149</v>
      </c>
      <c r="D132" s="75">
        <f>IF(TrRoad_act!D108=0,"",1000000*D41/TrRoad_act!D108)</f>
        <v>32577.188819366369</v>
      </c>
      <c r="E132" s="75">
        <f>IF(TrRoad_act!E108=0,"",1000000*E41/TrRoad_act!E108)</f>
        <v>32664.969189746618</v>
      </c>
      <c r="F132" s="75">
        <f>IF(TrRoad_act!F108=0,"",1000000*F41/TrRoad_act!F108)</f>
        <v>36122.336221862126</v>
      </c>
      <c r="G132" s="75">
        <f>IF(TrRoad_act!G108=0,"",1000000*G41/TrRoad_act!G108)</f>
        <v>28718.651333029964</v>
      </c>
      <c r="H132" s="75">
        <f>IF(TrRoad_act!H108=0,"",1000000*H41/TrRoad_act!H108)</f>
        <v>30351.595205075355</v>
      </c>
      <c r="I132" s="75">
        <f>IF(TrRoad_act!I108=0,"",1000000*I41/TrRoad_act!I108)</f>
        <v>30077.009234851652</v>
      </c>
      <c r="J132" s="75">
        <f>IF(TrRoad_act!J108=0,"",1000000*J41/TrRoad_act!J108)</f>
        <v>23070.623421562541</v>
      </c>
      <c r="K132" s="75">
        <f>IF(TrRoad_act!K108=0,"",1000000*K41/TrRoad_act!K108)</f>
        <v>12603.905942345224</v>
      </c>
      <c r="L132" s="75">
        <f>IF(TrRoad_act!L108=0,"",1000000*L41/TrRoad_act!L108)</f>
        <v>14099.352778579525</v>
      </c>
      <c r="M132" s="75">
        <f>IF(TrRoad_act!M108=0,"",1000000*M41/TrRoad_act!M108)</f>
        <v>15194.288823032712</v>
      </c>
      <c r="N132" s="75">
        <f>IF(TrRoad_act!N108=0,"",1000000*N41/TrRoad_act!N108)</f>
        <v>24587.259068063344</v>
      </c>
      <c r="O132" s="75">
        <f>IF(TrRoad_act!O108=0,"",1000000*O41/TrRoad_act!O108)</f>
        <v>26524.046994096487</v>
      </c>
      <c r="P132" s="75">
        <f>IF(TrRoad_act!P108=0,"",1000000*P41/TrRoad_act!P108)</f>
        <v>41107.182036423226</v>
      </c>
      <c r="Q132" s="75">
        <f>IF(TrRoad_act!Q108=0,"",1000000*Q41/TrRoad_act!Q108)</f>
        <v>35154.844974884647</v>
      </c>
    </row>
    <row r="133" spans="1:17" ht="11.45" customHeight="1" x14ac:dyDescent="0.25">
      <c r="A133" s="15" t="s">
        <v>22</v>
      </c>
      <c r="B133" s="74">
        <f>IF(TrRoad_act!B109=0,"",1000000*B42/TrRoad_act!B109)</f>
        <v>2219114.9901458491</v>
      </c>
      <c r="C133" s="74">
        <f>IF(TrRoad_act!C109=0,"",1000000*C42/TrRoad_act!C109)</f>
        <v>2246977.4684427446</v>
      </c>
      <c r="D133" s="74">
        <f>IF(TrRoad_act!D109=0,"",1000000*D42/TrRoad_act!D109)</f>
        <v>2268653.65686179</v>
      </c>
      <c r="E133" s="74">
        <f>IF(TrRoad_act!E109=0,"",1000000*E42/TrRoad_act!E109)</f>
        <v>2629407.105895902</v>
      </c>
      <c r="F133" s="74">
        <f>IF(TrRoad_act!F109=0,"",1000000*F42/TrRoad_act!F109)</f>
        <v>3037383.8110553147</v>
      </c>
      <c r="G133" s="74">
        <f>IF(TrRoad_act!G109=0,"",1000000*G42/TrRoad_act!G109)</f>
        <v>3348863.8612664072</v>
      </c>
      <c r="H133" s="74">
        <f>IF(TrRoad_act!H109=0,"",1000000*H42/TrRoad_act!H109)</f>
        <v>3270386.9342369018</v>
      </c>
      <c r="I133" s="74">
        <f>IF(TrRoad_act!I109=0,"",1000000*I42/TrRoad_act!I109)</f>
        <v>2812187.3760544425</v>
      </c>
      <c r="J133" s="74">
        <f>IF(TrRoad_act!J109=0,"",1000000*J42/TrRoad_act!J109)</f>
        <v>2568074.7372888243</v>
      </c>
      <c r="K133" s="74">
        <f>IF(TrRoad_act!K109=0,"",1000000*K42/TrRoad_act!K109)</f>
        <v>2578298.777411581</v>
      </c>
      <c r="L133" s="74">
        <f>IF(TrRoad_act!L109=0,"",1000000*L42/TrRoad_act!L109)</f>
        <v>2838789.4505199199</v>
      </c>
      <c r="M133" s="74">
        <f>IF(TrRoad_act!M109=0,"",1000000*M42/TrRoad_act!M109)</f>
        <v>3095378.5385193964</v>
      </c>
      <c r="N133" s="74">
        <f>IF(TrRoad_act!N109=0,"",1000000*N42/TrRoad_act!N109)</f>
        <v>2526529.4158150726</v>
      </c>
      <c r="O133" s="74">
        <f>IF(TrRoad_act!O109=0,"",1000000*O42/TrRoad_act!O109)</f>
        <v>2575749.9800109146</v>
      </c>
      <c r="P133" s="74">
        <f>IF(TrRoad_act!P109=0,"",1000000*P42/TrRoad_act!P109)</f>
        <v>2246838.157474352</v>
      </c>
      <c r="Q133" s="74">
        <f>IF(TrRoad_act!Q109=0,"",1000000*Q42/TrRoad_act!Q109)</f>
        <v>2345179.0529622198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0.56174156135061393</v>
      </c>
      <c r="C136" s="56">
        <f t="shared" si="16"/>
        <v>0.54943245575434785</v>
      </c>
      <c r="D136" s="56">
        <f t="shared" si="16"/>
        <v>0.54022964355406045</v>
      </c>
      <c r="E136" s="56">
        <f t="shared" si="16"/>
        <v>0.51518142691531932</v>
      </c>
      <c r="F136" s="56">
        <f t="shared" si="16"/>
        <v>0.45303164819333941</v>
      </c>
      <c r="G136" s="56">
        <f t="shared" si="16"/>
        <v>0.41551512245494554</v>
      </c>
      <c r="H136" s="56">
        <f t="shared" si="16"/>
        <v>0.41847364367395279</v>
      </c>
      <c r="I136" s="56">
        <f t="shared" si="16"/>
        <v>0.43946044678153212</v>
      </c>
      <c r="J136" s="56">
        <f t="shared" si="16"/>
        <v>0.42984872858164891</v>
      </c>
      <c r="K136" s="56">
        <f t="shared" si="16"/>
        <v>0.44916283165700999</v>
      </c>
      <c r="L136" s="56">
        <f t="shared" si="16"/>
        <v>0.40857592308576379</v>
      </c>
      <c r="M136" s="56">
        <f t="shared" si="16"/>
        <v>0.40011324947828092</v>
      </c>
      <c r="N136" s="56">
        <f t="shared" si="16"/>
        <v>0.4124351391188274</v>
      </c>
      <c r="O136" s="56">
        <f t="shared" si="16"/>
        <v>0.39556481338075566</v>
      </c>
      <c r="P136" s="56">
        <f t="shared" si="16"/>
        <v>0.40817752634662735</v>
      </c>
      <c r="Q136" s="56">
        <f t="shared" si="16"/>
        <v>0.41686463866163992</v>
      </c>
    </row>
    <row r="137" spans="1:17" ht="11.45" customHeight="1" x14ac:dyDescent="0.25">
      <c r="A137" s="55" t="s">
        <v>30</v>
      </c>
      <c r="B137" s="54">
        <f t="shared" ref="B137:Q137" si="17">IF(B19=0,0,B19/B$17)</f>
        <v>9.2862056146620102E-4</v>
      </c>
      <c r="C137" s="54">
        <f t="shared" si="17"/>
        <v>9.0654337598523827E-4</v>
      </c>
      <c r="D137" s="54">
        <f t="shared" si="17"/>
        <v>9.0521547240237678E-4</v>
      </c>
      <c r="E137" s="54">
        <f t="shared" si="17"/>
        <v>8.4796173351666814E-4</v>
      </c>
      <c r="F137" s="54">
        <f t="shared" si="17"/>
        <v>7.8650476247577841E-4</v>
      </c>
      <c r="G137" s="54">
        <f t="shared" si="17"/>
        <v>7.6180183942305103E-4</v>
      </c>
      <c r="H137" s="54">
        <f t="shared" si="17"/>
        <v>8.1308946308683279E-4</v>
      </c>
      <c r="I137" s="54">
        <f t="shared" si="17"/>
        <v>8.632710660864282E-4</v>
      </c>
      <c r="J137" s="54">
        <f t="shared" si="17"/>
        <v>8.6448287093618479E-4</v>
      </c>
      <c r="K137" s="54">
        <f t="shared" si="17"/>
        <v>9.5836182512017392E-4</v>
      </c>
      <c r="L137" s="54">
        <f t="shared" si="17"/>
        <v>9.1941731641819672E-4</v>
      </c>
      <c r="M137" s="54">
        <f t="shared" si="17"/>
        <v>8.7963922812447513E-4</v>
      </c>
      <c r="N137" s="54">
        <f t="shared" si="17"/>
        <v>9.5140859031831869E-4</v>
      </c>
      <c r="O137" s="54">
        <f t="shared" si="17"/>
        <v>1.0099303280376843E-3</v>
      </c>
      <c r="P137" s="54">
        <f t="shared" si="17"/>
        <v>1.0825827947406272E-3</v>
      </c>
      <c r="Q137" s="54">
        <f t="shared" si="17"/>
        <v>1.1821289689825701E-3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0.5450056176962127</v>
      </c>
      <c r="C138" s="50">
        <f t="shared" si="18"/>
        <v>0.53281958522977169</v>
      </c>
      <c r="D138" s="50">
        <f t="shared" si="18"/>
        <v>0.52335304203728461</v>
      </c>
      <c r="E138" s="50">
        <f t="shared" si="18"/>
        <v>0.4998037823575085</v>
      </c>
      <c r="F138" s="50">
        <f t="shared" si="18"/>
        <v>0.4398263954460635</v>
      </c>
      <c r="G138" s="50">
        <f t="shared" si="18"/>
        <v>0.40276150835354779</v>
      </c>
      <c r="H138" s="50">
        <f t="shared" si="18"/>
        <v>0.4052567000448718</v>
      </c>
      <c r="I138" s="50">
        <f t="shared" si="18"/>
        <v>0.42575733912409297</v>
      </c>
      <c r="J138" s="50">
        <f t="shared" si="18"/>
        <v>0.41601147971407143</v>
      </c>
      <c r="K138" s="50">
        <f t="shared" si="18"/>
        <v>0.43388204909464217</v>
      </c>
      <c r="L138" s="50">
        <f t="shared" si="18"/>
        <v>0.39394711577140384</v>
      </c>
      <c r="M138" s="50">
        <f t="shared" si="18"/>
        <v>0.38609680087134446</v>
      </c>
      <c r="N138" s="50">
        <f t="shared" si="18"/>
        <v>0.39781882472539604</v>
      </c>
      <c r="O138" s="50">
        <f t="shared" si="18"/>
        <v>0.38062919518011251</v>
      </c>
      <c r="P138" s="50">
        <f t="shared" si="18"/>
        <v>0.3927789204150603</v>
      </c>
      <c r="Q138" s="50">
        <f t="shared" si="18"/>
        <v>0.39999736276145742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0.35865982526360074</v>
      </c>
      <c r="C139" s="52">
        <f t="shared" si="19"/>
        <v>0.33586922687547283</v>
      </c>
      <c r="D139" s="52">
        <f t="shared" si="19"/>
        <v>0.31489880193822906</v>
      </c>
      <c r="E139" s="52">
        <f t="shared" si="19"/>
        <v>0.29007561584725616</v>
      </c>
      <c r="F139" s="52">
        <f t="shared" si="19"/>
        <v>0.24108057351640869</v>
      </c>
      <c r="G139" s="52">
        <f t="shared" si="19"/>
        <v>0.20742448973372835</v>
      </c>
      <c r="H139" s="52">
        <f t="shared" si="19"/>
        <v>0.19452987530221771</v>
      </c>
      <c r="I139" s="52">
        <f t="shared" si="19"/>
        <v>0.19427647605707463</v>
      </c>
      <c r="J139" s="52">
        <f t="shared" si="19"/>
        <v>0.18222015041859796</v>
      </c>
      <c r="K139" s="52">
        <f t="shared" si="19"/>
        <v>0.18138070420086225</v>
      </c>
      <c r="L139" s="52">
        <f t="shared" si="19"/>
        <v>0.15938265151422379</v>
      </c>
      <c r="M139" s="52">
        <f t="shared" si="19"/>
        <v>0.15357468143189223</v>
      </c>
      <c r="N139" s="52">
        <f t="shared" si="19"/>
        <v>0.15672593478017999</v>
      </c>
      <c r="O139" s="52">
        <f t="shared" si="19"/>
        <v>0.14567205635989119</v>
      </c>
      <c r="P139" s="52">
        <f t="shared" si="19"/>
        <v>0.14593065449962347</v>
      </c>
      <c r="Q139" s="52">
        <f t="shared" si="19"/>
        <v>0.14661319008791987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0.18513222649170472</v>
      </c>
      <c r="C140" s="52">
        <f t="shared" si="20"/>
        <v>0.19521254675850236</v>
      </c>
      <c r="D140" s="52">
        <f t="shared" si="20"/>
        <v>0.2062384247273284</v>
      </c>
      <c r="E140" s="52">
        <f t="shared" si="20"/>
        <v>0.20822151940729647</v>
      </c>
      <c r="F140" s="52">
        <f t="shared" si="20"/>
        <v>0.19745920246080764</v>
      </c>
      <c r="G140" s="52">
        <f t="shared" si="20"/>
        <v>0.19452455064117855</v>
      </c>
      <c r="H140" s="52">
        <f t="shared" si="20"/>
        <v>0.21030326146883399</v>
      </c>
      <c r="I140" s="52">
        <f t="shared" si="20"/>
        <v>0.23059636168898059</v>
      </c>
      <c r="J140" s="52">
        <f t="shared" si="20"/>
        <v>0.23291435998027568</v>
      </c>
      <c r="K140" s="52">
        <f t="shared" si="20"/>
        <v>0.25155305497612912</v>
      </c>
      <c r="L140" s="52">
        <f t="shared" si="20"/>
        <v>0.23411766753234262</v>
      </c>
      <c r="M140" s="52">
        <f t="shared" si="20"/>
        <v>0.23210133345327152</v>
      </c>
      <c r="N140" s="52">
        <f t="shared" si="20"/>
        <v>0.239909317637543</v>
      </c>
      <c r="O140" s="52">
        <f t="shared" si="20"/>
        <v>0.23409190061468155</v>
      </c>
      <c r="P140" s="52">
        <f t="shared" si="20"/>
        <v>0.24595868155830866</v>
      </c>
      <c r="Q140" s="52">
        <f t="shared" si="20"/>
        <v>0.25247297822533477</v>
      </c>
    </row>
    <row r="141" spans="1:17" ht="11.45" customHeight="1" x14ac:dyDescent="0.25">
      <c r="A141" s="53" t="s">
        <v>57</v>
      </c>
      <c r="B141" s="52">
        <f t="shared" ref="B141:Q141" si="21">IF(B23=0,0,B23/B$17)</f>
        <v>1.2135659409071866E-3</v>
      </c>
      <c r="C141" s="52">
        <f t="shared" si="21"/>
        <v>1.7378115957965539E-3</v>
      </c>
      <c r="D141" s="52">
        <f t="shared" si="21"/>
        <v>2.215815371727165E-3</v>
      </c>
      <c r="E141" s="52">
        <f t="shared" si="21"/>
        <v>1.5066471029558809E-3</v>
      </c>
      <c r="F141" s="52">
        <f t="shared" si="21"/>
        <v>1.2866194688472569E-3</v>
      </c>
      <c r="G141" s="52">
        <f t="shared" si="21"/>
        <v>8.1246797864088164E-4</v>
      </c>
      <c r="H141" s="52">
        <f t="shared" si="21"/>
        <v>4.2356327382012977E-4</v>
      </c>
      <c r="I141" s="52">
        <f t="shared" si="21"/>
        <v>8.8450137803777035E-4</v>
      </c>
      <c r="J141" s="52">
        <f t="shared" si="21"/>
        <v>8.7696931519780081E-4</v>
      </c>
      <c r="K141" s="52">
        <f t="shared" si="21"/>
        <v>9.4828991765083612E-4</v>
      </c>
      <c r="L141" s="52">
        <f t="shared" si="21"/>
        <v>4.4679672483744789E-4</v>
      </c>
      <c r="M141" s="52">
        <f t="shared" si="21"/>
        <v>4.2078598618070694E-4</v>
      </c>
      <c r="N141" s="52">
        <f t="shared" si="21"/>
        <v>8.8291271564314936E-4</v>
      </c>
      <c r="O141" s="52">
        <f t="shared" si="21"/>
        <v>4.2642944054153449E-4</v>
      </c>
      <c r="P141" s="52">
        <f t="shared" si="21"/>
        <v>4.3904387471663573E-4</v>
      </c>
      <c r="Q141" s="52">
        <f t="shared" si="21"/>
        <v>4.7031508542796154E-4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0</v>
      </c>
      <c r="G142" s="52">
        <f t="shared" si="22"/>
        <v>0</v>
      </c>
      <c r="H142" s="52">
        <f t="shared" si="22"/>
        <v>0</v>
      </c>
      <c r="I142" s="52">
        <f t="shared" si="22"/>
        <v>0</v>
      </c>
      <c r="J142" s="52">
        <f t="shared" si="22"/>
        <v>0</v>
      </c>
      <c r="K142" s="52">
        <f t="shared" si="22"/>
        <v>0</v>
      </c>
      <c r="L142" s="52">
        <f t="shared" si="22"/>
        <v>0</v>
      </c>
      <c r="M142" s="52">
        <f t="shared" si="22"/>
        <v>0</v>
      </c>
      <c r="N142" s="52">
        <f t="shared" si="22"/>
        <v>0</v>
      </c>
      <c r="O142" s="52">
        <f t="shared" si="22"/>
        <v>0</v>
      </c>
      <c r="P142" s="52">
        <f t="shared" si="22"/>
        <v>0</v>
      </c>
      <c r="Q142" s="52">
        <f t="shared" si="22"/>
        <v>0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3.0065959202991115E-4</v>
      </c>
      <c r="O143" s="52">
        <f t="shared" si="23"/>
        <v>4.3880876499825214E-4</v>
      </c>
      <c r="P143" s="52">
        <f t="shared" si="23"/>
        <v>4.5054048241152027E-4</v>
      </c>
      <c r="Q143" s="52">
        <f t="shared" si="23"/>
        <v>4.408793627748634E-4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1.5807323092935106E-2</v>
      </c>
      <c r="C145" s="50">
        <f t="shared" si="25"/>
        <v>1.5706327148590868E-2</v>
      </c>
      <c r="D145" s="50">
        <f t="shared" si="25"/>
        <v>1.5971386044373488E-2</v>
      </c>
      <c r="E145" s="50">
        <f t="shared" si="25"/>
        <v>1.4529682824294107E-2</v>
      </c>
      <c r="F145" s="50">
        <f t="shared" si="25"/>
        <v>1.241874798480009E-2</v>
      </c>
      <c r="G145" s="50">
        <f t="shared" si="25"/>
        <v>1.1991812261974709E-2</v>
      </c>
      <c r="H145" s="50">
        <f t="shared" si="25"/>
        <v>1.2403854165994141E-2</v>
      </c>
      <c r="I145" s="50">
        <f t="shared" si="25"/>
        <v>1.2839836591352759E-2</v>
      </c>
      <c r="J145" s="50">
        <f t="shared" si="25"/>
        <v>1.2972765996641362E-2</v>
      </c>
      <c r="K145" s="50">
        <f t="shared" si="25"/>
        <v>1.4322420737247597E-2</v>
      </c>
      <c r="L145" s="50">
        <f t="shared" si="25"/>
        <v>1.370938999794177E-2</v>
      </c>
      <c r="M145" s="50">
        <f t="shared" si="25"/>
        <v>1.3136809378811945E-2</v>
      </c>
      <c r="N145" s="50">
        <f t="shared" si="25"/>
        <v>1.3664905803113032E-2</v>
      </c>
      <c r="O145" s="50">
        <f t="shared" si="25"/>
        <v>1.3925687872605518E-2</v>
      </c>
      <c r="P145" s="50">
        <f t="shared" si="25"/>
        <v>1.4316023136826466E-2</v>
      </c>
      <c r="Q145" s="50">
        <f t="shared" si="25"/>
        <v>1.5685146931199902E-2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0</v>
      </c>
      <c r="C146" s="52">
        <f t="shared" si="26"/>
        <v>0</v>
      </c>
      <c r="D146" s="52">
        <f t="shared" si="26"/>
        <v>0</v>
      </c>
      <c r="E146" s="52">
        <f t="shared" si="26"/>
        <v>0</v>
      </c>
      <c r="F146" s="52">
        <f t="shared" si="26"/>
        <v>0</v>
      </c>
      <c r="G146" s="52">
        <f t="shared" si="26"/>
        <v>0</v>
      </c>
      <c r="H146" s="52">
        <f t="shared" si="26"/>
        <v>0</v>
      </c>
      <c r="I146" s="52">
        <f t="shared" si="26"/>
        <v>0</v>
      </c>
      <c r="J146" s="52">
        <f t="shared" si="26"/>
        <v>0</v>
      </c>
      <c r="K146" s="52">
        <f t="shared" si="26"/>
        <v>0</v>
      </c>
      <c r="L146" s="52">
        <f t="shared" si="26"/>
        <v>0</v>
      </c>
      <c r="M146" s="52">
        <f t="shared" si="26"/>
        <v>0</v>
      </c>
      <c r="N146" s="52">
        <f t="shared" si="26"/>
        <v>0</v>
      </c>
      <c r="O146" s="52">
        <f t="shared" si="26"/>
        <v>0</v>
      </c>
      <c r="P146" s="52">
        <f t="shared" si="26"/>
        <v>0</v>
      </c>
      <c r="Q146" s="52">
        <f t="shared" si="26"/>
        <v>0</v>
      </c>
    </row>
    <row r="147" spans="1:17" ht="11.45" customHeight="1" x14ac:dyDescent="0.25">
      <c r="A147" s="53" t="s">
        <v>58</v>
      </c>
      <c r="B147" s="52">
        <f t="shared" ref="B147:Q147" si="27">IF(B29=0,0,B29/B$17)</f>
        <v>1.5807323092935106E-2</v>
      </c>
      <c r="C147" s="52">
        <f t="shared" si="27"/>
        <v>1.5706327148590868E-2</v>
      </c>
      <c r="D147" s="52">
        <f t="shared" si="27"/>
        <v>1.5971386044373488E-2</v>
      </c>
      <c r="E147" s="52">
        <f t="shared" si="27"/>
        <v>1.4529682824294107E-2</v>
      </c>
      <c r="F147" s="52">
        <f t="shared" si="27"/>
        <v>1.241874798480009E-2</v>
      </c>
      <c r="G147" s="52">
        <f t="shared" si="27"/>
        <v>1.1991812261974709E-2</v>
      </c>
      <c r="H147" s="52">
        <f t="shared" si="27"/>
        <v>1.2403854165994141E-2</v>
      </c>
      <c r="I147" s="52">
        <f t="shared" si="27"/>
        <v>1.2839836591352759E-2</v>
      </c>
      <c r="J147" s="52">
        <f t="shared" si="27"/>
        <v>1.2972765996641362E-2</v>
      </c>
      <c r="K147" s="52">
        <f t="shared" si="27"/>
        <v>1.4322420737247597E-2</v>
      </c>
      <c r="L147" s="52">
        <f t="shared" si="27"/>
        <v>1.370938999794177E-2</v>
      </c>
      <c r="M147" s="52">
        <f t="shared" si="27"/>
        <v>1.3136809378811945E-2</v>
      </c>
      <c r="N147" s="52">
        <f t="shared" si="27"/>
        <v>1.3664905803113032E-2</v>
      </c>
      <c r="O147" s="52">
        <f t="shared" si="27"/>
        <v>1.3925687872605518E-2</v>
      </c>
      <c r="P147" s="52">
        <f t="shared" si="27"/>
        <v>1.4316023136826466E-2</v>
      </c>
      <c r="Q147" s="52">
        <f t="shared" si="27"/>
        <v>1.5685146931199902E-2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0</v>
      </c>
      <c r="Q148" s="52">
        <f t="shared" si="28"/>
        <v>0</v>
      </c>
    </row>
    <row r="149" spans="1:17" ht="11.45" customHeight="1" x14ac:dyDescent="0.25">
      <c r="A149" s="53" t="s">
        <v>56</v>
      </c>
      <c r="B149" s="52">
        <f t="shared" ref="B149:Q149" si="29">IF(B31=0,0,B31/B$17)</f>
        <v>0</v>
      </c>
      <c r="C149" s="52">
        <f t="shared" si="29"/>
        <v>0</v>
      </c>
      <c r="D149" s="52">
        <f t="shared" si="29"/>
        <v>0</v>
      </c>
      <c r="E149" s="52">
        <f t="shared" si="29"/>
        <v>0</v>
      </c>
      <c r="F149" s="52">
        <f t="shared" si="29"/>
        <v>0</v>
      </c>
      <c r="G149" s="52">
        <f t="shared" si="29"/>
        <v>0</v>
      </c>
      <c r="H149" s="52">
        <f t="shared" si="29"/>
        <v>0</v>
      </c>
      <c r="I149" s="52">
        <f t="shared" si="29"/>
        <v>0</v>
      </c>
      <c r="J149" s="52">
        <f t="shared" si="29"/>
        <v>0</v>
      </c>
      <c r="K149" s="52">
        <f t="shared" si="29"/>
        <v>0</v>
      </c>
      <c r="L149" s="52">
        <f t="shared" si="29"/>
        <v>0</v>
      </c>
      <c r="M149" s="52">
        <f t="shared" si="29"/>
        <v>0</v>
      </c>
      <c r="N149" s="52">
        <f t="shared" si="29"/>
        <v>0</v>
      </c>
      <c r="O149" s="52">
        <f t="shared" si="29"/>
        <v>0</v>
      </c>
      <c r="P149" s="52">
        <f t="shared" si="29"/>
        <v>0</v>
      </c>
      <c r="Q149" s="52">
        <f t="shared" si="29"/>
        <v>0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0.43825843864938618</v>
      </c>
      <c r="C151" s="56">
        <f t="shared" si="31"/>
        <v>0.45056754424565215</v>
      </c>
      <c r="D151" s="56">
        <f t="shared" si="31"/>
        <v>0.45977035644593955</v>
      </c>
      <c r="E151" s="56">
        <f t="shared" si="31"/>
        <v>0.48481857308468068</v>
      </c>
      <c r="F151" s="56">
        <f t="shared" si="31"/>
        <v>0.54696835180666059</v>
      </c>
      <c r="G151" s="56">
        <f t="shared" si="31"/>
        <v>0.58448487754505452</v>
      </c>
      <c r="H151" s="56">
        <f t="shared" si="31"/>
        <v>0.58152635632604721</v>
      </c>
      <c r="I151" s="56">
        <f t="shared" si="31"/>
        <v>0.56053955321846793</v>
      </c>
      <c r="J151" s="56">
        <f t="shared" si="31"/>
        <v>0.57015127141835098</v>
      </c>
      <c r="K151" s="56">
        <f t="shared" si="31"/>
        <v>0.55083716834299012</v>
      </c>
      <c r="L151" s="56">
        <f t="shared" si="31"/>
        <v>0.59142407691423615</v>
      </c>
      <c r="M151" s="56">
        <f t="shared" si="31"/>
        <v>0.59988675052171903</v>
      </c>
      <c r="N151" s="56">
        <f t="shared" si="31"/>
        <v>0.58756486088117255</v>
      </c>
      <c r="O151" s="56">
        <f t="shared" si="31"/>
        <v>0.60443518661924434</v>
      </c>
      <c r="P151" s="56">
        <f t="shared" si="31"/>
        <v>0.5918224736533727</v>
      </c>
      <c r="Q151" s="56">
        <f t="shared" si="31"/>
        <v>0.58313536133836008</v>
      </c>
    </row>
    <row r="152" spans="1:17" ht="11.45" customHeight="1" x14ac:dyDescent="0.25">
      <c r="A152" s="55" t="s">
        <v>27</v>
      </c>
      <c r="B152" s="54">
        <f t="shared" ref="B152:Q152" si="32">IF(B34=0,0,B34/B$17)</f>
        <v>1.6735289710089675E-2</v>
      </c>
      <c r="C152" s="54">
        <f t="shared" si="32"/>
        <v>1.6742859243328762E-2</v>
      </c>
      <c r="D152" s="54">
        <f t="shared" si="32"/>
        <v>1.693657750988822E-2</v>
      </c>
      <c r="E152" s="54">
        <f t="shared" si="32"/>
        <v>1.5744381832879531E-2</v>
      </c>
      <c r="F152" s="54">
        <f t="shared" si="32"/>
        <v>1.3869302315914966E-2</v>
      </c>
      <c r="G152" s="54">
        <f t="shared" si="32"/>
        <v>1.3647627493141813E-2</v>
      </c>
      <c r="H152" s="54">
        <f t="shared" si="32"/>
        <v>1.4841652610871213E-2</v>
      </c>
      <c r="I152" s="54">
        <f t="shared" si="32"/>
        <v>1.6135991829201807E-2</v>
      </c>
      <c r="J152" s="54">
        <f t="shared" si="32"/>
        <v>1.6645099874354488E-2</v>
      </c>
      <c r="K152" s="54">
        <f t="shared" si="32"/>
        <v>1.8116112245146532E-2</v>
      </c>
      <c r="L152" s="54">
        <f t="shared" si="32"/>
        <v>1.7724082257677812E-2</v>
      </c>
      <c r="M152" s="54">
        <f t="shared" si="32"/>
        <v>1.7539908955710923E-2</v>
      </c>
      <c r="N152" s="54">
        <f t="shared" si="32"/>
        <v>1.8747808105118599E-2</v>
      </c>
      <c r="O152" s="54">
        <f t="shared" si="32"/>
        <v>1.9412291775174718E-2</v>
      </c>
      <c r="P152" s="54">
        <f t="shared" si="32"/>
        <v>2.1090549043303972E-2</v>
      </c>
      <c r="Q152" s="54">
        <f t="shared" si="32"/>
        <v>2.332834350558834E-2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1.4797050989563984E-3</v>
      </c>
      <c r="C153" s="52">
        <f t="shared" si="33"/>
        <v>1.263293496043259E-3</v>
      </c>
      <c r="D153" s="52">
        <f t="shared" si="33"/>
        <v>1.1066186515150188E-3</v>
      </c>
      <c r="E153" s="52">
        <f t="shared" si="33"/>
        <v>8.9968940467669749E-4</v>
      </c>
      <c r="F153" s="52">
        <f t="shared" si="33"/>
        <v>6.7618757040985441E-4</v>
      </c>
      <c r="G153" s="52">
        <f t="shared" si="33"/>
        <v>5.6270509892055647E-4</v>
      </c>
      <c r="H153" s="52">
        <f t="shared" si="33"/>
        <v>5.250843488499113E-4</v>
      </c>
      <c r="I153" s="52">
        <f t="shared" si="33"/>
        <v>5.0604360646328245E-4</v>
      </c>
      <c r="J153" s="52">
        <f t="shared" si="33"/>
        <v>4.7256325645429525E-4</v>
      </c>
      <c r="K153" s="52">
        <f t="shared" si="33"/>
        <v>4.5548602944450381E-4</v>
      </c>
      <c r="L153" s="52">
        <f t="shared" si="33"/>
        <v>4.1355531963991563E-4</v>
      </c>
      <c r="M153" s="52">
        <f t="shared" si="33"/>
        <v>3.6836118856673969E-4</v>
      </c>
      <c r="N153" s="52">
        <f t="shared" si="33"/>
        <v>3.6194096505894491E-4</v>
      </c>
      <c r="O153" s="52">
        <f t="shared" si="33"/>
        <v>3.5691996104912508E-4</v>
      </c>
      <c r="P153" s="52">
        <f t="shared" si="33"/>
        <v>3.7117475318540439E-4</v>
      </c>
      <c r="Q153" s="52">
        <f t="shared" si="33"/>
        <v>3.9077313856471338E-4</v>
      </c>
    </row>
    <row r="154" spans="1:17" ht="11.45" customHeight="1" x14ac:dyDescent="0.25">
      <c r="A154" s="53" t="s">
        <v>58</v>
      </c>
      <c r="B154" s="52">
        <f t="shared" ref="B154:Q154" si="34">IF(B36=0,0,B36/B$17)</f>
        <v>1.5255584611133279E-2</v>
      </c>
      <c r="C154" s="52">
        <f t="shared" si="34"/>
        <v>1.5479565747285503E-2</v>
      </c>
      <c r="D154" s="52">
        <f t="shared" si="34"/>
        <v>1.5829958858373204E-2</v>
      </c>
      <c r="E154" s="52">
        <f t="shared" si="34"/>
        <v>1.4844692428202834E-2</v>
      </c>
      <c r="F154" s="52">
        <f t="shared" si="34"/>
        <v>1.3193114745505111E-2</v>
      </c>
      <c r="G154" s="52">
        <f t="shared" si="34"/>
        <v>1.3084922394221257E-2</v>
      </c>
      <c r="H154" s="52">
        <f t="shared" si="34"/>
        <v>1.4316568262021302E-2</v>
      </c>
      <c r="I154" s="52">
        <f t="shared" si="34"/>
        <v>1.5629948222738523E-2</v>
      </c>
      <c r="J154" s="52">
        <f t="shared" si="34"/>
        <v>1.6172536617900194E-2</v>
      </c>
      <c r="K154" s="52">
        <f t="shared" si="34"/>
        <v>1.7660626215702028E-2</v>
      </c>
      <c r="L154" s="52">
        <f t="shared" si="34"/>
        <v>1.7310526938037894E-2</v>
      </c>
      <c r="M154" s="52">
        <f t="shared" si="34"/>
        <v>1.7171547767144184E-2</v>
      </c>
      <c r="N154" s="52">
        <f t="shared" si="34"/>
        <v>1.8385867140059655E-2</v>
      </c>
      <c r="O154" s="52">
        <f t="shared" si="34"/>
        <v>1.9030560170373627E-2</v>
      </c>
      <c r="P154" s="52">
        <f t="shared" si="34"/>
        <v>2.0686782292106225E-2</v>
      </c>
      <c r="Q154" s="52">
        <f t="shared" si="34"/>
        <v>2.2900449108879325E-2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2.4811643751967149E-5</v>
      </c>
      <c r="P155" s="52">
        <f t="shared" si="35"/>
        <v>3.2591998012344377E-5</v>
      </c>
      <c r="Q155" s="52">
        <f t="shared" si="35"/>
        <v>3.7121258144302408E-5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0</v>
      </c>
      <c r="P156" s="52">
        <f t="shared" si="36"/>
        <v>0</v>
      </c>
      <c r="Q156" s="52">
        <f t="shared" si="36"/>
        <v>0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0.42152314893929654</v>
      </c>
      <c r="C158" s="50">
        <f t="shared" si="38"/>
        <v>0.43382468500232335</v>
      </c>
      <c r="D158" s="50">
        <f t="shared" si="38"/>
        <v>0.44283377893605136</v>
      </c>
      <c r="E158" s="50">
        <f t="shared" si="38"/>
        <v>0.46907419125180116</v>
      </c>
      <c r="F158" s="50">
        <f t="shared" si="38"/>
        <v>0.5330990494907456</v>
      </c>
      <c r="G158" s="50">
        <f t="shared" si="38"/>
        <v>0.57083725005191266</v>
      </c>
      <c r="H158" s="50">
        <f t="shared" si="38"/>
        <v>0.56668470371517599</v>
      </c>
      <c r="I158" s="50">
        <f t="shared" si="38"/>
        <v>0.54440356138926616</v>
      </c>
      <c r="J158" s="50">
        <f t="shared" si="38"/>
        <v>0.55350617154399651</v>
      </c>
      <c r="K158" s="50">
        <f t="shared" si="38"/>
        <v>0.53272105609784359</v>
      </c>
      <c r="L158" s="50">
        <f t="shared" si="38"/>
        <v>0.57369999465655841</v>
      </c>
      <c r="M158" s="50">
        <f t="shared" si="38"/>
        <v>0.58234684156600813</v>
      </c>
      <c r="N158" s="50">
        <f t="shared" si="38"/>
        <v>0.56881705277605388</v>
      </c>
      <c r="O158" s="50">
        <f t="shared" si="38"/>
        <v>0.58502289484406966</v>
      </c>
      <c r="P158" s="50">
        <f t="shared" si="38"/>
        <v>0.57073192461006872</v>
      </c>
      <c r="Q158" s="50">
        <f t="shared" si="38"/>
        <v>0.55980701783277176</v>
      </c>
    </row>
    <row r="159" spans="1:17" ht="11.45" customHeight="1" x14ac:dyDescent="0.25">
      <c r="A159" s="53" t="s">
        <v>23</v>
      </c>
      <c r="B159" s="52">
        <f t="shared" ref="B159:Q159" si="39">IF(B41=0,0,B41/B$17)</f>
        <v>2.1425021334580192E-2</v>
      </c>
      <c r="C159" s="52">
        <f t="shared" si="39"/>
        <v>2.3361668986593125E-2</v>
      </c>
      <c r="D159" s="52">
        <f t="shared" si="39"/>
        <v>2.6115875039249194E-2</v>
      </c>
      <c r="E159" s="52">
        <f t="shared" si="39"/>
        <v>2.3726531202258361E-2</v>
      </c>
      <c r="F159" s="52">
        <f t="shared" si="39"/>
        <v>2.0236238993458971E-2</v>
      </c>
      <c r="G159" s="52">
        <f t="shared" si="39"/>
        <v>1.8420536769485265E-2</v>
      </c>
      <c r="H159" s="52">
        <f t="shared" si="39"/>
        <v>2.0986356163859122E-2</v>
      </c>
      <c r="I159" s="52">
        <f t="shared" si="39"/>
        <v>2.0575122150715101E-2</v>
      </c>
      <c r="J159" s="52">
        <f t="shared" si="39"/>
        <v>1.8875301585005388E-2</v>
      </c>
      <c r="K159" s="52">
        <f t="shared" si="39"/>
        <v>1.3310119968106852E-2</v>
      </c>
      <c r="L159" s="52">
        <f t="shared" si="39"/>
        <v>1.4172051694750642E-2</v>
      </c>
      <c r="M159" s="52">
        <f t="shared" si="39"/>
        <v>1.4601670256490933E-2</v>
      </c>
      <c r="N159" s="52">
        <f t="shared" si="39"/>
        <v>2.2691268816362652E-2</v>
      </c>
      <c r="O159" s="52">
        <f t="shared" si="39"/>
        <v>1.8535088230597647E-2</v>
      </c>
      <c r="P159" s="52">
        <f t="shared" si="39"/>
        <v>2.5033958715058941E-2</v>
      </c>
      <c r="Q159" s="52">
        <f t="shared" si="39"/>
        <v>2.5738300791942541E-2</v>
      </c>
    </row>
    <row r="160" spans="1:17" ht="11.45" customHeight="1" x14ac:dyDescent="0.25">
      <c r="A160" s="47" t="s">
        <v>22</v>
      </c>
      <c r="B160" s="46">
        <f t="shared" ref="B160:Q160" si="40">IF(B42=0,0,B42/B$17)</f>
        <v>0.40009812760471636</v>
      </c>
      <c r="C160" s="46">
        <f t="shared" si="40"/>
        <v>0.41046301601573021</v>
      </c>
      <c r="D160" s="46">
        <f t="shared" si="40"/>
        <v>0.41671790389680213</v>
      </c>
      <c r="E160" s="46">
        <f t="shared" si="40"/>
        <v>0.44534766004954285</v>
      </c>
      <c r="F160" s="46">
        <f t="shared" si="40"/>
        <v>0.51286281049728666</v>
      </c>
      <c r="G160" s="46">
        <f t="shared" si="40"/>
        <v>0.55241671328242736</v>
      </c>
      <c r="H160" s="46">
        <f t="shared" si="40"/>
        <v>0.54569834755131685</v>
      </c>
      <c r="I160" s="46">
        <f t="shared" si="40"/>
        <v>0.52382843923855105</v>
      </c>
      <c r="J160" s="46">
        <f t="shared" si="40"/>
        <v>0.53463086995899112</v>
      </c>
      <c r="K160" s="46">
        <f t="shared" si="40"/>
        <v>0.51941093612973666</v>
      </c>
      <c r="L160" s="46">
        <f t="shared" si="40"/>
        <v>0.55952794296180774</v>
      </c>
      <c r="M160" s="46">
        <f t="shared" si="40"/>
        <v>0.56774517130951718</v>
      </c>
      <c r="N160" s="46">
        <f t="shared" si="40"/>
        <v>0.54612578395969125</v>
      </c>
      <c r="O160" s="46">
        <f t="shared" si="40"/>
        <v>0.56648780661347209</v>
      </c>
      <c r="P160" s="46">
        <f t="shared" si="40"/>
        <v>0.54569796589500985</v>
      </c>
      <c r="Q160" s="46">
        <f t="shared" si="40"/>
        <v>0.53406871704082926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305355.46443452104</v>
      </c>
      <c r="C3" s="41">
        <f>TrRoad_act!C57</f>
        <v>312627.22734464728</v>
      </c>
      <c r="D3" s="41">
        <f>TrRoad_act!D57</f>
        <v>320112.43175668444</v>
      </c>
      <c r="E3" s="41">
        <f>TrRoad_act!E57</f>
        <v>328478.05113512109</v>
      </c>
      <c r="F3" s="41">
        <f>TrRoad_act!F57</f>
        <v>336509.31735468237</v>
      </c>
      <c r="G3" s="41">
        <f>TrRoad_act!G57</f>
        <v>347639.63934288651</v>
      </c>
      <c r="H3" s="41">
        <f>TrRoad_act!H57</f>
        <v>358169.21453931747</v>
      </c>
      <c r="I3" s="41">
        <f>TrRoad_act!I57</f>
        <v>367300.95863814896</v>
      </c>
      <c r="J3" s="41">
        <f>TrRoad_act!J57</f>
        <v>377330.0368072617</v>
      </c>
      <c r="K3" s="41">
        <f>TrRoad_act!K57</f>
        <v>383983.16384194262</v>
      </c>
      <c r="L3" s="41">
        <f>TrRoad_act!L57</f>
        <v>392123.46652156435</v>
      </c>
      <c r="M3" s="41">
        <f>TrRoad_act!M57</f>
        <v>403050.2185243222</v>
      </c>
      <c r="N3" s="41">
        <f>TrRoad_act!N57</f>
        <v>415558.23282919265</v>
      </c>
      <c r="O3" s="41">
        <f>TrRoad_act!O57</f>
        <v>424303.69131800788</v>
      </c>
      <c r="P3" s="41">
        <f>TrRoad_act!P57</f>
        <v>435643.74910108797</v>
      </c>
      <c r="Q3" s="41">
        <f>TrRoad_act!Q57</f>
        <v>446377.66613100021</v>
      </c>
    </row>
    <row r="4" spans="1:17" ht="11.45" customHeight="1" x14ac:dyDescent="0.25">
      <c r="A4" s="25" t="s">
        <v>39</v>
      </c>
      <c r="B4" s="40">
        <f>TrRoad_act!B58</f>
        <v>285578</v>
      </c>
      <c r="C4" s="40">
        <f>TrRoad_act!C58</f>
        <v>292459</v>
      </c>
      <c r="D4" s="40">
        <f>TrRoad_act!D58</f>
        <v>299516</v>
      </c>
      <c r="E4" s="40">
        <f>TrRoad_act!E58</f>
        <v>307158</v>
      </c>
      <c r="F4" s="40">
        <f>TrRoad_act!F58</f>
        <v>314521</v>
      </c>
      <c r="G4" s="40">
        <f>TrRoad_act!G58</f>
        <v>323837</v>
      </c>
      <c r="H4" s="40">
        <f>TrRoad_act!H58</f>
        <v>333308</v>
      </c>
      <c r="I4" s="40">
        <f>TrRoad_act!I58</f>
        <v>341299</v>
      </c>
      <c r="J4" s="40">
        <f>TrRoad_act!J58</f>
        <v>348653</v>
      </c>
      <c r="K4" s="40">
        <f>TrRoad_act!K58</f>
        <v>353691</v>
      </c>
      <c r="L4" s="40">
        <f>TrRoad_act!L58</f>
        <v>360862</v>
      </c>
      <c r="M4" s="40">
        <f>TrRoad_act!M58</f>
        <v>370525</v>
      </c>
      <c r="N4" s="40">
        <f>TrRoad_act!N58</f>
        <v>381936</v>
      </c>
      <c r="O4" s="40">
        <f>TrRoad_act!O58</f>
        <v>390759</v>
      </c>
      <c r="P4" s="40">
        <f>TrRoad_act!P58</f>
        <v>401880</v>
      </c>
      <c r="Q4" s="40">
        <f>TrRoad_act!Q58</f>
        <v>411219</v>
      </c>
    </row>
    <row r="5" spans="1:17" ht="11.45" customHeight="1" x14ac:dyDescent="0.25">
      <c r="A5" s="23" t="s">
        <v>30</v>
      </c>
      <c r="B5" s="39">
        <f>TrRoad_act!B59</f>
        <v>8972</v>
      </c>
      <c r="C5" s="39">
        <f>TrRoad_act!C59</f>
        <v>10067</v>
      </c>
      <c r="D5" s="39">
        <f>TrRoad_act!D59</f>
        <v>11340</v>
      </c>
      <c r="E5" s="39">
        <f>TrRoad_act!E59</f>
        <v>12721</v>
      </c>
      <c r="F5" s="39">
        <f>TrRoad_act!F59</f>
        <v>14012</v>
      </c>
      <c r="G5" s="39">
        <f>TrRoad_act!G59</f>
        <v>15207</v>
      </c>
      <c r="H5" s="39">
        <f>TrRoad_act!H59</f>
        <v>16509</v>
      </c>
      <c r="I5" s="39">
        <f>TrRoad_act!I59</f>
        <v>17844</v>
      </c>
      <c r="J5" s="39">
        <f>TrRoad_act!J59</f>
        <v>19108</v>
      </c>
      <c r="K5" s="39">
        <f>TrRoad_act!K59</f>
        <v>20566</v>
      </c>
      <c r="L5" s="39">
        <f>TrRoad_act!L59</f>
        <v>22026</v>
      </c>
      <c r="M5" s="39">
        <f>TrRoad_act!M59</f>
        <v>23222</v>
      </c>
      <c r="N5" s="39">
        <f>TrRoad_act!N59</f>
        <v>24308</v>
      </c>
      <c r="O5" s="39">
        <f>TrRoad_act!O59</f>
        <v>25753</v>
      </c>
      <c r="P5" s="39">
        <f>TrRoad_act!P59</f>
        <v>27275</v>
      </c>
      <c r="Q5" s="39">
        <f>TrRoad_act!Q59</f>
        <v>28259</v>
      </c>
    </row>
    <row r="6" spans="1:17" ht="11.45" customHeight="1" x14ac:dyDescent="0.25">
      <c r="A6" s="19" t="s">
        <v>29</v>
      </c>
      <c r="B6" s="38">
        <f>TrRoad_act!B60</f>
        <v>275555</v>
      </c>
      <c r="C6" s="38">
        <f>TrRoad_act!C60</f>
        <v>281270</v>
      </c>
      <c r="D6" s="38">
        <f>TrRoad_act!D60</f>
        <v>287000</v>
      </c>
      <c r="E6" s="38">
        <f>TrRoad_act!E60</f>
        <v>293210</v>
      </c>
      <c r="F6" s="38">
        <f>TrRoad_act!F60</f>
        <v>299240</v>
      </c>
      <c r="G6" s="38">
        <f>TrRoad_act!G60</f>
        <v>307290</v>
      </c>
      <c r="H6" s="38">
        <f>TrRoad_act!H60</f>
        <v>315420</v>
      </c>
      <c r="I6" s="38">
        <f>TrRoad_act!I60</f>
        <v>322000</v>
      </c>
      <c r="J6" s="38">
        <f>TrRoad_act!J60</f>
        <v>328000</v>
      </c>
      <c r="K6" s="38">
        <f>TrRoad_act!K60</f>
        <v>331502</v>
      </c>
      <c r="L6" s="38">
        <f>TrRoad_act!L60</f>
        <v>337200</v>
      </c>
      <c r="M6" s="38">
        <f>TrRoad_act!M60</f>
        <v>345600</v>
      </c>
      <c r="N6" s="38">
        <f>TrRoad_act!N60</f>
        <v>355900</v>
      </c>
      <c r="O6" s="38">
        <f>TrRoad_act!O60</f>
        <v>363247</v>
      </c>
      <c r="P6" s="38">
        <f>TrRoad_act!P60</f>
        <v>372827</v>
      </c>
      <c r="Q6" s="38">
        <f>TrRoad_act!Q60</f>
        <v>381103</v>
      </c>
    </row>
    <row r="7" spans="1:17" ht="11.45" customHeight="1" x14ac:dyDescent="0.25">
      <c r="A7" s="62" t="s">
        <v>59</v>
      </c>
      <c r="B7" s="42">
        <f>TrRoad_act!B61</f>
        <v>193570</v>
      </c>
      <c r="C7" s="42">
        <f>TrRoad_act!C61</f>
        <v>187393</v>
      </c>
      <c r="D7" s="42">
        <f>TrRoad_act!D61</f>
        <v>180869</v>
      </c>
      <c r="E7" s="42">
        <f>TrRoad_act!E61</f>
        <v>174546</v>
      </c>
      <c r="F7" s="42">
        <f>TrRoad_act!F61</f>
        <v>164745</v>
      </c>
      <c r="G7" s="42">
        <f>TrRoad_act!G61</f>
        <v>154960</v>
      </c>
      <c r="H7" s="42">
        <f>TrRoad_act!H61</f>
        <v>145733</v>
      </c>
      <c r="I7" s="42">
        <f>TrRoad_act!I61</f>
        <v>137098</v>
      </c>
      <c r="J7" s="42">
        <f>TrRoad_act!J61</f>
        <v>131185</v>
      </c>
      <c r="K7" s="42">
        <f>TrRoad_act!K61</f>
        <v>125342</v>
      </c>
      <c r="L7" s="42">
        <f>TrRoad_act!L61</f>
        <v>121569</v>
      </c>
      <c r="M7" s="42">
        <f>TrRoad_act!M61</f>
        <v>121062</v>
      </c>
      <c r="N7" s="42">
        <f>TrRoad_act!N61</f>
        <v>121732</v>
      </c>
      <c r="O7" s="42">
        <f>TrRoad_act!O61</f>
        <v>123206</v>
      </c>
      <c r="P7" s="42">
        <f>TrRoad_act!P61</f>
        <v>126475</v>
      </c>
      <c r="Q7" s="42">
        <f>TrRoad_act!Q61</f>
        <v>130425</v>
      </c>
    </row>
    <row r="8" spans="1:17" ht="11.45" customHeight="1" x14ac:dyDescent="0.25">
      <c r="A8" s="62" t="s">
        <v>58</v>
      </c>
      <c r="B8" s="42">
        <f>TrRoad_act!B62</f>
        <v>79520</v>
      </c>
      <c r="C8" s="42">
        <f>TrRoad_act!C62</f>
        <v>91218</v>
      </c>
      <c r="D8" s="42">
        <f>TrRoad_act!D62</f>
        <v>103354</v>
      </c>
      <c r="E8" s="42">
        <f>TrRoad_act!E62</f>
        <v>116034</v>
      </c>
      <c r="F8" s="42">
        <f>TrRoad_act!F62</f>
        <v>131995</v>
      </c>
      <c r="G8" s="42">
        <f>TrRoad_act!G62</f>
        <v>149945</v>
      </c>
      <c r="H8" s="42">
        <f>TrRoad_act!H62</f>
        <v>168517</v>
      </c>
      <c r="I8" s="42">
        <f>TrRoad_act!I62</f>
        <v>183792</v>
      </c>
      <c r="J8" s="42">
        <f>TrRoad_act!J62</f>
        <v>195672</v>
      </c>
      <c r="K8" s="42">
        <f>TrRoad_act!K62</f>
        <v>204916</v>
      </c>
      <c r="L8" s="42">
        <f>TrRoad_act!L62</f>
        <v>214178</v>
      </c>
      <c r="M8" s="42">
        <f>TrRoad_act!M62</f>
        <v>222846</v>
      </c>
      <c r="N8" s="42">
        <f>TrRoad_act!N62</f>
        <v>231932</v>
      </c>
      <c r="O8" s="42">
        <f>TrRoad_act!O62</f>
        <v>237355</v>
      </c>
      <c r="P8" s="42">
        <f>TrRoad_act!P62</f>
        <v>243390</v>
      </c>
      <c r="Q8" s="42">
        <f>TrRoad_act!Q62</f>
        <v>247759</v>
      </c>
    </row>
    <row r="9" spans="1:17" ht="11.45" customHeight="1" x14ac:dyDescent="0.25">
      <c r="A9" s="62" t="s">
        <v>57</v>
      </c>
      <c r="B9" s="42">
        <f>TrRoad_act!B63</f>
        <v>2465</v>
      </c>
      <c r="C9" s="42">
        <f>TrRoad_act!C63</f>
        <v>2659</v>
      </c>
      <c r="D9" s="42">
        <f>TrRoad_act!D63</f>
        <v>2777</v>
      </c>
      <c r="E9" s="42">
        <f>TrRoad_act!E63</f>
        <v>2630</v>
      </c>
      <c r="F9" s="42">
        <f>TrRoad_act!F63</f>
        <v>2500</v>
      </c>
      <c r="G9" s="42">
        <f>TrRoad_act!G63</f>
        <v>2385</v>
      </c>
      <c r="H9" s="42">
        <f>TrRoad_act!H63</f>
        <v>1170</v>
      </c>
      <c r="I9" s="42">
        <f>TrRoad_act!I63</f>
        <v>1110</v>
      </c>
      <c r="J9" s="42">
        <f>TrRoad_act!J63</f>
        <v>1142</v>
      </c>
      <c r="K9" s="42">
        <f>TrRoad_act!K63</f>
        <v>1242</v>
      </c>
      <c r="L9" s="42">
        <f>TrRoad_act!L63</f>
        <v>1255</v>
      </c>
      <c r="M9" s="42">
        <f>TrRoad_act!M63</f>
        <v>1199</v>
      </c>
      <c r="N9" s="42">
        <f>TrRoad_act!N63</f>
        <v>1214</v>
      </c>
      <c r="O9" s="42">
        <f>TrRoad_act!O63</f>
        <v>1275</v>
      </c>
      <c r="P9" s="42">
        <f>TrRoad_act!P63</f>
        <v>1235</v>
      </c>
      <c r="Q9" s="42">
        <f>TrRoad_act!Q63</f>
        <v>1185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0</v>
      </c>
      <c r="G10" s="42">
        <f>TrRoad_act!G64</f>
        <v>0</v>
      </c>
      <c r="H10" s="42">
        <f>TrRoad_act!H64</f>
        <v>0</v>
      </c>
      <c r="I10" s="42">
        <f>TrRoad_act!I64</f>
        <v>0</v>
      </c>
      <c r="J10" s="42">
        <f>TrRoad_act!J64</f>
        <v>0</v>
      </c>
      <c r="K10" s="42">
        <f>TrRoad_act!K64</f>
        <v>0</v>
      </c>
      <c r="L10" s="42">
        <f>TrRoad_act!L64</f>
        <v>0</v>
      </c>
      <c r="M10" s="42">
        <f>TrRoad_act!M64</f>
        <v>0</v>
      </c>
      <c r="N10" s="42">
        <f>TrRoad_act!N64</f>
        <v>0</v>
      </c>
      <c r="O10" s="42">
        <f>TrRoad_act!O64</f>
        <v>0</v>
      </c>
      <c r="P10" s="42">
        <f>TrRoad_act!P64</f>
        <v>0</v>
      </c>
      <c r="Q10" s="42">
        <f>TrRoad_act!Q64</f>
        <v>0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490</v>
      </c>
      <c r="O11" s="42">
        <f>TrRoad_act!O65</f>
        <v>743</v>
      </c>
      <c r="P11" s="42">
        <f>TrRoad_act!P65</f>
        <v>789</v>
      </c>
      <c r="Q11" s="42">
        <f>TrRoad_act!Q65</f>
        <v>778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1</v>
      </c>
      <c r="K12" s="42">
        <f>TrRoad_act!K66</f>
        <v>2</v>
      </c>
      <c r="L12" s="42">
        <f>TrRoad_act!L66</f>
        <v>198</v>
      </c>
      <c r="M12" s="42">
        <f>TrRoad_act!M66</f>
        <v>493</v>
      </c>
      <c r="N12" s="42">
        <f>TrRoad_act!N66</f>
        <v>532</v>
      </c>
      <c r="O12" s="42">
        <f>TrRoad_act!O66</f>
        <v>668</v>
      </c>
      <c r="P12" s="42">
        <f>TrRoad_act!P66</f>
        <v>938</v>
      </c>
      <c r="Q12" s="42">
        <f>TrRoad_act!Q66</f>
        <v>956</v>
      </c>
    </row>
    <row r="13" spans="1:17" ht="11.45" customHeight="1" x14ac:dyDescent="0.25">
      <c r="A13" s="19" t="s">
        <v>28</v>
      </c>
      <c r="B13" s="38">
        <f>TrRoad_act!B67</f>
        <v>1051</v>
      </c>
      <c r="C13" s="38">
        <f>TrRoad_act!C67</f>
        <v>1122</v>
      </c>
      <c r="D13" s="38">
        <f>TrRoad_act!D67</f>
        <v>1176</v>
      </c>
      <c r="E13" s="38">
        <f>TrRoad_act!E67</f>
        <v>1227</v>
      </c>
      <c r="F13" s="38">
        <f>TrRoad_act!F67</f>
        <v>1269</v>
      </c>
      <c r="G13" s="38">
        <f>TrRoad_act!G67</f>
        <v>1340</v>
      </c>
      <c r="H13" s="38">
        <f>TrRoad_act!H67</f>
        <v>1379</v>
      </c>
      <c r="I13" s="38">
        <f>TrRoad_act!I67</f>
        <v>1455</v>
      </c>
      <c r="J13" s="38">
        <f>TrRoad_act!J67</f>
        <v>1545</v>
      </c>
      <c r="K13" s="38">
        <f>TrRoad_act!K67</f>
        <v>1623</v>
      </c>
      <c r="L13" s="38">
        <f>TrRoad_act!L67</f>
        <v>1636</v>
      </c>
      <c r="M13" s="38">
        <f>TrRoad_act!M67</f>
        <v>1703</v>
      </c>
      <c r="N13" s="38">
        <f>TrRoad_act!N67</f>
        <v>1728</v>
      </c>
      <c r="O13" s="38">
        <f>TrRoad_act!O67</f>
        <v>1759</v>
      </c>
      <c r="P13" s="38">
        <f>TrRoad_act!P67</f>
        <v>1778</v>
      </c>
      <c r="Q13" s="38">
        <f>TrRoad_act!Q67</f>
        <v>1857</v>
      </c>
    </row>
    <row r="14" spans="1:17" ht="11.45" customHeight="1" x14ac:dyDescent="0.25">
      <c r="A14" s="62" t="s">
        <v>59</v>
      </c>
      <c r="B14" s="37">
        <f>TrRoad_act!B68</f>
        <v>0</v>
      </c>
      <c r="C14" s="37">
        <f>TrRoad_act!C68</f>
        <v>0</v>
      </c>
      <c r="D14" s="37">
        <f>TrRoad_act!D68</f>
        <v>0</v>
      </c>
      <c r="E14" s="37">
        <f>TrRoad_act!E68</f>
        <v>0</v>
      </c>
      <c r="F14" s="37">
        <f>TrRoad_act!F68</f>
        <v>0</v>
      </c>
      <c r="G14" s="37">
        <f>TrRoad_act!G68</f>
        <v>0</v>
      </c>
      <c r="H14" s="37">
        <f>TrRoad_act!H68</f>
        <v>0</v>
      </c>
      <c r="I14" s="37">
        <f>TrRoad_act!I68</f>
        <v>0</v>
      </c>
      <c r="J14" s="37">
        <f>TrRoad_act!J68</f>
        <v>0</v>
      </c>
      <c r="K14" s="37">
        <f>TrRoad_act!K68</f>
        <v>0</v>
      </c>
      <c r="L14" s="37">
        <f>TrRoad_act!L68</f>
        <v>0</v>
      </c>
      <c r="M14" s="37">
        <f>TrRoad_act!M68</f>
        <v>0</v>
      </c>
      <c r="N14" s="37">
        <f>TrRoad_act!N68</f>
        <v>0</v>
      </c>
      <c r="O14" s="37">
        <f>TrRoad_act!O68</f>
        <v>0</v>
      </c>
      <c r="P14" s="37">
        <f>TrRoad_act!P68</f>
        <v>0</v>
      </c>
      <c r="Q14" s="37">
        <f>TrRoad_act!Q68</f>
        <v>0</v>
      </c>
    </row>
    <row r="15" spans="1:17" ht="11.45" customHeight="1" x14ac:dyDescent="0.25">
      <c r="A15" s="62" t="s">
        <v>58</v>
      </c>
      <c r="B15" s="37">
        <f>TrRoad_act!B69</f>
        <v>1051</v>
      </c>
      <c r="C15" s="37">
        <f>TrRoad_act!C69</f>
        <v>1122</v>
      </c>
      <c r="D15" s="37">
        <f>TrRoad_act!D69</f>
        <v>1176</v>
      </c>
      <c r="E15" s="37">
        <f>TrRoad_act!E69</f>
        <v>1224</v>
      </c>
      <c r="F15" s="37">
        <f>TrRoad_act!F69</f>
        <v>1266</v>
      </c>
      <c r="G15" s="37">
        <f>TrRoad_act!G69</f>
        <v>1337</v>
      </c>
      <c r="H15" s="37">
        <f>TrRoad_act!H69</f>
        <v>1376</v>
      </c>
      <c r="I15" s="37">
        <f>TrRoad_act!I69</f>
        <v>1452</v>
      </c>
      <c r="J15" s="37">
        <f>TrRoad_act!J69</f>
        <v>1542</v>
      </c>
      <c r="K15" s="37">
        <f>TrRoad_act!K69</f>
        <v>1621</v>
      </c>
      <c r="L15" s="37">
        <f>TrRoad_act!L69</f>
        <v>1634</v>
      </c>
      <c r="M15" s="37">
        <f>TrRoad_act!M69</f>
        <v>1701</v>
      </c>
      <c r="N15" s="37">
        <f>TrRoad_act!N69</f>
        <v>1726</v>
      </c>
      <c r="O15" s="37">
        <f>TrRoad_act!O69</f>
        <v>1755</v>
      </c>
      <c r="P15" s="37">
        <f>TrRoad_act!P69</f>
        <v>1775</v>
      </c>
      <c r="Q15" s="37">
        <f>TrRoad_act!Q69</f>
        <v>1854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0</v>
      </c>
      <c r="Q16" s="37">
        <f>TrRoad_act!Q70</f>
        <v>0</v>
      </c>
    </row>
    <row r="17" spans="1:17" ht="11.45" customHeight="1" x14ac:dyDescent="0.25">
      <c r="A17" s="62" t="s">
        <v>56</v>
      </c>
      <c r="B17" s="37">
        <f>TrRoad_act!B71</f>
        <v>0</v>
      </c>
      <c r="C17" s="37">
        <f>TrRoad_act!C71</f>
        <v>0</v>
      </c>
      <c r="D17" s="37">
        <f>TrRoad_act!D71</f>
        <v>0</v>
      </c>
      <c r="E17" s="37">
        <f>TrRoad_act!E71</f>
        <v>0</v>
      </c>
      <c r="F17" s="37">
        <f>TrRoad_act!F71</f>
        <v>0</v>
      </c>
      <c r="G17" s="37">
        <f>TrRoad_act!G71</f>
        <v>0</v>
      </c>
      <c r="H17" s="37">
        <f>TrRoad_act!H71</f>
        <v>0</v>
      </c>
      <c r="I17" s="37">
        <f>TrRoad_act!I71</f>
        <v>0</v>
      </c>
      <c r="J17" s="37">
        <f>TrRoad_act!J71</f>
        <v>0</v>
      </c>
      <c r="K17" s="37">
        <f>TrRoad_act!K71</f>
        <v>0</v>
      </c>
      <c r="L17" s="37">
        <f>TrRoad_act!L71</f>
        <v>0</v>
      </c>
      <c r="M17" s="37">
        <f>TrRoad_act!M71</f>
        <v>0</v>
      </c>
      <c r="N17" s="37">
        <f>TrRoad_act!N71</f>
        <v>0</v>
      </c>
      <c r="O17" s="37">
        <f>TrRoad_act!O71</f>
        <v>0</v>
      </c>
      <c r="P17" s="37">
        <f>TrRoad_act!P71</f>
        <v>0</v>
      </c>
      <c r="Q17" s="37">
        <f>TrRoad_act!Q71</f>
        <v>0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3</v>
      </c>
      <c r="F18" s="37">
        <f>TrRoad_act!F72</f>
        <v>3</v>
      </c>
      <c r="G18" s="37">
        <f>TrRoad_act!G72</f>
        <v>3</v>
      </c>
      <c r="H18" s="37">
        <f>TrRoad_act!H72</f>
        <v>3</v>
      </c>
      <c r="I18" s="37">
        <f>TrRoad_act!I72</f>
        <v>3</v>
      </c>
      <c r="J18" s="37">
        <f>TrRoad_act!J72</f>
        <v>3</v>
      </c>
      <c r="K18" s="37">
        <f>TrRoad_act!K72</f>
        <v>2</v>
      </c>
      <c r="L18" s="37">
        <f>TrRoad_act!L72</f>
        <v>2</v>
      </c>
      <c r="M18" s="37">
        <f>TrRoad_act!M72</f>
        <v>2</v>
      </c>
      <c r="N18" s="37">
        <f>TrRoad_act!N72</f>
        <v>2</v>
      </c>
      <c r="O18" s="37">
        <f>TrRoad_act!O72</f>
        <v>4</v>
      </c>
      <c r="P18" s="37">
        <f>TrRoad_act!P72</f>
        <v>3</v>
      </c>
      <c r="Q18" s="37">
        <f>TrRoad_act!Q72</f>
        <v>3</v>
      </c>
    </row>
    <row r="19" spans="1:17" ht="11.45" customHeight="1" x14ac:dyDescent="0.25">
      <c r="A19" s="25" t="s">
        <v>18</v>
      </c>
      <c r="B19" s="40">
        <f>TrRoad_act!B73</f>
        <v>19777.464434521025</v>
      </c>
      <c r="C19" s="40">
        <f>TrRoad_act!C73</f>
        <v>20168.227344647268</v>
      </c>
      <c r="D19" s="40">
        <f>TrRoad_act!D73</f>
        <v>20596.431756684469</v>
      </c>
      <c r="E19" s="40">
        <f>TrRoad_act!E73</f>
        <v>21320.051135121113</v>
      </c>
      <c r="F19" s="40">
        <f>TrRoad_act!F73</f>
        <v>21988.317354682382</v>
      </c>
      <c r="G19" s="40">
        <f>TrRoad_act!G73</f>
        <v>23802.639342886509</v>
      </c>
      <c r="H19" s="40">
        <f>TrRoad_act!H73</f>
        <v>24861.214539317465</v>
      </c>
      <c r="I19" s="40">
        <f>TrRoad_act!I73</f>
        <v>26001.958638148993</v>
      </c>
      <c r="J19" s="40">
        <f>TrRoad_act!J73</f>
        <v>28677.036807261698</v>
      </c>
      <c r="K19" s="40">
        <f>TrRoad_act!K73</f>
        <v>30292.163841942616</v>
      </c>
      <c r="L19" s="40">
        <f>TrRoad_act!L73</f>
        <v>31261.466521564336</v>
      </c>
      <c r="M19" s="40">
        <f>TrRoad_act!M73</f>
        <v>32525.218524322212</v>
      </c>
      <c r="N19" s="40">
        <f>TrRoad_act!N73</f>
        <v>33622.232829192639</v>
      </c>
      <c r="O19" s="40">
        <f>TrRoad_act!O73</f>
        <v>33544.691318007855</v>
      </c>
      <c r="P19" s="40">
        <f>TrRoad_act!P73</f>
        <v>33763.749101087968</v>
      </c>
      <c r="Q19" s="40">
        <f>TrRoad_act!Q73</f>
        <v>35158.666131000202</v>
      </c>
    </row>
    <row r="20" spans="1:17" ht="11.45" customHeight="1" x14ac:dyDescent="0.25">
      <c r="A20" s="23" t="s">
        <v>27</v>
      </c>
      <c r="B20" s="39">
        <f>TrRoad_act!B74</f>
        <v>13354</v>
      </c>
      <c r="C20" s="39">
        <f>TrRoad_act!C74</f>
        <v>14508</v>
      </c>
      <c r="D20" s="39">
        <f>TrRoad_act!D74</f>
        <v>15439</v>
      </c>
      <c r="E20" s="39">
        <f>TrRoad_act!E74</f>
        <v>16137</v>
      </c>
      <c r="F20" s="39">
        <f>TrRoad_act!F74</f>
        <v>17056</v>
      </c>
      <c r="G20" s="39">
        <f>TrRoad_act!G74</f>
        <v>18041</v>
      </c>
      <c r="H20" s="39">
        <f>TrRoad_act!H74</f>
        <v>18991</v>
      </c>
      <c r="I20" s="39">
        <f>TrRoad_act!I74</f>
        <v>20283</v>
      </c>
      <c r="J20" s="39">
        <f>TrRoad_act!J74</f>
        <v>21839</v>
      </c>
      <c r="K20" s="39">
        <f>TrRoad_act!K74</f>
        <v>22576</v>
      </c>
      <c r="L20" s="39">
        <f>TrRoad_act!L74</f>
        <v>23451</v>
      </c>
      <c r="M20" s="39">
        <f>TrRoad_act!M74</f>
        <v>24631</v>
      </c>
      <c r="N20" s="39">
        <f>TrRoad_act!N74</f>
        <v>26133</v>
      </c>
      <c r="O20" s="39">
        <f>TrRoad_act!O74</f>
        <v>27635</v>
      </c>
      <c r="P20" s="39">
        <f>TrRoad_act!P74</f>
        <v>28521</v>
      </c>
      <c r="Q20" s="39">
        <f>TrRoad_act!Q74</f>
        <v>29668</v>
      </c>
    </row>
    <row r="21" spans="1:17" ht="11.45" customHeight="1" x14ac:dyDescent="0.25">
      <c r="A21" s="62" t="s">
        <v>59</v>
      </c>
      <c r="B21" s="42">
        <f>TrRoad_act!B75</f>
        <v>2479</v>
      </c>
      <c r="C21" s="42">
        <f>TrRoad_act!C75</f>
        <v>2282</v>
      </c>
      <c r="D21" s="42">
        <f>TrRoad_act!D75</f>
        <v>2094</v>
      </c>
      <c r="E21" s="42">
        <f>TrRoad_act!E75</f>
        <v>1923</v>
      </c>
      <c r="F21" s="42">
        <f>TrRoad_act!F75</f>
        <v>1739</v>
      </c>
      <c r="G21" s="42">
        <f>TrRoad_act!G75</f>
        <v>1565</v>
      </c>
      <c r="H21" s="42">
        <f>TrRoad_act!H75</f>
        <v>1423</v>
      </c>
      <c r="I21" s="42">
        <f>TrRoad_act!I75</f>
        <v>1325</v>
      </c>
      <c r="J21" s="42">
        <f>TrRoad_act!J75</f>
        <v>1305</v>
      </c>
      <c r="K21" s="42">
        <f>TrRoad_act!K75</f>
        <v>1231</v>
      </c>
      <c r="L21" s="42">
        <f>TrRoad_act!L75</f>
        <v>1207</v>
      </c>
      <c r="M21" s="42">
        <f>TrRoad_act!M75</f>
        <v>1180</v>
      </c>
      <c r="N21" s="42">
        <f>TrRoad_act!N75</f>
        <v>1143</v>
      </c>
      <c r="O21" s="42">
        <f>TrRoad_act!O75</f>
        <v>1141</v>
      </c>
      <c r="P21" s="42">
        <f>TrRoad_act!P75</f>
        <v>1122</v>
      </c>
      <c r="Q21" s="42">
        <f>TrRoad_act!Q75</f>
        <v>1101</v>
      </c>
    </row>
    <row r="22" spans="1:17" ht="11.45" customHeight="1" x14ac:dyDescent="0.25">
      <c r="A22" s="62" t="s">
        <v>58</v>
      </c>
      <c r="B22" s="42">
        <f>TrRoad_act!B76</f>
        <v>10875</v>
      </c>
      <c r="C22" s="42">
        <f>TrRoad_act!C76</f>
        <v>12226</v>
      </c>
      <c r="D22" s="42">
        <f>TrRoad_act!D76</f>
        <v>13345</v>
      </c>
      <c r="E22" s="42">
        <f>TrRoad_act!E76</f>
        <v>14214</v>
      </c>
      <c r="F22" s="42">
        <f>TrRoad_act!F76</f>
        <v>15317</v>
      </c>
      <c r="G22" s="42">
        <f>TrRoad_act!G76</f>
        <v>16476</v>
      </c>
      <c r="H22" s="42">
        <f>TrRoad_act!H76</f>
        <v>17567</v>
      </c>
      <c r="I22" s="42">
        <f>TrRoad_act!I76</f>
        <v>18956</v>
      </c>
      <c r="J22" s="42">
        <f>TrRoad_act!J76</f>
        <v>20532</v>
      </c>
      <c r="K22" s="42">
        <f>TrRoad_act!K76</f>
        <v>21338</v>
      </c>
      <c r="L22" s="42">
        <f>TrRoad_act!L76</f>
        <v>22237</v>
      </c>
      <c r="M22" s="42">
        <f>TrRoad_act!M76</f>
        <v>23444</v>
      </c>
      <c r="N22" s="42">
        <f>TrRoad_act!N76</f>
        <v>24964</v>
      </c>
      <c r="O22" s="42">
        <f>TrRoad_act!O76</f>
        <v>26365</v>
      </c>
      <c r="P22" s="42">
        <f>TrRoad_act!P76</f>
        <v>27241</v>
      </c>
      <c r="Q22" s="42">
        <f>TrRoad_act!Q76</f>
        <v>28405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59</v>
      </c>
      <c r="P23" s="42">
        <f>TrRoad_act!P77</f>
        <v>71</v>
      </c>
      <c r="Q23" s="42">
        <f>TrRoad_act!Q77</f>
        <v>73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0</v>
      </c>
      <c r="P24" s="42">
        <f>TrRoad_act!P78</f>
        <v>0</v>
      </c>
      <c r="Q24" s="42">
        <f>TrRoad_act!Q78</f>
        <v>0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1</v>
      </c>
      <c r="I25" s="42">
        <f>TrRoad_act!I79</f>
        <v>2</v>
      </c>
      <c r="J25" s="42">
        <f>TrRoad_act!J79</f>
        <v>2</v>
      </c>
      <c r="K25" s="42">
        <f>TrRoad_act!K79</f>
        <v>7</v>
      </c>
      <c r="L25" s="42">
        <f>TrRoad_act!L79</f>
        <v>7</v>
      </c>
      <c r="M25" s="42">
        <f>TrRoad_act!M79</f>
        <v>7</v>
      </c>
      <c r="N25" s="42">
        <f>TrRoad_act!N79</f>
        <v>26</v>
      </c>
      <c r="O25" s="42">
        <f>TrRoad_act!O79</f>
        <v>70</v>
      </c>
      <c r="P25" s="42">
        <f>TrRoad_act!P79</f>
        <v>87</v>
      </c>
      <c r="Q25" s="42">
        <f>TrRoad_act!Q79</f>
        <v>89</v>
      </c>
    </row>
    <row r="26" spans="1:17" ht="11.45" customHeight="1" x14ac:dyDescent="0.25">
      <c r="A26" s="19" t="s">
        <v>24</v>
      </c>
      <c r="B26" s="38">
        <f>TrRoad_act!B80</f>
        <v>6423.4644345210254</v>
      </c>
      <c r="C26" s="38">
        <f>TrRoad_act!C80</f>
        <v>5660.2273446472664</v>
      </c>
      <c r="D26" s="38">
        <f>TrRoad_act!D80</f>
        <v>5157.4317566844693</v>
      </c>
      <c r="E26" s="38">
        <f>TrRoad_act!E80</f>
        <v>5183.0511351211126</v>
      </c>
      <c r="F26" s="38">
        <f>TrRoad_act!F80</f>
        <v>4932.3173546823818</v>
      </c>
      <c r="G26" s="38">
        <f>TrRoad_act!G80</f>
        <v>5761.6393428865094</v>
      </c>
      <c r="H26" s="38">
        <f>TrRoad_act!H80</f>
        <v>5870.2145393174669</v>
      </c>
      <c r="I26" s="38">
        <f>TrRoad_act!I80</f>
        <v>5718.9586381489944</v>
      </c>
      <c r="J26" s="38">
        <f>TrRoad_act!J80</f>
        <v>6838.0368072616984</v>
      </c>
      <c r="K26" s="38">
        <f>TrRoad_act!K80</f>
        <v>7716.1638419426145</v>
      </c>
      <c r="L26" s="38">
        <f>TrRoad_act!L80</f>
        <v>7810.4665215643372</v>
      </c>
      <c r="M26" s="38">
        <f>TrRoad_act!M80</f>
        <v>7894.218524322212</v>
      </c>
      <c r="N26" s="38">
        <f>TrRoad_act!N80</f>
        <v>7489.2328291926378</v>
      </c>
      <c r="O26" s="38">
        <f>TrRoad_act!O80</f>
        <v>5909.6913180078536</v>
      </c>
      <c r="P26" s="38">
        <f>TrRoad_act!P80</f>
        <v>5242.7491010879658</v>
      </c>
      <c r="Q26" s="38">
        <f>TrRoad_act!Q80</f>
        <v>5490.6661310001991</v>
      </c>
    </row>
    <row r="27" spans="1:17" ht="11.45" customHeight="1" x14ac:dyDescent="0.25">
      <c r="A27" s="17" t="s">
        <v>23</v>
      </c>
      <c r="B27" s="37">
        <f>TrRoad_act!B81</f>
        <v>5561</v>
      </c>
      <c r="C27" s="37">
        <f>TrRoad_act!C81</f>
        <v>4743</v>
      </c>
      <c r="D27" s="37">
        <f>TrRoad_act!D81</f>
        <v>4196</v>
      </c>
      <c r="E27" s="37">
        <f>TrRoad_act!E81</f>
        <v>4203</v>
      </c>
      <c r="F27" s="37">
        <f>TrRoad_act!F81</f>
        <v>3790</v>
      </c>
      <c r="G27" s="37">
        <f>TrRoad_act!G81</f>
        <v>4583</v>
      </c>
      <c r="H27" s="37">
        <f>TrRoad_act!H81</f>
        <v>4729</v>
      </c>
      <c r="I27" s="37">
        <f>TrRoad_act!I81</f>
        <v>4495</v>
      </c>
      <c r="J27" s="37">
        <f>TrRoad_act!J81</f>
        <v>5451</v>
      </c>
      <c r="K27" s="37">
        <f>TrRoad_act!K81</f>
        <v>6480</v>
      </c>
      <c r="L27" s="37">
        <f>TrRoad_act!L81</f>
        <v>6530</v>
      </c>
      <c r="M27" s="37">
        <f>TrRoad_act!M81</f>
        <v>6629</v>
      </c>
      <c r="N27" s="37">
        <f>TrRoad_act!N81</f>
        <v>6068</v>
      </c>
      <c r="O27" s="37">
        <f>TrRoad_act!O81</f>
        <v>4495</v>
      </c>
      <c r="P27" s="37">
        <f>TrRoad_act!P81</f>
        <v>3748</v>
      </c>
      <c r="Q27" s="37">
        <f>TrRoad_act!Q81</f>
        <v>4188</v>
      </c>
    </row>
    <row r="28" spans="1:17" ht="11.45" customHeight="1" x14ac:dyDescent="0.25">
      <c r="A28" s="15" t="s">
        <v>22</v>
      </c>
      <c r="B28" s="36">
        <f>TrRoad_act!B82</f>
        <v>862.46443452102494</v>
      </c>
      <c r="C28" s="36">
        <f>TrRoad_act!C82</f>
        <v>917.22734464726602</v>
      </c>
      <c r="D28" s="36">
        <f>TrRoad_act!D82</f>
        <v>961.43175668446929</v>
      </c>
      <c r="E28" s="36">
        <f>TrRoad_act!E82</f>
        <v>980.05113512111222</v>
      </c>
      <c r="F28" s="36">
        <f>TrRoad_act!F82</f>
        <v>1142.3173546823821</v>
      </c>
      <c r="G28" s="36">
        <f>TrRoad_act!G82</f>
        <v>1178.6393428865092</v>
      </c>
      <c r="H28" s="36">
        <f>TrRoad_act!H82</f>
        <v>1141.2145393174674</v>
      </c>
      <c r="I28" s="36">
        <f>TrRoad_act!I82</f>
        <v>1223.9586381489942</v>
      </c>
      <c r="J28" s="36">
        <f>TrRoad_act!J82</f>
        <v>1387.0368072616982</v>
      </c>
      <c r="K28" s="36">
        <f>TrRoad_act!K82</f>
        <v>1236.1638419426142</v>
      </c>
      <c r="L28" s="36">
        <f>TrRoad_act!L82</f>
        <v>1280.4665215643374</v>
      </c>
      <c r="M28" s="36">
        <f>TrRoad_act!M82</f>
        <v>1265.2185243222125</v>
      </c>
      <c r="N28" s="36">
        <f>TrRoad_act!N82</f>
        <v>1421.2328291926376</v>
      </c>
      <c r="O28" s="36">
        <f>TrRoad_act!O82</f>
        <v>1414.6913180078536</v>
      </c>
      <c r="P28" s="36">
        <f>TrRoad_act!P82</f>
        <v>1494.7491010879658</v>
      </c>
      <c r="Q28" s="36">
        <f>TrRoad_act!Q82</f>
        <v>1302.6661310001989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57366</v>
      </c>
      <c r="D30" s="41">
        <f>TrRoad_act!D111</f>
        <v>49085</v>
      </c>
      <c r="E30" s="41">
        <f>TrRoad_act!E111</f>
        <v>50174</v>
      </c>
      <c r="F30" s="41">
        <f>TrRoad_act!F111</f>
        <v>53755</v>
      </c>
      <c r="G30" s="41">
        <f>TrRoad_act!G111</f>
        <v>55047</v>
      </c>
      <c r="H30" s="41">
        <f>TrRoad_act!H111</f>
        <v>56724</v>
      </c>
      <c r="I30" s="41">
        <f>TrRoad_act!I111</f>
        <v>57190</v>
      </c>
      <c r="J30" s="41">
        <f>TrRoad_act!J111</f>
        <v>59591</v>
      </c>
      <c r="K30" s="41">
        <f>TrRoad_act!K111</f>
        <v>52174</v>
      </c>
      <c r="L30" s="41">
        <f>TrRoad_act!L111</f>
        <v>55462</v>
      </c>
      <c r="M30" s="41">
        <f>TrRoad_act!M111</f>
        <v>55658</v>
      </c>
      <c r="N30" s="41">
        <f>TrRoad_act!N111</f>
        <v>58784</v>
      </c>
      <c r="O30" s="41">
        <f>TrRoad_act!O111</f>
        <v>52802</v>
      </c>
      <c r="P30" s="41">
        <f>TrRoad_act!P111</f>
        <v>55773</v>
      </c>
      <c r="Q30" s="41">
        <f>TrRoad_act!Q111</f>
        <v>52646</v>
      </c>
    </row>
    <row r="31" spans="1:17" ht="11.45" customHeight="1" x14ac:dyDescent="0.25">
      <c r="A31" s="25" t="s">
        <v>39</v>
      </c>
      <c r="B31" s="40"/>
      <c r="C31" s="40">
        <f>TrRoad_act!C112</f>
        <v>54366</v>
      </c>
      <c r="D31" s="40">
        <f>TrRoad_act!D112</f>
        <v>46492</v>
      </c>
      <c r="E31" s="40">
        <f>TrRoad_act!E112</f>
        <v>47526</v>
      </c>
      <c r="F31" s="40">
        <f>TrRoad_act!F112</f>
        <v>50857</v>
      </c>
      <c r="G31" s="40">
        <f>TrRoad_act!G112</f>
        <v>51448</v>
      </c>
      <c r="H31" s="40">
        <f>TrRoad_act!H112</f>
        <v>53535</v>
      </c>
      <c r="I31" s="40">
        <f>TrRoad_act!I112</f>
        <v>53361</v>
      </c>
      <c r="J31" s="40">
        <f>TrRoad_act!J112</f>
        <v>54422</v>
      </c>
      <c r="K31" s="40">
        <f>TrRoad_act!K112</f>
        <v>49642</v>
      </c>
      <c r="L31" s="40">
        <f>TrRoad_act!L112</f>
        <v>52022</v>
      </c>
      <c r="M31" s="40">
        <f>TrRoad_act!M112</f>
        <v>51901</v>
      </c>
      <c r="N31" s="40">
        <f>TrRoad_act!N112</f>
        <v>54888</v>
      </c>
      <c r="O31" s="40">
        <f>TrRoad_act!O112</f>
        <v>48967</v>
      </c>
      <c r="P31" s="40">
        <f>TrRoad_act!P112</f>
        <v>52242</v>
      </c>
      <c r="Q31" s="40">
        <f>TrRoad_act!Q112</f>
        <v>48709</v>
      </c>
    </row>
    <row r="32" spans="1:17" ht="11.45" customHeight="1" x14ac:dyDescent="0.25">
      <c r="A32" s="23" t="s">
        <v>30</v>
      </c>
      <c r="B32" s="39"/>
      <c r="C32" s="39">
        <f>TrRoad_act!C113</f>
        <v>1475</v>
      </c>
      <c r="D32" s="39">
        <f>TrRoad_act!D113</f>
        <v>1710</v>
      </c>
      <c r="E32" s="39">
        <f>TrRoad_act!E113</f>
        <v>1861</v>
      </c>
      <c r="F32" s="39">
        <f>TrRoad_act!F113</f>
        <v>1778</v>
      </c>
      <c r="G32" s="39">
        <f>TrRoad_act!G113</f>
        <v>1686</v>
      </c>
      <c r="H32" s="39">
        <f>TrRoad_act!H113</f>
        <v>1836</v>
      </c>
      <c r="I32" s="39">
        <f>TrRoad_act!I113</f>
        <v>1900</v>
      </c>
      <c r="J32" s="39">
        <f>TrRoad_act!J113</f>
        <v>1838</v>
      </c>
      <c r="K32" s="39">
        <f>TrRoad_act!K113</f>
        <v>2094</v>
      </c>
      <c r="L32" s="39">
        <f>TrRoad_act!L113</f>
        <v>2122</v>
      </c>
      <c r="M32" s="39">
        <f>TrRoad_act!M113</f>
        <v>1832</v>
      </c>
      <c r="N32" s="39">
        <f>TrRoad_act!N113</f>
        <v>1721</v>
      </c>
      <c r="O32" s="39">
        <f>TrRoad_act!O113</f>
        <v>2172</v>
      </c>
      <c r="P32" s="39">
        <f>TrRoad_act!P113</f>
        <v>2290</v>
      </c>
      <c r="Q32" s="39">
        <f>TrRoad_act!Q113</f>
        <v>1985</v>
      </c>
    </row>
    <row r="33" spans="1:17" ht="11.45" customHeight="1" x14ac:dyDescent="0.25">
      <c r="A33" s="19" t="s">
        <v>29</v>
      </c>
      <c r="B33" s="38"/>
      <c r="C33" s="38">
        <f>TrRoad_act!C114</f>
        <v>52740</v>
      </c>
      <c r="D33" s="38">
        <f>TrRoad_act!D114</f>
        <v>44693</v>
      </c>
      <c r="E33" s="38">
        <f>TrRoad_act!E114</f>
        <v>45530</v>
      </c>
      <c r="F33" s="38">
        <f>TrRoad_act!F114</f>
        <v>48953</v>
      </c>
      <c r="G33" s="38">
        <f>TrRoad_act!G114</f>
        <v>49604</v>
      </c>
      <c r="H33" s="38">
        <f>TrRoad_act!H114</f>
        <v>51531</v>
      </c>
      <c r="I33" s="38">
        <f>TrRoad_act!I114</f>
        <v>51285</v>
      </c>
      <c r="J33" s="38">
        <f>TrRoad_act!J114</f>
        <v>52359</v>
      </c>
      <c r="K33" s="38">
        <f>TrRoad_act!K114</f>
        <v>47339</v>
      </c>
      <c r="L33" s="38">
        <f>TrRoad_act!L114</f>
        <v>49726</v>
      </c>
      <c r="M33" s="38">
        <f>TrRoad_act!M114</f>
        <v>49881</v>
      </c>
      <c r="N33" s="38">
        <f>TrRoad_act!N114</f>
        <v>53008</v>
      </c>
      <c r="O33" s="38">
        <f>TrRoad_act!O114</f>
        <v>46624</v>
      </c>
      <c r="P33" s="38">
        <f>TrRoad_act!P114</f>
        <v>49793</v>
      </c>
      <c r="Q33" s="38">
        <f>TrRoad_act!Q114</f>
        <v>46473</v>
      </c>
    </row>
    <row r="34" spans="1:17" ht="11.45" customHeight="1" x14ac:dyDescent="0.25">
      <c r="A34" s="62" t="s">
        <v>59</v>
      </c>
      <c r="B34" s="42"/>
      <c r="C34" s="42">
        <f>TrRoad_act!C115</f>
        <v>25191</v>
      </c>
      <c r="D34" s="42">
        <f>TrRoad_act!D115</f>
        <v>17125</v>
      </c>
      <c r="E34" s="42">
        <f>TrRoad_act!E115</f>
        <v>16478</v>
      </c>
      <c r="F34" s="42">
        <f>TrRoad_act!F115</f>
        <v>13756</v>
      </c>
      <c r="G34" s="42">
        <f>TrRoad_act!G115</f>
        <v>12837</v>
      </c>
      <c r="H34" s="42">
        <f>TrRoad_act!H115</f>
        <v>12218</v>
      </c>
      <c r="I34" s="42">
        <f>TrRoad_act!I115</f>
        <v>11503</v>
      </c>
      <c r="J34" s="42">
        <f>TrRoad_act!J115</f>
        <v>12013</v>
      </c>
      <c r="K34" s="42">
        <f>TrRoad_act!K115</f>
        <v>12758</v>
      </c>
      <c r="L34" s="42">
        <f>TrRoad_act!L115</f>
        <v>14183</v>
      </c>
      <c r="M34" s="42">
        <f>TrRoad_act!M115</f>
        <v>14425</v>
      </c>
      <c r="N34" s="42">
        <f>TrRoad_act!N115</f>
        <v>16194</v>
      </c>
      <c r="O34" s="42">
        <f>TrRoad_act!O115</f>
        <v>13979</v>
      </c>
      <c r="P34" s="42">
        <f>TrRoad_act!P115</f>
        <v>18753</v>
      </c>
      <c r="Q34" s="42">
        <f>TrRoad_act!Q115</f>
        <v>18569</v>
      </c>
    </row>
    <row r="35" spans="1:17" ht="11.45" customHeight="1" x14ac:dyDescent="0.25">
      <c r="A35" s="62" t="s">
        <v>58</v>
      </c>
      <c r="B35" s="42"/>
      <c r="C35" s="42">
        <f>TrRoad_act!C116</f>
        <v>26834</v>
      </c>
      <c r="D35" s="42">
        <f>TrRoad_act!D116</f>
        <v>27152</v>
      </c>
      <c r="E35" s="42">
        <f>TrRoad_act!E116</f>
        <v>28884</v>
      </c>
      <c r="F35" s="42">
        <f>TrRoad_act!F116</f>
        <v>35004</v>
      </c>
      <c r="G35" s="42">
        <f>TrRoad_act!G116</f>
        <v>36561</v>
      </c>
      <c r="H35" s="42">
        <f>TrRoad_act!H116</f>
        <v>39280</v>
      </c>
      <c r="I35" s="42">
        <f>TrRoad_act!I116</f>
        <v>39753</v>
      </c>
      <c r="J35" s="42">
        <f>TrRoad_act!J116</f>
        <v>40313</v>
      </c>
      <c r="K35" s="42">
        <f>TrRoad_act!K116</f>
        <v>34480</v>
      </c>
      <c r="L35" s="42">
        <f>TrRoad_act!L116</f>
        <v>35322</v>
      </c>
      <c r="M35" s="42">
        <f>TrRoad_act!M116</f>
        <v>34999</v>
      </c>
      <c r="N35" s="42">
        <f>TrRoad_act!N116</f>
        <v>36060</v>
      </c>
      <c r="O35" s="42">
        <f>TrRoad_act!O116</f>
        <v>31977</v>
      </c>
      <c r="P35" s="42">
        <f>TrRoad_act!P116</f>
        <v>30545</v>
      </c>
      <c r="Q35" s="42">
        <f>TrRoad_act!Q116</f>
        <v>27719</v>
      </c>
    </row>
    <row r="36" spans="1:17" ht="11.45" customHeight="1" x14ac:dyDescent="0.25">
      <c r="A36" s="62" t="s">
        <v>57</v>
      </c>
      <c r="B36" s="42"/>
      <c r="C36" s="42">
        <f>TrRoad_act!C117</f>
        <v>715</v>
      </c>
      <c r="D36" s="42">
        <f>TrRoad_act!D117</f>
        <v>416</v>
      </c>
      <c r="E36" s="42">
        <f>TrRoad_act!E117</f>
        <v>168</v>
      </c>
      <c r="F36" s="42">
        <f>TrRoad_act!F117</f>
        <v>193</v>
      </c>
      <c r="G36" s="42">
        <f>TrRoad_act!G117</f>
        <v>206</v>
      </c>
      <c r="H36" s="42">
        <f>TrRoad_act!H117</f>
        <v>33</v>
      </c>
      <c r="I36" s="42">
        <f>TrRoad_act!I117</f>
        <v>29</v>
      </c>
      <c r="J36" s="42">
        <f>TrRoad_act!J117</f>
        <v>32</v>
      </c>
      <c r="K36" s="42">
        <f>TrRoad_act!K117</f>
        <v>100</v>
      </c>
      <c r="L36" s="42">
        <f>TrRoad_act!L117</f>
        <v>25</v>
      </c>
      <c r="M36" s="42">
        <f>TrRoad_act!M117</f>
        <v>151</v>
      </c>
      <c r="N36" s="42">
        <f>TrRoad_act!N117</f>
        <v>203</v>
      </c>
      <c r="O36" s="42">
        <f>TrRoad_act!O117</f>
        <v>235</v>
      </c>
      <c r="P36" s="42">
        <f>TrRoad_act!P117</f>
        <v>121</v>
      </c>
      <c r="Q36" s="42">
        <f>TrRoad_act!Q117</f>
        <v>100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0</v>
      </c>
      <c r="G37" s="42">
        <f>TrRoad_act!G118</f>
        <v>0</v>
      </c>
      <c r="H37" s="42">
        <f>TrRoad_act!H118</f>
        <v>0</v>
      </c>
      <c r="I37" s="42">
        <f>TrRoad_act!I118</f>
        <v>0</v>
      </c>
      <c r="J37" s="42">
        <f>TrRoad_act!J118</f>
        <v>0</v>
      </c>
      <c r="K37" s="42">
        <f>TrRoad_act!K118</f>
        <v>0</v>
      </c>
      <c r="L37" s="42">
        <f>TrRoad_act!L118</f>
        <v>0</v>
      </c>
      <c r="M37" s="42">
        <f>TrRoad_act!M118</f>
        <v>0</v>
      </c>
      <c r="N37" s="42">
        <f>TrRoad_act!N118</f>
        <v>0</v>
      </c>
      <c r="O37" s="42">
        <f>TrRoad_act!O118</f>
        <v>0</v>
      </c>
      <c r="P37" s="42">
        <f>TrRoad_act!P118</f>
        <v>0</v>
      </c>
      <c r="Q37" s="42">
        <f>TrRoad_act!Q118</f>
        <v>0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490</v>
      </c>
      <c r="O38" s="42">
        <f>TrRoad_act!O119</f>
        <v>280</v>
      </c>
      <c r="P38" s="42">
        <f>TrRoad_act!P119</f>
        <v>73</v>
      </c>
      <c r="Q38" s="42">
        <f>TrRoad_act!Q119</f>
        <v>16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1</v>
      </c>
      <c r="K39" s="42">
        <f>TrRoad_act!K120</f>
        <v>1</v>
      </c>
      <c r="L39" s="42">
        <f>TrRoad_act!L120</f>
        <v>196</v>
      </c>
      <c r="M39" s="42">
        <f>TrRoad_act!M120</f>
        <v>306</v>
      </c>
      <c r="N39" s="42">
        <f>TrRoad_act!N120</f>
        <v>61</v>
      </c>
      <c r="O39" s="42">
        <f>TrRoad_act!O120</f>
        <v>153</v>
      </c>
      <c r="P39" s="42">
        <f>TrRoad_act!P120</f>
        <v>301</v>
      </c>
      <c r="Q39" s="42">
        <f>TrRoad_act!Q120</f>
        <v>69</v>
      </c>
    </row>
    <row r="40" spans="1:17" ht="11.45" customHeight="1" x14ac:dyDescent="0.25">
      <c r="A40" s="19" t="s">
        <v>28</v>
      </c>
      <c r="B40" s="38"/>
      <c r="C40" s="38">
        <f>TrRoad_act!C121</f>
        <v>151</v>
      </c>
      <c r="D40" s="38">
        <f>TrRoad_act!D121</f>
        <v>89</v>
      </c>
      <c r="E40" s="38">
        <f>TrRoad_act!E121</f>
        <v>135</v>
      </c>
      <c r="F40" s="38">
        <f>TrRoad_act!F121</f>
        <v>126</v>
      </c>
      <c r="G40" s="38">
        <f>TrRoad_act!G121</f>
        <v>158</v>
      </c>
      <c r="H40" s="38">
        <f>TrRoad_act!H121</f>
        <v>168</v>
      </c>
      <c r="I40" s="38">
        <f>TrRoad_act!I121</f>
        <v>176</v>
      </c>
      <c r="J40" s="38">
        <f>TrRoad_act!J121</f>
        <v>225</v>
      </c>
      <c r="K40" s="38">
        <f>TrRoad_act!K121</f>
        <v>209</v>
      </c>
      <c r="L40" s="38">
        <f>TrRoad_act!L121</f>
        <v>174</v>
      </c>
      <c r="M40" s="38">
        <f>TrRoad_act!M121</f>
        <v>188</v>
      </c>
      <c r="N40" s="38">
        <f>TrRoad_act!N121</f>
        <v>159</v>
      </c>
      <c r="O40" s="38">
        <f>TrRoad_act!O121</f>
        <v>171</v>
      </c>
      <c r="P40" s="38">
        <f>TrRoad_act!P121</f>
        <v>159</v>
      </c>
      <c r="Q40" s="38">
        <f>TrRoad_act!Q121</f>
        <v>251</v>
      </c>
    </row>
    <row r="41" spans="1:17" ht="11.45" customHeight="1" x14ac:dyDescent="0.25">
      <c r="A41" s="62" t="s">
        <v>59</v>
      </c>
      <c r="B41" s="37"/>
      <c r="C41" s="37">
        <f>TrRoad_act!C122</f>
        <v>0</v>
      </c>
      <c r="D41" s="37">
        <f>TrRoad_act!D122</f>
        <v>0</v>
      </c>
      <c r="E41" s="37">
        <f>TrRoad_act!E122</f>
        <v>0</v>
      </c>
      <c r="F41" s="37">
        <f>TrRoad_act!F122</f>
        <v>0</v>
      </c>
      <c r="G41" s="37">
        <f>TrRoad_act!G122</f>
        <v>0</v>
      </c>
      <c r="H41" s="37">
        <f>TrRoad_act!H122</f>
        <v>0</v>
      </c>
      <c r="I41" s="37">
        <f>TrRoad_act!I122</f>
        <v>0</v>
      </c>
      <c r="J41" s="37">
        <f>TrRoad_act!J122</f>
        <v>0</v>
      </c>
      <c r="K41" s="37">
        <f>TrRoad_act!K122</f>
        <v>0</v>
      </c>
      <c r="L41" s="37">
        <f>TrRoad_act!L122</f>
        <v>0</v>
      </c>
      <c r="M41" s="37">
        <f>TrRoad_act!M122</f>
        <v>0</v>
      </c>
      <c r="N41" s="37">
        <f>TrRoad_act!N122</f>
        <v>0</v>
      </c>
      <c r="O41" s="37">
        <f>TrRoad_act!O122</f>
        <v>0</v>
      </c>
      <c r="P41" s="37">
        <f>TrRoad_act!P122</f>
        <v>0</v>
      </c>
      <c r="Q41" s="37">
        <f>TrRoad_act!Q122</f>
        <v>0</v>
      </c>
    </row>
    <row r="42" spans="1:17" ht="11.45" customHeight="1" x14ac:dyDescent="0.25">
      <c r="A42" s="62" t="s">
        <v>58</v>
      </c>
      <c r="B42" s="37"/>
      <c r="C42" s="37">
        <f>TrRoad_act!C123</f>
        <v>151</v>
      </c>
      <c r="D42" s="37">
        <f>TrRoad_act!D123</f>
        <v>89</v>
      </c>
      <c r="E42" s="37">
        <f>TrRoad_act!E123</f>
        <v>132</v>
      </c>
      <c r="F42" s="37">
        <f>TrRoad_act!F123</f>
        <v>126</v>
      </c>
      <c r="G42" s="37">
        <f>TrRoad_act!G123</f>
        <v>158</v>
      </c>
      <c r="H42" s="37">
        <f>TrRoad_act!H123</f>
        <v>168</v>
      </c>
      <c r="I42" s="37">
        <f>TrRoad_act!I123</f>
        <v>176</v>
      </c>
      <c r="J42" s="37">
        <f>TrRoad_act!J123</f>
        <v>225</v>
      </c>
      <c r="K42" s="37">
        <f>TrRoad_act!K123</f>
        <v>209</v>
      </c>
      <c r="L42" s="37">
        <f>TrRoad_act!L123</f>
        <v>174</v>
      </c>
      <c r="M42" s="37">
        <f>TrRoad_act!M123</f>
        <v>188</v>
      </c>
      <c r="N42" s="37">
        <f>TrRoad_act!N123</f>
        <v>159</v>
      </c>
      <c r="O42" s="37">
        <f>TrRoad_act!O123</f>
        <v>169</v>
      </c>
      <c r="P42" s="37">
        <f>TrRoad_act!P123</f>
        <v>159</v>
      </c>
      <c r="Q42" s="37">
        <f>TrRoad_act!Q123</f>
        <v>251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0</v>
      </c>
      <c r="Q43" s="37">
        <f>TrRoad_act!Q124</f>
        <v>0</v>
      </c>
    </row>
    <row r="44" spans="1:17" ht="11.45" customHeight="1" x14ac:dyDescent="0.25">
      <c r="A44" s="62" t="s">
        <v>56</v>
      </c>
      <c r="B44" s="37"/>
      <c r="C44" s="37">
        <f>TrRoad_act!C125</f>
        <v>0</v>
      </c>
      <c r="D44" s="37">
        <f>TrRoad_act!D125</f>
        <v>0</v>
      </c>
      <c r="E44" s="37">
        <f>TrRoad_act!E125</f>
        <v>0</v>
      </c>
      <c r="F44" s="37">
        <f>TrRoad_act!F125</f>
        <v>0</v>
      </c>
      <c r="G44" s="37">
        <f>TrRoad_act!G125</f>
        <v>0</v>
      </c>
      <c r="H44" s="37">
        <f>TrRoad_act!H125</f>
        <v>0</v>
      </c>
      <c r="I44" s="37">
        <f>TrRoad_act!I125</f>
        <v>0</v>
      </c>
      <c r="J44" s="37">
        <f>TrRoad_act!J125</f>
        <v>0</v>
      </c>
      <c r="K44" s="37">
        <f>TrRoad_act!K125</f>
        <v>0</v>
      </c>
      <c r="L44" s="37">
        <f>TrRoad_act!L125</f>
        <v>0</v>
      </c>
      <c r="M44" s="37">
        <f>TrRoad_act!M125</f>
        <v>0</v>
      </c>
      <c r="N44" s="37">
        <f>TrRoad_act!N125</f>
        <v>0</v>
      </c>
      <c r="O44" s="37">
        <f>TrRoad_act!O125</f>
        <v>0</v>
      </c>
      <c r="P44" s="37">
        <f>TrRoad_act!P125</f>
        <v>0</v>
      </c>
      <c r="Q44" s="37">
        <f>TrRoad_act!Q125</f>
        <v>0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3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2</v>
      </c>
      <c r="P45" s="37">
        <f>TrRoad_act!P126</f>
        <v>0</v>
      </c>
      <c r="Q45" s="37">
        <f>TrRoad_act!Q126</f>
        <v>0</v>
      </c>
    </row>
    <row r="46" spans="1:17" ht="11.45" customHeight="1" x14ac:dyDescent="0.25">
      <c r="A46" s="25" t="s">
        <v>18</v>
      </c>
      <c r="B46" s="40"/>
      <c r="C46" s="40">
        <f>TrRoad_act!C127</f>
        <v>3000</v>
      </c>
      <c r="D46" s="40">
        <f>TrRoad_act!D127</f>
        <v>2593</v>
      </c>
      <c r="E46" s="40">
        <f>TrRoad_act!E127</f>
        <v>2648</v>
      </c>
      <c r="F46" s="40">
        <f>TrRoad_act!F127</f>
        <v>2898</v>
      </c>
      <c r="G46" s="40">
        <f>TrRoad_act!G127</f>
        <v>3599</v>
      </c>
      <c r="H46" s="40">
        <f>TrRoad_act!H127</f>
        <v>3189</v>
      </c>
      <c r="I46" s="40">
        <f>TrRoad_act!I127</f>
        <v>3829</v>
      </c>
      <c r="J46" s="40">
        <f>TrRoad_act!J127</f>
        <v>5169</v>
      </c>
      <c r="K46" s="40">
        <f>TrRoad_act!K127</f>
        <v>2532</v>
      </c>
      <c r="L46" s="40">
        <f>TrRoad_act!L127</f>
        <v>3440</v>
      </c>
      <c r="M46" s="40">
        <f>TrRoad_act!M127</f>
        <v>3757</v>
      </c>
      <c r="N46" s="40">
        <f>TrRoad_act!N127</f>
        <v>3896</v>
      </c>
      <c r="O46" s="40">
        <f>TrRoad_act!O127</f>
        <v>3835</v>
      </c>
      <c r="P46" s="40">
        <f>TrRoad_act!P127</f>
        <v>3531</v>
      </c>
      <c r="Q46" s="40">
        <f>TrRoad_act!Q127</f>
        <v>3937</v>
      </c>
    </row>
    <row r="47" spans="1:17" ht="11.45" customHeight="1" x14ac:dyDescent="0.25">
      <c r="A47" s="23" t="s">
        <v>27</v>
      </c>
      <c r="B47" s="39"/>
      <c r="C47" s="39">
        <f>TrRoad_act!C128</f>
        <v>2323</v>
      </c>
      <c r="D47" s="39">
        <f>TrRoad_act!D128</f>
        <v>2232</v>
      </c>
      <c r="E47" s="39">
        <f>TrRoad_act!E128</f>
        <v>2114</v>
      </c>
      <c r="F47" s="39">
        <f>TrRoad_act!F128</f>
        <v>2427</v>
      </c>
      <c r="G47" s="39">
        <f>TrRoad_act!G128</f>
        <v>2563</v>
      </c>
      <c r="H47" s="39">
        <f>TrRoad_act!H128</f>
        <v>2793</v>
      </c>
      <c r="I47" s="39">
        <f>TrRoad_act!I128</f>
        <v>3280</v>
      </c>
      <c r="J47" s="39">
        <f>TrRoad_act!J128</f>
        <v>3793</v>
      </c>
      <c r="K47" s="39">
        <f>TrRoad_act!K128</f>
        <v>1365</v>
      </c>
      <c r="L47" s="39">
        <f>TrRoad_act!L128</f>
        <v>2643</v>
      </c>
      <c r="M47" s="39">
        <f>TrRoad_act!M128</f>
        <v>3002</v>
      </c>
      <c r="N47" s="39">
        <f>TrRoad_act!N128</f>
        <v>3395</v>
      </c>
      <c r="O47" s="39">
        <f>TrRoad_act!O128</f>
        <v>3491</v>
      </c>
      <c r="P47" s="39">
        <f>TrRoad_act!P128</f>
        <v>2996</v>
      </c>
      <c r="Q47" s="39">
        <f>TrRoad_act!Q128</f>
        <v>3385</v>
      </c>
    </row>
    <row r="48" spans="1:17" ht="11.45" customHeight="1" x14ac:dyDescent="0.25">
      <c r="A48" s="62" t="s">
        <v>59</v>
      </c>
      <c r="B48" s="42"/>
      <c r="C48" s="42">
        <f>TrRoad_act!C129</f>
        <v>20</v>
      </c>
      <c r="D48" s="42">
        <f>TrRoad_act!D129</f>
        <v>51</v>
      </c>
      <c r="E48" s="42">
        <f>TrRoad_act!E129</f>
        <v>84</v>
      </c>
      <c r="F48" s="42">
        <f>TrRoad_act!F129</f>
        <v>77</v>
      </c>
      <c r="G48" s="42">
        <f>TrRoad_act!G129</f>
        <v>86</v>
      </c>
      <c r="H48" s="42">
        <f>TrRoad_act!H129</f>
        <v>86</v>
      </c>
      <c r="I48" s="42">
        <f>TrRoad_act!I129</f>
        <v>126</v>
      </c>
      <c r="J48" s="42">
        <f>TrRoad_act!J129</f>
        <v>179</v>
      </c>
      <c r="K48" s="42">
        <f>TrRoad_act!K129</f>
        <v>159</v>
      </c>
      <c r="L48" s="42">
        <f>TrRoad_act!L129</f>
        <v>139</v>
      </c>
      <c r="M48" s="42">
        <f>TrRoad_act!M129</f>
        <v>115</v>
      </c>
      <c r="N48" s="42">
        <f>TrRoad_act!N129</f>
        <v>86</v>
      </c>
      <c r="O48" s="42">
        <f>TrRoad_act!O129</f>
        <v>109</v>
      </c>
      <c r="P48" s="42">
        <f>TrRoad_act!P129</f>
        <v>84</v>
      </c>
      <c r="Q48" s="42">
        <f>TrRoad_act!Q129</f>
        <v>78</v>
      </c>
    </row>
    <row r="49" spans="1:18" ht="11.45" customHeight="1" x14ac:dyDescent="0.25">
      <c r="A49" s="62" t="s">
        <v>58</v>
      </c>
      <c r="B49" s="42"/>
      <c r="C49" s="42">
        <f>TrRoad_act!C130</f>
        <v>2303</v>
      </c>
      <c r="D49" s="42">
        <f>TrRoad_act!D130</f>
        <v>2181</v>
      </c>
      <c r="E49" s="42">
        <f>TrRoad_act!E130</f>
        <v>2030</v>
      </c>
      <c r="F49" s="42">
        <f>TrRoad_act!F130</f>
        <v>2350</v>
      </c>
      <c r="G49" s="42">
        <f>TrRoad_act!G130</f>
        <v>2477</v>
      </c>
      <c r="H49" s="42">
        <f>TrRoad_act!H130</f>
        <v>2706</v>
      </c>
      <c r="I49" s="42">
        <f>TrRoad_act!I130</f>
        <v>3153</v>
      </c>
      <c r="J49" s="42">
        <f>TrRoad_act!J130</f>
        <v>3614</v>
      </c>
      <c r="K49" s="42">
        <f>TrRoad_act!K130</f>
        <v>1201</v>
      </c>
      <c r="L49" s="42">
        <f>TrRoad_act!L130</f>
        <v>2504</v>
      </c>
      <c r="M49" s="42">
        <f>TrRoad_act!M130</f>
        <v>2887</v>
      </c>
      <c r="N49" s="42">
        <f>TrRoad_act!N130</f>
        <v>3289</v>
      </c>
      <c r="O49" s="42">
        <f>TrRoad_act!O130</f>
        <v>3279</v>
      </c>
      <c r="P49" s="42">
        <f>TrRoad_act!P130</f>
        <v>2879</v>
      </c>
      <c r="Q49" s="42">
        <f>TrRoad_act!Q130</f>
        <v>3300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59</v>
      </c>
      <c r="P50" s="42">
        <f>TrRoad_act!P131</f>
        <v>12</v>
      </c>
      <c r="Q50" s="42">
        <f>TrRoad_act!Q131</f>
        <v>2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0</v>
      </c>
      <c r="P51" s="42">
        <f>TrRoad_act!P132</f>
        <v>0</v>
      </c>
      <c r="Q51" s="42">
        <f>TrRoad_act!Q132</f>
        <v>0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1</v>
      </c>
      <c r="I52" s="42">
        <f>TrRoad_act!I133</f>
        <v>1</v>
      </c>
      <c r="J52" s="42">
        <f>TrRoad_act!J133</f>
        <v>0</v>
      </c>
      <c r="K52" s="42">
        <f>TrRoad_act!K133</f>
        <v>5</v>
      </c>
      <c r="L52" s="42">
        <f>TrRoad_act!L133</f>
        <v>0</v>
      </c>
      <c r="M52" s="42">
        <f>TrRoad_act!M133</f>
        <v>0</v>
      </c>
      <c r="N52" s="42">
        <f>TrRoad_act!N133</f>
        <v>20</v>
      </c>
      <c r="O52" s="42">
        <f>TrRoad_act!O133</f>
        <v>44</v>
      </c>
      <c r="P52" s="42">
        <f>TrRoad_act!P133</f>
        <v>21</v>
      </c>
      <c r="Q52" s="42">
        <f>TrRoad_act!Q133</f>
        <v>5</v>
      </c>
    </row>
    <row r="53" spans="1:18" ht="11.45" customHeight="1" x14ac:dyDescent="0.25">
      <c r="A53" s="19" t="s">
        <v>24</v>
      </c>
      <c r="B53" s="38"/>
      <c r="C53" s="38">
        <f>TrRoad_act!C134</f>
        <v>677</v>
      </c>
      <c r="D53" s="38">
        <f>TrRoad_act!D134</f>
        <v>361</v>
      </c>
      <c r="E53" s="38">
        <f>TrRoad_act!E134</f>
        <v>534</v>
      </c>
      <c r="F53" s="38">
        <f>TrRoad_act!F134</f>
        <v>471</v>
      </c>
      <c r="G53" s="38">
        <f>TrRoad_act!G134</f>
        <v>1036</v>
      </c>
      <c r="H53" s="38">
        <f>TrRoad_act!H134</f>
        <v>396</v>
      </c>
      <c r="I53" s="38">
        <f>TrRoad_act!I134</f>
        <v>549</v>
      </c>
      <c r="J53" s="38">
        <f>TrRoad_act!J134</f>
        <v>1376</v>
      </c>
      <c r="K53" s="38">
        <f>TrRoad_act!K134</f>
        <v>1167</v>
      </c>
      <c r="L53" s="38">
        <f>TrRoad_act!L134</f>
        <v>797</v>
      </c>
      <c r="M53" s="38">
        <f>TrRoad_act!M134</f>
        <v>755</v>
      </c>
      <c r="N53" s="38">
        <f>TrRoad_act!N134</f>
        <v>501</v>
      </c>
      <c r="O53" s="38">
        <f>TrRoad_act!O134</f>
        <v>344</v>
      </c>
      <c r="P53" s="38">
        <f>TrRoad_act!P134</f>
        <v>535</v>
      </c>
      <c r="Q53" s="38">
        <f>TrRoad_act!Q134</f>
        <v>552</v>
      </c>
    </row>
    <row r="54" spans="1:18" ht="11.45" customHeight="1" x14ac:dyDescent="0.25">
      <c r="A54" s="17" t="s">
        <v>23</v>
      </c>
      <c r="B54" s="37"/>
      <c r="C54" s="37">
        <f>TrRoad_act!C135</f>
        <v>360</v>
      </c>
      <c r="D54" s="37">
        <f>TrRoad_act!D135</f>
        <v>70</v>
      </c>
      <c r="E54" s="37">
        <f>TrRoad_act!E135</f>
        <v>293</v>
      </c>
      <c r="F54" s="37">
        <f>TrRoad_act!F135</f>
        <v>108</v>
      </c>
      <c r="G54" s="37">
        <f>TrRoad_act!G135</f>
        <v>793</v>
      </c>
      <c r="H54" s="37">
        <f>TrRoad_act!H135</f>
        <v>212</v>
      </c>
      <c r="I54" s="37">
        <f>TrRoad_act!I135</f>
        <v>224</v>
      </c>
      <c r="J54" s="37">
        <f>TrRoad_act!J135</f>
        <v>956</v>
      </c>
      <c r="K54" s="37">
        <f>TrRoad_act!K135</f>
        <v>1040</v>
      </c>
      <c r="L54" s="37">
        <f>TrRoad_act!L135</f>
        <v>476</v>
      </c>
      <c r="M54" s="37">
        <f>TrRoad_act!M135</f>
        <v>492</v>
      </c>
      <c r="N54" s="37">
        <f>TrRoad_act!N135</f>
        <v>66</v>
      </c>
      <c r="O54" s="37">
        <f>TrRoad_act!O135</f>
        <v>61</v>
      </c>
      <c r="P54" s="37">
        <f>TrRoad_act!P135</f>
        <v>161</v>
      </c>
      <c r="Q54" s="37">
        <f>TrRoad_act!Q135</f>
        <v>440</v>
      </c>
    </row>
    <row r="55" spans="1:18" ht="11.45" customHeight="1" x14ac:dyDescent="0.25">
      <c r="A55" s="15" t="s">
        <v>22</v>
      </c>
      <c r="B55" s="36"/>
      <c r="C55" s="36">
        <f>TrRoad_act!C136</f>
        <v>317</v>
      </c>
      <c r="D55" s="36">
        <f>TrRoad_act!D136</f>
        <v>291</v>
      </c>
      <c r="E55" s="36">
        <f>TrRoad_act!E136</f>
        <v>241</v>
      </c>
      <c r="F55" s="36">
        <f>TrRoad_act!F136</f>
        <v>363</v>
      </c>
      <c r="G55" s="36">
        <f>TrRoad_act!G136</f>
        <v>243</v>
      </c>
      <c r="H55" s="36">
        <f>TrRoad_act!H136</f>
        <v>184</v>
      </c>
      <c r="I55" s="36">
        <f>TrRoad_act!I136</f>
        <v>325</v>
      </c>
      <c r="J55" s="36">
        <f>TrRoad_act!J136</f>
        <v>420</v>
      </c>
      <c r="K55" s="36">
        <f>TrRoad_act!K136</f>
        <v>127</v>
      </c>
      <c r="L55" s="36">
        <f>TrRoad_act!L136</f>
        <v>321</v>
      </c>
      <c r="M55" s="36">
        <f>TrRoad_act!M136</f>
        <v>263</v>
      </c>
      <c r="N55" s="36">
        <f>TrRoad_act!N136</f>
        <v>435</v>
      </c>
      <c r="O55" s="36">
        <f>TrRoad_act!O136</f>
        <v>283</v>
      </c>
      <c r="P55" s="36">
        <f>TrRoad_act!P136</f>
        <v>374</v>
      </c>
      <c r="Q55" s="36">
        <f>TrRoad_act!Q136</f>
        <v>112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1140</v>
      </c>
      <c r="C59" s="41">
        <f t="shared" ref="C59:Q59" si="1">C60+C75</f>
        <v>1081</v>
      </c>
      <c r="D59" s="41">
        <f t="shared" si="1"/>
        <v>1343</v>
      </c>
      <c r="E59" s="41">
        <f t="shared" si="1"/>
        <v>1731</v>
      </c>
      <c r="F59" s="41">
        <f t="shared" si="1"/>
        <v>2485</v>
      </c>
      <c r="G59" s="41">
        <f t="shared" si="1"/>
        <v>4149.6661310001991</v>
      </c>
      <c r="H59" s="41">
        <f t="shared" si="1"/>
        <v>10274</v>
      </c>
      <c r="I59" s="41">
        <f t="shared" si="1"/>
        <v>12513</v>
      </c>
      <c r="J59" s="41">
        <f t="shared" si="1"/>
        <v>42106</v>
      </c>
      <c r="K59" s="41">
        <f t="shared" si="1"/>
        <v>44790</v>
      </c>
      <c r="L59" s="41">
        <f t="shared" si="1"/>
        <v>51545</v>
      </c>
      <c r="M59" s="41">
        <f t="shared" si="1"/>
        <v>54055</v>
      </c>
      <c r="N59" s="41">
        <f t="shared" si="1"/>
        <v>58104</v>
      </c>
      <c r="O59" s="41">
        <f t="shared" si="1"/>
        <v>52672</v>
      </c>
      <c r="P59" s="41">
        <f t="shared" si="1"/>
        <v>55743</v>
      </c>
      <c r="Q59" s="41">
        <f t="shared" si="1"/>
        <v>52646</v>
      </c>
    </row>
    <row r="60" spans="1:18" ht="11.45" customHeight="1" x14ac:dyDescent="0.25">
      <c r="A60" s="25" t="s">
        <v>39</v>
      </c>
      <c r="B60" s="40">
        <f t="shared" ref="B60" si="2">B61+B62+B69</f>
        <v>1140</v>
      </c>
      <c r="C60" s="40">
        <f t="shared" ref="C60:Q60" si="3">C61+C62+C69</f>
        <v>1081</v>
      </c>
      <c r="D60" s="40">
        <f t="shared" si="3"/>
        <v>1343</v>
      </c>
      <c r="E60" s="40">
        <f t="shared" si="3"/>
        <v>1731</v>
      </c>
      <c r="F60" s="40">
        <f t="shared" si="3"/>
        <v>1777</v>
      </c>
      <c r="G60" s="40">
        <f t="shared" si="3"/>
        <v>2443</v>
      </c>
      <c r="H60" s="40">
        <f t="shared" si="3"/>
        <v>8304</v>
      </c>
      <c r="I60" s="40">
        <f t="shared" si="3"/>
        <v>9790</v>
      </c>
      <c r="J60" s="40">
        <f t="shared" si="3"/>
        <v>37966</v>
      </c>
      <c r="K60" s="40">
        <f t="shared" si="3"/>
        <v>42540</v>
      </c>
      <c r="L60" s="40">
        <f t="shared" si="3"/>
        <v>48425</v>
      </c>
      <c r="M60" s="40">
        <f t="shared" si="3"/>
        <v>50476</v>
      </c>
      <c r="N60" s="40">
        <f t="shared" si="3"/>
        <v>54367</v>
      </c>
      <c r="O60" s="40">
        <f t="shared" si="3"/>
        <v>48890</v>
      </c>
      <c r="P60" s="40">
        <f t="shared" si="3"/>
        <v>52237</v>
      </c>
      <c r="Q60" s="40">
        <f t="shared" si="3"/>
        <v>48709</v>
      </c>
    </row>
    <row r="61" spans="1:18" ht="11.45" customHeight="1" x14ac:dyDescent="0.25">
      <c r="A61" s="23" t="s">
        <v>30</v>
      </c>
      <c r="B61" s="39">
        <v>1140</v>
      </c>
      <c r="C61" s="39">
        <v>1081</v>
      </c>
      <c r="D61" s="39">
        <v>1343</v>
      </c>
      <c r="E61" s="39">
        <v>1721</v>
      </c>
      <c r="F61" s="39">
        <v>1682</v>
      </c>
      <c r="G61" s="39">
        <v>1623</v>
      </c>
      <c r="H61" s="39">
        <v>1789</v>
      </c>
      <c r="I61" s="39">
        <v>1867</v>
      </c>
      <c r="J61" s="39">
        <v>1818</v>
      </c>
      <c r="K61" s="39">
        <v>2081</v>
      </c>
      <c r="L61" s="39">
        <v>2115</v>
      </c>
      <c r="M61" s="39">
        <v>1831</v>
      </c>
      <c r="N61" s="39">
        <v>1721</v>
      </c>
      <c r="O61" s="39">
        <v>2172</v>
      </c>
      <c r="P61" s="39">
        <v>2290</v>
      </c>
      <c r="Q61" s="39">
        <v>1985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0</v>
      </c>
      <c r="C62" s="38">
        <f t="shared" ref="C62:Q62" si="5">SUM(C63:C68)</f>
        <v>0</v>
      </c>
      <c r="D62" s="38">
        <f t="shared" si="5"/>
        <v>0</v>
      </c>
      <c r="E62" s="38">
        <f t="shared" si="5"/>
        <v>0</v>
      </c>
      <c r="F62" s="38">
        <f t="shared" si="5"/>
        <v>49</v>
      </c>
      <c r="G62" s="38">
        <f t="shared" si="5"/>
        <v>739</v>
      </c>
      <c r="H62" s="38">
        <f t="shared" si="5"/>
        <v>6406</v>
      </c>
      <c r="I62" s="38">
        <f t="shared" si="5"/>
        <v>7788</v>
      </c>
      <c r="J62" s="38">
        <f t="shared" si="5"/>
        <v>35956</v>
      </c>
      <c r="K62" s="38">
        <f t="shared" si="5"/>
        <v>40266</v>
      </c>
      <c r="L62" s="38">
        <f t="shared" si="5"/>
        <v>46143</v>
      </c>
      <c r="M62" s="38">
        <f t="shared" si="5"/>
        <v>48460</v>
      </c>
      <c r="N62" s="38">
        <f t="shared" si="5"/>
        <v>52488</v>
      </c>
      <c r="O62" s="38">
        <f t="shared" si="5"/>
        <v>46547</v>
      </c>
      <c r="P62" s="38">
        <f t="shared" si="5"/>
        <v>49788</v>
      </c>
      <c r="Q62" s="38">
        <f t="shared" si="5"/>
        <v>46473</v>
      </c>
      <c r="R62" s="112"/>
    </row>
    <row r="63" spans="1:18" ht="11.45" customHeight="1" x14ac:dyDescent="0.25">
      <c r="A63" s="62" t="s">
        <v>59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606</v>
      </c>
      <c r="H63" s="42">
        <v>6382</v>
      </c>
      <c r="I63" s="42">
        <v>7764</v>
      </c>
      <c r="J63" s="42">
        <v>9570</v>
      </c>
      <c r="K63" s="42">
        <v>11291</v>
      </c>
      <c r="L63" s="42">
        <v>13373</v>
      </c>
      <c r="M63" s="42">
        <v>14084</v>
      </c>
      <c r="N63" s="42">
        <v>16075</v>
      </c>
      <c r="O63" s="42">
        <v>13960</v>
      </c>
      <c r="P63" s="42">
        <v>18751</v>
      </c>
      <c r="Q63" s="42">
        <v>18569</v>
      </c>
      <c r="R63" s="112"/>
    </row>
    <row r="64" spans="1:18" ht="11.45" customHeight="1" x14ac:dyDescent="0.25">
      <c r="A64" s="62" t="s">
        <v>58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42">
        <v>0</v>
      </c>
      <c r="H64" s="42">
        <v>0</v>
      </c>
      <c r="I64" s="42">
        <v>0</v>
      </c>
      <c r="J64" s="42">
        <v>26358</v>
      </c>
      <c r="K64" s="42">
        <v>28881</v>
      </c>
      <c r="L64" s="42">
        <v>32639</v>
      </c>
      <c r="M64" s="42">
        <v>33958</v>
      </c>
      <c r="N64" s="42">
        <v>35738</v>
      </c>
      <c r="O64" s="42">
        <v>31924</v>
      </c>
      <c r="P64" s="42">
        <v>30542</v>
      </c>
      <c r="Q64" s="42">
        <v>27719</v>
      </c>
      <c r="R64" s="112"/>
    </row>
    <row r="65" spans="1:18" ht="11.45" customHeight="1" x14ac:dyDescent="0.25">
      <c r="A65" s="62" t="s">
        <v>57</v>
      </c>
      <c r="B65" s="42">
        <v>0</v>
      </c>
      <c r="C65" s="42">
        <v>0</v>
      </c>
      <c r="D65" s="42">
        <v>0</v>
      </c>
      <c r="E65" s="42">
        <v>0</v>
      </c>
      <c r="F65" s="42">
        <v>49</v>
      </c>
      <c r="G65" s="42">
        <v>133</v>
      </c>
      <c r="H65" s="42">
        <v>24</v>
      </c>
      <c r="I65" s="42">
        <v>24</v>
      </c>
      <c r="J65" s="42">
        <v>28</v>
      </c>
      <c r="K65" s="42">
        <v>94</v>
      </c>
      <c r="L65" s="42">
        <v>25</v>
      </c>
      <c r="M65" s="42">
        <v>150</v>
      </c>
      <c r="N65" s="42">
        <v>202</v>
      </c>
      <c r="O65" s="42">
        <v>235</v>
      </c>
      <c r="P65" s="42">
        <v>121</v>
      </c>
      <c r="Q65" s="42">
        <v>100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413</v>
      </c>
      <c r="O67" s="42">
        <v>276</v>
      </c>
      <c r="P67" s="42">
        <v>73</v>
      </c>
      <c r="Q67" s="42">
        <v>16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106</v>
      </c>
      <c r="M68" s="42">
        <v>268</v>
      </c>
      <c r="N68" s="42">
        <v>60</v>
      </c>
      <c r="O68" s="42">
        <v>152</v>
      </c>
      <c r="P68" s="42">
        <v>301</v>
      </c>
      <c r="Q68" s="42">
        <v>69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0</v>
      </c>
      <c r="C69" s="38">
        <f t="shared" ref="C69:Q69" si="7">SUM(C70:C74)</f>
        <v>0</v>
      </c>
      <c r="D69" s="38">
        <f t="shared" si="7"/>
        <v>0</v>
      </c>
      <c r="E69" s="38">
        <f t="shared" si="7"/>
        <v>10</v>
      </c>
      <c r="F69" s="38">
        <f t="shared" si="7"/>
        <v>46</v>
      </c>
      <c r="G69" s="38">
        <f t="shared" si="7"/>
        <v>81</v>
      </c>
      <c r="H69" s="38">
        <f t="shared" si="7"/>
        <v>109</v>
      </c>
      <c r="I69" s="38">
        <f t="shared" si="7"/>
        <v>135</v>
      </c>
      <c r="J69" s="38">
        <f t="shared" si="7"/>
        <v>192</v>
      </c>
      <c r="K69" s="38">
        <f t="shared" si="7"/>
        <v>193</v>
      </c>
      <c r="L69" s="38">
        <f t="shared" si="7"/>
        <v>167</v>
      </c>
      <c r="M69" s="38">
        <f t="shared" si="7"/>
        <v>185</v>
      </c>
      <c r="N69" s="38">
        <f t="shared" si="7"/>
        <v>158</v>
      </c>
      <c r="O69" s="38">
        <f t="shared" si="7"/>
        <v>171</v>
      </c>
      <c r="P69" s="38">
        <f t="shared" si="7"/>
        <v>159</v>
      </c>
      <c r="Q69" s="38">
        <f t="shared" si="7"/>
        <v>251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112"/>
    </row>
    <row r="71" spans="1:18" ht="11.45" customHeight="1" x14ac:dyDescent="0.25">
      <c r="A71" s="62" t="s">
        <v>58</v>
      </c>
      <c r="B71" s="37">
        <v>0</v>
      </c>
      <c r="C71" s="37">
        <v>0</v>
      </c>
      <c r="D71" s="37">
        <v>0</v>
      </c>
      <c r="E71" s="37">
        <v>9</v>
      </c>
      <c r="F71" s="37">
        <v>46</v>
      </c>
      <c r="G71" s="37">
        <v>81</v>
      </c>
      <c r="H71" s="37">
        <v>109</v>
      </c>
      <c r="I71" s="37">
        <v>135</v>
      </c>
      <c r="J71" s="37">
        <v>192</v>
      </c>
      <c r="K71" s="37">
        <v>193</v>
      </c>
      <c r="L71" s="37">
        <v>167</v>
      </c>
      <c r="M71" s="37">
        <v>185</v>
      </c>
      <c r="N71" s="37">
        <v>158</v>
      </c>
      <c r="O71" s="37">
        <v>169</v>
      </c>
      <c r="P71" s="37">
        <v>159</v>
      </c>
      <c r="Q71" s="37">
        <v>251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0</v>
      </c>
      <c r="J73" s="37">
        <v>0</v>
      </c>
      <c r="K73" s="37">
        <v>0</v>
      </c>
      <c r="L73" s="37">
        <v>0</v>
      </c>
      <c r="M73" s="37">
        <v>0</v>
      </c>
      <c r="N73" s="37">
        <v>0</v>
      </c>
      <c r="O73" s="37">
        <v>0</v>
      </c>
      <c r="P73" s="37">
        <v>0</v>
      </c>
      <c r="Q73" s="37">
        <v>0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1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2</v>
      </c>
      <c r="P74" s="37">
        <v>0</v>
      </c>
      <c r="Q74" s="37">
        <v>0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0</v>
      </c>
      <c r="C75" s="40">
        <f t="shared" ref="C75:Q75" si="9">C76+C82</f>
        <v>0</v>
      </c>
      <c r="D75" s="40">
        <f t="shared" si="9"/>
        <v>0</v>
      </c>
      <c r="E75" s="40">
        <f t="shared" si="9"/>
        <v>0</v>
      </c>
      <c r="F75" s="40">
        <f t="shared" si="9"/>
        <v>708</v>
      </c>
      <c r="G75" s="40">
        <f t="shared" si="9"/>
        <v>1706.6661310001989</v>
      </c>
      <c r="H75" s="40">
        <f t="shared" si="9"/>
        <v>1970</v>
      </c>
      <c r="I75" s="40">
        <f t="shared" si="9"/>
        <v>2723</v>
      </c>
      <c r="J75" s="40">
        <f t="shared" si="9"/>
        <v>4140</v>
      </c>
      <c r="K75" s="40">
        <f t="shared" si="9"/>
        <v>2250</v>
      </c>
      <c r="L75" s="40">
        <f t="shared" si="9"/>
        <v>3120</v>
      </c>
      <c r="M75" s="40">
        <f t="shared" si="9"/>
        <v>3579</v>
      </c>
      <c r="N75" s="40">
        <f t="shared" si="9"/>
        <v>3737</v>
      </c>
      <c r="O75" s="40">
        <f t="shared" si="9"/>
        <v>3782</v>
      </c>
      <c r="P75" s="40">
        <f t="shared" si="9"/>
        <v>3506</v>
      </c>
      <c r="Q75" s="40">
        <f t="shared" si="9"/>
        <v>3937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0</v>
      </c>
      <c r="C76" s="39">
        <f t="shared" ref="C76:Q76" si="11">SUM(C77:C81)</f>
        <v>0</v>
      </c>
      <c r="D76" s="39">
        <f t="shared" si="11"/>
        <v>0</v>
      </c>
      <c r="E76" s="39">
        <f t="shared" si="11"/>
        <v>0</v>
      </c>
      <c r="F76" s="39">
        <f t="shared" si="11"/>
        <v>708</v>
      </c>
      <c r="G76" s="39">
        <f t="shared" si="11"/>
        <v>1298</v>
      </c>
      <c r="H76" s="39">
        <f t="shared" si="11"/>
        <v>1829</v>
      </c>
      <c r="I76" s="39">
        <f t="shared" si="11"/>
        <v>2537</v>
      </c>
      <c r="J76" s="39">
        <f t="shared" si="11"/>
        <v>3273</v>
      </c>
      <c r="K76" s="39">
        <f t="shared" si="11"/>
        <v>1259</v>
      </c>
      <c r="L76" s="39">
        <f t="shared" si="11"/>
        <v>2552</v>
      </c>
      <c r="M76" s="39">
        <f t="shared" si="11"/>
        <v>2961</v>
      </c>
      <c r="N76" s="39">
        <f t="shared" si="11"/>
        <v>3381</v>
      </c>
      <c r="O76" s="39">
        <f t="shared" si="11"/>
        <v>3489</v>
      </c>
      <c r="P76" s="39">
        <f t="shared" si="11"/>
        <v>2996</v>
      </c>
      <c r="Q76" s="39">
        <f t="shared" si="11"/>
        <v>3385</v>
      </c>
      <c r="R76" s="112"/>
    </row>
    <row r="77" spans="1:18" ht="11.45" customHeight="1" x14ac:dyDescent="0.25">
      <c r="A77" s="62" t="s">
        <v>59</v>
      </c>
      <c r="B77" s="42">
        <v>0</v>
      </c>
      <c r="C77" s="42">
        <v>0</v>
      </c>
      <c r="D77" s="42">
        <v>0</v>
      </c>
      <c r="E77" s="42">
        <v>0</v>
      </c>
      <c r="F77" s="42">
        <v>21</v>
      </c>
      <c r="G77" s="42">
        <v>40</v>
      </c>
      <c r="H77" s="42">
        <v>53</v>
      </c>
      <c r="I77" s="42">
        <v>92</v>
      </c>
      <c r="J77" s="42">
        <v>149</v>
      </c>
      <c r="K77" s="42">
        <v>143</v>
      </c>
      <c r="L77" s="42">
        <v>133</v>
      </c>
      <c r="M77" s="42">
        <v>113</v>
      </c>
      <c r="N77" s="42">
        <v>86</v>
      </c>
      <c r="O77" s="42">
        <v>109</v>
      </c>
      <c r="P77" s="42">
        <v>84</v>
      </c>
      <c r="Q77" s="42">
        <v>78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0</v>
      </c>
      <c r="D78" s="42">
        <v>0</v>
      </c>
      <c r="E78" s="42">
        <v>0</v>
      </c>
      <c r="F78" s="42">
        <v>687</v>
      </c>
      <c r="G78" s="42">
        <v>1258</v>
      </c>
      <c r="H78" s="42">
        <v>1776</v>
      </c>
      <c r="I78" s="42">
        <v>2445</v>
      </c>
      <c r="J78" s="42">
        <v>3124</v>
      </c>
      <c r="K78" s="42">
        <v>1116</v>
      </c>
      <c r="L78" s="42">
        <v>2419</v>
      </c>
      <c r="M78" s="42">
        <v>2848</v>
      </c>
      <c r="N78" s="42">
        <v>3276</v>
      </c>
      <c r="O78" s="42">
        <v>3277</v>
      </c>
      <c r="P78" s="42">
        <v>2879</v>
      </c>
      <c r="Q78" s="42">
        <v>3300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59</v>
      </c>
      <c r="P79" s="42">
        <v>12</v>
      </c>
      <c r="Q79" s="42">
        <v>2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0</v>
      </c>
      <c r="P80" s="42">
        <v>0</v>
      </c>
      <c r="Q80" s="42">
        <v>0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19</v>
      </c>
      <c r="O81" s="42">
        <v>44</v>
      </c>
      <c r="P81" s="42">
        <v>21</v>
      </c>
      <c r="Q81" s="42">
        <v>5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0</v>
      </c>
      <c r="C82" s="38">
        <f t="shared" ref="C82:Q82" si="13">SUM(C83:C84)</f>
        <v>0</v>
      </c>
      <c r="D82" s="38">
        <f t="shared" si="13"/>
        <v>0</v>
      </c>
      <c r="E82" s="38">
        <f t="shared" si="13"/>
        <v>0</v>
      </c>
      <c r="F82" s="38">
        <f t="shared" si="13"/>
        <v>0</v>
      </c>
      <c r="G82" s="38">
        <f t="shared" si="13"/>
        <v>408.6661310001989</v>
      </c>
      <c r="H82" s="38">
        <f t="shared" si="13"/>
        <v>141</v>
      </c>
      <c r="I82" s="38">
        <f t="shared" si="13"/>
        <v>186</v>
      </c>
      <c r="J82" s="38">
        <f t="shared" si="13"/>
        <v>867</v>
      </c>
      <c r="K82" s="38">
        <f t="shared" si="13"/>
        <v>991</v>
      </c>
      <c r="L82" s="38">
        <f t="shared" si="13"/>
        <v>568</v>
      </c>
      <c r="M82" s="38">
        <f t="shared" si="13"/>
        <v>618</v>
      </c>
      <c r="N82" s="38">
        <f t="shared" si="13"/>
        <v>356</v>
      </c>
      <c r="O82" s="38">
        <f t="shared" si="13"/>
        <v>293</v>
      </c>
      <c r="P82" s="38">
        <f t="shared" si="13"/>
        <v>510</v>
      </c>
      <c r="Q82" s="38">
        <f t="shared" si="13"/>
        <v>552</v>
      </c>
      <c r="R82" s="112"/>
    </row>
    <row r="83" spans="1:18" ht="11.45" customHeight="1" x14ac:dyDescent="0.25">
      <c r="A83" s="17" t="s">
        <v>23</v>
      </c>
      <c r="B83" s="37">
        <v>0</v>
      </c>
      <c r="C83" s="37">
        <v>0</v>
      </c>
      <c r="D83" s="37">
        <v>0</v>
      </c>
      <c r="E83" s="37">
        <v>0</v>
      </c>
      <c r="F83" s="37">
        <v>0</v>
      </c>
      <c r="G83" s="37">
        <v>408</v>
      </c>
      <c r="H83" s="37">
        <v>139</v>
      </c>
      <c r="I83" s="37">
        <v>173</v>
      </c>
      <c r="J83" s="37">
        <v>826</v>
      </c>
      <c r="K83" s="37">
        <v>966</v>
      </c>
      <c r="L83" s="37">
        <v>461</v>
      </c>
      <c r="M83" s="37">
        <v>487</v>
      </c>
      <c r="N83" s="37">
        <v>66</v>
      </c>
      <c r="O83" s="37">
        <v>61</v>
      </c>
      <c r="P83" s="37">
        <v>161</v>
      </c>
      <c r="Q83" s="37">
        <v>440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0</v>
      </c>
      <c r="G84" s="36">
        <v>0.66613100019890226</v>
      </c>
      <c r="H84" s="36">
        <v>2</v>
      </c>
      <c r="I84" s="36">
        <v>13</v>
      </c>
      <c r="J84" s="36">
        <v>41</v>
      </c>
      <c r="K84" s="36">
        <v>25</v>
      </c>
      <c r="L84" s="36">
        <v>107</v>
      </c>
      <c r="M84" s="36">
        <v>131</v>
      </c>
      <c r="N84" s="36">
        <v>290</v>
      </c>
      <c r="O84" s="36">
        <v>232</v>
      </c>
      <c r="P84" s="36">
        <v>349</v>
      </c>
      <c r="Q84" s="36">
        <v>112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4.5015041215643006</v>
      </c>
      <c r="C90" s="22">
        <v>4.4072004182309374</v>
      </c>
      <c r="D90" s="22">
        <v>4.3445077834392523</v>
      </c>
      <c r="E90" s="22">
        <v>4.2822300656471777</v>
      </c>
      <c r="F90" s="22">
        <v>4.2342048762190325</v>
      </c>
      <c r="G90" s="22">
        <v>4.2023114298170476</v>
      </c>
      <c r="H90" s="22">
        <v>4.1665366608125991</v>
      </c>
      <c r="I90" s="22">
        <v>4.1290471756926417</v>
      </c>
      <c r="J90" s="22">
        <v>4.082149007078212</v>
      </c>
      <c r="K90" s="22">
        <v>4.0125224642970734</v>
      </c>
      <c r="L90" s="22">
        <v>3.9377753238846096</v>
      </c>
      <c r="M90" s="22">
        <v>3.8932562331350193</v>
      </c>
      <c r="N90" s="22">
        <v>3.8248113740709857</v>
      </c>
      <c r="O90" s="22">
        <v>3.7367805628179926</v>
      </c>
      <c r="P90" s="22">
        <v>3.6507170602813268</v>
      </c>
      <c r="Q90" s="22">
        <v>3.5714751114541623</v>
      </c>
    </row>
    <row r="91" spans="1:18" ht="11.45" customHeight="1" x14ac:dyDescent="0.25">
      <c r="A91" s="19" t="s">
        <v>29</v>
      </c>
      <c r="B91" s="21">
        <v>6.8436440288632578</v>
      </c>
      <c r="C91" s="21">
        <v>6.4948829887564843</v>
      </c>
      <c r="D91" s="21">
        <v>6.3294204325930874</v>
      </c>
      <c r="E91" s="21">
        <v>6.180565889669289</v>
      </c>
      <c r="F91" s="21">
        <v>6.0261755138187461</v>
      </c>
      <c r="G91" s="21">
        <v>5.9012618182508421</v>
      </c>
      <c r="H91" s="21">
        <v>5.7846948747508797</v>
      </c>
      <c r="I91" s="21">
        <v>5.6888883029371948</v>
      </c>
      <c r="J91" s="21">
        <v>5.5847212701241036</v>
      </c>
      <c r="K91" s="21">
        <v>5.4828331529884746</v>
      </c>
      <c r="L91" s="21">
        <v>5.3780597129413295</v>
      </c>
      <c r="M91" s="21">
        <v>5.2621293227985237</v>
      </c>
      <c r="N91" s="21">
        <v>5.1366119944797815</v>
      </c>
      <c r="O91" s="21">
        <v>5.0106610788186208</v>
      </c>
      <c r="P91" s="21">
        <v>4.8721753273378328</v>
      </c>
      <c r="Q91" s="21">
        <v>4.7444212483829</v>
      </c>
    </row>
    <row r="92" spans="1:18" ht="11.45" customHeight="1" x14ac:dyDescent="0.25">
      <c r="A92" s="62" t="s">
        <v>59</v>
      </c>
      <c r="B92" s="70">
        <v>7.1419915852591336</v>
      </c>
      <c r="C92" s="70">
        <v>6.9142828294162975</v>
      </c>
      <c r="D92" s="70">
        <v>6.8437424490426189</v>
      </c>
      <c r="E92" s="70">
        <v>6.77344750757866</v>
      </c>
      <c r="F92" s="70">
        <v>6.6910119272855075</v>
      </c>
      <c r="G92" s="70">
        <v>6.6101049926978348</v>
      </c>
      <c r="H92" s="70">
        <v>6.5235500073306856</v>
      </c>
      <c r="I92" s="70">
        <v>6.439642455660656</v>
      </c>
      <c r="J92" s="70">
        <v>6.3418210021353554</v>
      </c>
      <c r="K92" s="70">
        <v>6.2575532599917167</v>
      </c>
      <c r="L92" s="70">
        <v>6.1881972060938759</v>
      </c>
      <c r="M92" s="70">
        <v>6.0803924260368722</v>
      </c>
      <c r="N92" s="70">
        <v>5.9608992244159262</v>
      </c>
      <c r="O92" s="70">
        <v>5.8146943658206123</v>
      </c>
      <c r="P92" s="70">
        <v>5.6177360707604436</v>
      </c>
      <c r="Q92" s="70">
        <v>5.4264416453910398</v>
      </c>
    </row>
    <row r="93" spans="1:18" ht="11.45" customHeight="1" x14ac:dyDescent="0.25">
      <c r="A93" s="62" t="s">
        <v>58</v>
      </c>
      <c r="B93" s="70">
        <v>6.1241163485165027</v>
      </c>
      <c r="C93" s="70">
        <v>5.6750750425824847</v>
      </c>
      <c r="D93" s="70">
        <v>5.4952466567783951</v>
      </c>
      <c r="E93" s="70">
        <v>5.3675443473562776</v>
      </c>
      <c r="F93" s="70">
        <v>5.2777056734704599</v>
      </c>
      <c r="G93" s="70">
        <v>5.2487303689568554</v>
      </c>
      <c r="H93" s="70">
        <v>5.2254548957603069</v>
      </c>
      <c r="I93" s="70">
        <v>5.2043137608871968</v>
      </c>
      <c r="J93" s="70">
        <v>5.1487548289694907</v>
      </c>
      <c r="K93" s="70">
        <v>5.0780847121894261</v>
      </c>
      <c r="L93" s="70">
        <v>4.9882357719711594</v>
      </c>
      <c r="M93" s="70">
        <v>4.8907131874055532</v>
      </c>
      <c r="N93" s="70">
        <v>4.7765341757022988</v>
      </c>
      <c r="O93" s="70">
        <v>4.6675751006725665</v>
      </c>
      <c r="P93" s="70">
        <v>4.5607169179863103</v>
      </c>
      <c r="Q93" s="70">
        <v>4.4608757993571961</v>
      </c>
    </row>
    <row r="94" spans="1:18" ht="11.45" customHeight="1" x14ac:dyDescent="0.25">
      <c r="A94" s="62" t="s">
        <v>57</v>
      </c>
      <c r="B94" s="70">
        <v>6.626891351226103</v>
      </c>
      <c r="C94" s="70">
        <v>6.4965715177029901</v>
      </c>
      <c r="D94" s="70">
        <v>6.4256582508414812</v>
      </c>
      <c r="E94" s="70">
        <v>6.383684582991779</v>
      </c>
      <c r="F94" s="70">
        <v>6.3237749634430456</v>
      </c>
      <c r="G94" s="70">
        <v>6.2689259177657997</v>
      </c>
      <c r="H94" s="70">
        <v>6.0152246529935338</v>
      </c>
      <c r="I94" s="70">
        <v>6.0096309696169081</v>
      </c>
      <c r="J94" s="70">
        <v>6.0165330630328873</v>
      </c>
      <c r="K94" s="70">
        <v>5.9963520864829345</v>
      </c>
      <c r="L94" s="70">
        <v>6.001632551982433</v>
      </c>
      <c r="M94" s="70">
        <v>5.9340825546832612</v>
      </c>
      <c r="N94" s="70">
        <v>5.8496094710838715</v>
      </c>
      <c r="O94" s="70">
        <v>5.7329342519612601</v>
      </c>
      <c r="P94" s="70">
        <v>5.639860429410815</v>
      </c>
      <c r="Q94" s="70">
        <v>5.5254262993112322</v>
      </c>
    </row>
    <row r="95" spans="1:18" ht="11.45" customHeight="1" x14ac:dyDescent="0.25">
      <c r="A95" s="62" t="s">
        <v>56</v>
      </c>
      <c r="B95" s="70" t="s">
        <v>181</v>
      </c>
      <c r="C95" s="70" t="s">
        <v>181</v>
      </c>
      <c r="D95" s="70" t="s">
        <v>181</v>
      </c>
      <c r="E95" s="70" t="s">
        <v>181</v>
      </c>
      <c r="F95" s="70" t="s">
        <v>181</v>
      </c>
      <c r="G95" s="70" t="s">
        <v>181</v>
      </c>
      <c r="H95" s="70" t="s">
        <v>181</v>
      </c>
      <c r="I95" s="70" t="s">
        <v>181</v>
      </c>
      <c r="J95" s="70" t="s">
        <v>181</v>
      </c>
      <c r="K95" s="70" t="s">
        <v>181</v>
      </c>
      <c r="L95" s="70" t="s">
        <v>181</v>
      </c>
      <c r="M95" s="70" t="s">
        <v>181</v>
      </c>
      <c r="N95" s="70" t="s">
        <v>181</v>
      </c>
      <c r="O95" s="70" t="s">
        <v>181</v>
      </c>
      <c r="P95" s="70" t="s">
        <v>181</v>
      </c>
      <c r="Q95" s="70" t="s">
        <v>181</v>
      </c>
    </row>
    <row r="96" spans="1:18" ht="11.45" customHeight="1" x14ac:dyDescent="0.25">
      <c r="A96" s="62" t="s">
        <v>60</v>
      </c>
      <c r="B96" s="70" t="s">
        <v>181</v>
      </c>
      <c r="C96" s="70" t="s">
        <v>181</v>
      </c>
      <c r="D96" s="70" t="s">
        <v>181</v>
      </c>
      <c r="E96" s="70" t="s">
        <v>181</v>
      </c>
      <c r="F96" s="70" t="s">
        <v>181</v>
      </c>
      <c r="G96" s="70" t="s">
        <v>181</v>
      </c>
      <c r="H96" s="70" t="s">
        <v>181</v>
      </c>
      <c r="I96" s="70" t="s">
        <v>181</v>
      </c>
      <c r="J96" s="70" t="s">
        <v>181</v>
      </c>
      <c r="K96" s="70" t="s">
        <v>181</v>
      </c>
      <c r="L96" s="70" t="s">
        <v>181</v>
      </c>
      <c r="M96" s="70" t="s">
        <v>181</v>
      </c>
      <c r="N96" s="70">
        <v>4.3224617779271597</v>
      </c>
      <c r="O96" s="70">
        <v>4.3894286870357755</v>
      </c>
      <c r="P96" s="70">
        <v>4.1855583443869175</v>
      </c>
      <c r="Q96" s="70">
        <v>4.1688199776228103</v>
      </c>
    </row>
    <row r="97" spans="1:17" ht="11.45" customHeight="1" x14ac:dyDescent="0.25">
      <c r="A97" s="62" t="s">
        <v>55</v>
      </c>
      <c r="B97" s="70" t="s">
        <v>181</v>
      </c>
      <c r="C97" s="70" t="s">
        <v>181</v>
      </c>
      <c r="D97" s="70" t="s">
        <v>181</v>
      </c>
      <c r="E97" s="70" t="s">
        <v>181</v>
      </c>
      <c r="F97" s="70" t="s">
        <v>181</v>
      </c>
      <c r="G97" s="70" t="s">
        <v>181</v>
      </c>
      <c r="H97" s="70" t="s">
        <v>181</v>
      </c>
      <c r="I97" s="70" t="s">
        <v>181</v>
      </c>
      <c r="J97" s="70">
        <v>2.5026084599550775</v>
      </c>
      <c r="K97" s="70">
        <v>2.4932236782302457</v>
      </c>
      <c r="L97" s="70">
        <v>2.4532777656001921</v>
      </c>
      <c r="M97" s="70">
        <v>2.4399081723219953</v>
      </c>
      <c r="N97" s="70">
        <v>2.4405173625925567</v>
      </c>
      <c r="O97" s="70">
        <v>2.4309077566700523</v>
      </c>
      <c r="P97" s="70">
        <v>2.4100731098509329</v>
      </c>
      <c r="Q97" s="70">
        <v>2.4073098487236728</v>
      </c>
    </row>
    <row r="98" spans="1:17" ht="11.45" customHeight="1" x14ac:dyDescent="0.25">
      <c r="A98" s="19" t="s">
        <v>28</v>
      </c>
      <c r="B98" s="21">
        <v>57.09173808454824</v>
      </c>
      <c r="C98" s="21">
        <v>54.533874096259773</v>
      </c>
      <c r="D98" s="21">
        <v>53.982424593109243</v>
      </c>
      <c r="E98" s="21">
        <v>53.036167637119043</v>
      </c>
      <c r="F98" s="21">
        <v>52.262043435241466</v>
      </c>
      <c r="G98" s="21">
        <v>51.430420148406697</v>
      </c>
      <c r="H98" s="21">
        <v>50.474476813533229</v>
      </c>
      <c r="I98" s="21">
        <v>49.687403628945056</v>
      </c>
      <c r="J98" s="21">
        <v>48.702164583517025</v>
      </c>
      <c r="K98" s="21">
        <v>47.865312092351459</v>
      </c>
      <c r="L98" s="21">
        <v>46.921155731805122</v>
      </c>
      <c r="M98" s="21">
        <v>46.325996971019151</v>
      </c>
      <c r="N98" s="21">
        <v>46.138621179336262</v>
      </c>
      <c r="O98" s="21">
        <v>45.872727314333495</v>
      </c>
      <c r="P98" s="21">
        <v>45.637706256213256</v>
      </c>
      <c r="Q98" s="21">
        <v>45.250543600166914</v>
      </c>
    </row>
    <row r="99" spans="1:17" ht="11.45" customHeight="1" x14ac:dyDescent="0.25">
      <c r="A99" s="62" t="s">
        <v>59</v>
      </c>
      <c r="B99" s="20" t="s">
        <v>181</v>
      </c>
      <c r="C99" s="20" t="s">
        <v>181</v>
      </c>
      <c r="D99" s="20" t="s">
        <v>181</v>
      </c>
      <c r="E99" s="20" t="s">
        <v>181</v>
      </c>
      <c r="F99" s="20" t="s">
        <v>181</v>
      </c>
      <c r="G99" s="20" t="s">
        <v>181</v>
      </c>
      <c r="H99" s="20" t="s">
        <v>181</v>
      </c>
      <c r="I99" s="20" t="s">
        <v>181</v>
      </c>
      <c r="J99" s="20" t="s">
        <v>181</v>
      </c>
      <c r="K99" s="20" t="s">
        <v>181</v>
      </c>
      <c r="L99" s="20" t="s">
        <v>181</v>
      </c>
      <c r="M99" s="20" t="s">
        <v>181</v>
      </c>
      <c r="N99" s="20" t="s">
        <v>181</v>
      </c>
      <c r="O99" s="20" t="s">
        <v>181</v>
      </c>
      <c r="P99" s="20" t="s">
        <v>181</v>
      </c>
      <c r="Q99" s="20" t="s">
        <v>181</v>
      </c>
    </row>
    <row r="100" spans="1:17" ht="11.45" customHeight="1" x14ac:dyDescent="0.25">
      <c r="A100" s="62" t="s">
        <v>58</v>
      </c>
      <c r="B100" s="20">
        <v>57.09173808454824</v>
      </c>
      <c r="C100" s="20">
        <v>54.533874096259773</v>
      </c>
      <c r="D100" s="20">
        <v>53.982424593109243</v>
      </c>
      <c r="E100" s="20">
        <v>53.090072744586763</v>
      </c>
      <c r="F100" s="20">
        <v>52.312141900728378</v>
      </c>
      <c r="G100" s="20">
        <v>51.475817593255933</v>
      </c>
      <c r="H100" s="20">
        <v>50.516333329933744</v>
      </c>
      <c r="I100" s="20">
        <v>49.725281573059142</v>
      </c>
      <c r="J100" s="20">
        <v>48.735762442873245</v>
      </c>
      <c r="K100" s="20">
        <v>47.885489593962497</v>
      </c>
      <c r="L100" s="20">
        <v>46.939920640100844</v>
      </c>
      <c r="M100" s="20">
        <v>46.343230122991741</v>
      </c>
      <c r="N100" s="20">
        <v>46.155295857155444</v>
      </c>
      <c r="O100" s="20">
        <v>45.909015726658524</v>
      </c>
      <c r="P100" s="20">
        <v>45.665151989056916</v>
      </c>
      <c r="Q100" s="20">
        <v>45.276074449936019</v>
      </c>
    </row>
    <row r="101" spans="1:17" ht="11.45" customHeight="1" x14ac:dyDescent="0.25">
      <c r="A101" s="62" t="s">
        <v>57</v>
      </c>
      <c r="B101" s="20" t="s">
        <v>181</v>
      </c>
      <c r="C101" s="20" t="s">
        <v>181</v>
      </c>
      <c r="D101" s="20" t="s">
        <v>181</v>
      </c>
      <c r="E101" s="20" t="s">
        <v>181</v>
      </c>
      <c r="F101" s="20" t="s">
        <v>181</v>
      </c>
      <c r="G101" s="20" t="s">
        <v>181</v>
      </c>
      <c r="H101" s="20" t="s">
        <v>181</v>
      </c>
      <c r="I101" s="20" t="s">
        <v>181</v>
      </c>
      <c r="J101" s="20" t="s">
        <v>181</v>
      </c>
      <c r="K101" s="20" t="s">
        <v>181</v>
      </c>
      <c r="L101" s="20" t="s">
        <v>181</v>
      </c>
      <c r="M101" s="20" t="s">
        <v>181</v>
      </c>
      <c r="N101" s="20" t="s">
        <v>181</v>
      </c>
      <c r="O101" s="20" t="s">
        <v>181</v>
      </c>
      <c r="P101" s="20" t="s">
        <v>181</v>
      </c>
      <c r="Q101" s="20" t="s">
        <v>181</v>
      </c>
    </row>
    <row r="102" spans="1:17" ht="11.45" customHeight="1" x14ac:dyDescent="0.25">
      <c r="A102" s="62" t="s">
        <v>56</v>
      </c>
      <c r="B102" s="20" t="s">
        <v>181</v>
      </c>
      <c r="C102" s="20" t="s">
        <v>181</v>
      </c>
      <c r="D102" s="20" t="s">
        <v>181</v>
      </c>
      <c r="E102" s="20" t="s">
        <v>181</v>
      </c>
      <c r="F102" s="20" t="s">
        <v>181</v>
      </c>
      <c r="G102" s="20" t="s">
        <v>181</v>
      </c>
      <c r="H102" s="20" t="s">
        <v>181</v>
      </c>
      <c r="I102" s="20" t="s">
        <v>181</v>
      </c>
      <c r="J102" s="20" t="s">
        <v>181</v>
      </c>
      <c r="K102" s="20" t="s">
        <v>181</v>
      </c>
      <c r="L102" s="20" t="s">
        <v>181</v>
      </c>
      <c r="M102" s="20" t="s">
        <v>181</v>
      </c>
      <c r="N102" s="20" t="s">
        <v>181</v>
      </c>
      <c r="O102" s="20" t="s">
        <v>181</v>
      </c>
      <c r="P102" s="20" t="s">
        <v>181</v>
      </c>
      <c r="Q102" s="20" t="s">
        <v>181</v>
      </c>
    </row>
    <row r="103" spans="1:17" ht="11.45" customHeight="1" x14ac:dyDescent="0.25">
      <c r="A103" s="62" t="s">
        <v>55</v>
      </c>
      <c r="B103" s="20" t="s">
        <v>181</v>
      </c>
      <c r="C103" s="20" t="s">
        <v>181</v>
      </c>
      <c r="D103" s="20" t="s">
        <v>181</v>
      </c>
      <c r="E103" s="20">
        <v>31.042883790290119</v>
      </c>
      <c r="F103" s="20">
        <v>31.120490999765845</v>
      </c>
      <c r="G103" s="20">
        <v>31.198292227265256</v>
      </c>
      <c r="H103" s="20">
        <v>31.276287957833414</v>
      </c>
      <c r="I103" s="20">
        <v>31.354478677728</v>
      </c>
      <c r="J103" s="20">
        <v>31.432864874422322</v>
      </c>
      <c r="K103" s="20">
        <v>31.511447036608377</v>
      </c>
      <c r="L103" s="20">
        <v>31.590225654199894</v>
      </c>
      <c r="M103" s="20">
        <v>31.669201218335395</v>
      </c>
      <c r="N103" s="20">
        <v>31.748374221381237</v>
      </c>
      <c r="O103" s="20">
        <v>29.951186406727224</v>
      </c>
      <c r="P103" s="20">
        <v>29.398980990383052</v>
      </c>
      <c r="Q103" s="20">
        <v>29.472478442859003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8.5239194979061264</v>
      </c>
      <c r="C105" s="102">
        <v>8.381275413370739</v>
      </c>
      <c r="D105" s="102">
        <v>8.2424366580238768</v>
      </c>
      <c r="E105" s="102">
        <v>8.1348398709268892</v>
      </c>
      <c r="F105" s="102">
        <v>8.0023383661401315</v>
      </c>
      <c r="G105" s="102">
        <v>7.8773104580522642</v>
      </c>
      <c r="H105" s="102">
        <v>7.7473706186972411</v>
      </c>
      <c r="I105" s="102">
        <v>7.5952995000686041</v>
      </c>
      <c r="J105" s="102">
        <v>7.410208468161894</v>
      </c>
      <c r="K105" s="102">
        <v>7.3797627540300406</v>
      </c>
      <c r="L105" s="102">
        <v>7.2541335042877915</v>
      </c>
      <c r="M105" s="102">
        <v>7.1429769229398019</v>
      </c>
      <c r="N105" s="102">
        <v>7.0079423579301903</v>
      </c>
      <c r="O105" s="102">
        <v>6.8736943308271012</v>
      </c>
      <c r="P105" s="102">
        <v>6.7356236663001301</v>
      </c>
      <c r="Q105" s="102">
        <v>6.5728929145593824</v>
      </c>
    </row>
    <row r="106" spans="1:17" ht="11.45" customHeight="1" x14ac:dyDescent="0.25">
      <c r="A106" s="62" t="s">
        <v>59</v>
      </c>
      <c r="B106" s="70">
        <v>7.9227758742545715</v>
      </c>
      <c r="C106" s="70">
        <v>7.9279899183283868</v>
      </c>
      <c r="D106" s="70">
        <v>7.9098508490567481</v>
      </c>
      <c r="E106" s="70">
        <v>7.8612789728666232</v>
      </c>
      <c r="F106" s="70">
        <v>7.8094850808465166</v>
      </c>
      <c r="G106" s="70">
        <v>7.7411528493687367</v>
      </c>
      <c r="H106" s="70">
        <v>7.6663874029706678</v>
      </c>
      <c r="I106" s="70">
        <v>7.5651287680407888</v>
      </c>
      <c r="J106" s="70">
        <v>7.4191793561670165</v>
      </c>
      <c r="K106" s="70">
        <v>7.2351970902183611</v>
      </c>
      <c r="L106" s="70">
        <v>7.0876441630451685</v>
      </c>
      <c r="M106" s="70">
        <v>6.9495354666199969</v>
      </c>
      <c r="N106" s="70">
        <v>6.8385474504897585</v>
      </c>
      <c r="O106" s="70">
        <v>6.8268184190428416</v>
      </c>
      <c r="P106" s="70">
        <v>6.7977675563323343</v>
      </c>
      <c r="Q106" s="70">
        <v>6.7393429010180341</v>
      </c>
    </row>
    <row r="107" spans="1:17" ht="11.45" customHeight="1" x14ac:dyDescent="0.25">
      <c r="A107" s="62" t="s">
        <v>58</v>
      </c>
      <c r="B107" s="70">
        <v>8.6609526053113868</v>
      </c>
      <c r="C107" s="70">
        <v>8.4658817850120478</v>
      </c>
      <c r="D107" s="70">
        <v>8.2946235957516521</v>
      </c>
      <c r="E107" s="70">
        <v>8.1718496927201834</v>
      </c>
      <c r="F107" s="70">
        <v>8.0242337675324134</v>
      </c>
      <c r="G107" s="70">
        <v>7.8902436127979367</v>
      </c>
      <c r="H107" s="70">
        <v>7.7541535841594396</v>
      </c>
      <c r="I107" s="70">
        <v>7.597807164147687</v>
      </c>
      <c r="J107" s="70">
        <v>7.4099874858216008</v>
      </c>
      <c r="K107" s="70">
        <v>7.3892935000967253</v>
      </c>
      <c r="L107" s="70">
        <v>7.2642704080302369</v>
      </c>
      <c r="M107" s="70">
        <v>7.1537207688247459</v>
      </c>
      <c r="N107" s="70">
        <v>7.0192043336744456</v>
      </c>
      <c r="O107" s="70">
        <v>6.8818180063557186</v>
      </c>
      <c r="P107" s="70">
        <v>6.7398782301256928</v>
      </c>
      <c r="Q107" s="70">
        <v>6.5721859492144139</v>
      </c>
    </row>
    <row r="108" spans="1:17" ht="11.45" customHeight="1" x14ac:dyDescent="0.25">
      <c r="A108" s="62" t="s">
        <v>57</v>
      </c>
      <c r="B108" s="70" t="s">
        <v>181</v>
      </c>
      <c r="C108" s="70" t="s">
        <v>181</v>
      </c>
      <c r="D108" s="70" t="s">
        <v>181</v>
      </c>
      <c r="E108" s="70" t="s">
        <v>181</v>
      </c>
      <c r="F108" s="70" t="s">
        <v>181</v>
      </c>
      <c r="G108" s="70" t="s">
        <v>181</v>
      </c>
      <c r="H108" s="70" t="s">
        <v>181</v>
      </c>
      <c r="I108" s="70" t="s">
        <v>181</v>
      </c>
      <c r="J108" s="70" t="s">
        <v>181</v>
      </c>
      <c r="K108" s="70" t="s">
        <v>181</v>
      </c>
      <c r="L108" s="70" t="s">
        <v>181</v>
      </c>
      <c r="M108" s="70" t="s">
        <v>181</v>
      </c>
      <c r="N108" s="70" t="s">
        <v>181</v>
      </c>
      <c r="O108" s="70">
        <v>8.0341793096007361</v>
      </c>
      <c r="P108" s="70">
        <v>7.9846307953829649</v>
      </c>
      <c r="Q108" s="70">
        <v>7.9840709219800123</v>
      </c>
    </row>
    <row r="109" spans="1:17" ht="11.45" customHeight="1" x14ac:dyDescent="0.25">
      <c r="A109" s="62" t="s">
        <v>56</v>
      </c>
      <c r="B109" s="70" t="s">
        <v>181</v>
      </c>
      <c r="C109" s="70" t="s">
        <v>181</v>
      </c>
      <c r="D109" s="70" t="s">
        <v>181</v>
      </c>
      <c r="E109" s="70" t="s">
        <v>181</v>
      </c>
      <c r="F109" s="70" t="s">
        <v>181</v>
      </c>
      <c r="G109" s="70" t="s">
        <v>181</v>
      </c>
      <c r="H109" s="70" t="s">
        <v>181</v>
      </c>
      <c r="I109" s="70" t="s">
        <v>181</v>
      </c>
      <c r="J109" s="70" t="s">
        <v>181</v>
      </c>
      <c r="K109" s="70" t="s">
        <v>181</v>
      </c>
      <c r="L109" s="70" t="s">
        <v>181</v>
      </c>
      <c r="M109" s="70" t="s">
        <v>181</v>
      </c>
      <c r="N109" s="70" t="s">
        <v>181</v>
      </c>
      <c r="O109" s="70" t="s">
        <v>181</v>
      </c>
      <c r="P109" s="70" t="s">
        <v>181</v>
      </c>
      <c r="Q109" s="70" t="s">
        <v>181</v>
      </c>
    </row>
    <row r="110" spans="1:17" ht="11.45" customHeight="1" x14ac:dyDescent="0.25">
      <c r="A110" s="62" t="s">
        <v>55</v>
      </c>
      <c r="B110" s="70" t="s">
        <v>181</v>
      </c>
      <c r="C110" s="70" t="s">
        <v>181</v>
      </c>
      <c r="D110" s="70" t="s">
        <v>181</v>
      </c>
      <c r="E110" s="70" t="s">
        <v>181</v>
      </c>
      <c r="F110" s="70" t="s">
        <v>181</v>
      </c>
      <c r="G110" s="70" t="s">
        <v>181</v>
      </c>
      <c r="H110" s="70">
        <v>3.83013232316357</v>
      </c>
      <c r="I110" s="70">
        <v>3.8157693269517061</v>
      </c>
      <c r="J110" s="70">
        <v>3.8253087502690857</v>
      </c>
      <c r="K110" s="70">
        <v>3.7502302656365658</v>
      </c>
      <c r="L110" s="70">
        <v>3.7596058413006568</v>
      </c>
      <c r="M110" s="70">
        <v>3.7690048559039084</v>
      </c>
      <c r="N110" s="70">
        <v>3.6415737704222808</v>
      </c>
      <c r="O110" s="70">
        <v>3.5999242777729177</v>
      </c>
      <c r="P110" s="70">
        <v>3.5827095978725003</v>
      </c>
      <c r="Q110" s="70">
        <v>3.5819257346845457</v>
      </c>
    </row>
    <row r="111" spans="1:17" ht="11.45" customHeight="1" x14ac:dyDescent="0.25">
      <c r="A111" s="19" t="s">
        <v>24</v>
      </c>
      <c r="B111" s="21">
        <v>41.708377339145557</v>
      </c>
      <c r="C111" s="21">
        <v>41.515167739870741</v>
      </c>
      <c r="D111" s="21">
        <v>41.43868995728058</v>
      </c>
      <c r="E111" s="21">
        <v>41.2591436871989</v>
      </c>
      <c r="F111" s="21">
        <v>41.199069242492371</v>
      </c>
      <c r="G111" s="21">
        <v>40.884676732390339</v>
      </c>
      <c r="H111" s="21">
        <v>40.849825356983096</v>
      </c>
      <c r="I111" s="21">
        <v>40.753398063598155</v>
      </c>
      <c r="J111" s="21">
        <v>40.449236205876495</v>
      </c>
      <c r="K111" s="21">
        <v>40.16896575866344</v>
      </c>
      <c r="L111" s="21">
        <v>39.990795621119013</v>
      </c>
      <c r="M111" s="21">
        <v>39.797849511419713</v>
      </c>
      <c r="N111" s="21">
        <v>39.646084343589301</v>
      </c>
      <c r="O111" s="21">
        <v>39.279123090802763</v>
      </c>
      <c r="P111" s="21">
        <v>39.035648291397827</v>
      </c>
      <c r="Q111" s="21">
        <v>38.851172201515148</v>
      </c>
    </row>
    <row r="112" spans="1:17" ht="11.45" customHeight="1" x14ac:dyDescent="0.25">
      <c r="A112" s="17" t="s">
        <v>23</v>
      </c>
      <c r="B112" s="20">
        <v>41.053974855809422</v>
      </c>
      <c r="C112" s="20">
        <v>40.995854574792411</v>
      </c>
      <c r="D112" s="20">
        <v>41.039169005940053</v>
      </c>
      <c r="E112" s="20">
        <v>40.969643918655755</v>
      </c>
      <c r="F112" s="20">
        <v>40.953404579939878</v>
      </c>
      <c r="G112" s="20">
        <v>40.643525576558012</v>
      </c>
      <c r="H112" s="20">
        <v>40.634769444036003</v>
      </c>
      <c r="I112" s="20">
        <v>40.525343711712324</v>
      </c>
      <c r="J112" s="20">
        <v>40.207015200354235</v>
      </c>
      <c r="K112" s="20">
        <v>39.943945270830341</v>
      </c>
      <c r="L112" s="20">
        <v>39.763217458877364</v>
      </c>
      <c r="M112" s="20">
        <v>39.572762790777709</v>
      </c>
      <c r="N112" s="20">
        <v>39.400660913196283</v>
      </c>
      <c r="O112" s="20">
        <v>38.89197832668772</v>
      </c>
      <c r="P112" s="20">
        <v>38.546010380416654</v>
      </c>
      <c r="Q112" s="20">
        <v>38.440406643512858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44.200545968442569</v>
      </c>
      <c r="D113" s="69">
        <v>43.182328962513722</v>
      </c>
      <c r="E113" s="69">
        <v>42.500678423074184</v>
      </c>
      <c r="F113" s="69">
        <v>42.014139649378414</v>
      </c>
      <c r="G113" s="69">
        <v>41.822364544908908</v>
      </c>
      <c r="H113" s="69">
        <v>41.740980680797179</v>
      </c>
      <c r="I113" s="69">
        <v>41.590929888429343</v>
      </c>
      <c r="J113" s="69">
        <v>41.401155213497113</v>
      </c>
      <c r="K113" s="69">
        <v>41.348528460373814</v>
      </c>
      <c r="L113" s="69">
        <v>41.151376842424497</v>
      </c>
      <c r="M113" s="69">
        <v>40.977171377525899</v>
      </c>
      <c r="N113" s="69">
        <v>40.693927698341263</v>
      </c>
      <c r="O113" s="69">
        <v>40.509225864846528</v>
      </c>
      <c r="P113" s="69">
        <v>40.263388043187405</v>
      </c>
      <c r="Q113" s="69">
        <v>40.171760889571964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1.1024147563979665</v>
      </c>
      <c r="C117" s="111">
        <f>IF(TrRoad_act!C86=0,"",TrRoad_ene!C62/TrRoad_tech!C90)</f>
        <v>1.1038484450991153</v>
      </c>
      <c r="D117" s="111">
        <f>IF(TrRoad_act!D86=0,"",TrRoad_ene!D62/TrRoad_tech!D90)</f>
        <v>1.0825586482791774</v>
      </c>
      <c r="E117" s="111">
        <f>IF(TrRoad_act!E86=0,"",TrRoad_ene!E62/TrRoad_tech!E90)</f>
        <v>1.1079515092207008</v>
      </c>
      <c r="F117" s="111">
        <f>IF(TrRoad_act!F86=0,"",TrRoad_ene!F62/TrRoad_tech!F90)</f>
        <v>1.1333906452810825</v>
      </c>
      <c r="G117" s="111">
        <f>IF(TrRoad_act!G86=0,"",TrRoad_ene!G62/TrRoad_tech!G90)</f>
        <v>1.1239879996822406</v>
      </c>
      <c r="H117" s="111">
        <f>IF(TrRoad_act!H86=0,"",TrRoad_ene!H62/TrRoad_tech!H90)</f>
        <v>1.1343429401244671</v>
      </c>
      <c r="I117" s="111">
        <f>IF(TrRoad_act!I86=0,"",TrRoad_ene!I62/TrRoad_tech!I90)</f>
        <v>1.1269678981497451</v>
      </c>
      <c r="J117" s="111">
        <f>IF(TrRoad_act!J86=0,"",TrRoad_ene!J62/TrRoad_tech!J90)</f>
        <v>1.1442964630698682</v>
      </c>
      <c r="K117" s="111">
        <f>IF(TrRoad_act!K86=0,"",TrRoad_ene!K62/TrRoad_tech!K90)</f>
        <v>1.1461746781196114</v>
      </c>
      <c r="L117" s="111">
        <f>IF(TrRoad_act!L86=0,"",TrRoad_ene!L62/TrRoad_tech!L90)</f>
        <v>1.1420684879353358</v>
      </c>
      <c r="M117" s="111">
        <f>IF(TrRoad_act!M86=0,"",TrRoad_ene!M62/TrRoad_tech!M90)</f>
        <v>1.1565394230211365</v>
      </c>
      <c r="N117" s="111">
        <f>IF(TrRoad_act!N86=0,"",TrRoad_ene!N62/TrRoad_tech!N90)</f>
        <v>1.1325323255487818</v>
      </c>
      <c r="O117" s="111">
        <f>IF(TrRoad_act!O86=0,"",TrRoad_ene!O62/TrRoad_tech!O90)</f>
        <v>1.1601930009419004</v>
      </c>
      <c r="P117" s="111">
        <f>IF(TrRoad_act!P86=0,"",TrRoad_ene!P62/TrRoad_tech!P90)</f>
        <v>1.1730751958836629</v>
      </c>
      <c r="Q117" s="111">
        <f>IF(TrRoad_act!Q86=0,"",TrRoad_ene!Q62/TrRoad_tech!Q90)</f>
        <v>1.1810745947962475</v>
      </c>
    </row>
    <row r="118" spans="1:17" ht="11.45" customHeight="1" x14ac:dyDescent="0.25">
      <c r="A118" s="19" t="s">
        <v>29</v>
      </c>
      <c r="B118" s="107">
        <f>IF(TrRoad_act!B87=0,"",TrRoad_ene!B63/TrRoad_tech!B91)</f>
        <v>3.1136537044079442</v>
      </c>
      <c r="C118" s="107">
        <f>IF(TrRoad_act!C87=0,"",TrRoad_ene!C63/TrRoad_tech!C91)</f>
        <v>3.2131313128577683</v>
      </c>
      <c r="D118" s="107">
        <f>IF(TrRoad_act!D87=0,"",TrRoad_ene!D63/TrRoad_tech!D91)</f>
        <v>3.280136312468612</v>
      </c>
      <c r="E118" s="107">
        <f>IF(TrRoad_act!E87=0,"",TrRoad_ene!E63/TrRoad_tech!E91)</f>
        <v>3.4472312179612086</v>
      </c>
      <c r="F118" s="107">
        <f>IF(TrRoad_act!F87=0,"",TrRoad_ene!F63/TrRoad_tech!F91)</f>
        <v>3.535391564381305</v>
      </c>
      <c r="G118" s="107">
        <f>IF(TrRoad_act!G87=0,"",TrRoad_ene!G63/TrRoad_tech!G91)</f>
        <v>3.3394352780167411</v>
      </c>
      <c r="H118" s="107">
        <f>IF(TrRoad_act!H87=0,"",TrRoad_ene!H63/TrRoad_tech!H91)</f>
        <v>3.1722052666144722</v>
      </c>
      <c r="I118" s="107">
        <f>IF(TrRoad_act!I87=0,"",TrRoad_ene!I63/TrRoad_tech!I91)</f>
        <v>3.2471632800254939</v>
      </c>
      <c r="J118" s="107">
        <f>IF(TrRoad_act!J87=0,"",TrRoad_ene!J63/TrRoad_tech!J91)</f>
        <v>3.1989234005684324</v>
      </c>
      <c r="K118" s="107">
        <f>IF(TrRoad_act!K87=0,"",TrRoad_ene!K63/TrRoad_tech!K91)</f>
        <v>3.1282079404205185</v>
      </c>
      <c r="L118" s="107">
        <f>IF(TrRoad_act!L87=0,"",TrRoad_ene!L63/TrRoad_tech!L91)</f>
        <v>3.1542739343234052</v>
      </c>
      <c r="M118" s="107">
        <f>IF(TrRoad_act!M87=0,"",TrRoad_ene!M63/TrRoad_tech!M91)</f>
        <v>3.312958755282664</v>
      </c>
      <c r="N118" s="107">
        <f>IF(TrRoad_act!N87=0,"",TrRoad_ene!N63/TrRoad_tech!N91)</f>
        <v>3.2475877760883942</v>
      </c>
      <c r="O118" s="107">
        <f>IF(TrRoad_act!O87=0,"",TrRoad_ene!O63/TrRoad_tech!O91)</f>
        <v>3.0603264176046898</v>
      </c>
      <c r="P118" s="107">
        <f>IF(TrRoad_act!P87=0,"",TrRoad_ene!P63/TrRoad_tech!P91)</f>
        <v>3.0074833558666496</v>
      </c>
      <c r="Q118" s="107">
        <f>IF(TrRoad_act!Q87=0,"",TrRoad_ene!Q63/TrRoad_tech!Q91)</f>
        <v>2.908593797054225</v>
      </c>
    </row>
    <row r="119" spans="1:17" ht="11.45" customHeight="1" x14ac:dyDescent="0.25">
      <c r="A119" s="62" t="s">
        <v>59</v>
      </c>
      <c r="B119" s="108">
        <f>IF(TrRoad_act!B88=0,"",TrRoad_ene!B64/TrRoad_tech!B92)</f>
        <v>3.1620361152448662</v>
      </c>
      <c r="C119" s="108">
        <f>IF(TrRoad_act!C88=0,"",TrRoad_ene!C64/TrRoad_tech!C92)</f>
        <v>3.2667780423171662</v>
      </c>
      <c r="D119" s="108">
        <f>IF(TrRoad_act!D88=0,"",TrRoad_ene!D64/TrRoad_tech!D92)</f>
        <v>3.3279673205819251</v>
      </c>
      <c r="E119" s="108">
        <f>IF(TrRoad_act!E88=0,"",TrRoad_ene!E64/TrRoad_tech!E92)</f>
        <v>3.4872514386596372</v>
      </c>
      <c r="F119" s="108">
        <f>IF(TrRoad_act!F88=0,"",TrRoad_ene!F64/TrRoad_tech!F92)</f>
        <v>3.5571118872415974</v>
      </c>
      <c r="G119" s="108">
        <f>IF(TrRoad_act!G88=0,"",TrRoad_ene!G64/TrRoad_tech!G92)</f>
        <v>3.3408213277192784</v>
      </c>
      <c r="H119" s="108">
        <f>IF(TrRoad_act!H88=0,"",TrRoad_ene!H64/TrRoad_tech!H92)</f>
        <v>3.147624669303279</v>
      </c>
      <c r="I119" s="108">
        <f>IF(TrRoad_act!I88=0,"",TrRoad_ene!I64/TrRoad_tech!I92)</f>
        <v>3.2025451571333381</v>
      </c>
      <c r="J119" s="108">
        <f>IF(TrRoad_act!J88=0,"",TrRoad_ene!J64/TrRoad_tech!J92)</f>
        <v>3.1422398237570013</v>
      </c>
      <c r="K119" s="108">
        <f>IF(TrRoad_act!K88=0,"",TrRoad_ene!K64/TrRoad_tech!K92)</f>
        <v>3.0693879456273891</v>
      </c>
      <c r="L119" s="108">
        <f>IF(TrRoad_act!L88=0,"",TrRoad_ene!L64/TrRoad_tech!L92)</f>
        <v>3.0952214611116053</v>
      </c>
      <c r="M119" s="108">
        <f>IF(TrRoad_act!M88=0,"",TrRoad_ene!M64/TrRoad_tech!M92)</f>
        <v>3.2465123923348056</v>
      </c>
      <c r="N119" s="108">
        <f>IF(TrRoad_act!N88=0,"",TrRoad_ene!N64/TrRoad_tech!N92)</f>
        <v>3.1755395340058059</v>
      </c>
      <c r="O119" s="108">
        <f>IF(TrRoad_act!O88=0,"",TrRoad_ene!O64/TrRoad_tech!O92)</f>
        <v>3.000446168937017</v>
      </c>
      <c r="P119" s="108">
        <f>IF(TrRoad_act!P88=0,"",TrRoad_ene!P64/TrRoad_tech!P92)</f>
        <v>2.9623166583526364</v>
      </c>
      <c r="Q119" s="108">
        <f>IF(TrRoad_act!Q88=0,"",TrRoad_ene!Q64/TrRoad_tech!Q92)</f>
        <v>2.8750213489395051</v>
      </c>
    </row>
    <row r="120" spans="1:17" ht="11.45" customHeight="1" x14ac:dyDescent="0.25">
      <c r="A120" s="62" t="s">
        <v>58</v>
      </c>
      <c r="B120" s="108">
        <f>IF(TrRoad_act!B89=0,"",TrRoad_ene!B65/TrRoad_tech!B93)</f>
        <v>3.1620361152448644</v>
      </c>
      <c r="C120" s="108">
        <f>IF(TrRoad_act!C89=0,"",TrRoad_ene!C65/TrRoad_tech!C93)</f>
        <v>3.2687208456603276</v>
      </c>
      <c r="D120" s="108">
        <f>IF(TrRoad_act!D89=0,"",TrRoad_ene!D65/TrRoad_tech!D93)</f>
        <v>3.3343020785475508</v>
      </c>
      <c r="E120" s="108">
        <f>IF(TrRoad_act!E89=0,"",TrRoad_ene!E65/TrRoad_tech!E93)</f>
        <v>3.5011477982376564</v>
      </c>
      <c r="F120" s="108">
        <f>IF(TrRoad_act!F89=0,"",TrRoad_ene!F65/TrRoad_tech!F93)</f>
        <v>3.5825567904905378</v>
      </c>
      <c r="G120" s="108">
        <f>IF(TrRoad_act!G89=0,"",TrRoad_ene!G65/TrRoad_tech!G93)</f>
        <v>3.3751302586120109</v>
      </c>
      <c r="H120" s="108">
        <f>IF(TrRoad_act!H89=0,"",TrRoad_ene!H65/TrRoad_tech!H93)</f>
        <v>3.1903520741099234</v>
      </c>
      <c r="I120" s="108">
        <f>IF(TrRoad_act!I89=0,"",TrRoad_ene!I65/TrRoad_tech!I93)</f>
        <v>3.2562745370884856</v>
      </c>
      <c r="J120" s="108">
        <f>IF(TrRoad_act!J89=0,"",TrRoad_ene!J65/TrRoad_tech!J93)</f>
        <v>3.2037123626345192</v>
      </c>
      <c r="K120" s="108">
        <f>IF(TrRoad_act!K89=0,"",TrRoad_ene!K65/TrRoad_tech!K93)</f>
        <v>3.1305799307587088</v>
      </c>
      <c r="L120" s="108">
        <f>IF(TrRoad_act!L89=0,"",TrRoad_ene!L65/TrRoad_tech!L93)</f>
        <v>3.1572237144604429</v>
      </c>
      <c r="M120" s="108">
        <f>IF(TrRoad_act!M89=0,"",TrRoad_ene!M65/TrRoad_tech!M93)</f>
        <v>3.309115309583774</v>
      </c>
      <c r="N120" s="108">
        <f>IF(TrRoad_act!N89=0,"",TrRoad_ene!N65/TrRoad_tech!N93)</f>
        <v>3.2413188064895628</v>
      </c>
      <c r="O120" s="108">
        <f>IF(TrRoad_act!O89=0,"",TrRoad_ene!O65/TrRoad_tech!O93)</f>
        <v>3.0645444326674056</v>
      </c>
      <c r="P120" s="108">
        <f>IF(TrRoad_act!P89=0,"",TrRoad_ene!P65/TrRoad_tech!P93)</f>
        <v>3.0116298297146717</v>
      </c>
      <c r="Q120" s="108">
        <f>IF(TrRoad_act!Q89=0,"",TrRoad_ene!Q65/TrRoad_tech!Q93)</f>
        <v>2.9080577746256431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1.022310739997337</v>
      </c>
      <c r="C121" s="108">
        <f>IF(TrRoad_act!C90=0,"",TrRoad_ene!C66/TrRoad_tech!C94)</f>
        <v>1.3205781172784468</v>
      </c>
      <c r="D121" s="108">
        <f>IF(TrRoad_act!D90=0,"",TrRoad_ene!D66/TrRoad_tech!D94)</f>
        <v>1.7038524285806045</v>
      </c>
      <c r="E121" s="108">
        <f>IF(TrRoad_act!E90=0,"",TrRoad_ene!E66/TrRoad_tech!E94)</f>
        <v>1.3671640469712203</v>
      </c>
      <c r="F121" s="108">
        <f>IF(TrRoad_act!F90=0,"",TrRoad_ene!F66/TrRoad_tech!F94)</f>
        <v>1.45471238599268</v>
      </c>
      <c r="G121" s="108">
        <f>IF(TrRoad_act!G90=0,"",TrRoad_ene!G66/TrRoad_tech!G94)</f>
        <v>1.0192305755901248</v>
      </c>
      <c r="H121" s="108">
        <f>IF(TrRoad_act!H90=0,"",TrRoad_ene!H66/TrRoad_tech!H94)</f>
        <v>1.0639520616571314</v>
      </c>
      <c r="I121" s="108">
        <f>IF(TrRoad_act!I90=0,"",TrRoad_ene!I66/TrRoad_tech!I94)</f>
        <v>2.2421537926980637</v>
      </c>
      <c r="J121" s="108">
        <f>IF(TrRoad_act!J90=0,"",TrRoad_ene!J66/TrRoad_tech!J94)</f>
        <v>2.1997658703663778</v>
      </c>
      <c r="K121" s="108">
        <f>IF(TrRoad_act!K90=0,"",TrRoad_ene!K66/TrRoad_tech!K94)</f>
        <v>2.0642284545317593</v>
      </c>
      <c r="L121" s="108">
        <f>IF(TrRoad_act!L90=0,"",TrRoad_ene!L66/TrRoad_tech!L94)</f>
        <v>1.0807270406923926</v>
      </c>
      <c r="M121" s="108">
        <f>IF(TrRoad_act!M90=0,"",TrRoad_ene!M66/TrRoad_tech!M94)</f>
        <v>1.1414445755709706</v>
      </c>
      <c r="N121" s="108">
        <f>IF(TrRoad_act!N90=0,"",TrRoad_ene!N66/TrRoad_tech!N94)</f>
        <v>2.3233996612575338</v>
      </c>
      <c r="O121" s="108">
        <f>IF(TrRoad_act!O90=0,"",TrRoad_ene!O66/TrRoad_tech!O94)</f>
        <v>1.078218715091716</v>
      </c>
      <c r="P121" s="108">
        <f>IF(TrRoad_act!P90=0,"",TrRoad_ene!P66/TrRoad_tech!P94)</f>
        <v>1.0860840726023313</v>
      </c>
      <c r="Q121" s="108">
        <f>IF(TrRoad_act!Q90=0,"",TrRoad_ene!Q66/TrRoad_tech!Q94)</f>
        <v>1.1476155155258607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 t="str">
        <f>IF(TrRoad_act!F91=0,"",TrRoad_ene!F67/TrRoad_tech!F95)</f>
        <v/>
      </c>
      <c r="G122" s="108" t="str">
        <f>IF(TrRoad_act!G91=0,"",TrRoad_ene!G67/TrRoad_tech!G95)</f>
        <v/>
      </c>
      <c r="H122" s="108" t="str">
        <f>IF(TrRoad_act!H91=0,"",TrRoad_ene!H67/TrRoad_tech!H95)</f>
        <v/>
      </c>
      <c r="I122" s="108" t="str">
        <f>IF(TrRoad_act!I91=0,"",TrRoad_ene!I67/TrRoad_tech!I95)</f>
        <v/>
      </c>
      <c r="J122" s="108" t="str">
        <f>IF(TrRoad_act!J91=0,"",TrRoad_ene!J67/TrRoad_tech!J95)</f>
        <v/>
      </c>
      <c r="K122" s="108" t="str">
        <f>IF(TrRoad_act!K91=0,"",TrRoad_ene!K67/TrRoad_tech!K95)</f>
        <v/>
      </c>
      <c r="L122" s="108" t="str">
        <f>IF(TrRoad_act!L91=0,"",TrRoad_ene!L67/TrRoad_tech!L95)</f>
        <v/>
      </c>
      <c r="M122" s="108" t="str">
        <f>IF(TrRoad_act!M91=0,"",TrRoad_ene!M67/TrRoad_tech!M95)</f>
        <v/>
      </c>
      <c r="N122" s="108" t="str">
        <f>IF(TrRoad_act!N91=0,"",TrRoad_ene!N67/TrRoad_tech!N95)</f>
        <v/>
      </c>
      <c r="O122" s="108" t="str">
        <f>IF(TrRoad_act!O91=0,"",TrRoad_ene!O67/TrRoad_tech!O95)</f>
        <v/>
      </c>
      <c r="P122" s="108" t="str">
        <f>IF(TrRoad_act!P91=0,"",TrRoad_ene!P67/TrRoad_tech!P95)</f>
        <v/>
      </c>
      <c r="Q122" s="108" t="str">
        <f>IF(TrRoad_act!Q91=0,"",TrRoad_ene!Q67/TrRoad_tech!Q95)</f>
        <v/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>
        <f>IF(TrRoad_act!N92=0,"",TrRoad_ene!N68/TrRoad_tech!N96)</f>
        <v>2.6888125761887647</v>
      </c>
      <c r="O123" s="108">
        <f>IF(TrRoad_act!O92=0,"",TrRoad_ene!O68/TrRoad_tech!O96)</f>
        <v>2.5478430479658294</v>
      </c>
      <c r="P123" s="108">
        <f>IF(TrRoad_act!P92=0,"",TrRoad_ene!P68/TrRoad_tech!P96)</f>
        <v>2.4898529931251767</v>
      </c>
      <c r="Q123" s="108">
        <f>IF(TrRoad_act!Q92=0,"",TrRoad_ene!Q68/TrRoad_tech!Q96)</f>
        <v>2.3975299332066244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>
        <f>IF(TrRoad_act!J93=0,"",TrRoad_ene!J69/TrRoad_tech!J97)</f>
        <v>1.1693333333396367</v>
      </c>
      <c r="K124" s="108">
        <f>IF(TrRoad_act!K93=0,"",TrRoad_ene!K69/TrRoad_tech!K97)</f>
        <v>1.1766206608178083</v>
      </c>
      <c r="L124" s="108">
        <f>IF(TrRoad_act!L93=0,"",TrRoad_ene!L69/TrRoad_tech!L97)</f>
        <v>1.1997593998323401</v>
      </c>
      <c r="M124" s="108">
        <f>IF(TrRoad_act!M93=0,"",TrRoad_ene!M69/TrRoad_tech!M97)</f>
        <v>1.2107073403308657</v>
      </c>
      <c r="N124" s="108">
        <f>IF(TrRoad_act!N93=0,"",TrRoad_ene!N69/TrRoad_tech!N97)</f>
        <v>1.2139457764295252</v>
      </c>
      <c r="O124" s="108">
        <f>IF(TrRoad_act!O93=0,"",TrRoad_ene!O69/TrRoad_tech!O97)</f>
        <v>1.2236316045957361</v>
      </c>
      <c r="P124" s="108">
        <f>IF(TrRoad_act!P93=0,"",TrRoad_ene!P69/TrRoad_tech!P97)</f>
        <v>1.2410716605183483</v>
      </c>
      <c r="Q124" s="108">
        <f>IF(TrRoad_act!Q93=0,"",TrRoad_ene!Q69/TrRoad_tech!Q97)</f>
        <v>1.2469550116666022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1.1000000000133241</v>
      </c>
      <c r="C125" s="107">
        <f>IF(TrRoad_act!C94=0,"",TrRoad_ene!C70/TrRoad_tech!C98)</f>
        <v>1.0989540440233319</v>
      </c>
      <c r="D125" s="107">
        <f>IF(TrRoad_act!D94=0,"",TrRoad_ene!D70/TrRoad_tech!D98)</f>
        <v>1.0977290944074016</v>
      </c>
      <c r="E125" s="107">
        <f>IF(TrRoad_act!E94=0,"",TrRoad_ene!E70/TrRoad_tech!E98)</f>
        <v>1.0961855936025533</v>
      </c>
      <c r="F125" s="107">
        <f>IF(TrRoad_act!F94=0,"",TrRoad_ene!F70/TrRoad_tech!F98)</f>
        <v>1.0948532826053359</v>
      </c>
      <c r="G125" s="107">
        <f>IF(TrRoad_act!G94=0,"",TrRoad_ene!G70/TrRoad_tech!G98)</f>
        <v>1.0929960372347245</v>
      </c>
      <c r="H125" s="107">
        <f>IF(TrRoad_act!H94=0,"",TrRoad_ene!H70/TrRoad_tech!H98)</f>
        <v>1.0913380729955393</v>
      </c>
      <c r="I125" s="107">
        <f>IF(TrRoad_act!I94=0,"",TrRoad_ene!I70/TrRoad_tech!I98)</f>
        <v>1.0903003902103634</v>
      </c>
      <c r="J125" s="107">
        <f>IF(TrRoad_act!J94=0,"",TrRoad_ene!J70/TrRoad_tech!J98)</f>
        <v>1.0905413396345558</v>
      </c>
      <c r="K125" s="107">
        <f>IF(TrRoad_act!K94=0,"",TrRoad_ene!K70/TrRoad_tech!K98)</f>
        <v>1.0927867216412641</v>
      </c>
      <c r="L125" s="107">
        <f>IF(TrRoad_act!L94=0,"",TrRoad_ene!L70/TrRoad_tech!L98)</f>
        <v>1.0954949651114627</v>
      </c>
      <c r="M125" s="107">
        <f>IF(TrRoad_act!M94=0,"",TrRoad_ene!M70/TrRoad_tech!M98)</f>
        <v>1.0994000872460123</v>
      </c>
      <c r="N125" s="107">
        <f>IF(TrRoad_act!N94=0,"",TrRoad_ene!N70/TrRoad_tech!N98)</f>
        <v>1.1043799281196229</v>
      </c>
      <c r="O125" s="107">
        <f>IF(TrRoad_act!O94=0,"",TrRoad_ene!O70/TrRoad_tech!O98)</f>
        <v>1.1105480377614088</v>
      </c>
      <c r="P125" s="107">
        <f>IF(TrRoad_act!P94=0,"",TrRoad_ene!P70/TrRoad_tech!P98)</f>
        <v>1.1169908149977086</v>
      </c>
      <c r="Q125" s="107">
        <f>IF(TrRoad_act!Q94=0,"",TrRoad_ene!Q70/TrRoad_tech!Q98)</f>
        <v>1.1261868868207869</v>
      </c>
    </row>
    <row r="126" spans="1:17" ht="11.45" customHeight="1" x14ac:dyDescent="0.25">
      <c r="A126" s="62" t="s">
        <v>59</v>
      </c>
      <c r="B126" s="106" t="str">
        <f>IF(TrRoad_act!B95=0,"",TrRoad_ene!B71/TrRoad_tech!B99)</f>
        <v/>
      </c>
      <c r="C126" s="106" t="str">
        <f>IF(TrRoad_act!C95=0,"",TrRoad_ene!C71/TrRoad_tech!C99)</f>
        <v/>
      </c>
      <c r="D126" s="106" t="str">
        <f>IF(TrRoad_act!D95=0,"",TrRoad_ene!D71/TrRoad_tech!D99)</f>
        <v/>
      </c>
      <c r="E126" s="106" t="str">
        <f>IF(TrRoad_act!E95=0,"",TrRoad_ene!E71/TrRoad_tech!E99)</f>
        <v/>
      </c>
      <c r="F126" s="106" t="str">
        <f>IF(TrRoad_act!F95=0,"",TrRoad_ene!F71/TrRoad_tech!F99)</f>
        <v/>
      </c>
      <c r="G126" s="106" t="str">
        <f>IF(TrRoad_act!G95=0,"",TrRoad_ene!G71/TrRoad_tech!G99)</f>
        <v/>
      </c>
      <c r="H126" s="106" t="str">
        <f>IF(TrRoad_act!H95=0,"",TrRoad_ene!H71/TrRoad_tech!H99)</f>
        <v/>
      </c>
      <c r="I126" s="106" t="str">
        <f>IF(TrRoad_act!I95=0,"",TrRoad_ene!I71/TrRoad_tech!I99)</f>
        <v/>
      </c>
      <c r="J126" s="106" t="str">
        <f>IF(TrRoad_act!J95=0,"",TrRoad_ene!J71/TrRoad_tech!J99)</f>
        <v/>
      </c>
      <c r="K126" s="106" t="str">
        <f>IF(TrRoad_act!K95=0,"",TrRoad_ene!K71/TrRoad_tech!K99)</f>
        <v/>
      </c>
      <c r="L126" s="106" t="str">
        <f>IF(TrRoad_act!L95=0,"",TrRoad_ene!L71/TrRoad_tech!L99)</f>
        <v/>
      </c>
      <c r="M126" s="106" t="str">
        <f>IF(TrRoad_act!M95=0,"",TrRoad_ene!M71/TrRoad_tech!M99)</f>
        <v/>
      </c>
      <c r="N126" s="106" t="str">
        <f>IF(TrRoad_act!N95=0,"",TrRoad_ene!N71/TrRoad_tech!N99)</f>
        <v/>
      </c>
      <c r="O126" s="106" t="str">
        <f>IF(TrRoad_act!O95=0,"",TrRoad_ene!O71/TrRoad_tech!O99)</f>
        <v/>
      </c>
      <c r="P126" s="106" t="str">
        <f>IF(TrRoad_act!P95=0,"",TrRoad_ene!P71/TrRoad_tech!P99)</f>
        <v/>
      </c>
      <c r="Q126" s="106" t="str">
        <f>IF(TrRoad_act!Q95=0,"",TrRoad_ene!Q71/TrRoad_tech!Q99)</f>
        <v/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1.1000000000133241</v>
      </c>
      <c r="C127" s="106">
        <f>IF(TrRoad_act!C96=0,"",TrRoad_ene!C72/TrRoad_tech!C100)</f>
        <v>1.0989540440233319</v>
      </c>
      <c r="D127" s="106">
        <f>IF(TrRoad_act!D96=0,"",TrRoad_ene!D72/TrRoad_tech!D100)</f>
        <v>1.0977290944074016</v>
      </c>
      <c r="E127" s="106">
        <f>IF(TrRoad_act!E96=0,"",TrRoad_ene!E72/TrRoad_tech!E100)</f>
        <v>1.0962811501614909</v>
      </c>
      <c r="F127" s="106">
        <f>IF(TrRoad_act!F96=0,"",TrRoad_ene!F72/TrRoad_tech!F100)</f>
        <v>1.0949623175627792</v>
      </c>
      <c r="G127" s="106">
        <f>IF(TrRoad_act!G96=0,"",TrRoad_ene!G72/TrRoad_tech!G100)</f>
        <v>1.0931117141133291</v>
      </c>
      <c r="H127" s="106">
        <f>IF(TrRoad_act!H96=0,"",TrRoad_ene!H72/TrRoad_tech!H100)</f>
        <v>1.0914624433182716</v>
      </c>
      <c r="I127" s="106">
        <f>IF(TrRoad_act!I96=0,"",TrRoad_ene!I72/TrRoad_tech!I100)</f>
        <v>1.0904289287426914</v>
      </c>
      <c r="J127" s="106">
        <f>IF(TrRoad_act!J96=0,"",TrRoad_ene!J72/TrRoad_tech!J100)</f>
        <v>1.0906719128633056</v>
      </c>
      <c r="K127" s="106">
        <f>IF(TrRoad_act!K96=0,"",TrRoad_ene!K72/TrRoad_tech!K100)</f>
        <v>1.0928778705767588</v>
      </c>
      <c r="L127" s="106">
        <f>IF(TrRoad_act!L96=0,"",TrRoad_ene!L72/TrRoad_tech!L100)</f>
        <v>1.0955732169441714</v>
      </c>
      <c r="M127" s="106">
        <f>IF(TrRoad_act!M96=0,"",TrRoad_ene!M72/TrRoad_tech!M100)</f>
        <v>1.0994847160038861</v>
      </c>
      <c r="N127" s="106">
        <f>IF(TrRoad_act!N96=0,"",TrRoad_ene!N72/TrRoad_tech!N100)</f>
        <v>1.1044765253213822</v>
      </c>
      <c r="O127" s="106">
        <f>IF(TrRoad_act!O96=0,"",TrRoad_ene!O72/TrRoad_tech!O100)</f>
        <v>1.1107295986803756</v>
      </c>
      <c r="P127" s="106">
        <f>IF(TrRoad_act!P96=0,"",TrRoad_ene!P72/TrRoad_tech!P100)</f>
        <v>1.1171403927621415</v>
      </c>
      <c r="Q127" s="106">
        <f>IF(TrRoad_act!Q96=0,"",TrRoad_ene!Q72/TrRoad_tech!Q100)</f>
        <v>1.1263545748817405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 t="str">
        <f>IF(TrRoad_act!P97=0,"",TrRoad_ene!P73/TrRoad_tech!P101)</f>
        <v/>
      </c>
      <c r="Q128" s="106" t="str">
        <f>IF(TrRoad_act!Q97=0,"",TrRoad_ene!Q73/TrRoad_tech!Q101)</f>
        <v/>
      </c>
    </row>
    <row r="129" spans="1:17" ht="11.45" customHeight="1" x14ac:dyDescent="0.25">
      <c r="A129" s="62" t="s">
        <v>56</v>
      </c>
      <c r="B129" s="106" t="str">
        <f>IF(TrRoad_act!B98=0,"",TrRoad_ene!B74/TrRoad_tech!B102)</f>
        <v/>
      </c>
      <c r="C129" s="106" t="str">
        <f>IF(TrRoad_act!C98=0,"",TrRoad_ene!C74/TrRoad_tech!C102)</f>
        <v/>
      </c>
      <c r="D129" s="106" t="str">
        <f>IF(TrRoad_act!D98=0,"",TrRoad_ene!D74/TrRoad_tech!D102)</f>
        <v/>
      </c>
      <c r="E129" s="106" t="str">
        <f>IF(TrRoad_act!E98=0,"",TrRoad_ene!E74/TrRoad_tech!E102)</f>
        <v/>
      </c>
      <c r="F129" s="106" t="str">
        <f>IF(TrRoad_act!F98=0,"",TrRoad_ene!F74/TrRoad_tech!F102)</f>
        <v/>
      </c>
      <c r="G129" s="106" t="str">
        <f>IF(TrRoad_act!G98=0,"",TrRoad_ene!G74/TrRoad_tech!G102)</f>
        <v/>
      </c>
      <c r="H129" s="106" t="str">
        <f>IF(TrRoad_act!H98=0,"",TrRoad_ene!H74/TrRoad_tech!H102)</f>
        <v/>
      </c>
      <c r="I129" s="106" t="str">
        <f>IF(TrRoad_act!I98=0,"",TrRoad_ene!I74/TrRoad_tech!I102)</f>
        <v/>
      </c>
      <c r="J129" s="106" t="str">
        <f>IF(TrRoad_act!J98=0,"",TrRoad_ene!J74/TrRoad_tech!J102)</f>
        <v/>
      </c>
      <c r="K129" s="106" t="str">
        <f>IF(TrRoad_act!K98=0,"",TrRoad_ene!K74/TrRoad_tech!K102)</f>
        <v/>
      </c>
      <c r="L129" s="106" t="str">
        <f>IF(TrRoad_act!L98=0,"",TrRoad_ene!L74/TrRoad_tech!L102)</f>
        <v/>
      </c>
      <c r="M129" s="106" t="str">
        <f>IF(TrRoad_act!M98=0,"",TrRoad_ene!M74/TrRoad_tech!M102)</f>
        <v/>
      </c>
      <c r="N129" s="106" t="str">
        <f>IF(TrRoad_act!N98=0,"",TrRoad_ene!N74/TrRoad_tech!N102)</f>
        <v/>
      </c>
      <c r="O129" s="106" t="str">
        <f>IF(TrRoad_act!O98=0,"",TrRoad_ene!O74/TrRoad_tech!O102)</f>
        <v/>
      </c>
      <c r="P129" s="106" t="str">
        <f>IF(TrRoad_act!P98=0,"",TrRoad_ene!P74/TrRoad_tech!P102)</f>
        <v/>
      </c>
      <c r="Q129" s="106" t="str">
        <f>IF(TrRoad_act!Q98=0,"",TrRoad_ene!Q74/TrRoad_tech!Q102)</f>
        <v/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>
        <f>IF(TrRoad_act!E99=0,"",TrRoad_ene!E75/TrRoad_tech!E103)</f>
        <v>1.1080000000133623</v>
      </c>
      <c r="F130" s="106">
        <f>IF(TrRoad_act!F99=0,"",TrRoad_ene!F75/TrRoad_tech!F103)</f>
        <v>1.1080000000133619</v>
      </c>
      <c r="G130" s="106">
        <f>IF(TrRoad_act!G99=0,"",TrRoad_ene!G75/TrRoad_tech!G103)</f>
        <v>1.1080000000133623</v>
      </c>
      <c r="H130" s="106">
        <f>IF(TrRoad_act!H99=0,"",TrRoad_ene!H75/TrRoad_tech!H103)</f>
        <v>1.1080000000133623</v>
      </c>
      <c r="I130" s="106">
        <f>IF(TrRoad_act!I99=0,"",TrRoad_ene!I75/TrRoad_tech!I103)</f>
        <v>1.1080000000133623</v>
      </c>
      <c r="J130" s="106">
        <f>IF(TrRoad_act!J99=0,"",TrRoad_ene!J75/TrRoad_tech!J103)</f>
        <v>1.1080000000133621</v>
      </c>
      <c r="K130" s="106">
        <f>IF(TrRoad_act!K99=0,"",TrRoad_ene!K75/TrRoad_tech!K103)</f>
        <v>1.1080000000133623</v>
      </c>
      <c r="L130" s="106">
        <f>IF(TrRoad_act!L99=0,"",TrRoad_ene!L75/TrRoad_tech!L103)</f>
        <v>1.1080000000133623</v>
      </c>
      <c r="M130" s="106">
        <f>IF(TrRoad_act!M99=0,"",TrRoad_ene!M75/TrRoad_tech!M103)</f>
        <v>1.1080000000133623</v>
      </c>
      <c r="N130" s="106">
        <f>IF(TrRoad_act!N99=0,"",TrRoad_ene!N75/TrRoad_tech!N103)</f>
        <v>1.1080000000133623</v>
      </c>
      <c r="O130" s="106">
        <f>IF(TrRoad_act!O99=0,"",TrRoad_ene!O75/TrRoad_tech!O103)</f>
        <v>1.1408071133823268</v>
      </c>
      <c r="P130" s="106">
        <f>IF(TrRoad_act!P99=0,"",TrRoad_ene!P75/TrRoad_tech!P103)</f>
        <v>1.152675856781898</v>
      </c>
      <c r="Q130" s="106">
        <f>IF(TrRoad_act!Q99=0,"",TrRoad_ene!Q75/TrRoad_tech!Q103)</f>
        <v>1.152675856781898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1.1079834893773264</v>
      </c>
      <c r="C132" s="109">
        <f>IF(TrRoad_act!C101=0,"",TrRoad_ene!C77/TrRoad_tech!C105)</f>
        <v>1.105645101397791</v>
      </c>
      <c r="D132" s="109">
        <f>IF(TrRoad_act!D101=0,"",TrRoad_ene!D77/TrRoad_tech!D105)</f>
        <v>1.1049116454329913</v>
      </c>
      <c r="E132" s="109">
        <f>IF(TrRoad_act!E101=0,"",TrRoad_ene!E77/TrRoad_tech!E105)</f>
        <v>1.1057689904929064</v>
      </c>
      <c r="F132" s="109">
        <f>IF(TrRoad_act!F101=0,"",TrRoad_ene!F77/TrRoad_tech!F105)</f>
        <v>1.1075862914946675</v>
      </c>
      <c r="G132" s="109">
        <f>IF(TrRoad_act!G101=0,"",TrRoad_ene!G77/TrRoad_tech!G105)</f>
        <v>1.1107694584243004</v>
      </c>
      <c r="H132" s="109">
        <f>IF(TrRoad_act!H101=0,"",TrRoad_ene!H77/TrRoad_tech!H105)</f>
        <v>1.1155842601728638</v>
      </c>
      <c r="I132" s="109">
        <f>IF(TrRoad_act!I101=0,"",TrRoad_ene!I77/TrRoad_tech!I105)</f>
        <v>1.1225703834337122</v>
      </c>
      <c r="J132" s="109">
        <f>IF(TrRoad_act!J101=0,"",TrRoad_ene!J77/TrRoad_tech!J105)</f>
        <v>1.1317673974054532</v>
      </c>
      <c r="K132" s="109">
        <f>IF(TrRoad_act!K101=0,"",TrRoad_ene!K77/TrRoad_tech!K105)</f>
        <v>1.1354784987685651</v>
      </c>
      <c r="L132" s="109">
        <f>IF(TrRoad_act!L101=0,"",TrRoad_ene!L77/TrRoad_tech!L105)</f>
        <v>1.1437925124730932</v>
      </c>
      <c r="M132" s="109">
        <f>IF(TrRoad_act!M101=0,"",TrRoad_ene!M77/TrRoad_tech!M105)</f>
        <v>1.1533703469371668</v>
      </c>
      <c r="N132" s="109">
        <f>IF(TrRoad_act!N101=0,"",TrRoad_ene!N77/TrRoad_tech!N105)</f>
        <v>1.1645841007805458</v>
      </c>
      <c r="O132" s="109">
        <f>IF(TrRoad_act!O101=0,"",TrRoad_ene!O77/TrRoad_tech!O105)</f>
        <v>1.1755758726995267</v>
      </c>
      <c r="P132" s="109">
        <f>IF(TrRoad_act!P101=0,"",TrRoad_ene!P77/TrRoad_tech!P105)</f>
        <v>1.1881031536631708</v>
      </c>
      <c r="Q132" s="109">
        <f>IF(TrRoad_act!Q101=0,"",TrRoad_ene!Q77/TrRoad_tech!Q105)</f>
        <v>1.2026490275078878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1.100010776542653</v>
      </c>
      <c r="D133" s="108">
        <f>IF(TrRoad_act!D102=0,"",TrRoad_ene!D78/TrRoad_tech!D106)</f>
        <v>1.1000845315503374</v>
      </c>
      <c r="E133" s="108">
        <f>IF(TrRoad_act!E102=0,"",TrRoad_ene!E78/TrRoad_tech!E106)</f>
        <v>1.1003150722222543</v>
      </c>
      <c r="F133" s="108">
        <f>IF(TrRoad_act!F102=0,"",TrRoad_ene!F78/TrRoad_tech!F106)</f>
        <v>1.100689254383608</v>
      </c>
      <c r="G133" s="108">
        <f>IF(TrRoad_act!G102=0,"",TrRoad_ene!G78/TrRoad_tech!G106)</f>
        <v>1.1013714615068191</v>
      </c>
      <c r="H133" s="108">
        <f>IF(TrRoad_act!H102=0,"",TrRoad_ene!H78/TrRoad_tech!H106)</f>
        <v>1.1025299163284212</v>
      </c>
      <c r="I133" s="108">
        <f>IF(TrRoad_act!I102=0,"",TrRoad_ene!I78/TrRoad_tech!I106)</f>
        <v>1.1050297556958328</v>
      </c>
      <c r="J133" s="108">
        <f>IF(TrRoad_act!J102=0,"",TrRoad_ene!J78/TrRoad_tech!J106)</f>
        <v>1.1095947038329017</v>
      </c>
      <c r="K133" s="108">
        <f>IF(TrRoad_act!K102=0,"",TrRoad_ene!K78/TrRoad_tech!K106)</f>
        <v>1.1157004137263555</v>
      </c>
      <c r="L133" s="108">
        <f>IF(TrRoad_act!L102=0,"",TrRoad_ene!L78/TrRoad_tech!L106)</f>
        <v>1.1223312548149766</v>
      </c>
      <c r="M133" s="108">
        <f>IF(TrRoad_act!M102=0,"",TrRoad_ene!M78/TrRoad_tech!M106)</f>
        <v>1.129509206919791</v>
      </c>
      <c r="N133" s="108">
        <f>IF(TrRoad_act!N102=0,"",TrRoad_ene!N78/TrRoad_tech!N106)</f>
        <v>1.1362750169962808</v>
      </c>
      <c r="O133" s="108">
        <f>IF(TrRoad_act!O102=0,"",TrRoad_ene!O78/TrRoad_tech!O106)</f>
        <v>1.1429605783878276</v>
      </c>
      <c r="P133" s="108">
        <f>IF(TrRoad_act!P102=0,"",TrRoad_ene!P78/TrRoad_tech!P106)</f>
        <v>1.1507416492717468</v>
      </c>
      <c r="Q133" s="108">
        <f>IF(TrRoad_act!Q102=0,"",TrRoad_ene!Q78/TrRoad_tech!Q106)</f>
        <v>1.1604508236468274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1.1006068134688207</v>
      </c>
      <c r="D134" s="108">
        <f>IF(TrRoad_act!D103=0,"",TrRoad_ene!D79/TrRoad_tech!D107)</f>
        <v>1.1017994058747076</v>
      </c>
      <c r="E134" s="108">
        <f>IF(TrRoad_act!E103=0,"",TrRoad_ene!E79/TrRoad_tech!E107)</f>
        <v>1.1036166382571209</v>
      </c>
      <c r="F134" s="108">
        <f>IF(TrRoad_act!F103=0,"",TrRoad_ene!F79/TrRoad_tech!F107)</f>
        <v>1.106450818820544</v>
      </c>
      <c r="G134" s="108">
        <f>IF(TrRoad_act!G103=0,"",TrRoad_ene!G79/TrRoad_tech!G107)</f>
        <v>1.1102900489472367</v>
      </c>
      <c r="H134" s="108">
        <f>IF(TrRoad_act!H103=0,"",TrRoad_ene!H79/TrRoad_tech!H107)</f>
        <v>1.1156139105074527</v>
      </c>
      <c r="I134" s="108">
        <f>IF(TrRoad_act!I103=0,"",TrRoad_ene!I79/TrRoad_tech!I107)</f>
        <v>1.1229919793522598</v>
      </c>
      <c r="J134" s="108">
        <f>IF(TrRoad_act!J103=0,"",TrRoad_ene!J79/TrRoad_tech!J107)</f>
        <v>1.1324826136417732</v>
      </c>
      <c r="K134" s="108">
        <f>IF(TrRoad_act!K103=0,"",TrRoad_ene!K79/TrRoad_tech!K107)</f>
        <v>1.1352940596184968</v>
      </c>
      <c r="L134" s="108">
        <f>IF(TrRoad_act!L103=0,"",TrRoad_ene!L79/TrRoad_tech!L107)</f>
        <v>1.1435383439775715</v>
      </c>
      <c r="M134" s="108">
        <f>IF(TrRoad_act!M103=0,"",TrRoad_ene!M79/TrRoad_tech!M107)</f>
        <v>1.1530484873065319</v>
      </c>
      <c r="N134" s="108">
        <f>IF(TrRoad_act!N103=0,"",TrRoad_ene!N79/TrRoad_tech!N107)</f>
        <v>1.1642922673789187</v>
      </c>
      <c r="O134" s="108">
        <f>IF(TrRoad_act!O103=0,"",TrRoad_ene!O79/TrRoad_tech!O107)</f>
        <v>1.1757265195259095</v>
      </c>
      <c r="P134" s="108">
        <f>IF(TrRoad_act!P103=0,"",TrRoad_ene!P79/TrRoad_tech!P107)</f>
        <v>1.1886851956363116</v>
      </c>
      <c r="Q134" s="108">
        <f>IF(TrRoad_act!Q103=0,"",TrRoad_ene!Q79/TrRoad_tech!Q107)</f>
        <v>1.2037609912346998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>
        <f>IF(TrRoad_act!O104=0,"",TrRoad_ene!O80/TrRoad_tech!O108)</f>
        <v>1.1693333333396367</v>
      </c>
      <c r="P135" s="108">
        <f>IF(TrRoad_act!P104=0,"",TrRoad_ene!P80/TrRoad_tech!P108)</f>
        <v>1.1717059168367192</v>
      </c>
      <c r="Q135" s="108">
        <f>IF(TrRoad_act!Q104=0,"",TrRoad_ene!Q80/TrRoad_tech!Q108)</f>
        <v>1.1724103653861297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 t="str">
        <f>IF(TrRoad_act!O105=0,"",TrRoad_ene!O81/TrRoad_tech!O109)</f>
        <v/>
      </c>
      <c r="P136" s="108" t="str">
        <f>IF(TrRoad_act!P105=0,"",TrRoad_ene!P81/TrRoad_tech!P109)</f>
        <v/>
      </c>
      <c r="Q136" s="108" t="str">
        <f>IF(TrRoad_act!Q105=0,"",TrRoad_ene!Q81/TrRoad_tech!Q109)</f>
        <v/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>
        <f>IF(TrRoad_act!H106=0,"",TrRoad_ene!H82/TrRoad_tech!H110)</f>
        <v>1.1440000000061448</v>
      </c>
      <c r="I137" s="108">
        <f>IF(TrRoad_act!I106=0,"",TrRoad_ene!I82/TrRoad_tech!I110)</f>
        <v>1.1499623588521268</v>
      </c>
      <c r="J137" s="108">
        <f>IF(TrRoad_act!J106=0,"",TrRoad_ene!J82/TrRoad_tech!J110)</f>
        <v>1.1499623588521266</v>
      </c>
      <c r="K137" s="108">
        <f>IF(TrRoad_act!K106=0,"",TrRoad_ene!K82/TrRoad_tech!K110)</f>
        <v>1.1740554679555961</v>
      </c>
      <c r="L137" s="108">
        <f>IF(TrRoad_act!L106=0,"",TrRoad_ene!L82/TrRoad_tech!L110)</f>
        <v>1.1740554679555961</v>
      </c>
      <c r="M137" s="108">
        <f>IF(TrRoad_act!M106=0,"",TrRoad_ene!M82/TrRoad_tech!M110)</f>
        <v>1.1740554679555963</v>
      </c>
      <c r="N137" s="108">
        <f>IF(TrRoad_act!N106=0,"",TrRoad_ene!N82/TrRoad_tech!N110)</f>
        <v>1.2224737316571943</v>
      </c>
      <c r="O137" s="108">
        <f>IF(TrRoad_act!O106=0,"",TrRoad_ene!O82/TrRoad_tech!O110)</f>
        <v>1.2433718232345594</v>
      </c>
      <c r="P137" s="108">
        <f>IF(TrRoad_act!P106=0,"",TrRoad_ene!P82/TrRoad_tech!P110)</f>
        <v>1.2546905106036415</v>
      </c>
      <c r="Q137" s="108">
        <f>IF(TrRoad_act!Q106=0,"",TrRoad_ene!Q82/TrRoad_tech!Q110)</f>
        <v>1.2590630412620312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11.516591979062209</v>
      </c>
      <c r="C138" s="107">
        <f>IF(TrRoad_act!C107=0,"",TrRoad_ene!C83/TrRoad_tech!C111)</f>
        <v>11.353413299866087</v>
      </c>
      <c r="D138" s="107">
        <f>IF(TrRoad_act!D107=0,"",TrRoad_ene!D83/TrRoad_tech!D111)</f>
        <v>10.945308051357534</v>
      </c>
      <c r="E138" s="107">
        <f>IF(TrRoad_act!E107=0,"",TrRoad_ene!E83/TrRoad_tech!E111)</f>
        <v>12.905631072437494</v>
      </c>
      <c r="F138" s="107">
        <f>IF(TrRoad_act!F107=0,"",TrRoad_ene!F83/TrRoad_tech!F111)</f>
        <v>16.212342463060104</v>
      </c>
      <c r="G138" s="107">
        <f>IF(TrRoad_act!G107=0,"",TrRoad_ene!G83/TrRoad_tech!G111)</f>
        <v>18.681008078726485</v>
      </c>
      <c r="H138" s="107">
        <f>IF(TrRoad_act!H107=0,"",TrRoad_ene!H83/TrRoad_tech!H111)</f>
        <v>17.282477708234662</v>
      </c>
      <c r="I138" s="107">
        <f>IF(TrRoad_act!I107=0,"",TrRoad_ene!I83/TrRoad_tech!I111)</f>
        <v>15.859472294500872</v>
      </c>
      <c r="J138" s="107">
        <f>IF(TrRoad_act!J107=0,"",TrRoad_ene!J83/TrRoad_tech!J111)</f>
        <v>15.700651381461974</v>
      </c>
      <c r="K138" s="107">
        <f>IF(TrRoad_act!K107=0,"",TrRoad_ene!K83/TrRoad_tech!K111)</f>
        <v>17.692983019957538</v>
      </c>
      <c r="L138" s="107">
        <f>IF(TrRoad_act!L107=0,"",TrRoad_ene!L83/TrRoad_tech!L111)</f>
        <v>19.116775206138641</v>
      </c>
      <c r="M138" s="107">
        <f>IF(TrRoad_act!M107=0,"",TrRoad_ene!M83/TrRoad_tech!M111)</f>
        <v>20.310278711088273</v>
      </c>
      <c r="N138" s="107">
        <f>IF(TrRoad_act!N107=0,"",TrRoad_ene!N83/TrRoad_tech!N111)</f>
        <v>14.809223681561459</v>
      </c>
      <c r="O138" s="107">
        <f>IF(TrRoad_act!O107=0,"",TrRoad_ene!O83/TrRoad_tech!O111)</f>
        <v>16.64781356917587</v>
      </c>
      <c r="P138" s="107">
        <f>IF(TrRoad_act!P107=0,"",TrRoad_ene!P83/TrRoad_tech!P111)</f>
        <v>13.469416148560104</v>
      </c>
      <c r="Q138" s="107">
        <f>IF(TrRoad_act!Q107=0,"",TrRoad_ene!Q83/TrRoad_tech!Q111)</f>
        <v>13.669385727778296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1.2978617142672042</v>
      </c>
      <c r="C139" s="106">
        <f>IF(TrRoad_act!C108=0,"",TrRoad_ene!C84/TrRoad_tech!C112)</f>
        <v>1.2989930551051465</v>
      </c>
      <c r="D139" s="106">
        <f>IF(TrRoad_act!D108=0,"",TrRoad_ene!D84/TrRoad_tech!D112)</f>
        <v>1.293516611861359</v>
      </c>
      <c r="E139" s="106">
        <f>IF(TrRoad_act!E108=0,"",TrRoad_ene!E84/TrRoad_tech!E112)</f>
        <v>1.3335030433286048</v>
      </c>
      <c r="F139" s="106">
        <f>IF(TrRoad_act!F108=0,"",TrRoad_ene!F84/TrRoad_tech!F112)</f>
        <v>1.3997985971552231</v>
      </c>
      <c r="G139" s="106">
        <f>IF(TrRoad_act!G108=0,"",TrRoad_ene!G84/TrRoad_tech!G112)</f>
        <v>1.4501757663074104</v>
      </c>
      <c r="H139" s="106">
        <f>IF(TrRoad_act!H108=0,"",TrRoad_ene!H84/TrRoad_tech!H112)</f>
        <v>1.4235908156813903</v>
      </c>
      <c r="I139" s="106">
        <f>IF(TrRoad_act!I108=0,"",TrRoad_ene!I84/TrRoad_tech!I112)</f>
        <v>1.3965545071066914</v>
      </c>
      <c r="J139" s="106">
        <f>IF(TrRoad_act!J108=0,"",TrRoad_ene!J84/TrRoad_tech!J112)</f>
        <v>1.3968076775069975</v>
      </c>
      <c r="K139" s="106">
        <f>IF(TrRoad_act!K108=0,"",TrRoad_ene!K84/TrRoad_tech!K112)</f>
        <v>1.4384002883099611</v>
      </c>
      <c r="L139" s="106">
        <f>IF(TrRoad_act!L108=0,"",TrRoad_ene!L84/TrRoad_tech!L112)</f>
        <v>1.4690305551715368</v>
      </c>
      <c r="M139" s="106">
        <f>IF(TrRoad_act!M108=0,"",TrRoad_ene!M84/TrRoad_tech!M112)</f>
        <v>1.4957030802458153</v>
      </c>
      <c r="N139" s="106">
        <f>IF(TrRoad_act!N108=0,"",TrRoad_ene!N84/TrRoad_tech!N112)</f>
        <v>1.3923654109374708</v>
      </c>
      <c r="O139" s="106">
        <f>IF(TrRoad_act!O108=0,"",TrRoad_ene!O84/TrRoad_tech!O112)</f>
        <v>1.4348980036379853</v>
      </c>
      <c r="P139" s="106">
        <f>IF(TrRoad_act!P108=0,"",TrRoad_ene!P84/TrRoad_tech!P112)</f>
        <v>1.3820012433213587</v>
      </c>
      <c r="Q139" s="106">
        <f>IF(TrRoad_act!Q108=0,"",TrRoad_ene!Q84/TrRoad_tech!Q112)</f>
        <v>1.3914625412724408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18.322489597649696</v>
      </c>
      <c r="C140" s="105">
        <f>IF(TrRoad_act!C109=0,"",TrRoad_ene!C85/TrRoad_tech!C113)</f>
        <v>19.277545397899534</v>
      </c>
      <c r="D140" s="105">
        <f>IF(TrRoad_act!D109=0,"",TrRoad_ene!D85/TrRoad_tech!D113)</f>
        <v>19.922451985637089</v>
      </c>
      <c r="E140" s="105">
        <f>IF(TrRoad_act!E109=0,"",TrRoad_ene!E85/TrRoad_tech!E113)</f>
        <v>23.460789371853522</v>
      </c>
      <c r="F140" s="105">
        <f>IF(TrRoad_act!F109=0,"",TrRoad_ene!F85/TrRoad_tech!F113)</f>
        <v>27.423098513250483</v>
      </c>
      <c r="G140" s="105">
        <f>IF(TrRoad_act!G109=0,"",TrRoad_ene!G85/TrRoad_tech!G113)</f>
        <v>30.373902800151949</v>
      </c>
      <c r="H140" s="105">
        <f>IF(TrRoad_act!H109=0,"",TrRoad_ene!H85/TrRoad_tech!H113)</f>
        <v>29.719376505094655</v>
      </c>
      <c r="I140" s="105">
        <f>IF(TrRoad_act!I109=0,"",TrRoad_ene!I85/TrRoad_tech!I113)</f>
        <v>26.307164592776253</v>
      </c>
      <c r="J140" s="105">
        <f>IF(TrRoad_act!J109=0,"",TrRoad_ene!J85/TrRoad_tech!J113)</f>
        <v>24.116313923438828</v>
      </c>
      <c r="K140" s="105">
        <f>IF(TrRoad_act!K109=0,"",TrRoad_ene!K85/TrRoad_tech!K113)</f>
        <v>24.255078063402681</v>
      </c>
      <c r="L140" s="105">
        <f>IF(TrRoad_act!L109=0,"",TrRoad_ene!L85/TrRoad_tech!L113)</f>
        <v>26.77523055073647</v>
      </c>
      <c r="M140" s="105">
        <f>IF(TrRoad_act!M109=0,"",TrRoad_ene!M85/TrRoad_tech!M113)</f>
        <v>29.245177099293485</v>
      </c>
      <c r="N140" s="105">
        <f>IF(TrRoad_act!N109=0,"",TrRoad_ene!N85/TrRoad_tech!N113)</f>
        <v>24.172378003154858</v>
      </c>
      <c r="O140" s="105">
        <f>IF(TrRoad_act!O109=0,"",TrRoad_ene!O85/TrRoad_tech!O113)</f>
        <v>24.859979485638227</v>
      </c>
      <c r="P140" s="105">
        <f>IF(TrRoad_act!P109=0,"",TrRoad_ene!P85/TrRoad_tech!P113)</f>
        <v>22.018354618424219</v>
      </c>
      <c r="Q140" s="105">
        <f>IF(TrRoad_act!Q109=0,"",TrRoad_ene!Q85/TrRoad_tech!Q113)</f>
        <v>23.205278915439784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3.6928981427836658</v>
      </c>
      <c r="C144" s="22">
        <v>3.8346470638539794</v>
      </c>
      <c r="D144" s="22">
        <v>3.9985361844739202</v>
      </c>
      <c r="E144" s="22">
        <v>3.9439064776006068</v>
      </c>
      <c r="F144" s="22">
        <v>3.9439064776006068</v>
      </c>
      <c r="G144" s="22">
        <v>3.9985361844739202</v>
      </c>
      <c r="H144" s="22">
        <v>3.9439064776006068</v>
      </c>
      <c r="I144" s="22">
        <v>3.8892767707272928</v>
      </c>
      <c r="J144" s="22">
        <v>3.7253876501073515</v>
      </c>
      <c r="K144" s="22">
        <v>3.4968575136110309</v>
      </c>
      <c r="L144" s="22">
        <v>3.3541639446951739</v>
      </c>
      <c r="M144" s="22">
        <v>3.2506073023311592</v>
      </c>
      <c r="N144" s="22">
        <v>3.0767865528165368</v>
      </c>
      <c r="O144" s="22">
        <v>2.9414154657394986</v>
      </c>
      <c r="P144" s="22">
        <v>2.8896551913499708</v>
      </c>
      <c r="Q144" s="22">
        <v>2.8431338150966732</v>
      </c>
    </row>
    <row r="145" spans="1:17" ht="11.45" customHeight="1" x14ac:dyDescent="0.25">
      <c r="A145" s="19" t="s">
        <v>29</v>
      </c>
      <c r="B145" s="21">
        <v>5.66567307203242</v>
      </c>
      <c r="C145" s="21">
        <v>5.7216826753082142</v>
      </c>
      <c r="D145" s="21">
        <v>5.6728705755626176</v>
      </c>
      <c r="E145" s="21">
        <v>5.6763885437139265</v>
      </c>
      <c r="F145" s="21">
        <v>5.499569072077561</v>
      </c>
      <c r="G145" s="21">
        <v>5.4934314840425751</v>
      </c>
      <c r="H145" s="21">
        <v>5.4393621875139795</v>
      </c>
      <c r="I145" s="21">
        <v>5.3796449032534515</v>
      </c>
      <c r="J145" s="21">
        <v>5.1992407955613054</v>
      </c>
      <c r="K145" s="21">
        <v>5.0108422938832096</v>
      </c>
      <c r="L145" s="21">
        <v>4.8077565465304373</v>
      </c>
      <c r="M145" s="21">
        <v>4.7092713283020347</v>
      </c>
      <c r="N145" s="21">
        <v>4.538112564205548</v>
      </c>
      <c r="O145" s="21">
        <v>4.4234347324478405</v>
      </c>
      <c r="P145" s="21">
        <v>4.3547440382453848</v>
      </c>
      <c r="Q145" s="21">
        <v>4.2824247239691546</v>
      </c>
    </row>
    <row r="146" spans="1:17" ht="11.45" customHeight="1" x14ac:dyDescent="0.25">
      <c r="A146" s="62" t="s">
        <v>59</v>
      </c>
      <c r="B146" s="70">
        <v>5.9692945263691639</v>
      </c>
      <c r="C146" s="70">
        <v>6.1755320813311307</v>
      </c>
      <c r="D146" s="70">
        <v>6.4130525459977124</v>
      </c>
      <c r="E146" s="70">
        <v>6.3338790577755182</v>
      </c>
      <c r="F146" s="70">
        <v>6.3338790577755182</v>
      </c>
      <c r="G146" s="70">
        <v>6.4130525459977124</v>
      </c>
      <c r="H146" s="70">
        <v>6.3338790577755182</v>
      </c>
      <c r="I146" s="70">
        <v>6.2547055695533249</v>
      </c>
      <c r="J146" s="70">
        <v>6.0171851048867424</v>
      </c>
      <c r="K146" s="70">
        <v>5.685982008515265</v>
      </c>
      <c r="L146" s="70">
        <v>5.4750134578132998</v>
      </c>
      <c r="M146" s="70">
        <v>5.3220204028106401</v>
      </c>
      <c r="N146" s="70">
        <v>5.1525114373120848</v>
      </c>
      <c r="O146" s="70">
        <v>4.9169691082153886</v>
      </c>
      <c r="P146" s="70">
        <v>4.8269699281744209</v>
      </c>
      <c r="Q146" s="70">
        <v>4.7410727560524863</v>
      </c>
    </row>
    <row r="147" spans="1:17" ht="11.45" customHeight="1" x14ac:dyDescent="0.25">
      <c r="A147" s="62" t="s">
        <v>58</v>
      </c>
      <c r="B147" s="70">
        <v>5.3765833707450099</v>
      </c>
      <c r="C147" s="70">
        <v>5.2953964630995722</v>
      </c>
      <c r="D147" s="70">
        <v>5.2066258000498227</v>
      </c>
      <c r="E147" s="70">
        <v>5.3009499694501345</v>
      </c>
      <c r="F147" s="70">
        <v>5.1711687979654659</v>
      </c>
      <c r="G147" s="70">
        <v>5.1699726581361132</v>
      </c>
      <c r="H147" s="70">
        <v>5.1610016094159752</v>
      </c>
      <c r="I147" s="70">
        <v>5.1263135543647733</v>
      </c>
      <c r="J147" s="70">
        <v>4.9554364358859466</v>
      </c>
      <c r="K147" s="70">
        <v>4.7606981819889551</v>
      </c>
      <c r="L147" s="70">
        <v>4.577833114934676</v>
      </c>
      <c r="M147" s="70">
        <v>4.4766669227456326</v>
      </c>
      <c r="N147" s="70">
        <v>4.3263753125383975</v>
      </c>
      <c r="O147" s="70">
        <v>4.2277906875029245</v>
      </c>
      <c r="P147" s="70">
        <v>4.1066220932970428</v>
      </c>
      <c r="Q147" s="70">
        <v>3.9949842911570799</v>
      </c>
    </row>
    <row r="148" spans="1:17" ht="11.45" customHeight="1" x14ac:dyDescent="0.25">
      <c r="A148" s="62" t="s">
        <v>57</v>
      </c>
      <c r="B148" s="70">
        <v>0</v>
      </c>
      <c r="C148" s="70">
        <v>5.7301355861941605</v>
      </c>
      <c r="D148" s="70">
        <v>5.6340770684049781</v>
      </c>
      <c r="E148" s="70">
        <v>5.7361450218595076</v>
      </c>
      <c r="F148" s="70">
        <v>5.5957091330031377</v>
      </c>
      <c r="G148" s="70">
        <v>5.5944147930136783</v>
      </c>
      <c r="H148" s="70">
        <v>5.5847072430927307</v>
      </c>
      <c r="I148" s="70">
        <v>5.5471713833984007</v>
      </c>
      <c r="J148" s="70">
        <v>5.3622656706184539</v>
      </c>
      <c r="K148" s="70">
        <v>5.1515398814496276</v>
      </c>
      <c r="L148" s="70">
        <v>4.7271343338399783</v>
      </c>
      <c r="M148" s="70">
        <v>4.7792859773615008</v>
      </c>
      <c r="N148" s="70">
        <v>6.3969820174400649</v>
      </c>
      <c r="O148" s="70">
        <v>4.5422357520284482</v>
      </c>
      <c r="P148" s="70">
        <v>4.554303354286187</v>
      </c>
      <c r="Q148" s="70">
        <v>4.5412556392488748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4.3224617779271597</v>
      </c>
      <c r="O150" s="70">
        <v>4.4822945063548403</v>
      </c>
      <c r="P150" s="70">
        <v>2.0595449913345836</v>
      </c>
      <c r="Q150" s="70">
        <v>3.1696043458531191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2.5026084599550775</v>
      </c>
      <c r="K151" s="70">
        <v>2.4775823753555266</v>
      </c>
      <c r="L151" s="70">
        <v>2.4528065516019715</v>
      </c>
      <c r="M151" s="70">
        <v>2.4282784860859516</v>
      </c>
      <c r="N151" s="70">
        <v>2.4039957012250923</v>
      </c>
      <c r="O151" s="70">
        <v>2.3799557442128414</v>
      </c>
      <c r="P151" s="70">
        <v>2.356156186770713</v>
      </c>
      <c r="Q151" s="70">
        <v>2.3325946249030061</v>
      </c>
    </row>
    <row r="152" spans="1:17" ht="11.45" customHeight="1" x14ac:dyDescent="0.25">
      <c r="A152" s="19" t="s">
        <v>28</v>
      </c>
      <c r="B152" s="21">
        <v>45.829651170278161</v>
      </c>
      <c r="C152" s="21">
        <v>46.214954699504169</v>
      </c>
      <c r="D152" s="21">
        <v>46.646870163985525</v>
      </c>
      <c r="E152" s="21">
        <v>46.158026833201738</v>
      </c>
      <c r="F152" s="21">
        <v>46.501552811449734</v>
      </c>
      <c r="G152" s="21">
        <v>46.645520467212734</v>
      </c>
      <c r="H152" s="21">
        <v>46.500207319339793</v>
      </c>
      <c r="I152" s="21">
        <v>46.353518968174683</v>
      </c>
      <c r="J152" s="21">
        <v>45.900552984772325</v>
      </c>
      <c r="K152" s="21">
        <v>45.241730931376928</v>
      </c>
      <c r="L152" s="21">
        <v>44.818828413422949</v>
      </c>
      <c r="M152" s="21">
        <v>44.505479147295354</v>
      </c>
      <c r="N152" s="21">
        <v>43.960187046333445</v>
      </c>
      <c r="O152" s="21">
        <v>43.342159517494643</v>
      </c>
      <c r="P152" s="21">
        <v>43.353667196560714</v>
      </c>
      <c r="Q152" s="21">
        <v>43.199999999908329</v>
      </c>
    </row>
    <row r="153" spans="1:17" ht="11.45" customHeight="1" x14ac:dyDescent="0.25">
      <c r="A153" s="62" t="s">
        <v>59</v>
      </c>
      <c r="B153" s="20">
        <v>0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1:17" ht="11.45" customHeight="1" x14ac:dyDescent="0.25">
      <c r="A154" s="62" t="s">
        <v>58</v>
      </c>
      <c r="B154" s="20">
        <v>45.829651170278161</v>
      </c>
      <c r="C154" s="20">
        <v>46.214954699504169</v>
      </c>
      <c r="D154" s="20">
        <v>46.646870163985518</v>
      </c>
      <c r="E154" s="20">
        <v>46.501552811449734</v>
      </c>
      <c r="F154" s="20">
        <v>46.501552811449734</v>
      </c>
      <c r="G154" s="20">
        <v>46.645520467212734</v>
      </c>
      <c r="H154" s="20">
        <v>46.500207319339793</v>
      </c>
      <c r="I154" s="20">
        <v>46.353518968174683</v>
      </c>
      <c r="J154" s="20">
        <v>45.900552984772325</v>
      </c>
      <c r="K154" s="20">
        <v>45.241730931376928</v>
      </c>
      <c r="L154" s="20">
        <v>44.818828413422949</v>
      </c>
      <c r="M154" s="20">
        <v>44.505479147295361</v>
      </c>
      <c r="N154" s="20">
        <v>43.960187046333445</v>
      </c>
      <c r="O154" s="20">
        <v>43.522840367920381</v>
      </c>
      <c r="P154" s="20">
        <v>43.353667196560714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1:17" ht="11.45" customHeight="1" x14ac:dyDescent="0.25">
      <c r="A156" s="62" t="s">
        <v>56</v>
      </c>
      <c r="B156" s="20">
        <v>0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0</v>
      </c>
      <c r="P156" s="20">
        <v>0</v>
      </c>
      <c r="Q156" s="20">
        <v>0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31.042883790290119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28.074627656519766</v>
      </c>
      <c r="P157" s="20">
        <v>0</v>
      </c>
      <c r="Q157" s="20">
        <v>0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7.5212794179030382</v>
      </c>
      <c r="D159" s="22">
        <v>7.3889194434329717</v>
      </c>
      <c r="E159" s="22">
        <v>7.4846315904379628</v>
      </c>
      <c r="F159" s="22">
        <v>7.3261085240833461</v>
      </c>
      <c r="G159" s="22">
        <v>7.31960052328537</v>
      </c>
      <c r="H159" s="22">
        <v>7.3022584777188033</v>
      </c>
      <c r="I159" s="22">
        <v>7.2509378229970993</v>
      </c>
      <c r="J159" s="22">
        <v>7.0448319491282874</v>
      </c>
      <c r="K159" s="22">
        <v>6.7718780585962648</v>
      </c>
      <c r="L159" s="22">
        <v>6.5594975144824428</v>
      </c>
      <c r="M159" s="22">
        <v>6.4258965952432847</v>
      </c>
      <c r="N159" s="22">
        <v>6.2310074583555703</v>
      </c>
      <c r="O159" s="22">
        <v>6.0992200773201874</v>
      </c>
      <c r="P159" s="22">
        <v>5.8361058713668772</v>
      </c>
      <c r="Q159" s="22">
        <v>5.6278108313895308</v>
      </c>
    </row>
    <row r="160" spans="1:17" ht="11.45" customHeight="1" x14ac:dyDescent="0.25">
      <c r="A160" s="62" t="s">
        <v>59</v>
      </c>
      <c r="B160" s="70">
        <v>0</v>
      </c>
      <c r="C160" s="70">
        <v>6.8506600715744419</v>
      </c>
      <c r="D160" s="70">
        <v>7.1141469974042275</v>
      </c>
      <c r="E160" s="70">
        <v>7.026318022127632</v>
      </c>
      <c r="F160" s="70">
        <v>7.026318022127632</v>
      </c>
      <c r="G160" s="70">
        <v>7.1141469974042275</v>
      </c>
      <c r="H160" s="70">
        <v>7.0263180221276311</v>
      </c>
      <c r="I160" s="70">
        <v>6.9384890468510365</v>
      </c>
      <c r="J160" s="70">
        <v>6.67500212102125</v>
      </c>
      <c r="K160" s="70">
        <v>6.3075908926425548</v>
      </c>
      <c r="L160" s="70">
        <v>6.0781803639442566</v>
      </c>
      <c r="M160" s="70">
        <v>5.9116908419885892</v>
      </c>
      <c r="N160" s="70">
        <v>5.6322366917570994</v>
      </c>
      <c r="O160" s="70">
        <v>5.6605476360079185</v>
      </c>
      <c r="P160" s="70">
        <v>6.1818569335700966</v>
      </c>
      <c r="Q160" s="70">
        <v>5.8035677270473576</v>
      </c>
    </row>
    <row r="161" spans="1:17" ht="11.45" customHeight="1" x14ac:dyDescent="0.25">
      <c r="A161" s="62" t="s">
        <v>58</v>
      </c>
      <c r="B161" s="70">
        <v>0</v>
      </c>
      <c r="C161" s="70">
        <v>7.4889461896570229</v>
      </c>
      <c r="D161" s="70">
        <v>7.3634034237031738</v>
      </c>
      <c r="E161" s="70">
        <v>7.496800164427956</v>
      </c>
      <c r="F161" s="70">
        <v>7.3132588155502871</v>
      </c>
      <c r="G161" s="70">
        <v>7.3115671902150083</v>
      </c>
      <c r="H161" s="70">
        <v>7.2988800002004233</v>
      </c>
      <c r="I161" s="70">
        <v>7.2498228654773591</v>
      </c>
      <c r="J161" s="70">
        <v>7.0081621032947803</v>
      </c>
      <c r="K161" s="70">
        <v>6.7327560379198941</v>
      </c>
      <c r="L161" s="70">
        <v>6.4741414739904979</v>
      </c>
      <c r="M161" s="70">
        <v>6.3310684907312744</v>
      </c>
      <c r="N161" s="70">
        <v>6.1140286825484997</v>
      </c>
      <c r="O161" s="70">
        <v>5.8799444262454186</v>
      </c>
      <c r="P161" s="70">
        <v>5.8158548193253266</v>
      </c>
      <c r="Q161" s="70">
        <v>5.5883179247169972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5.6278747745199826</v>
      </c>
      <c r="P162" s="70">
        <v>5.3561745415309447</v>
      </c>
      <c r="Q162" s="70">
        <v>6.1821947931039665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3.83013232316357</v>
      </c>
      <c r="I164" s="70">
        <v>3.7918309999319342</v>
      </c>
      <c r="J164" s="70">
        <v>0</v>
      </c>
      <c r="K164" s="70">
        <v>3.7163735630332888</v>
      </c>
      <c r="L164" s="70">
        <v>0</v>
      </c>
      <c r="M164" s="70">
        <v>0</v>
      </c>
      <c r="N164" s="70">
        <v>3.6059935518376376</v>
      </c>
      <c r="O164" s="70">
        <v>3.5699336163192616</v>
      </c>
      <c r="P164" s="70">
        <v>3.5342342801560691</v>
      </c>
      <c r="Q164" s="70">
        <v>3.4988919373545087</v>
      </c>
    </row>
    <row r="165" spans="1:17" ht="11.45" customHeight="1" x14ac:dyDescent="0.25">
      <c r="A165" s="19" t="s">
        <v>24</v>
      </c>
      <c r="B165" s="21">
        <v>40.371759448573137</v>
      </c>
      <c r="C165" s="21">
        <v>40.309430629288229</v>
      </c>
      <c r="D165" s="21">
        <v>41.155618802264641</v>
      </c>
      <c r="E165" s="21">
        <v>40.108421917969409</v>
      </c>
      <c r="F165" s="21">
        <v>40.866959720017491</v>
      </c>
      <c r="G165" s="21">
        <v>39.30379774903286</v>
      </c>
      <c r="H165" s="21">
        <v>39.786953504433008</v>
      </c>
      <c r="I165" s="21">
        <v>39.975565667183467</v>
      </c>
      <c r="J165" s="21">
        <v>39.045207952099695</v>
      </c>
      <c r="K165" s="21">
        <v>38.345713141464159</v>
      </c>
      <c r="L165" s="21">
        <v>38.92776662475687</v>
      </c>
      <c r="M165" s="21">
        <v>38.575565576009261</v>
      </c>
      <c r="N165" s="21">
        <v>39.706505406903602</v>
      </c>
      <c r="O165" s="21">
        <v>39.344658876560409</v>
      </c>
      <c r="P165" s="21">
        <v>38.77082804186918</v>
      </c>
      <c r="Q165" s="21">
        <v>37.237944663952604</v>
      </c>
    </row>
    <row r="166" spans="1:17" ht="11.45" customHeight="1" x14ac:dyDescent="0.25">
      <c r="A166" s="17" t="s">
        <v>23</v>
      </c>
      <c r="B166" s="20">
        <v>0</v>
      </c>
      <c r="C166" s="20">
        <v>39.038659793736699</v>
      </c>
      <c r="D166" s="20">
        <v>38.971698113122159</v>
      </c>
      <c r="E166" s="20">
        <v>38.88831835679418</v>
      </c>
      <c r="F166" s="20">
        <v>38.788732394284033</v>
      </c>
      <c r="G166" s="20">
        <v>38.673191489279013</v>
      </c>
      <c r="H166" s="20">
        <v>38.541984732749107</v>
      </c>
      <c r="I166" s="20">
        <v>38.395437262275053</v>
      </c>
      <c r="J166" s="20">
        <v>38.233908287681636</v>
      </c>
      <c r="K166" s="20">
        <v>38.057788944645175</v>
      </c>
      <c r="L166" s="20">
        <v>37.867499999916056</v>
      </c>
      <c r="M166" s="20">
        <v>37.663489432165548</v>
      </c>
      <c r="N166" s="20">
        <v>37.446229913395925</v>
      </c>
      <c r="O166" s="20">
        <v>37.216216216145064</v>
      </c>
      <c r="P166" s="20">
        <v>36.97396257112301</v>
      </c>
      <c r="Q166" s="20">
        <v>36.719999999922074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130.60899937122633</v>
      </c>
      <c r="C171" s="78">
        <v>127.87282230757158</v>
      </c>
      <c r="D171" s="78">
        <v>126.05382535078498</v>
      </c>
      <c r="E171" s="78">
        <v>124.24686701324161</v>
      </c>
      <c r="F171" s="78">
        <v>122.85343900197415</v>
      </c>
      <c r="G171" s="78">
        <v>121.92806583590104</v>
      </c>
      <c r="H171" s="78">
        <v>120.89007794202702</v>
      </c>
      <c r="I171" s="78">
        <v>119.80233837626638</v>
      </c>
      <c r="J171" s="78">
        <v>118.44161033744695</v>
      </c>
      <c r="K171" s="78">
        <v>116.4214293408866</v>
      </c>
      <c r="L171" s="78">
        <v>114.25267664145777</v>
      </c>
      <c r="M171" s="78">
        <v>112.96097641444562</v>
      </c>
      <c r="N171" s="78">
        <v>110.97508140845558</v>
      </c>
      <c r="O171" s="78">
        <v>108.42090932261615</v>
      </c>
      <c r="P171" s="78">
        <v>105.92381776274202</v>
      </c>
      <c r="Q171" s="78">
        <v>103.62465033668947</v>
      </c>
    </row>
    <row r="172" spans="1:17" ht="11.45" customHeight="1" x14ac:dyDescent="0.25">
      <c r="A172" s="19" t="s">
        <v>29</v>
      </c>
      <c r="B172" s="76">
        <v>204.95841671035691</v>
      </c>
      <c r="C172" s="76">
        <v>194.36334954899385</v>
      </c>
      <c r="D172" s="76">
        <v>190.58580026209884</v>
      </c>
      <c r="E172" s="76">
        <v>186.62491750398493</v>
      </c>
      <c r="F172" s="76">
        <v>182.92647336496407</v>
      </c>
      <c r="G172" s="76">
        <v>179.3840004082675</v>
      </c>
      <c r="H172" s="76">
        <v>176.23829775080634</v>
      </c>
      <c r="I172" s="76">
        <v>173.49643177102476</v>
      </c>
      <c r="J172" s="76">
        <v>170.26348476687554</v>
      </c>
      <c r="K172" s="76">
        <v>166.67416598615367</v>
      </c>
      <c r="L172" s="76">
        <v>163.3057608638417</v>
      </c>
      <c r="M172" s="76">
        <v>155.19307695666942</v>
      </c>
      <c r="N172" s="76">
        <v>155.08051982910158</v>
      </c>
      <c r="O172" s="76">
        <v>151.07550023461968</v>
      </c>
      <c r="P172" s="76">
        <v>145.30042567128237</v>
      </c>
      <c r="Q172" s="76">
        <v>141.23538121608686</v>
      </c>
    </row>
    <row r="173" spans="1:17" ht="11.45" customHeight="1" x14ac:dyDescent="0.25">
      <c r="A173" s="62" t="s">
        <v>59</v>
      </c>
      <c r="B173" s="77">
        <v>207.22148625829919</v>
      </c>
      <c r="C173" s="77">
        <v>200.61462509688707</v>
      </c>
      <c r="D173" s="77">
        <v>198.56792953756587</v>
      </c>
      <c r="E173" s="77">
        <v>196.52835527138123</v>
      </c>
      <c r="F173" s="77">
        <v>194.13652614851162</v>
      </c>
      <c r="G173" s="77">
        <v>191.78904995315119</v>
      </c>
      <c r="H173" s="77">
        <v>189.27769825289636</v>
      </c>
      <c r="I173" s="77">
        <v>186.84316058118506</v>
      </c>
      <c r="J173" s="77">
        <v>184.0049176701603</v>
      </c>
      <c r="K173" s="77">
        <v>181.55992924330795</v>
      </c>
      <c r="L173" s="77">
        <v>179.54759635294371</v>
      </c>
      <c r="M173" s="77">
        <v>176.41969197466506</v>
      </c>
      <c r="N173" s="77">
        <v>172.9526536083973</v>
      </c>
      <c r="O173" s="77">
        <v>168.71058922976695</v>
      </c>
      <c r="P173" s="77">
        <v>162.9959380507446</v>
      </c>
      <c r="Q173" s="77">
        <v>157.44562135479779</v>
      </c>
    </row>
    <row r="174" spans="1:17" ht="11.45" customHeight="1" x14ac:dyDescent="0.25">
      <c r="A174" s="62" t="s">
        <v>58</v>
      </c>
      <c r="B174" s="77">
        <v>189.99573693024954</v>
      </c>
      <c r="C174" s="77">
        <v>176.06459503518698</v>
      </c>
      <c r="D174" s="77">
        <v>170.48556538626443</v>
      </c>
      <c r="E174" s="77">
        <v>166.52370493071845</v>
      </c>
      <c r="F174" s="77">
        <v>163.73653302241416</v>
      </c>
      <c r="G174" s="77">
        <v>162.83759772782685</v>
      </c>
      <c r="H174" s="77">
        <v>162.11549507158819</v>
      </c>
      <c r="I174" s="77">
        <v>161.45960852875146</v>
      </c>
      <c r="J174" s="77">
        <v>159.73593777985735</v>
      </c>
      <c r="K174" s="77">
        <v>157.54345479089065</v>
      </c>
      <c r="L174" s="77">
        <v>154.75596437795838</v>
      </c>
      <c r="M174" s="77">
        <v>151.73040538014914</v>
      </c>
      <c r="N174" s="77">
        <v>148.18809425541315</v>
      </c>
      <c r="O174" s="77">
        <v>144.80772742738466</v>
      </c>
      <c r="P174" s="77">
        <v>141.49253907838789</v>
      </c>
      <c r="Q174" s="77">
        <v>138.39504944390794</v>
      </c>
    </row>
    <row r="175" spans="1:17" ht="11.45" customHeight="1" x14ac:dyDescent="0.25">
      <c r="A175" s="62" t="s">
        <v>57</v>
      </c>
      <c r="B175" s="77">
        <v>175.07390755576787</v>
      </c>
      <c r="C175" s="77">
        <v>171.63102592731215</v>
      </c>
      <c r="D175" s="77">
        <v>169.75758903677189</v>
      </c>
      <c r="E175" s="77">
        <v>168.6486989621616</v>
      </c>
      <c r="F175" s="77">
        <v>167.0659642169125</v>
      </c>
      <c r="G175" s="77">
        <v>165.61692329508671</v>
      </c>
      <c r="H175" s="77">
        <v>158.91446366183754</v>
      </c>
      <c r="I175" s="77">
        <v>158.76668577406602</v>
      </c>
      <c r="J175" s="77">
        <v>158.94903016461146</v>
      </c>
      <c r="K175" s="77">
        <v>158.41587483798338</v>
      </c>
      <c r="L175" s="77">
        <v>158.55537791411876</v>
      </c>
      <c r="M175" s="77">
        <v>156.77079426007114</v>
      </c>
      <c r="N175" s="77">
        <v>154.53912453059925</v>
      </c>
      <c r="O175" s="77">
        <v>151.456715985763</v>
      </c>
      <c r="P175" s="77">
        <v>148.99782584535893</v>
      </c>
      <c r="Q175" s="77">
        <v>145.97462397702409</v>
      </c>
    </row>
    <row r="176" spans="1:17" ht="11.45" customHeight="1" x14ac:dyDescent="0.25">
      <c r="A176" s="62" t="s">
        <v>56</v>
      </c>
      <c r="B176" s="77" t="s">
        <v>181</v>
      </c>
      <c r="C176" s="77" t="s">
        <v>181</v>
      </c>
      <c r="D176" s="77" t="s">
        <v>181</v>
      </c>
      <c r="E176" s="77" t="s">
        <v>181</v>
      </c>
      <c r="F176" s="77" t="s">
        <v>181</v>
      </c>
      <c r="G176" s="77" t="s">
        <v>181</v>
      </c>
      <c r="H176" s="77" t="s">
        <v>181</v>
      </c>
      <c r="I176" s="77" t="s">
        <v>181</v>
      </c>
      <c r="J176" s="77" t="s">
        <v>181</v>
      </c>
      <c r="K176" s="77" t="s">
        <v>181</v>
      </c>
      <c r="L176" s="77" t="s">
        <v>181</v>
      </c>
      <c r="M176" s="77" t="s">
        <v>181</v>
      </c>
      <c r="N176" s="77" t="s">
        <v>181</v>
      </c>
      <c r="O176" s="77" t="s">
        <v>181</v>
      </c>
      <c r="P176" s="77" t="s">
        <v>181</v>
      </c>
      <c r="Q176" s="77" t="s">
        <v>181</v>
      </c>
    </row>
    <row r="177" spans="1:17" ht="11.45" customHeight="1" x14ac:dyDescent="0.25">
      <c r="A177" s="62" t="s">
        <v>60</v>
      </c>
      <c r="B177" s="77" t="s">
        <v>181</v>
      </c>
      <c r="C177" s="77" t="s">
        <v>181</v>
      </c>
      <c r="D177" s="77" t="s">
        <v>181</v>
      </c>
      <c r="E177" s="77" t="s">
        <v>181</v>
      </c>
      <c r="F177" s="77" t="s">
        <v>181</v>
      </c>
      <c r="G177" s="77" t="s">
        <v>181</v>
      </c>
      <c r="H177" s="77" t="s">
        <v>181</v>
      </c>
      <c r="I177" s="77" t="s">
        <v>181</v>
      </c>
      <c r="J177" s="77" t="s">
        <v>181</v>
      </c>
      <c r="K177" s="77" t="s">
        <v>181</v>
      </c>
      <c r="L177" s="77" t="s">
        <v>181</v>
      </c>
      <c r="M177" s="77" t="s">
        <v>181</v>
      </c>
      <c r="N177" s="77">
        <v>85.515429100297013</v>
      </c>
      <c r="O177" s="77">
        <v>86.455244086915712</v>
      </c>
      <c r="P177" s="77">
        <v>82.351429739135625</v>
      </c>
      <c r="Q177" s="77">
        <v>81.990518305527019</v>
      </c>
    </row>
    <row r="178" spans="1:17" ht="11.45" customHeight="1" x14ac:dyDescent="0.25">
      <c r="A178" s="62" t="s">
        <v>55</v>
      </c>
      <c r="B178" s="77" t="s">
        <v>181</v>
      </c>
      <c r="C178" s="77" t="s">
        <v>181</v>
      </c>
      <c r="D178" s="77" t="s">
        <v>181</v>
      </c>
      <c r="E178" s="77" t="s">
        <v>181</v>
      </c>
      <c r="F178" s="77" t="s">
        <v>181</v>
      </c>
      <c r="G178" s="77" t="s">
        <v>181</v>
      </c>
      <c r="H178" s="77" t="s">
        <v>181</v>
      </c>
      <c r="I178" s="77" t="s">
        <v>181</v>
      </c>
      <c r="J178" s="77">
        <v>0</v>
      </c>
      <c r="K178" s="77">
        <v>0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1771.2248155817847</v>
      </c>
      <c r="C179" s="76">
        <v>1691.8691623306931</v>
      </c>
      <c r="D179" s="76">
        <v>1674.7608892724445</v>
      </c>
      <c r="E179" s="76">
        <v>1620.813110407769</v>
      </c>
      <c r="F179" s="76">
        <v>1621.3874607990974</v>
      </c>
      <c r="G179" s="76">
        <v>1595.5870236031571</v>
      </c>
      <c r="H179" s="76">
        <v>1565.9296578646959</v>
      </c>
      <c r="I179" s="76">
        <v>1541.511351416274</v>
      </c>
      <c r="J179" s="76">
        <v>1510.9451100459737</v>
      </c>
      <c r="K179" s="76">
        <v>1484.9824410317849</v>
      </c>
      <c r="L179" s="76">
        <v>1455.6907566007997</v>
      </c>
      <c r="M179" s="76">
        <v>1437.2264393163289</v>
      </c>
      <c r="N179" s="76">
        <v>1431.4132575285096</v>
      </c>
      <c r="O179" s="76">
        <v>1412.3822900176563</v>
      </c>
      <c r="P179" s="76">
        <v>1415.8727787815365</v>
      </c>
      <c r="Q179" s="76">
        <v>1403.8613717537755</v>
      </c>
    </row>
    <row r="180" spans="1:17" ht="11.45" customHeight="1" x14ac:dyDescent="0.25">
      <c r="A180" s="62" t="s">
        <v>59</v>
      </c>
      <c r="B180" s="75" t="s">
        <v>181</v>
      </c>
      <c r="C180" s="75" t="s">
        <v>181</v>
      </c>
      <c r="D180" s="75" t="s">
        <v>181</v>
      </c>
      <c r="E180" s="75" t="s">
        <v>181</v>
      </c>
      <c r="F180" s="75" t="s">
        <v>181</v>
      </c>
      <c r="G180" s="75" t="s">
        <v>181</v>
      </c>
      <c r="H180" s="75" t="s">
        <v>181</v>
      </c>
      <c r="I180" s="75" t="s">
        <v>181</v>
      </c>
      <c r="J180" s="75" t="s">
        <v>181</v>
      </c>
      <c r="K180" s="75" t="s">
        <v>181</v>
      </c>
      <c r="L180" s="75" t="s">
        <v>181</v>
      </c>
      <c r="M180" s="75" t="s">
        <v>181</v>
      </c>
      <c r="N180" s="75" t="s">
        <v>181</v>
      </c>
      <c r="O180" s="75" t="s">
        <v>181</v>
      </c>
      <c r="P180" s="75" t="s">
        <v>181</v>
      </c>
      <c r="Q180" s="75" t="s">
        <v>181</v>
      </c>
    </row>
    <row r="181" spans="1:17" ht="11.45" customHeight="1" x14ac:dyDescent="0.25">
      <c r="A181" s="62" t="s">
        <v>58</v>
      </c>
      <c r="B181" s="75">
        <v>1771.2248155817847</v>
      </c>
      <c r="C181" s="75">
        <v>1691.8691623306931</v>
      </c>
      <c r="D181" s="75">
        <v>1674.7608892724447</v>
      </c>
      <c r="E181" s="75">
        <v>1647.076397761736</v>
      </c>
      <c r="F181" s="75">
        <v>1622.9417250108747</v>
      </c>
      <c r="G181" s="75">
        <v>1596.9954424668795</v>
      </c>
      <c r="H181" s="75">
        <v>1567.2282222985307</v>
      </c>
      <c r="I181" s="75">
        <v>1542.6864838755228</v>
      </c>
      <c r="J181" s="75">
        <v>1511.9874563510386</v>
      </c>
      <c r="K181" s="75">
        <v>1485.6084316351362</v>
      </c>
      <c r="L181" s="75">
        <v>1456.2729226435688</v>
      </c>
      <c r="M181" s="75">
        <v>1437.7610838629589</v>
      </c>
      <c r="N181" s="75">
        <v>1431.9305758680114</v>
      </c>
      <c r="O181" s="75">
        <v>1424.2899347988107</v>
      </c>
      <c r="P181" s="75">
        <v>1416.724260357076</v>
      </c>
      <c r="Q181" s="75">
        <v>1404.653445636812</v>
      </c>
    </row>
    <row r="182" spans="1:17" ht="11.45" customHeight="1" x14ac:dyDescent="0.25">
      <c r="A182" s="62" t="s">
        <v>57</v>
      </c>
      <c r="B182" s="75" t="s">
        <v>181</v>
      </c>
      <c r="C182" s="75" t="s">
        <v>181</v>
      </c>
      <c r="D182" s="75" t="s">
        <v>181</v>
      </c>
      <c r="E182" s="75" t="s">
        <v>181</v>
      </c>
      <c r="F182" s="75" t="s">
        <v>181</v>
      </c>
      <c r="G182" s="75" t="s">
        <v>181</v>
      </c>
      <c r="H182" s="75" t="s">
        <v>181</v>
      </c>
      <c r="I182" s="75" t="s">
        <v>181</v>
      </c>
      <c r="J182" s="75" t="s">
        <v>181</v>
      </c>
      <c r="K182" s="75" t="s">
        <v>181</v>
      </c>
      <c r="L182" s="75" t="s">
        <v>181</v>
      </c>
      <c r="M182" s="75" t="s">
        <v>181</v>
      </c>
      <c r="N182" s="75" t="s">
        <v>181</v>
      </c>
      <c r="O182" s="75" t="s">
        <v>181</v>
      </c>
      <c r="P182" s="75" t="s">
        <v>181</v>
      </c>
      <c r="Q182" s="75" t="s">
        <v>181</v>
      </c>
    </row>
    <row r="183" spans="1:17" ht="11.45" customHeight="1" x14ac:dyDescent="0.25">
      <c r="A183" s="62" t="s">
        <v>56</v>
      </c>
      <c r="B183" s="75" t="s">
        <v>181</v>
      </c>
      <c r="C183" s="75" t="s">
        <v>181</v>
      </c>
      <c r="D183" s="75" t="s">
        <v>181</v>
      </c>
      <c r="E183" s="75" t="s">
        <v>181</v>
      </c>
      <c r="F183" s="75" t="s">
        <v>181</v>
      </c>
      <c r="G183" s="75" t="s">
        <v>181</v>
      </c>
      <c r="H183" s="75" t="s">
        <v>181</v>
      </c>
      <c r="I183" s="75" t="s">
        <v>181</v>
      </c>
      <c r="J183" s="75" t="s">
        <v>181</v>
      </c>
      <c r="K183" s="75" t="s">
        <v>181</v>
      </c>
      <c r="L183" s="75" t="s">
        <v>181</v>
      </c>
      <c r="M183" s="75" t="s">
        <v>181</v>
      </c>
      <c r="N183" s="75" t="s">
        <v>181</v>
      </c>
      <c r="O183" s="75" t="s">
        <v>181</v>
      </c>
      <c r="P183" s="75" t="s">
        <v>181</v>
      </c>
      <c r="Q183" s="75" t="s">
        <v>181</v>
      </c>
    </row>
    <row r="184" spans="1:17" ht="11.45" customHeight="1" x14ac:dyDescent="0.25">
      <c r="A184" s="62" t="s">
        <v>55</v>
      </c>
      <c r="B184" s="75" t="s">
        <v>181</v>
      </c>
      <c r="C184" s="75" t="s">
        <v>181</v>
      </c>
      <c r="D184" s="75" t="s">
        <v>181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0</v>
      </c>
      <c r="M184" s="75">
        <v>0</v>
      </c>
      <c r="N184" s="75">
        <v>0</v>
      </c>
      <c r="O184" s="75">
        <v>0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264.02523791030342</v>
      </c>
      <c r="C186" s="78">
        <v>258.58238580552796</v>
      </c>
      <c r="D186" s="78">
        <v>254.27032835870187</v>
      </c>
      <c r="E186" s="78">
        <v>251.54692292802204</v>
      </c>
      <c r="F186" s="78">
        <v>247.03275379018064</v>
      </c>
      <c r="G186" s="78">
        <v>243.38148844855209</v>
      </c>
      <c r="H186" s="78">
        <v>239.42112795382764</v>
      </c>
      <c r="I186" s="78">
        <v>234.58017831422021</v>
      </c>
      <c r="J186" s="78">
        <v>227.52007330695335</v>
      </c>
      <c r="K186" s="78">
        <v>223.51116946394109</v>
      </c>
      <c r="L186" s="78">
        <v>220.70015551140816</v>
      </c>
      <c r="M186" s="78">
        <v>217.27485330978629</v>
      </c>
      <c r="N186" s="78">
        <v>211.75708050438348</v>
      </c>
      <c r="O186" s="78">
        <v>202.24136768775386</v>
      </c>
      <c r="P186" s="78">
        <v>206.65738248197195</v>
      </c>
      <c r="Q186" s="78">
        <v>202.0405463419701</v>
      </c>
    </row>
    <row r="187" spans="1:17" ht="11.45" customHeight="1" x14ac:dyDescent="0.25">
      <c r="A187" s="62" t="s">
        <v>59</v>
      </c>
      <c r="B187" s="77">
        <v>229.87557075018029</v>
      </c>
      <c r="C187" s="77">
        <v>230.02685375709703</v>
      </c>
      <c r="D187" s="77">
        <v>229.50055729637737</v>
      </c>
      <c r="E187" s="77">
        <v>228.091267428934</v>
      </c>
      <c r="F187" s="77">
        <v>226.58849230586321</v>
      </c>
      <c r="G187" s="77">
        <v>224.60586513567759</v>
      </c>
      <c r="H187" s="77">
        <v>222.43658129679014</v>
      </c>
      <c r="I187" s="77">
        <v>219.4986102034099</v>
      </c>
      <c r="J187" s="77">
        <v>215.26395748981247</v>
      </c>
      <c r="K187" s="77">
        <v>209.9257996188708</v>
      </c>
      <c r="L187" s="77">
        <v>205.64462167213398</v>
      </c>
      <c r="M187" s="77">
        <v>201.63746358509712</v>
      </c>
      <c r="N187" s="77">
        <v>198.41719912737395</v>
      </c>
      <c r="O187" s="77">
        <v>198.07688686296058</v>
      </c>
      <c r="P187" s="77">
        <v>197.2339899096259</v>
      </c>
      <c r="Q187" s="77">
        <v>195.5388263458174</v>
      </c>
    </row>
    <row r="188" spans="1:17" ht="11.45" customHeight="1" x14ac:dyDescent="0.25">
      <c r="A188" s="62" t="s">
        <v>58</v>
      </c>
      <c r="B188" s="77">
        <v>268.69902188627026</v>
      </c>
      <c r="C188" s="77">
        <v>262.64710808398934</v>
      </c>
      <c r="D188" s="77">
        <v>257.3339618238353</v>
      </c>
      <c r="E188" s="77">
        <v>253.52500117469319</v>
      </c>
      <c r="F188" s="77">
        <v>248.94533695987394</v>
      </c>
      <c r="G188" s="77">
        <v>244.78840120924241</v>
      </c>
      <c r="H188" s="77">
        <v>240.56631857583628</v>
      </c>
      <c r="I188" s="77">
        <v>235.71579784826469</v>
      </c>
      <c r="J188" s="77">
        <v>229.88884483777667</v>
      </c>
      <c r="K188" s="77">
        <v>229.24683073417881</v>
      </c>
      <c r="L188" s="77">
        <v>225.36809082156677</v>
      </c>
      <c r="M188" s="77">
        <v>221.93837803152348</v>
      </c>
      <c r="N188" s="77">
        <v>217.76511485833075</v>
      </c>
      <c r="O188" s="77">
        <v>213.50281561096503</v>
      </c>
      <c r="P188" s="77">
        <v>209.09924930852677</v>
      </c>
      <c r="Q188" s="77">
        <v>203.89673245938644</v>
      </c>
    </row>
    <row r="189" spans="1:17" ht="11.45" customHeight="1" x14ac:dyDescent="0.25">
      <c r="A189" s="62" t="s">
        <v>57</v>
      </c>
      <c r="B189" s="77" t="s">
        <v>181</v>
      </c>
      <c r="C189" s="77" t="s">
        <v>181</v>
      </c>
      <c r="D189" s="77" t="s">
        <v>181</v>
      </c>
      <c r="E189" s="77" t="s">
        <v>181</v>
      </c>
      <c r="F189" s="77" t="s">
        <v>181</v>
      </c>
      <c r="G189" s="77" t="s">
        <v>181</v>
      </c>
      <c r="H189" s="77" t="s">
        <v>181</v>
      </c>
      <c r="I189" s="77" t="s">
        <v>181</v>
      </c>
      <c r="J189" s="77" t="s">
        <v>181</v>
      </c>
      <c r="K189" s="77" t="s">
        <v>181</v>
      </c>
      <c r="L189" s="77" t="s">
        <v>181</v>
      </c>
      <c r="M189" s="77" t="s">
        <v>181</v>
      </c>
      <c r="N189" s="77" t="s">
        <v>181</v>
      </c>
      <c r="O189" s="77">
        <v>212.2526371999835</v>
      </c>
      <c r="P189" s="77">
        <v>210.94362947103033</v>
      </c>
      <c r="Q189" s="77">
        <v>210.92883833908078</v>
      </c>
    </row>
    <row r="190" spans="1:17" ht="11.45" customHeight="1" x14ac:dyDescent="0.25">
      <c r="A190" s="62" t="s">
        <v>56</v>
      </c>
      <c r="B190" s="77" t="s">
        <v>181</v>
      </c>
      <c r="C190" s="77" t="s">
        <v>181</v>
      </c>
      <c r="D190" s="77" t="s">
        <v>181</v>
      </c>
      <c r="E190" s="77" t="s">
        <v>181</v>
      </c>
      <c r="F190" s="77" t="s">
        <v>181</v>
      </c>
      <c r="G190" s="77" t="s">
        <v>181</v>
      </c>
      <c r="H190" s="77" t="s">
        <v>181</v>
      </c>
      <c r="I190" s="77" t="s">
        <v>181</v>
      </c>
      <c r="J190" s="77" t="s">
        <v>181</v>
      </c>
      <c r="K190" s="77" t="s">
        <v>181</v>
      </c>
      <c r="L190" s="77" t="s">
        <v>181</v>
      </c>
      <c r="M190" s="77" t="s">
        <v>181</v>
      </c>
      <c r="N190" s="77" t="s">
        <v>181</v>
      </c>
      <c r="O190" s="77" t="s">
        <v>181</v>
      </c>
      <c r="P190" s="77" t="s">
        <v>181</v>
      </c>
      <c r="Q190" s="77" t="s">
        <v>181</v>
      </c>
    </row>
    <row r="191" spans="1:17" ht="11.45" customHeight="1" x14ac:dyDescent="0.25">
      <c r="A191" s="62" t="s">
        <v>55</v>
      </c>
      <c r="B191" s="77" t="s">
        <v>181</v>
      </c>
      <c r="C191" s="77" t="s">
        <v>181</v>
      </c>
      <c r="D191" s="77" t="s">
        <v>181</v>
      </c>
      <c r="E191" s="77" t="s">
        <v>181</v>
      </c>
      <c r="F191" s="77" t="s">
        <v>181</v>
      </c>
      <c r="G191" s="77" t="s">
        <v>181</v>
      </c>
      <c r="H191" s="77">
        <v>0</v>
      </c>
      <c r="I191" s="77">
        <v>0</v>
      </c>
      <c r="J191" s="77">
        <v>0</v>
      </c>
      <c r="K191" s="77">
        <v>0</v>
      </c>
      <c r="L191" s="77">
        <v>0</v>
      </c>
      <c r="M191" s="77">
        <v>0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1293.9685397445917</v>
      </c>
      <c r="C192" s="76">
        <v>1287.9743688132849</v>
      </c>
      <c r="D192" s="76">
        <v>1285.601707708385</v>
      </c>
      <c r="E192" s="76">
        <v>1280.0314304706719</v>
      </c>
      <c r="F192" s="76">
        <v>1278.1676696041011</v>
      </c>
      <c r="G192" s="76">
        <v>1268.4138972649034</v>
      </c>
      <c r="H192" s="76">
        <v>1267.3326616422107</v>
      </c>
      <c r="I192" s="76">
        <v>1264.3410831639053</v>
      </c>
      <c r="J192" s="76">
        <v>1254.9047085075192</v>
      </c>
      <c r="K192" s="76">
        <v>1246.2095454623375</v>
      </c>
      <c r="L192" s="76">
        <v>1240.6819616191731</v>
      </c>
      <c r="M192" s="76">
        <v>1234.6959652379935</v>
      </c>
      <c r="N192" s="76">
        <v>1229.9875741393712</v>
      </c>
      <c r="O192" s="76">
        <v>1218.6028992442061</v>
      </c>
      <c r="P192" s="76">
        <v>1211.049291294205</v>
      </c>
      <c r="Q192" s="76">
        <v>1205.32607040018</v>
      </c>
    </row>
    <row r="193" spans="1:17" ht="11.45" customHeight="1" x14ac:dyDescent="0.25">
      <c r="A193" s="17" t="s">
        <v>23</v>
      </c>
      <c r="B193" s="75">
        <v>1273.6662340739044</v>
      </c>
      <c r="C193" s="75">
        <v>1271.8630995490198</v>
      </c>
      <c r="D193" s="75">
        <v>1273.2068946040574</v>
      </c>
      <c r="E193" s="75">
        <v>1271.049935225433</v>
      </c>
      <c r="F193" s="75">
        <v>1270.5461229281159</v>
      </c>
      <c r="G193" s="75">
        <v>1260.9323784699443</v>
      </c>
      <c r="H193" s="75">
        <v>1260.6607265684286</v>
      </c>
      <c r="I193" s="75">
        <v>1257.2658820767808</v>
      </c>
      <c r="J193" s="75">
        <v>1247.3899984946474</v>
      </c>
      <c r="K193" s="75">
        <v>1239.2284675439514</v>
      </c>
      <c r="L193" s="75">
        <v>1233.6215339290934</v>
      </c>
      <c r="M193" s="75">
        <v>1227.7128325004924</v>
      </c>
      <c r="N193" s="75">
        <v>1222.3735114952533</v>
      </c>
      <c r="O193" s="75">
        <v>1206.5920472990854</v>
      </c>
      <c r="P193" s="75">
        <v>1195.858672691998</v>
      </c>
      <c r="Q193" s="75">
        <v>1192.5824025047918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1371.2860478276045</v>
      </c>
      <c r="D194" s="74">
        <v>1339.6966920108707</v>
      </c>
      <c r="E194" s="74">
        <v>1318.5490375249969</v>
      </c>
      <c r="F194" s="74">
        <v>1303.4545671405699</v>
      </c>
      <c r="G194" s="74">
        <v>1297.5049002457886</v>
      </c>
      <c r="H194" s="74">
        <v>1294.9800319454198</v>
      </c>
      <c r="I194" s="74">
        <v>1290.3248279534512</v>
      </c>
      <c r="J194" s="74">
        <v>1284.4372227607148</v>
      </c>
      <c r="K194" s="74">
        <v>1282.8045204779878</v>
      </c>
      <c r="L194" s="74">
        <v>1276.6880516182241</v>
      </c>
      <c r="M194" s="74">
        <v>1271.2834685245825</v>
      </c>
      <c r="N194" s="74">
        <v>1262.4960633717465</v>
      </c>
      <c r="O194" s="74">
        <v>1256.7658389654614</v>
      </c>
      <c r="P194" s="74">
        <v>1249.1389201687982</v>
      </c>
      <c r="Q194" s="74">
        <v>1246.2962621291279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1.1024147563979665</v>
      </c>
      <c r="C198" s="111">
        <f>IF(TrRoad_act!C86=0,"",TrRoad_emi!C56/TrRoad_tech!C171)</f>
        <v>1.1038484450991155</v>
      </c>
      <c r="D198" s="111">
        <f>IF(TrRoad_act!D86=0,"",TrRoad_emi!D56/TrRoad_tech!D171)</f>
        <v>1.0825586482791774</v>
      </c>
      <c r="E198" s="111">
        <f>IF(TrRoad_act!E86=0,"",TrRoad_emi!E56/TrRoad_tech!E171)</f>
        <v>1.1079515092207011</v>
      </c>
      <c r="F198" s="111">
        <f>IF(TrRoad_act!F86=0,"",TrRoad_emi!F56/TrRoad_tech!F171)</f>
        <v>1.1333906452810827</v>
      </c>
      <c r="G198" s="111">
        <f>IF(TrRoad_act!G86=0,"",TrRoad_emi!G56/TrRoad_tech!G171)</f>
        <v>1.1239879996822408</v>
      </c>
      <c r="H198" s="111">
        <f>IF(TrRoad_act!H86=0,"",TrRoad_emi!H56/TrRoad_tech!H171)</f>
        <v>1.1343429401244673</v>
      </c>
      <c r="I198" s="111">
        <f>IF(TrRoad_act!I86=0,"",TrRoad_emi!I56/TrRoad_tech!I171)</f>
        <v>1.1254422539745406</v>
      </c>
      <c r="J198" s="111">
        <f>IF(TrRoad_act!J86=0,"",TrRoad_emi!J56/TrRoad_tech!J171)</f>
        <v>1.14266818124377</v>
      </c>
      <c r="K198" s="111">
        <f>IF(TrRoad_act!K86=0,"",TrRoad_emi!K56/TrRoad_tech!K171)</f>
        <v>1.1443985162232329</v>
      </c>
      <c r="L198" s="111">
        <f>IF(TrRoad_act!L86=0,"",TrRoad_emi!L56/TrRoad_tech!L171)</f>
        <v>1.1400254508024417</v>
      </c>
      <c r="M198" s="111">
        <f>IF(TrRoad_act!M86=0,"",TrRoad_emi!M56/TrRoad_tech!M171)</f>
        <v>1.1367706177908714</v>
      </c>
      <c r="N198" s="111">
        <f>IF(TrRoad_act!N86=0,"",TrRoad_emi!N56/TrRoad_tech!N171)</f>
        <v>1.1284760318247349</v>
      </c>
      <c r="O198" s="111">
        <f>IF(TrRoad_act!O86=0,"",TrRoad_emi!O56/TrRoad_tech!O171)</f>
        <v>1.1579091368767189</v>
      </c>
      <c r="P198" s="111">
        <f>IF(TrRoad_act!P86=0,"",TrRoad_emi!P56/TrRoad_tech!P171)</f>
        <v>1.1612232712626562</v>
      </c>
      <c r="Q198" s="111">
        <f>IF(TrRoad_act!Q86=0,"",TrRoad_emi!Q56/TrRoad_tech!Q171)</f>
        <v>1.1533410092748284</v>
      </c>
    </row>
    <row r="199" spans="1:17" ht="11.45" customHeight="1" x14ac:dyDescent="0.25">
      <c r="A199" s="19" t="s">
        <v>29</v>
      </c>
      <c r="B199" s="107">
        <f>IF(TrRoad_act!B87=0,"",TrRoad_emi!B57/TrRoad_tech!B172)</f>
        <v>3.0837079777452132</v>
      </c>
      <c r="C199" s="107">
        <f>IF(TrRoad_act!C87=0,"",TrRoad_emi!C57/TrRoad_tech!C172)</f>
        <v>3.1899926609337674</v>
      </c>
      <c r="D199" s="107">
        <f>IF(TrRoad_act!D87=0,"",TrRoad_emi!D57/TrRoad_tech!D172)</f>
        <v>3.2420934073227321</v>
      </c>
      <c r="E199" s="107">
        <f>IF(TrRoad_act!E87=0,"",TrRoad_emi!E57/TrRoad_tech!E172)</f>
        <v>3.4032472182643159</v>
      </c>
      <c r="F199" s="107">
        <f>IF(TrRoad_act!F87=0,"",TrRoad_emi!F57/TrRoad_tech!F172)</f>
        <v>3.4789341224938117</v>
      </c>
      <c r="G199" s="107">
        <f>IF(TrRoad_act!G87=0,"",TrRoad_emi!G57/TrRoad_tech!G172)</f>
        <v>3.2892737495465356</v>
      </c>
      <c r="H199" s="107">
        <f>IF(TrRoad_act!H87=0,"",TrRoad_emi!H57/TrRoad_tech!H172)</f>
        <v>3.125324035355296</v>
      </c>
      <c r="I199" s="107">
        <f>IF(TrRoad_act!I87=0,"",TrRoad_emi!I57/TrRoad_tech!I172)</f>
        <v>3.1558349464319453</v>
      </c>
      <c r="J199" s="107">
        <f>IF(TrRoad_act!J87=0,"",TrRoad_emi!J57/TrRoad_tech!J172)</f>
        <v>3.1135275781728962</v>
      </c>
      <c r="K199" s="107">
        <f>IF(TrRoad_act!K87=0,"",TrRoad_emi!K57/TrRoad_tech!K172)</f>
        <v>3.0551243250355129</v>
      </c>
      <c r="L199" s="107">
        <f>IF(TrRoad_act!L87=0,"",TrRoad_emi!L57/TrRoad_tech!L172)</f>
        <v>3.0896181172937722</v>
      </c>
      <c r="M199" s="107">
        <f>IF(TrRoad_act!M87=0,"",TrRoad_emi!M57/TrRoad_tech!M172)</f>
        <v>3.325506259093403</v>
      </c>
      <c r="N199" s="107">
        <f>IF(TrRoad_act!N87=0,"",TrRoad_emi!N57/TrRoad_tech!N172)</f>
        <v>3.1911927286587565</v>
      </c>
      <c r="O199" s="107">
        <f>IF(TrRoad_act!O87=0,"",TrRoad_emi!O57/TrRoad_tech!O172)</f>
        <v>3.0068645009050181</v>
      </c>
      <c r="P199" s="107">
        <f>IF(TrRoad_act!P87=0,"",TrRoad_emi!P57/TrRoad_tech!P172)</f>
        <v>2.9622338875367826</v>
      </c>
      <c r="Q199" s="107">
        <f>IF(TrRoad_act!Q87=0,"",TrRoad_emi!Q57/TrRoad_tech!Q172)</f>
        <v>2.8426485502821168</v>
      </c>
    </row>
    <row r="200" spans="1:17" ht="11.45" customHeight="1" x14ac:dyDescent="0.25">
      <c r="A200" s="62" t="s">
        <v>59</v>
      </c>
      <c r="B200" s="108">
        <f>IF(TrRoad_act!B88=0,"",TrRoad_emi!B58/TrRoad_tech!B173)</f>
        <v>3.1620361152448662</v>
      </c>
      <c r="C200" s="108">
        <f>IF(TrRoad_act!C88=0,"",TrRoad_emi!C58/TrRoad_tech!C173)</f>
        <v>3.2667780423171657</v>
      </c>
      <c r="D200" s="108">
        <f>IF(TrRoad_act!D88=0,"",TrRoad_emi!D58/TrRoad_tech!D173)</f>
        <v>3.3279673205819247</v>
      </c>
      <c r="E200" s="108">
        <f>IF(TrRoad_act!E88=0,"",TrRoad_emi!E58/TrRoad_tech!E173)</f>
        <v>3.4872514386596372</v>
      </c>
      <c r="F200" s="108">
        <f>IF(TrRoad_act!F88=0,"",TrRoad_emi!F58/TrRoad_tech!F173)</f>
        <v>3.5571118872415979</v>
      </c>
      <c r="G200" s="108">
        <f>IF(TrRoad_act!G88=0,"",TrRoad_emi!G58/TrRoad_tech!G173)</f>
        <v>3.340821327719278</v>
      </c>
      <c r="H200" s="108">
        <f>IF(TrRoad_act!H88=0,"",TrRoad_emi!H58/TrRoad_tech!H173)</f>
        <v>3.147624669303279</v>
      </c>
      <c r="I200" s="108">
        <f>IF(TrRoad_act!I88=0,"",TrRoad_emi!I58/TrRoad_tech!I173)</f>
        <v>3.1982096792791492</v>
      </c>
      <c r="J200" s="108">
        <f>IF(TrRoad_act!J88=0,"",TrRoad_emi!J58/TrRoad_tech!J173)</f>
        <v>3.1377685593920495</v>
      </c>
      <c r="K200" s="108">
        <f>IF(TrRoad_act!K88=0,"",TrRoad_emi!K58/TrRoad_tech!K173)</f>
        <v>3.0646314892003717</v>
      </c>
      <c r="L200" s="108">
        <f>IF(TrRoad_act!L88=0,"",TrRoad_emi!L58/TrRoad_tech!L173)</f>
        <v>3.0896844443333782</v>
      </c>
      <c r="M200" s="108">
        <f>IF(TrRoad_act!M88=0,"",TrRoad_emi!M58/TrRoad_tech!M173)</f>
        <v>3.1910195402242754</v>
      </c>
      <c r="N200" s="108">
        <f>IF(TrRoad_act!N88=0,"",TrRoad_emi!N58/TrRoad_tech!N173)</f>
        <v>3.1641659768969523</v>
      </c>
      <c r="O200" s="108">
        <f>IF(TrRoad_act!O88=0,"",TrRoad_emi!O58/TrRoad_tech!O173)</f>
        <v>2.9945397282162203</v>
      </c>
      <c r="P200" s="108">
        <f>IF(TrRoad_act!P88=0,"",TrRoad_emi!P58/TrRoad_tech!P173)</f>
        <v>2.9323874996238986</v>
      </c>
      <c r="Q200" s="108">
        <f>IF(TrRoad_act!Q88=0,"",TrRoad_emi!Q58/TrRoad_tech!Q173)</f>
        <v>2.8075110910709293</v>
      </c>
    </row>
    <row r="201" spans="1:17" ht="11.45" customHeight="1" x14ac:dyDescent="0.25">
      <c r="A201" s="62" t="s">
        <v>58</v>
      </c>
      <c r="B201" s="108">
        <f>IF(TrRoad_act!B89=0,"",TrRoad_emi!B59/TrRoad_tech!B174)</f>
        <v>3.1620361152448635</v>
      </c>
      <c r="C201" s="108">
        <f>IF(TrRoad_act!C89=0,"",TrRoad_emi!C59/TrRoad_tech!C174)</f>
        <v>3.2687208456603289</v>
      </c>
      <c r="D201" s="108">
        <f>IF(TrRoad_act!D89=0,"",TrRoad_emi!D59/TrRoad_tech!D174)</f>
        <v>3.3343020785475508</v>
      </c>
      <c r="E201" s="108">
        <f>IF(TrRoad_act!E89=0,"",TrRoad_emi!E59/TrRoad_tech!E174)</f>
        <v>3.501147798237656</v>
      </c>
      <c r="F201" s="108">
        <f>IF(TrRoad_act!F89=0,"",TrRoad_emi!F59/TrRoad_tech!F174)</f>
        <v>3.5813983626656061</v>
      </c>
      <c r="G201" s="108">
        <f>IF(TrRoad_act!G89=0,"",TrRoad_emi!G59/TrRoad_tech!G174)</f>
        <v>3.3740437006078343</v>
      </c>
      <c r="H201" s="108">
        <f>IF(TrRoad_act!H89=0,"",TrRoad_emi!H59/TrRoad_tech!H174)</f>
        <v>3.1893909143503572</v>
      </c>
      <c r="I201" s="108">
        <f>IF(TrRoad_act!I89=0,"",TrRoad_emi!I59/TrRoad_tech!I174)</f>
        <v>3.1737538738345523</v>
      </c>
      <c r="J201" s="108">
        <f>IF(TrRoad_act!J89=0,"",TrRoad_emi!J59/TrRoad_tech!J174)</f>
        <v>3.1247727363901592</v>
      </c>
      <c r="K201" s="108">
        <f>IF(TrRoad_act!K89=0,"",TrRoad_emi!K59/TrRoad_tech!K174)</f>
        <v>3.0519397323905029</v>
      </c>
      <c r="L201" s="108">
        <f>IF(TrRoad_act!L89=0,"",TrRoad_emi!L59/TrRoad_tech!L174)</f>
        <v>3.0846194840556711</v>
      </c>
      <c r="M201" s="108">
        <f>IF(TrRoad_act!M89=0,"",TrRoad_emi!M59/TrRoad_tech!M174)</f>
        <v>3.2412300581492022</v>
      </c>
      <c r="N201" s="108">
        <f>IF(TrRoad_act!N89=0,"",TrRoad_emi!N59/TrRoad_tech!N174)</f>
        <v>3.1570231255806265</v>
      </c>
      <c r="O201" s="108">
        <f>IF(TrRoad_act!O89=0,"",TrRoad_emi!O59/TrRoad_tech!O174)</f>
        <v>2.9723200150429969</v>
      </c>
      <c r="P201" s="108">
        <f>IF(TrRoad_act!P89=0,"",TrRoad_emi!P59/TrRoad_tech!P174)</f>
        <v>2.894401559281286</v>
      </c>
      <c r="Q201" s="108">
        <f>IF(TrRoad_act!Q89=0,"",TrRoad_emi!Q59/TrRoad_tech!Q174)</f>
        <v>2.7742886056437119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1.022310739997337</v>
      </c>
      <c r="C202" s="108">
        <f>IF(TrRoad_act!C90=0,"",TrRoad_emi!C60/TrRoad_tech!C175)</f>
        <v>1.320578117278447</v>
      </c>
      <c r="D202" s="108">
        <f>IF(TrRoad_act!D90=0,"",TrRoad_emi!D60/TrRoad_tech!D175)</f>
        <v>1.703852428580604</v>
      </c>
      <c r="E202" s="108">
        <f>IF(TrRoad_act!E90=0,"",TrRoad_emi!E60/TrRoad_tech!E175)</f>
        <v>1.3671640469712203</v>
      </c>
      <c r="F202" s="108">
        <f>IF(TrRoad_act!F90=0,"",TrRoad_emi!F60/TrRoad_tech!F175)</f>
        <v>1.4547123859926798</v>
      </c>
      <c r="G202" s="108">
        <f>IF(TrRoad_act!G90=0,"",TrRoad_emi!G60/TrRoad_tech!G175)</f>
        <v>1.0192305755901248</v>
      </c>
      <c r="H202" s="108">
        <f>IF(TrRoad_act!H90=0,"",TrRoad_emi!H60/TrRoad_tech!H175)</f>
        <v>1.0639520616571312</v>
      </c>
      <c r="I202" s="108">
        <f>IF(TrRoad_act!I90=0,"",TrRoad_emi!I60/TrRoad_tech!I175)</f>
        <v>2.2421537926980637</v>
      </c>
      <c r="J202" s="108">
        <f>IF(TrRoad_act!J90=0,"",TrRoad_emi!J60/TrRoad_tech!J175)</f>
        <v>2.1997658703663774</v>
      </c>
      <c r="K202" s="108">
        <f>IF(TrRoad_act!K90=0,"",TrRoad_emi!K60/TrRoad_tech!K175)</f>
        <v>2.0642284545317593</v>
      </c>
      <c r="L202" s="108">
        <f>IF(TrRoad_act!L90=0,"",TrRoad_emi!L60/TrRoad_tech!L175)</f>
        <v>1.0807270406923923</v>
      </c>
      <c r="M202" s="108">
        <f>IF(TrRoad_act!M90=0,"",TrRoad_emi!M60/TrRoad_tech!M175)</f>
        <v>1.1414445755709708</v>
      </c>
      <c r="N202" s="108">
        <f>IF(TrRoad_act!N90=0,"",TrRoad_emi!N60/TrRoad_tech!N175)</f>
        <v>2.3233996612575343</v>
      </c>
      <c r="O202" s="108">
        <f>IF(TrRoad_act!O90=0,"",TrRoad_emi!O60/TrRoad_tech!O175)</f>
        <v>1.0782187150917157</v>
      </c>
      <c r="P202" s="108">
        <f>IF(TrRoad_act!P90=0,"",TrRoad_emi!P60/TrRoad_tech!P175)</f>
        <v>1.0860840726023315</v>
      </c>
      <c r="Q202" s="108">
        <f>IF(TrRoad_act!Q90=0,"",TrRoad_emi!Q60/TrRoad_tech!Q175)</f>
        <v>1.1476155155258605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 t="str">
        <f>IF(TrRoad_act!F91=0,"",TrRoad_emi!F61/TrRoad_tech!F176)</f>
        <v/>
      </c>
      <c r="G203" s="108" t="str">
        <f>IF(TrRoad_act!G91=0,"",TrRoad_emi!G61/TrRoad_tech!G176)</f>
        <v/>
      </c>
      <c r="H203" s="108" t="str">
        <f>IF(TrRoad_act!H91=0,"",TrRoad_emi!H61/TrRoad_tech!H176)</f>
        <v/>
      </c>
      <c r="I203" s="108" t="str">
        <f>IF(TrRoad_act!I91=0,"",TrRoad_emi!I61/TrRoad_tech!I176)</f>
        <v/>
      </c>
      <c r="J203" s="108" t="str">
        <f>IF(TrRoad_act!J91=0,"",TrRoad_emi!J61/TrRoad_tech!J176)</f>
        <v/>
      </c>
      <c r="K203" s="108" t="str">
        <f>IF(TrRoad_act!K91=0,"",TrRoad_emi!K61/TrRoad_tech!K176)</f>
        <v/>
      </c>
      <c r="L203" s="108" t="str">
        <f>IF(TrRoad_act!L91=0,"",TrRoad_emi!L61/TrRoad_tech!L176)</f>
        <v/>
      </c>
      <c r="M203" s="108" t="str">
        <f>IF(TrRoad_act!M91=0,"",TrRoad_emi!M61/TrRoad_tech!M176)</f>
        <v/>
      </c>
      <c r="N203" s="108" t="str">
        <f>IF(TrRoad_act!N91=0,"",TrRoad_emi!N61/TrRoad_tech!N176)</f>
        <v/>
      </c>
      <c r="O203" s="108" t="str">
        <f>IF(TrRoad_act!O91=0,"",TrRoad_emi!O61/TrRoad_tech!O176)</f>
        <v/>
      </c>
      <c r="P203" s="108" t="str">
        <f>IF(TrRoad_act!P91=0,"",TrRoad_emi!P61/TrRoad_tech!P176)</f>
        <v/>
      </c>
      <c r="Q203" s="108" t="str">
        <f>IF(TrRoad_act!Q91=0,"",TrRoad_emi!Q61/TrRoad_tech!Q176)</f>
        <v/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>
        <f>IF(TrRoad_act!N92=0,"",TrRoad_emi!N62/TrRoad_tech!N177)</f>
        <v>3.3545900461845752</v>
      </c>
      <c r="O204" s="108">
        <f>IF(TrRoad_act!O92=0,"",TrRoad_emi!O62/TrRoad_tech!O177)</f>
        <v>3.1586042075019805</v>
      </c>
      <c r="P204" s="108">
        <f>IF(TrRoad_act!P92=0,"",TrRoad_emi!P62/TrRoad_tech!P177)</f>
        <v>3.0494107594161237</v>
      </c>
      <c r="Q204" s="108">
        <f>IF(TrRoad_act!Q92=0,"",TrRoad_emi!Q62/TrRoad_tech!Q177)</f>
        <v>2.8753702997718129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1.1000000000133239</v>
      </c>
      <c r="C206" s="107">
        <f>IF(TrRoad_act!C94=0,"",TrRoad_emi!C64/TrRoad_tech!C179)</f>
        <v>1.0989540440233319</v>
      </c>
      <c r="D206" s="107">
        <f>IF(TrRoad_act!D94=0,"",TrRoad_emi!D64/TrRoad_tech!D179)</f>
        <v>1.0977290944074016</v>
      </c>
      <c r="E206" s="107">
        <f>IF(TrRoad_act!E94=0,"",TrRoad_emi!E64/TrRoad_tech!E179)</f>
        <v>1.111042428098876</v>
      </c>
      <c r="F206" s="107">
        <f>IF(TrRoad_act!F94=0,"",TrRoad_emi!F64/TrRoad_tech!F179)</f>
        <v>1.0927694912904704</v>
      </c>
      <c r="G206" s="107">
        <f>IF(TrRoad_act!G94=0,"",TrRoad_emi!G64/TrRoad_tech!G179)</f>
        <v>1.0909456014077068</v>
      </c>
      <c r="H206" s="107">
        <f>IF(TrRoad_act!H94=0,"",TrRoad_emi!H64/TrRoad_tech!H179)</f>
        <v>1.0892889109366997</v>
      </c>
      <c r="I206" s="107">
        <f>IF(TrRoad_act!I94=0,"",TrRoad_emi!I64/TrRoad_tech!I179)</f>
        <v>1.0610017124290305</v>
      </c>
      <c r="J206" s="107">
        <f>IF(TrRoad_act!J94=0,"",TrRoad_emi!J64/TrRoad_tech!J179)</f>
        <v>1.0620337271961653</v>
      </c>
      <c r="K206" s="107">
        <f>IF(TrRoad_act!K94=0,"",TrRoad_emi!K64/TrRoad_tech!K179)</f>
        <v>1.0642575298276802</v>
      </c>
      <c r="L206" s="107">
        <f>IF(TrRoad_act!L94=0,"",TrRoad_emi!L64/TrRoad_tech!L179)</f>
        <v>1.069227518774758</v>
      </c>
      <c r="M206" s="107">
        <f>IF(TrRoad_act!M94=0,"",TrRoad_emi!M64/TrRoad_tech!M179)</f>
        <v>1.0757774241173188</v>
      </c>
      <c r="N206" s="107">
        <f>IF(TrRoad_act!N94=0,"",TrRoad_emi!N64/TrRoad_tech!N179)</f>
        <v>1.0745837454066554</v>
      </c>
      <c r="O206" s="107">
        <f>IF(TrRoad_act!O94=0,"",TrRoad_emi!O64/TrRoad_tech!O179)</f>
        <v>1.0832453716353099</v>
      </c>
      <c r="P206" s="107">
        <f>IF(TrRoad_act!P94=0,"",TrRoad_emi!P64/TrRoad_tech!P179)</f>
        <v>1.0719499205407745</v>
      </c>
      <c r="Q206" s="107">
        <f>IF(TrRoad_act!Q94=0,"",TrRoad_emi!Q64/TrRoad_tech!Q179)</f>
        <v>1.0728548103096724</v>
      </c>
    </row>
    <row r="207" spans="1:17" ht="11.45" customHeight="1" x14ac:dyDescent="0.25">
      <c r="A207" s="62" t="s">
        <v>59</v>
      </c>
      <c r="B207" s="106" t="str">
        <f>IF(TrRoad_act!B95=0,"",TrRoad_emi!B65/TrRoad_tech!B180)</f>
        <v/>
      </c>
      <c r="C207" s="106" t="str">
        <f>IF(TrRoad_act!C95=0,"",TrRoad_emi!C65/TrRoad_tech!C180)</f>
        <v/>
      </c>
      <c r="D207" s="106" t="str">
        <f>IF(TrRoad_act!D95=0,"",TrRoad_emi!D65/TrRoad_tech!D180)</f>
        <v/>
      </c>
      <c r="E207" s="106" t="str">
        <f>IF(TrRoad_act!E95=0,"",TrRoad_emi!E65/TrRoad_tech!E180)</f>
        <v/>
      </c>
      <c r="F207" s="106" t="str">
        <f>IF(TrRoad_act!F95=0,"",TrRoad_emi!F65/TrRoad_tech!F180)</f>
        <v/>
      </c>
      <c r="G207" s="106" t="str">
        <f>IF(TrRoad_act!G95=0,"",TrRoad_emi!G65/TrRoad_tech!G180)</f>
        <v/>
      </c>
      <c r="H207" s="106" t="str">
        <f>IF(TrRoad_act!H95=0,"",TrRoad_emi!H65/TrRoad_tech!H180)</f>
        <v/>
      </c>
      <c r="I207" s="106" t="str">
        <f>IF(TrRoad_act!I95=0,"",TrRoad_emi!I65/TrRoad_tech!I180)</f>
        <v/>
      </c>
      <c r="J207" s="106" t="str">
        <f>IF(TrRoad_act!J95=0,"",TrRoad_emi!J65/TrRoad_tech!J180)</f>
        <v/>
      </c>
      <c r="K207" s="106" t="str">
        <f>IF(TrRoad_act!K95=0,"",TrRoad_emi!K65/TrRoad_tech!K180)</f>
        <v/>
      </c>
      <c r="L207" s="106" t="str">
        <f>IF(TrRoad_act!L95=0,"",TrRoad_emi!L65/TrRoad_tech!L180)</f>
        <v/>
      </c>
      <c r="M207" s="106" t="str">
        <f>IF(TrRoad_act!M95=0,"",TrRoad_emi!M65/TrRoad_tech!M180)</f>
        <v/>
      </c>
      <c r="N207" s="106" t="str">
        <f>IF(TrRoad_act!N95=0,"",TrRoad_emi!N65/TrRoad_tech!N180)</f>
        <v/>
      </c>
      <c r="O207" s="106" t="str">
        <f>IF(TrRoad_act!O95=0,"",TrRoad_emi!O65/TrRoad_tech!O180)</f>
        <v/>
      </c>
      <c r="P207" s="106" t="str">
        <f>IF(TrRoad_act!P95=0,"",TrRoad_emi!P65/TrRoad_tech!P180)</f>
        <v/>
      </c>
      <c r="Q207" s="106" t="str">
        <f>IF(TrRoad_act!Q95=0,"",TrRoad_emi!Q65/TrRoad_tech!Q180)</f>
        <v/>
      </c>
    </row>
    <row r="208" spans="1:17" ht="11.45" customHeight="1" x14ac:dyDescent="0.25">
      <c r="A208" s="62" t="s">
        <v>58</v>
      </c>
      <c r="B208" s="106">
        <f>IF(TrRoad_act!B96=0,"",TrRoad_emi!B66/TrRoad_tech!B181)</f>
        <v>1.1000000000133239</v>
      </c>
      <c r="C208" s="106">
        <f>IF(TrRoad_act!C96=0,"",TrRoad_emi!C66/TrRoad_tech!C181)</f>
        <v>1.0989540440233319</v>
      </c>
      <c r="D208" s="106">
        <f>IF(TrRoad_act!D96=0,"",TrRoad_emi!D66/TrRoad_tech!D181)</f>
        <v>1.0977290944074016</v>
      </c>
      <c r="E208" s="106">
        <f>IF(TrRoad_act!E96=0,"",TrRoad_emi!E66/TrRoad_tech!E181)</f>
        <v>1.0962811501614906</v>
      </c>
      <c r="F208" s="106">
        <f>IF(TrRoad_act!F96=0,"",TrRoad_emi!F66/TrRoad_tech!F181)</f>
        <v>1.0946303977459799</v>
      </c>
      <c r="G208" s="106">
        <f>IF(TrRoad_act!G96=0,"",TrRoad_emi!G66/TrRoad_tech!G181)</f>
        <v>1.0927819526996161</v>
      </c>
      <c r="H208" s="106">
        <f>IF(TrRoad_act!H96=0,"",TrRoad_emi!H66/TrRoad_tech!H181)</f>
        <v>1.091154512561308</v>
      </c>
      <c r="I208" s="106">
        <f>IF(TrRoad_act!I96=0,"",TrRoad_emi!I66/TrRoad_tech!I181)</f>
        <v>1.0627952321377274</v>
      </c>
      <c r="J208" s="106">
        <f>IF(TrRoad_act!J96=0,"",TrRoad_emi!J66/TrRoad_tech!J181)</f>
        <v>1.063797709405236</v>
      </c>
      <c r="K208" s="106">
        <f>IF(TrRoad_act!K96=0,"",TrRoad_emi!K66/TrRoad_tech!K181)</f>
        <v>1.0654247730733373</v>
      </c>
      <c r="L208" s="106">
        <f>IF(TrRoad_act!L96=0,"",TrRoad_emi!L66/TrRoad_tech!L181)</f>
        <v>1.0703791741927842</v>
      </c>
      <c r="M208" s="106">
        <f>IF(TrRoad_act!M96=0,"",TrRoad_emi!M66/TrRoad_tech!M181)</f>
        <v>1.0769297710465406</v>
      </c>
      <c r="N208" s="106">
        <f>IF(TrRoad_act!N96=0,"",TrRoad_emi!N66/TrRoad_tech!N181)</f>
        <v>1.0757528699607743</v>
      </c>
      <c r="O208" s="106">
        <f>IF(TrRoad_act!O96=0,"",TrRoad_emi!O66/TrRoad_tech!O181)</f>
        <v>1.0773033026259666</v>
      </c>
      <c r="P208" s="106">
        <f>IF(TrRoad_act!P96=0,"",TrRoad_emi!P66/TrRoad_tech!P181)</f>
        <v>1.0736556597785272</v>
      </c>
      <c r="Q208" s="106">
        <f>IF(TrRoad_act!Q96=0,"",TrRoad_emi!Q66/TrRoad_tech!Q181)</f>
        <v>1.0745437989779314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 t="str">
        <f>IF(TrRoad_act!P97=0,"",TrRoad_emi!P67/TrRoad_tech!P182)</f>
        <v/>
      </c>
      <c r="Q209" s="106" t="str">
        <f>IF(TrRoad_act!Q97=0,"",TrRoad_emi!Q67/TrRoad_tech!Q182)</f>
        <v/>
      </c>
    </row>
    <row r="210" spans="1:17" ht="11.45" customHeight="1" x14ac:dyDescent="0.25">
      <c r="A210" s="62" t="s">
        <v>56</v>
      </c>
      <c r="B210" s="106" t="str">
        <f>IF(TrRoad_act!B98=0,"",TrRoad_emi!B68/TrRoad_tech!B183)</f>
        <v/>
      </c>
      <c r="C210" s="106" t="str">
        <f>IF(TrRoad_act!C98=0,"",TrRoad_emi!C68/TrRoad_tech!C183)</f>
        <v/>
      </c>
      <c r="D210" s="106" t="str">
        <f>IF(TrRoad_act!D98=0,"",TrRoad_emi!D68/TrRoad_tech!D183)</f>
        <v/>
      </c>
      <c r="E210" s="106" t="str">
        <f>IF(TrRoad_act!E98=0,"",TrRoad_emi!E68/TrRoad_tech!E183)</f>
        <v/>
      </c>
      <c r="F210" s="106" t="str">
        <f>IF(TrRoad_act!F98=0,"",TrRoad_emi!F68/TrRoad_tech!F183)</f>
        <v/>
      </c>
      <c r="G210" s="106" t="str">
        <f>IF(TrRoad_act!G98=0,"",TrRoad_emi!G68/TrRoad_tech!G183)</f>
        <v/>
      </c>
      <c r="H210" s="106" t="str">
        <f>IF(TrRoad_act!H98=0,"",TrRoad_emi!H68/TrRoad_tech!H183)</f>
        <v/>
      </c>
      <c r="I210" s="106" t="str">
        <f>IF(TrRoad_act!I98=0,"",TrRoad_emi!I68/TrRoad_tech!I183)</f>
        <v/>
      </c>
      <c r="J210" s="106" t="str">
        <f>IF(TrRoad_act!J98=0,"",TrRoad_emi!J68/TrRoad_tech!J183)</f>
        <v/>
      </c>
      <c r="K210" s="106" t="str">
        <f>IF(TrRoad_act!K98=0,"",TrRoad_emi!K68/TrRoad_tech!K183)</f>
        <v/>
      </c>
      <c r="L210" s="106" t="str">
        <f>IF(TrRoad_act!L98=0,"",TrRoad_emi!L68/TrRoad_tech!L183)</f>
        <v/>
      </c>
      <c r="M210" s="106" t="str">
        <f>IF(TrRoad_act!M98=0,"",TrRoad_emi!M68/TrRoad_tech!M183)</f>
        <v/>
      </c>
      <c r="N210" s="106" t="str">
        <f>IF(TrRoad_act!N98=0,"",TrRoad_emi!N68/TrRoad_tech!N183)</f>
        <v/>
      </c>
      <c r="O210" s="106" t="str">
        <f>IF(TrRoad_act!O98=0,"",TrRoad_emi!O68/TrRoad_tech!O183)</f>
        <v/>
      </c>
      <c r="P210" s="106" t="str">
        <f>IF(TrRoad_act!P98=0,"",TrRoad_emi!P68/TrRoad_tech!P183)</f>
        <v/>
      </c>
      <c r="Q210" s="106" t="str">
        <f>IF(TrRoad_act!Q98=0,"",TrRoad_emi!Q68/TrRoad_tech!Q183)</f>
        <v/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1.103001265068597</v>
      </c>
      <c r="C213" s="109">
        <f>IF(TrRoad_act!C101=0,"",TrRoad_emi!C71/TrRoad_tech!C186)</f>
        <v>1.1060214805177007</v>
      </c>
      <c r="D213" s="109">
        <f>IF(TrRoad_act!D101=0,"",TrRoad_emi!D71/TrRoad_tech!D186)</f>
        <v>1.1061827481645512</v>
      </c>
      <c r="E213" s="109">
        <f>IF(TrRoad_act!E101=0,"",TrRoad_emi!E71/TrRoad_tech!E186)</f>
        <v>1.1050432802167467</v>
      </c>
      <c r="F213" s="109">
        <f>IF(TrRoad_act!F101=0,"",TrRoad_emi!F71/TrRoad_tech!F186)</f>
        <v>1.1093695985856609</v>
      </c>
      <c r="G213" s="109">
        <f>IF(TrRoad_act!G101=0,"",TrRoad_emi!G71/TrRoad_tech!G186)</f>
        <v>1.1121830474132113</v>
      </c>
      <c r="H213" s="109">
        <f>IF(TrRoad_act!H101=0,"",TrRoad_emi!H71/TrRoad_tech!H186)</f>
        <v>1.1171823835069405</v>
      </c>
      <c r="I213" s="109">
        <f>IF(TrRoad_act!I101=0,"",TrRoad_emi!I71/TrRoad_tech!I186)</f>
        <v>1.0975198768033718</v>
      </c>
      <c r="J213" s="109">
        <f>IF(TrRoad_act!J101=0,"",TrRoad_emi!J71/TrRoad_tech!J186)</f>
        <v>1.1139671230986485</v>
      </c>
      <c r="K213" s="109">
        <f>IF(TrRoad_act!K101=0,"",TrRoad_emi!K71/TrRoad_tech!K186)</f>
        <v>1.1325182165773762</v>
      </c>
      <c r="L213" s="109">
        <f>IF(TrRoad_act!L101=0,"",TrRoad_emi!L71/TrRoad_tech!L186)</f>
        <v>1.1381743364431449</v>
      </c>
      <c r="M213" s="109">
        <f>IF(TrRoad_act!M101=0,"",TrRoad_emi!M71/TrRoad_tech!M186)</f>
        <v>1.1505306964992539</v>
      </c>
      <c r="N213" s="109">
        <f>IF(TrRoad_act!N101=0,"",TrRoad_emi!N71/TrRoad_tech!N186)</f>
        <v>1.163156676773915</v>
      </c>
      <c r="O213" s="109">
        <f>IF(TrRoad_act!O101=0,"",TrRoad_emi!O71/TrRoad_tech!O186)</f>
        <v>1.1999892812929793</v>
      </c>
      <c r="P213" s="109">
        <f>IF(TrRoad_act!P101=0,"",TrRoad_emi!P71/TrRoad_tech!P186)</f>
        <v>1.1522446410626672</v>
      </c>
      <c r="Q213" s="109">
        <f>IF(TrRoad_act!Q101=0,"",TrRoad_emi!Q71/TrRoad_tech!Q186)</f>
        <v>1.1555541682636892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1.1000000000067303</v>
      </c>
      <c r="C214" s="108">
        <f>IF(TrRoad_act!C102=0,"",TrRoad_emi!C72/TrRoad_tech!C187)</f>
        <v>1.100010776542653</v>
      </c>
      <c r="D214" s="108">
        <f>IF(TrRoad_act!D102=0,"",TrRoad_emi!D72/TrRoad_tech!D187)</f>
        <v>1.1000845315503376</v>
      </c>
      <c r="E214" s="108">
        <f>IF(TrRoad_act!E102=0,"",TrRoad_emi!E72/TrRoad_tech!E187)</f>
        <v>1.1003150722222543</v>
      </c>
      <c r="F214" s="108">
        <f>IF(TrRoad_act!F102=0,"",TrRoad_emi!F72/TrRoad_tech!F187)</f>
        <v>1.100689254383608</v>
      </c>
      <c r="G214" s="108">
        <f>IF(TrRoad_act!G102=0,"",TrRoad_emi!G72/TrRoad_tech!G187)</f>
        <v>1.1013714615068191</v>
      </c>
      <c r="H214" s="108">
        <f>IF(TrRoad_act!H102=0,"",TrRoad_emi!H72/TrRoad_tech!H187)</f>
        <v>1.1025299163284212</v>
      </c>
      <c r="I214" s="108">
        <f>IF(TrRoad_act!I102=0,"",TrRoad_emi!I72/TrRoad_tech!I187)</f>
        <v>1.1035338105025645</v>
      </c>
      <c r="J214" s="108">
        <f>IF(TrRoad_act!J102=0,"",TrRoad_emi!J72/TrRoad_tech!J187)</f>
        <v>1.1080158010320149</v>
      </c>
      <c r="K214" s="108">
        <f>IF(TrRoad_act!K102=0,"",TrRoad_emi!K72/TrRoad_tech!K187)</f>
        <v>1.1139714760692392</v>
      </c>
      <c r="L214" s="108">
        <f>IF(TrRoad_act!L102=0,"",TrRoad_emi!L72/TrRoad_tech!L187)</f>
        <v>1.1203235254596728</v>
      </c>
      <c r="M214" s="108">
        <f>IF(TrRoad_act!M102=0,"",TrRoad_emi!M72/TrRoad_tech!M187)</f>
        <v>1.1102024309699834</v>
      </c>
      <c r="N214" s="108">
        <f>IF(TrRoad_act!N102=0,"",TrRoad_emi!N72/TrRoad_tech!N187)</f>
        <v>1.1322053183958452</v>
      </c>
      <c r="O214" s="108">
        <f>IF(TrRoad_act!O102=0,"",TrRoad_emi!O72/TrRoad_tech!O187)</f>
        <v>1.140710636705039</v>
      </c>
      <c r="P214" s="108">
        <f>IF(TrRoad_act!P102=0,"",TrRoad_emi!P72/TrRoad_tech!P187)</f>
        <v>1.1391153670578873</v>
      </c>
      <c r="Q214" s="108">
        <f>IF(TrRoad_act!Q102=0,"",TrRoad_emi!Q72/TrRoad_tech!Q187)</f>
        <v>1.1332015183931123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1.1000000000067303</v>
      </c>
      <c r="C215" s="108">
        <f>IF(TrRoad_act!C103=0,"",TrRoad_emi!C73/TrRoad_tech!C188)</f>
        <v>1.1006068134688207</v>
      </c>
      <c r="D215" s="108">
        <f>IF(TrRoad_act!D103=0,"",TrRoad_emi!D73/TrRoad_tech!D188)</f>
        <v>1.1017994058747074</v>
      </c>
      <c r="E215" s="108">
        <f>IF(TrRoad_act!E103=0,"",TrRoad_emi!E73/TrRoad_tech!E188)</f>
        <v>1.1036166382571211</v>
      </c>
      <c r="F215" s="108">
        <f>IF(TrRoad_act!F103=0,"",TrRoad_emi!F73/TrRoad_tech!F188)</f>
        <v>1.106450818820544</v>
      </c>
      <c r="G215" s="108">
        <f>IF(TrRoad_act!G103=0,"",TrRoad_emi!G73/TrRoad_tech!G188)</f>
        <v>1.1102900489472367</v>
      </c>
      <c r="H215" s="108">
        <f>IF(TrRoad_act!H103=0,"",TrRoad_emi!H73/TrRoad_tech!H188)</f>
        <v>1.1156139105074527</v>
      </c>
      <c r="I215" s="108">
        <f>IF(TrRoad_act!I103=0,"",TrRoad_emi!I73/TrRoad_tech!I188)</f>
        <v>1.0945331425175739</v>
      </c>
      <c r="J215" s="108">
        <f>IF(TrRoad_act!J103=0,"",TrRoad_emi!J73/TrRoad_tech!J188)</f>
        <v>1.1045782642190967</v>
      </c>
      <c r="K215" s="108">
        <f>IF(TrRoad_act!K103=0,"",TrRoad_emi!K73/TrRoad_tech!K188)</f>
        <v>1.106775545174278</v>
      </c>
      <c r="L215" s="108">
        <f>IF(TrRoad_act!L103=0,"",TrRoad_emi!L73/TrRoad_tech!L188)</f>
        <v>1.117241378755587</v>
      </c>
      <c r="M215" s="108">
        <f>IF(TrRoad_act!M103=0,"",TrRoad_emi!M73/TrRoad_tech!M188)</f>
        <v>1.1294028064835213</v>
      </c>
      <c r="N215" s="108">
        <f>IF(TrRoad_act!N103=0,"",TrRoad_emi!N73/TrRoad_tech!N188)</f>
        <v>1.1340133340509735</v>
      </c>
      <c r="O215" s="108">
        <f>IF(TrRoad_act!O103=0,"",TrRoad_emi!O73/TrRoad_tech!O188)</f>
        <v>1.1403442947882785</v>
      </c>
      <c r="P215" s="108">
        <f>IF(TrRoad_act!P103=0,"",TrRoad_emi!P73/TrRoad_tech!P188)</f>
        <v>1.1424177440953134</v>
      </c>
      <c r="Q215" s="108">
        <f>IF(TrRoad_act!Q103=0,"",TrRoad_emi!Q73/TrRoad_tech!Q188)</f>
        <v>1.148400878818713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>
        <f>IF(TrRoad_act!O104=0,"",TrRoad_emi!O74/TrRoad_tech!O189)</f>
        <v>1.1693333333396367</v>
      </c>
      <c r="P216" s="108">
        <f>IF(TrRoad_act!P104=0,"",TrRoad_emi!P74/TrRoad_tech!P189)</f>
        <v>1.1717059168367192</v>
      </c>
      <c r="Q216" s="108">
        <f>IF(TrRoad_act!Q104=0,"",TrRoad_emi!Q74/TrRoad_tech!Q189)</f>
        <v>1.1724103653861295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 t="str">
        <f>IF(TrRoad_act!O105=0,"",TrRoad_emi!O75/TrRoad_tech!O190)</f>
        <v/>
      </c>
      <c r="P217" s="108" t="str">
        <f>IF(TrRoad_act!P105=0,"",TrRoad_emi!P75/TrRoad_tech!P190)</f>
        <v/>
      </c>
      <c r="Q217" s="108" t="str">
        <f>IF(TrRoad_act!Q105=0,"",TrRoad_emi!Q75/TrRoad_tech!Q190)</f>
        <v/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11.516591979062209</v>
      </c>
      <c r="C219" s="107">
        <f>IF(TrRoad_act!C107=0,"",TrRoad_emi!C77/TrRoad_tech!C192)</f>
        <v>11.353413299866091</v>
      </c>
      <c r="D219" s="107">
        <f>IF(TrRoad_act!D107=0,"",TrRoad_emi!D77/TrRoad_tech!D192)</f>
        <v>10.945308051357534</v>
      </c>
      <c r="E219" s="107">
        <f>IF(TrRoad_act!E107=0,"",TrRoad_emi!E77/TrRoad_tech!E192)</f>
        <v>12.90563107243749</v>
      </c>
      <c r="F219" s="107">
        <f>IF(TrRoad_act!F107=0,"",TrRoad_emi!F77/TrRoad_tech!F192)</f>
        <v>16.207427787391861</v>
      </c>
      <c r="G219" s="107">
        <f>IF(TrRoad_act!G107=0,"",TrRoad_emi!G77/TrRoad_tech!G192)</f>
        <v>18.675372364078431</v>
      </c>
      <c r="H219" s="107">
        <f>IF(TrRoad_act!H107=0,"",TrRoad_emi!H77/TrRoad_tech!H192)</f>
        <v>17.277601498228229</v>
      </c>
      <c r="I219" s="107">
        <f>IF(TrRoad_act!I107=0,"",TrRoad_emi!I77/TrRoad_tech!I192)</f>
        <v>15.457560868413587</v>
      </c>
      <c r="J219" s="107">
        <f>IF(TrRoad_act!J107=0,"",TrRoad_emi!J77/TrRoad_tech!J192)</f>
        <v>15.313786647239839</v>
      </c>
      <c r="K219" s="107">
        <f>IF(TrRoad_act!K107=0,"",TrRoad_emi!K77/TrRoad_tech!K192)</f>
        <v>17.248535199072862</v>
      </c>
      <c r="L219" s="107">
        <f>IF(TrRoad_act!L107=0,"",TrRoad_emi!L77/TrRoad_tech!L192)</f>
        <v>18.677161637255217</v>
      </c>
      <c r="M219" s="107">
        <f>IF(TrRoad_act!M107=0,"",TrRoad_emi!M77/TrRoad_tech!M192)</f>
        <v>19.893631513954862</v>
      </c>
      <c r="N219" s="107">
        <f>IF(TrRoad_act!N107=0,"",TrRoad_emi!N77/TrRoad_tech!N192)</f>
        <v>14.424086444478741</v>
      </c>
      <c r="O219" s="107">
        <f>IF(TrRoad_act!O107=0,"",TrRoad_emi!O77/TrRoad_tech!O192)</f>
        <v>16.146814275021111</v>
      </c>
      <c r="P219" s="107">
        <f>IF(TrRoad_act!P107=0,"",TrRoad_emi!P77/TrRoad_tech!P192)</f>
        <v>12.945118606832196</v>
      </c>
      <c r="Q219" s="107">
        <f>IF(TrRoad_act!Q107=0,"",TrRoad_emi!Q77/TrRoad_tech!Q192)</f>
        <v>13.040612623203895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1.297861714267204</v>
      </c>
      <c r="C220" s="106">
        <f>IF(TrRoad_act!C108=0,"",TrRoad_emi!C78/TrRoad_tech!C193)</f>
        <v>1.2989930551051465</v>
      </c>
      <c r="D220" s="106">
        <f>IF(TrRoad_act!D108=0,"",TrRoad_emi!D78/TrRoad_tech!D193)</f>
        <v>1.2935166118613588</v>
      </c>
      <c r="E220" s="106">
        <f>IF(TrRoad_act!E108=0,"",TrRoad_emi!E78/TrRoad_tech!E193)</f>
        <v>1.333503043328605</v>
      </c>
      <c r="F220" s="106">
        <f>IF(TrRoad_act!F108=0,"",TrRoad_emi!F78/TrRoad_tech!F193)</f>
        <v>1.399374256494917</v>
      </c>
      <c r="G220" s="106">
        <f>IF(TrRoad_act!G108=0,"",TrRoad_emi!G78/TrRoad_tech!G193)</f>
        <v>1.4497382750984775</v>
      </c>
      <c r="H220" s="106">
        <f>IF(TrRoad_act!H108=0,"",TrRoad_emi!H78/TrRoad_tech!H193)</f>
        <v>1.4231891529164968</v>
      </c>
      <c r="I220" s="106">
        <f>IF(TrRoad_act!I108=0,"",TrRoad_emi!I78/TrRoad_tech!I193)</f>
        <v>1.3611629629785493</v>
      </c>
      <c r="J220" s="106">
        <f>IF(TrRoad_act!J108=0,"",TrRoad_emi!J78/TrRoad_tech!J193)</f>
        <v>1.362390275464926</v>
      </c>
      <c r="K220" s="106">
        <f>IF(TrRoad_act!K108=0,"",TrRoad_emi!K78/TrRoad_tech!K193)</f>
        <v>1.4022676659602915</v>
      </c>
      <c r="L220" s="106">
        <f>IF(TrRoad_act!L108=0,"",TrRoad_emi!L78/TrRoad_tech!L193)</f>
        <v>1.435248405295632</v>
      </c>
      <c r="M220" s="106">
        <f>IF(TrRoad_act!M108=0,"",TrRoad_emi!M78/TrRoad_tech!M193)</f>
        <v>1.465020069687816</v>
      </c>
      <c r="N220" s="106">
        <f>IF(TrRoad_act!N108=0,"",TrRoad_emi!N78/TrRoad_tech!N193)</f>
        <v>1.356154750682155</v>
      </c>
      <c r="O220" s="106">
        <f>IF(TrRoad_act!O108=0,"",TrRoad_emi!O78/TrRoad_tech!O193)</f>
        <v>1.3917161837539773</v>
      </c>
      <c r="P220" s="106">
        <f>IF(TrRoad_act!P108=0,"",TrRoad_emi!P78/TrRoad_tech!P193)</f>
        <v>1.328206791761871</v>
      </c>
      <c r="Q220" s="106">
        <f>IF(TrRoad_act!Q108=0,"",TrRoad_emi!Q78/TrRoad_tech!Q193)</f>
        <v>1.327457161703929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18.3224895976497</v>
      </c>
      <c r="C221" s="105">
        <f>IF(TrRoad_act!C109=0,"",TrRoad_emi!C79/TrRoad_tech!C194)</f>
        <v>19.277545397899534</v>
      </c>
      <c r="D221" s="105">
        <f>IF(TrRoad_act!D109=0,"",TrRoad_emi!D79/TrRoad_tech!D194)</f>
        <v>19.922451985637089</v>
      </c>
      <c r="E221" s="105">
        <f>IF(TrRoad_act!E109=0,"",TrRoad_emi!E79/TrRoad_tech!E194)</f>
        <v>23.460789371853522</v>
      </c>
      <c r="F221" s="105">
        <f>IF(TrRoad_act!F109=0,"",TrRoad_emi!F79/TrRoad_tech!F194)</f>
        <v>27.414785363234191</v>
      </c>
      <c r="G221" s="105">
        <f>IF(TrRoad_act!G109=0,"",TrRoad_emi!G79/TrRoad_tech!G194)</f>
        <v>30.364739555416538</v>
      </c>
      <c r="H221" s="105">
        <f>IF(TrRoad_act!H109=0,"",TrRoad_emi!H79/TrRoad_tech!H194)</f>
        <v>29.710991253654104</v>
      </c>
      <c r="I221" s="105">
        <f>IF(TrRoad_act!I109=0,"",TrRoad_emi!I79/TrRoad_tech!I194)</f>
        <v>25.640487301031701</v>
      </c>
      <c r="J221" s="105">
        <f>IF(TrRoad_act!J109=0,"",TrRoad_emi!J79/TrRoad_tech!J194)</f>
        <v>23.522086897455402</v>
      </c>
      <c r="K221" s="105">
        <f>IF(TrRoad_act!K109=0,"",TrRoad_emi!K79/TrRoad_tech!K194)</f>
        <v>23.645790382602499</v>
      </c>
      <c r="L221" s="105">
        <f>IF(TrRoad_act!L109=0,"",TrRoad_emi!L79/TrRoad_tech!L194)</f>
        <v>26.159501457667155</v>
      </c>
      <c r="M221" s="105">
        <f>IF(TrRoad_act!M109=0,"",TrRoad_emi!M79/TrRoad_tech!M194)</f>
        <v>28.645238455347712</v>
      </c>
      <c r="N221" s="105">
        <f>IF(TrRoad_act!N109=0,"",TrRoad_emi!N79/TrRoad_tech!N194)</f>
        <v>23.543737158905518</v>
      </c>
      <c r="O221" s="105">
        <f>IF(TrRoad_act!O109=0,"",TrRoad_emi!O79/TrRoad_tech!O194)</f>
        <v>24.111843274041814</v>
      </c>
      <c r="P221" s="105">
        <f>IF(TrRoad_act!P109=0,"",TrRoad_emi!P79/TrRoad_tech!P194)</f>
        <v>21.161289317893935</v>
      </c>
      <c r="Q221" s="105">
        <f>IF(TrRoad_act!Q109=0,"",TrRoad_emi!Q79/TrRoad_tech!Q194)</f>
        <v>22.13786772690883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107.14768179335212</v>
      </c>
      <c r="C225" s="78">
        <v>111.26045926572083</v>
      </c>
      <c r="D225" s="78">
        <v>116.01562408928697</v>
      </c>
      <c r="E225" s="78">
        <v>114.43056914809827</v>
      </c>
      <c r="F225" s="78">
        <v>114.43056914809827</v>
      </c>
      <c r="G225" s="78">
        <v>116.01562408928697</v>
      </c>
      <c r="H225" s="78">
        <v>114.43056914809827</v>
      </c>
      <c r="I225" s="78">
        <v>112.84551420690954</v>
      </c>
      <c r="J225" s="78">
        <v>108.09034938334335</v>
      </c>
      <c r="K225" s="78">
        <v>101.4596562532476</v>
      </c>
      <c r="L225" s="78">
        <v>97.319470273292794</v>
      </c>
      <c r="M225" s="78">
        <v>94.31482358806268</v>
      </c>
      <c r="N225" s="78">
        <v>89.271497279572671</v>
      </c>
      <c r="O225" s="78">
        <v>85.343769624669861</v>
      </c>
      <c r="P225" s="78">
        <v>83.841969901148332</v>
      </c>
      <c r="Q225" s="78">
        <v>82.49217431333399</v>
      </c>
    </row>
    <row r="226" spans="1:17" ht="11.45" customHeight="1" x14ac:dyDescent="0.25">
      <c r="A226" s="19" t="s">
        <v>29</v>
      </c>
      <c r="B226" s="76">
        <v>169.67968783074633</v>
      </c>
      <c r="C226" s="76">
        <v>171.22485682259745</v>
      </c>
      <c r="D226" s="76">
        <v>170.81636303688757</v>
      </c>
      <c r="E226" s="76">
        <v>171.40105980616946</v>
      </c>
      <c r="F226" s="76">
        <v>166.94116742455617</v>
      </c>
      <c r="G226" s="76">
        <v>166.98695057532109</v>
      </c>
      <c r="H226" s="76">
        <v>165.71728561894972</v>
      </c>
      <c r="I226" s="76">
        <v>164.0653050663276</v>
      </c>
      <c r="J226" s="76">
        <v>158.51119745761247</v>
      </c>
      <c r="K226" s="76">
        <v>152.32598492731933</v>
      </c>
      <c r="L226" s="76">
        <v>145.9884015400545</v>
      </c>
      <c r="M226" s="76">
        <v>138.88794114135021</v>
      </c>
      <c r="N226" s="76">
        <v>137.0110991946257</v>
      </c>
      <c r="O226" s="76">
        <v>133.37014905771861</v>
      </c>
      <c r="P226" s="76">
        <v>129.86933349795265</v>
      </c>
      <c r="Q226" s="76">
        <v>127.48233277665443</v>
      </c>
    </row>
    <row r="227" spans="1:17" ht="11.45" customHeight="1" x14ac:dyDescent="0.25">
      <c r="A227" s="62" t="s">
        <v>59</v>
      </c>
      <c r="B227" s="77">
        <v>173.19623929840674</v>
      </c>
      <c r="C227" s="77">
        <v>179.18012378655206</v>
      </c>
      <c r="D227" s="77">
        <v>186.07166700911176</v>
      </c>
      <c r="E227" s="77">
        <v>183.77448593492517</v>
      </c>
      <c r="F227" s="77">
        <v>183.77448593492517</v>
      </c>
      <c r="G227" s="77">
        <v>186.07166700911176</v>
      </c>
      <c r="H227" s="77">
        <v>183.77448593492517</v>
      </c>
      <c r="I227" s="77">
        <v>181.47730486073863</v>
      </c>
      <c r="J227" s="77">
        <v>174.58576163817889</v>
      </c>
      <c r="K227" s="77">
        <v>164.97606144963439</v>
      </c>
      <c r="L227" s="77">
        <v>158.85490937204699</v>
      </c>
      <c r="M227" s="77">
        <v>154.415888705839</v>
      </c>
      <c r="N227" s="77">
        <v>149.49766675816599</v>
      </c>
      <c r="O227" s="77">
        <v>142.66351819757401</v>
      </c>
      <c r="P227" s="77">
        <v>140.05223482829501</v>
      </c>
      <c r="Q227" s="77">
        <v>137.55996926623101</v>
      </c>
    </row>
    <row r="228" spans="1:17" ht="11.45" customHeight="1" x14ac:dyDescent="0.25">
      <c r="A228" s="62" t="s">
        <v>58</v>
      </c>
      <c r="B228" s="77">
        <v>166.80413329166691</v>
      </c>
      <c r="C228" s="77">
        <v>164.28537540573618</v>
      </c>
      <c r="D228" s="77">
        <v>161.53133766639613</v>
      </c>
      <c r="E228" s="77">
        <v>164.45766843081523</v>
      </c>
      <c r="F228" s="77">
        <v>160.43131296781465</v>
      </c>
      <c r="G228" s="77">
        <v>160.3942037008745</v>
      </c>
      <c r="H228" s="77">
        <v>160.11588419882381</v>
      </c>
      <c r="I228" s="77">
        <v>159.03971545756096</v>
      </c>
      <c r="J228" s="77">
        <v>153.73839160897558</v>
      </c>
      <c r="K228" s="77">
        <v>147.69679540928357</v>
      </c>
      <c r="L228" s="77">
        <v>142.02355519035899</v>
      </c>
      <c r="M228" s="77">
        <v>138.884956224642</v>
      </c>
      <c r="N228" s="77">
        <v>134.22228105475</v>
      </c>
      <c r="O228" s="77">
        <v>131.16377311374001</v>
      </c>
      <c r="P228" s="77">
        <v>127.40461586740101</v>
      </c>
      <c r="Q228" s="77">
        <v>123.941143705904</v>
      </c>
    </row>
    <row r="229" spans="1:17" ht="11.45" customHeight="1" x14ac:dyDescent="0.25">
      <c r="A229" s="62" t="s">
        <v>57</v>
      </c>
      <c r="B229" s="77">
        <v>0</v>
      </c>
      <c r="C229" s="77">
        <v>151.38277885207239</v>
      </c>
      <c r="D229" s="77">
        <v>148.84503691968717</v>
      </c>
      <c r="E229" s="77">
        <v>151.54154037815997</v>
      </c>
      <c r="F229" s="77">
        <v>147.83140563774307</v>
      </c>
      <c r="G229" s="77">
        <v>147.79721084750884</v>
      </c>
      <c r="H229" s="77">
        <v>147.54074992075189</v>
      </c>
      <c r="I229" s="77">
        <v>146.54910100395844</v>
      </c>
      <c r="J229" s="77">
        <v>141.66413097049312</v>
      </c>
      <c r="K229" s="77">
        <v>136.09702787837233</v>
      </c>
      <c r="L229" s="77">
        <v>124.88478164249292</v>
      </c>
      <c r="M229" s="77">
        <v>126.26256068440813</v>
      </c>
      <c r="N229" s="77">
        <v>169</v>
      </c>
      <c r="O229" s="77">
        <v>120</v>
      </c>
      <c r="P229" s="77">
        <v>120.31881046030732</v>
      </c>
      <c r="Q229" s="77">
        <v>119.9741066866694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0</v>
      </c>
      <c r="G230" s="77">
        <v>0</v>
      </c>
      <c r="H230" s="77">
        <v>0</v>
      </c>
      <c r="I230" s="77">
        <v>0</v>
      </c>
      <c r="J230" s="77">
        <v>0</v>
      </c>
      <c r="K230" s="77">
        <v>0</v>
      </c>
      <c r="L230" s="77">
        <v>0</v>
      </c>
      <c r="M230" s="77">
        <v>0</v>
      </c>
      <c r="N230" s="77">
        <v>0</v>
      </c>
      <c r="O230" s="77">
        <v>0</v>
      </c>
      <c r="P230" s="77">
        <v>0</v>
      </c>
      <c r="Q230" s="77">
        <v>0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90.538775510204104</v>
      </c>
      <c r="O231" s="77">
        <v>95.525000000000006</v>
      </c>
      <c r="P231" s="77">
        <v>25.575342465753401</v>
      </c>
      <c r="Q231" s="77">
        <v>58.125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1421.8277138811297</v>
      </c>
      <c r="C233" s="76">
        <v>1433.7814430089009</v>
      </c>
      <c r="D233" s="76">
        <v>1447.1812695790777</v>
      </c>
      <c r="E233" s="76">
        <v>1410.6135185651376</v>
      </c>
      <c r="F233" s="76">
        <v>1442.6729167143453</v>
      </c>
      <c r="G233" s="76">
        <v>1447.1393963326557</v>
      </c>
      <c r="H233" s="76">
        <v>1442.6311739141738</v>
      </c>
      <c r="I233" s="76">
        <v>1438.0802869302177</v>
      </c>
      <c r="J233" s="76">
        <v>1424.0273851035377</v>
      </c>
      <c r="K233" s="76">
        <v>1403.5879658604529</v>
      </c>
      <c r="L233" s="76">
        <v>1390.4677586377752</v>
      </c>
      <c r="M233" s="76">
        <v>1380.746352095771</v>
      </c>
      <c r="N233" s="76">
        <v>1363.8291074406134</v>
      </c>
      <c r="O233" s="76">
        <v>1334.4682581038089</v>
      </c>
      <c r="P233" s="76">
        <v>1345.0123215955327</v>
      </c>
      <c r="Q233" s="76">
        <v>1340.2449215971562</v>
      </c>
    </row>
    <row r="234" spans="1:17" ht="11.45" customHeight="1" x14ac:dyDescent="0.25">
      <c r="A234" s="62" t="s">
        <v>59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0</v>
      </c>
      <c r="M234" s="75">
        <v>0</v>
      </c>
      <c r="N234" s="75">
        <v>0</v>
      </c>
      <c r="O234" s="75">
        <v>0</v>
      </c>
      <c r="P234" s="75">
        <v>0</v>
      </c>
      <c r="Q234" s="75">
        <v>0</v>
      </c>
    </row>
    <row r="235" spans="1:17" ht="11.45" customHeight="1" x14ac:dyDescent="0.25">
      <c r="A235" s="62" t="s">
        <v>58</v>
      </c>
      <c r="B235" s="75">
        <v>1421.8277138811297</v>
      </c>
      <c r="C235" s="75">
        <v>1433.7814430089009</v>
      </c>
      <c r="D235" s="75">
        <v>1447.1812695790777</v>
      </c>
      <c r="E235" s="75">
        <v>1442.6729167143453</v>
      </c>
      <c r="F235" s="75">
        <v>1442.6729167143453</v>
      </c>
      <c r="G235" s="75">
        <v>1447.1393963326557</v>
      </c>
      <c r="H235" s="75">
        <v>1442.6311739141738</v>
      </c>
      <c r="I235" s="75">
        <v>1438.0802869302177</v>
      </c>
      <c r="J235" s="75">
        <v>1424.0273851035377</v>
      </c>
      <c r="K235" s="75">
        <v>1403.5879658604529</v>
      </c>
      <c r="L235" s="75">
        <v>1390.4677586377752</v>
      </c>
      <c r="M235" s="75">
        <v>1380.746352095771</v>
      </c>
      <c r="N235" s="75">
        <v>1363.8291074406134</v>
      </c>
      <c r="O235" s="75">
        <v>1350.2607818683512</v>
      </c>
      <c r="P235" s="75">
        <v>1345.0123215955327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0</v>
      </c>
      <c r="Q236" s="75">
        <v>0</v>
      </c>
    </row>
    <row r="237" spans="1:17" ht="11.45" customHeight="1" x14ac:dyDescent="0.25">
      <c r="A237" s="62" t="s">
        <v>56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0</v>
      </c>
      <c r="M237" s="75">
        <v>0</v>
      </c>
      <c r="N237" s="75">
        <v>0</v>
      </c>
      <c r="O237" s="75">
        <v>0</v>
      </c>
      <c r="P237" s="75">
        <v>0</v>
      </c>
      <c r="Q237" s="75">
        <v>0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232.04945312842332</v>
      </c>
      <c r="D240" s="78">
        <v>227.94023794756544</v>
      </c>
      <c r="E240" s="78">
        <v>231.44107022355155</v>
      </c>
      <c r="F240" s="78">
        <v>226.15749053147863</v>
      </c>
      <c r="G240" s="78">
        <v>226.15019170470464</v>
      </c>
      <c r="H240" s="78">
        <v>225.66558996500208</v>
      </c>
      <c r="I240" s="78">
        <v>223.94459724051956</v>
      </c>
      <c r="J240" s="78">
        <v>216.30169898559149</v>
      </c>
      <c r="K240" s="78">
        <v>205.1001413991923</v>
      </c>
      <c r="L240" s="78">
        <v>199.56651206753651</v>
      </c>
      <c r="M240" s="78">
        <v>195.46272586034314</v>
      </c>
      <c r="N240" s="78">
        <v>188.28065080890869</v>
      </c>
      <c r="O240" s="78">
        <v>179.45438812048769</v>
      </c>
      <c r="P240" s="78">
        <v>179.05904828065343</v>
      </c>
      <c r="Q240" s="78">
        <v>172.99018710080725</v>
      </c>
    </row>
    <row r="241" spans="1:17" ht="11.45" customHeight="1" x14ac:dyDescent="0.25">
      <c r="A241" s="62" t="s">
        <v>59</v>
      </c>
      <c r="B241" s="77">
        <v>0</v>
      </c>
      <c r="C241" s="77">
        <v>198.76864106253836</v>
      </c>
      <c r="D241" s="77">
        <v>206.41358879571288</v>
      </c>
      <c r="E241" s="77">
        <v>203.86527288465473</v>
      </c>
      <c r="F241" s="77">
        <v>203.86527288465473</v>
      </c>
      <c r="G241" s="77">
        <v>206.41358879571288</v>
      </c>
      <c r="H241" s="77">
        <v>203.8652728846547</v>
      </c>
      <c r="I241" s="77">
        <v>201.31695697359652</v>
      </c>
      <c r="J241" s="77">
        <v>193.67200924042197</v>
      </c>
      <c r="K241" s="77">
        <v>183.01174733675882</v>
      </c>
      <c r="L241" s="77">
        <v>176.35551004598938</v>
      </c>
      <c r="M241" s="77">
        <v>171.52489581545817</v>
      </c>
      <c r="N241" s="77">
        <v>163.416666666667</v>
      </c>
      <c r="O241" s="77">
        <v>164.23809523809501</v>
      </c>
      <c r="P241" s="77">
        <v>179.363636363636</v>
      </c>
      <c r="Q241" s="77">
        <v>168.38775510204101</v>
      </c>
    </row>
    <row r="242" spans="1:17" ht="11.45" customHeight="1" x14ac:dyDescent="0.25">
      <c r="A242" s="62" t="s">
        <v>58</v>
      </c>
      <c r="B242" s="77">
        <v>0</v>
      </c>
      <c r="C242" s="77">
        <v>232.33847450980312</v>
      </c>
      <c r="D242" s="77">
        <v>228.44361213681094</v>
      </c>
      <c r="E242" s="77">
        <v>232.58213769964382</v>
      </c>
      <c r="F242" s="77">
        <v>226.88791638628948</v>
      </c>
      <c r="G242" s="77">
        <v>226.83543508386219</v>
      </c>
      <c r="H242" s="77">
        <v>226.44182531565795</v>
      </c>
      <c r="I242" s="77">
        <v>224.91986754526829</v>
      </c>
      <c r="J242" s="77">
        <v>217.42253862709268</v>
      </c>
      <c r="K242" s="77">
        <v>208.87828907856192</v>
      </c>
      <c r="L242" s="77">
        <v>200.85498222767831</v>
      </c>
      <c r="M242" s="77">
        <v>196.41625909732332</v>
      </c>
      <c r="N242" s="77">
        <v>189.68277528477699</v>
      </c>
      <c r="O242" s="77">
        <v>182.42050130939</v>
      </c>
      <c r="P242" s="77">
        <v>180.43217329545499</v>
      </c>
      <c r="Q242" s="77">
        <v>173.37302590018999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148.68118032860929</v>
      </c>
      <c r="P243" s="77">
        <v>141.50321120973993</v>
      </c>
      <c r="Q243" s="77">
        <v>163.32559903813413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0</v>
      </c>
      <c r="P244" s="77">
        <v>0</v>
      </c>
      <c r="Q244" s="77">
        <v>0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1252.5010550233094</v>
      </c>
      <c r="C246" s="76">
        <v>1250.5673540159962</v>
      </c>
      <c r="D246" s="76">
        <v>1276.8196549777933</v>
      </c>
      <c r="E246" s="76">
        <v>1244.3312219664035</v>
      </c>
      <c r="F246" s="76">
        <v>1267.8642413422501</v>
      </c>
      <c r="G246" s="76">
        <v>1219.3684104799722</v>
      </c>
      <c r="H246" s="76">
        <v>1234.3579254687886</v>
      </c>
      <c r="I246" s="76">
        <v>1240.2094646650455</v>
      </c>
      <c r="J246" s="76">
        <v>1211.345872005036</v>
      </c>
      <c r="K246" s="76">
        <v>1189.6446134948549</v>
      </c>
      <c r="L246" s="76">
        <v>1207.7023501865826</v>
      </c>
      <c r="M246" s="76">
        <v>1196.7755986364398</v>
      </c>
      <c r="N246" s="76">
        <v>1231.862088566794</v>
      </c>
      <c r="O246" s="76">
        <v>1220.636093782279</v>
      </c>
      <c r="P246" s="76">
        <v>1202.8334580866212</v>
      </c>
      <c r="Q246" s="76">
        <v>1155.2769959880625</v>
      </c>
    </row>
    <row r="247" spans="1:17" ht="11.45" customHeight="1" x14ac:dyDescent="0.25">
      <c r="A247" s="17" t="s">
        <v>23</v>
      </c>
      <c r="B247" s="75">
        <v>0</v>
      </c>
      <c r="C247" s="75">
        <v>1211.1427207089287</v>
      </c>
      <c r="D247" s="75">
        <v>1209.0652889407472</v>
      </c>
      <c r="E247" s="75">
        <v>1206.4784997050338</v>
      </c>
      <c r="F247" s="75">
        <v>1203.3889260819581</v>
      </c>
      <c r="G247" s="75">
        <v>1199.8043633233922</v>
      </c>
      <c r="H247" s="75">
        <v>1195.7337802419381</v>
      </c>
      <c r="I247" s="75">
        <v>1191.1872639670264</v>
      </c>
      <c r="J247" s="75">
        <v>1186.1759586917933</v>
      </c>
      <c r="K247" s="75">
        <v>1180.7119990829935</v>
      </c>
      <c r="L247" s="75">
        <v>1174.8084390873955</v>
      </c>
      <c r="M247" s="75">
        <v>1168.4791768795174</v>
      </c>
      <c r="N247" s="75">
        <v>1161.738876724419</v>
      </c>
      <c r="O247" s="75">
        <v>1154.6028885383332</v>
      </c>
      <c r="P247" s="75">
        <v>1147.0871659114837</v>
      </c>
      <c r="Q247" s="75">
        <v>1139.2081833575824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332</v>
      </c>
      <c r="C4" s="40">
        <f t="shared" ref="C4:Q4" si="1">SUM(C5,C6,C9)</f>
        <v>346</v>
      </c>
      <c r="D4" s="40">
        <f t="shared" si="1"/>
        <v>268</v>
      </c>
      <c r="E4" s="40">
        <f t="shared" si="1"/>
        <v>262</v>
      </c>
      <c r="F4" s="40">
        <f t="shared" si="1"/>
        <v>253</v>
      </c>
      <c r="G4" s="40">
        <f t="shared" si="1"/>
        <v>267</v>
      </c>
      <c r="H4" s="40">
        <f t="shared" si="1"/>
        <v>298</v>
      </c>
      <c r="I4" s="40">
        <f t="shared" si="1"/>
        <v>316</v>
      </c>
      <c r="J4" s="40">
        <f t="shared" si="1"/>
        <v>345</v>
      </c>
      <c r="K4" s="40">
        <f t="shared" si="1"/>
        <v>333</v>
      </c>
      <c r="L4" s="40">
        <f t="shared" si="1"/>
        <v>347</v>
      </c>
      <c r="M4" s="40">
        <f t="shared" si="1"/>
        <v>349</v>
      </c>
      <c r="N4" s="40">
        <f t="shared" si="1"/>
        <v>373</v>
      </c>
      <c r="O4" s="40">
        <f t="shared" si="1"/>
        <v>394</v>
      </c>
      <c r="P4" s="40">
        <f t="shared" si="1"/>
        <v>366</v>
      </c>
      <c r="Q4" s="40">
        <f t="shared" si="1"/>
        <v>418</v>
      </c>
    </row>
    <row r="5" spans="1:17" ht="11.45" customHeight="1" x14ac:dyDescent="0.25">
      <c r="A5" s="91" t="s">
        <v>21</v>
      </c>
      <c r="B5" s="121">
        <v>0</v>
      </c>
      <c r="C5" s="121">
        <v>0</v>
      </c>
      <c r="D5" s="121">
        <v>0</v>
      </c>
      <c r="E5" s="121">
        <v>0</v>
      </c>
      <c r="F5" s="121">
        <v>0</v>
      </c>
      <c r="G5" s="121">
        <v>0</v>
      </c>
      <c r="H5" s="121">
        <v>0</v>
      </c>
      <c r="I5" s="121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</row>
    <row r="6" spans="1:17" ht="11.45" customHeight="1" x14ac:dyDescent="0.25">
      <c r="A6" s="19" t="s">
        <v>20</v>
      </c>
      <c r="B6" s="38">
        <f t="shared" ref="B6" si="2">SUM(B7:B8)</f>
        <v>332</v>
      </c>
      <c r="C6" s="38">
        <f t="shared" ref="C6:Q6" si="3">SUM(C7:C8)</f>
        <v>346</v>
      </c>
      <c r="D6" s="38">
        <f t="shared" si="3"/>
        <v>268</v>
      </c>
      <c r="E6" s="38">
        <f t="shared" si="3"/>
        <v>262</v>
      </c>
      <c r="F6" s="38">
        <f t="shared" si="3"/>
        <v>253</v>
      </c>
      <c r="G6" s="38">
        <f t="shared" si="3"/>
        <v>267</v>
      </c>
      <c r="H6" s="38">
        <f t="shared" si="3"/>
        <v>298</v>
      </c>
      <c r="I6" s="38">
        <f t="shared" si="3"/>
        <v>316</v>
      </c>
      <c r="J6" s="38">
        <f t="shared" si="3"/>
        <v>345</v>
      </c>
      <c r="K6" s="38">
        <f t="shared" si="3"/>
        <v>333</v>
      </c>
      <c r="L6" s="38">
        <f t="shared" si="3"/>
        <v>347</v>
      </c>
      <c r="M6" s="38">
        <f t="shared" si="3"/>
        <v>349</v>
      </c>
      <c r="N6" s="38">
        <f t="shared" si="3"/>
        <v>373</v>
      </c>
      <c r="O6" s="38">
        <f t="shared" si="3"/>
        <v>394</v>
      </c>
      <c r="P6" s="38">
        <f t="shared" si="3"/>
        <v>366</v>
      </c>
      <c r="Q6" s="38">
        <f t="shared" si="3"/>
        <v>418</v>
      </c>
    </row>
    <row r="7" spans="1:17" ht="11.45" customHeight="1" x14ac:dyDescent="0.25">
      <c r="A7" s="62" t="s">
        <v>116</v>
      </c>
      <c r="B7" s="42">
        <v>50.92709596708702</v>
      </c>
      <c r="C7" s="42">
        <v>75.809232086819833</v>
      </c>
      <c r="D7" s="42">
        <v>44.741994398191501</v>
      </c>
      <c r="E7" s="42">
        <v>37.411601010533388</v>
      </c>
      <c r="F7" s="42">
        <v>22.58726980654242</v>
      </c>
      <c r="G7" s="42">
        <v>18.925450537513061</v>
      </c>
      <c r="H7" s="42">
        <v>20.144835691996633</v>
      </c>
      <c r="I7" s="42">
        <v>37.605881879283771</v>
      </c>
      <c r="J7" s="42">
        <v>56.531110793584531</v>
      </c>
      <c r="K7" s="42">
        <v>37.629767538271246</v>
      </c>
      <c r="L7" s="42">
        <v>40.721940054183307</v>
      </c>
      <c r="M7" s="42">
        <v>39.723282100640866</v>
      </c>
      <c r="N7" s="42">
        <v>59.585861125488165</v>
      </c>
      <c r="O7" s="42">
        <v>84.375885849514447</v>
      </c>
      <c r="P7" s="42">
        <v>62.584442007399964</v>
      </c>
      <c r="Q7" s="42">
        <v>88.097962603452302</v>
      </c>
    </row>
    <row r="8" spans="1:17" ht="11.45" customHeight="1" x14ac:dyDescent="0.25">
      <c r="A8" s="62" t="s">
        <v>16</v>
      </c>
      <c r="B8" s="42">
        <v>281.07290403291296</v>
      </c>
      <c r="C8" s="42">
        <v>270.19076791318014</v>
      </c>
      <c r="D8" s="42">
        <v>223.25800560180849</v>
      </c>
      <c r="E8" s="42">
        <v>224.58839898946661</v>
      </c>
      <c r="F8" s="42">
        <v>230.41273019345758</v>
      </c>
      <c r="G8" s="42">
        <v>248.07454946248694</v>
      </c>
      <c r="H8" s="42">
        <v>277.8551643080034</v>
      </c>
      <c r="I8" s="42">
        <v>278.39411812071626</v>
      </c>
      <c r="J8" s="42">
        <v>288.4688892064155</v>
      </c>
      <c r="K8" s="42">
        <v>295.37023246172873</v>
      </c>
      <c r="L8" s="42">
        <v>306.27805994581672</v>
      </c>
      <c r="M8" s="42">
        <v>309.27671789935914</v>
      </c>
      <c r="N8" s="42">
        <v>313.41413887451182</v>
      </c>
      <c r="O8" s="42">
        <v>309.62411415048552</v>
      </c>
      <c r="P8" s="42">
        <v>303.41555799260004</v>
      </c>
      <c r="Q8" s="42">
        <v>329.90203739654771</v>
      </c>
    </row>
    <row r="9" spans="1:17" ht="11.45" customHeight="1" x14ac:dyDescent="0.25">
      <c r="A9" s="118" t="s">
        <v>19</v>
      </c>
      <c r="B9" s="120">
        <v>0</v>
      </c>
      <c r="C9" s="120">
        <v>0</v>
      </c>
      <c r="D9" s="120">
        <v>0</v>
      </c>
      <c r="E9" s="120">
        <v>0</v>
      </c>
      <c r="F9" s="120">
        <v>0</v>
      </c>
      <c r="G9" s="120">
        <v>0</v>
      </c>
      <c r="H9" s="120">
        <v>0</v>
      </c>
      <c r="I9" s="120">
        <v>0</v>
      </c>
      <c r="J9" s="120">
        <v>0</v>
      </c>
      <c r="K9" s="120">
        <v>0</v>
      </c>
      <c r="L9" s="120">
        <v>0</v>
      </c>
      <c r="M9" s="120">
        <v>0</v>
      </c>
      <c r="N9" s="120">
        <v>0</v>
      </c>
      <c r="O9" s="120">
        <v>0</v>
      </c>
      <c r="P9" s="120">
        <v>0</v>
      </c>
      <c r="Q9" s="120">
        <v>0</v>
      </c>
    </row>
    <row r="10" spans="1:17" ht="11.45" customHeight="1" x14ac:dyDescent="0.25">
      <c r="A10" s="25" t="s">
        <v>51</v>
      </c>
      <c r="B10" s="40">
        <f t="shared" ref="B10" si="4">SUM(B11:B12)</f>
        <v>632</v>
      </c>
      <c r="C10" s="40">
        <f t="shared" ref="C10:Q10" si="5">SUM(C11:C12)</f>
        <v>585</v>
      </c>
      <c r="D10" s="40">
        <f t="shared" si="5"/>
        <v>550</v>
      </c>
      <c r="E10" s="40">
        <f t="shared" si="5"/>
        <v>525</v>
      </c>
      <c r="F10" s="40">
        <f t="shared" si="5"/>
        <v>559</v>
      </c>
      <c r="G10" s="40">
        <f t="shared" si="5"/>
        <v>392</v>
      </c>
      <c r="H10" s="40">
        <f t="shared" si="5"/>
        <v>441</v>
      </c>
      <c r="I10" s="40">
        <f t="shared" si="5"/>
        <v>574</v>
      </c>
      <c r="J10" s="40">
        <f t="shared" si="5"/>
        <v>279</v>
      </c>
      <c r="K10" s="40">
        <f t="shared" si="5"/>
        <v>200</v>
      </c>
      <c r="L10" s="40">
        <f t="shared" si="5"/>
        <v>323</v>
      </c>
      <c r="M10" s="40">
        <f t="shared" si="5"/>
        <v>288</v>
      </c>
      <c r="N10" s="40">
        <f t="shared" si="5"/>
        <v>231</v>
      </c>
      <c r="O10" s="40">
        <f t="shared" si="5"/>
        <v>218</v>
      </c>
      <c r="P10" s="40">
        <f t="shared" si="5"/>
        <v>208</v>
      </c>
      <c r="Q10" s="40">
        <f t="shared" si="5"/>
        <v>207</v>
      </c>
    </row>
    <row r="11" spans="1:17" ht="11.45" customHeight="1" x14ac:dyDescent="0.25">
      <c r="A11" s="116" t="s">
        <v>116</v>
      </c>
      <c r="B11" s="42">
        <v>272.96097060928116</v>
      </c>
      <c r="C11" s="42">
        <v>253.20917541991705</v>
      </c>
      <c r="D11" s="42">
        <v>221.30958806182082</v>
      </c>
      <c r="E11" s="42">
        <v>198.43800326349557</v>
      </c>
      <c r="F11" s="42">
        <v>164.92705711229141</v>
      </c>
      <c r="G11" s="42">
        <v>81.684068979812565</v>
      </c>
      <c r="H11" s="42">
        <v>59.244140558868814</v>
      </c>
      <c r="I11" s="42">
        <v>101.022102529856</v>
      </c>
      <c r="J11" s="42">
        <v>63.035718718519</v>
      </c>
      <c r="K11" s="42">
        <v>36.581062711975719</v>
      </c>
      <c r="L11" s="42">
        <v>56.082871575327957</v>
      </c>
      <c r="M11" s="42">
        <v>47.397439820002212</v>
      </c>
      <c r="N11" s="42">
        <v>47.202618717708596</v>
      </c>
      <c r="O11" s="42">
        <v>54.585615876263098</v>
      </c>
      <c r="P11" s="42">
        <v>43.998946807039118</v>
      </c>
      <c r="Q11" s="42">
        <v>50.936790514687715</v>
      </c>
    </row>
    <row r="12" spans="1:17" ht="11.45" customHeight="1" x14ac:dyDescent="0.25">
      <c r="A12" s="93" t="s">
        <v>16</v>
      </c>
      <c r="B12" s="36">
        <v>359.03902939071884</v>
      </c>
      <c r="C12" s="36">
        <v>331.79082458008293</v>
      </c>
      <c r="D12" s="36">
        <v>328.69041193817918</v>
      </c>
      <c r="E12" s="36">
        <v>326.5619967365044</v>
      </c>
      <c r="F12" s="36">
        <v>394.07294288770856</v>
      </c>
      <c r="G12" s="36">
        <v>310.31593102018746</v>
      </c>
      <c r="H12" s="36">
        <v>381.75585944113118</v>
      </c>
      <c r="I12" s="36">
        <v>472.977897470144</v>
      </c>
      <c r="J12" s="36">
        <v>215.96428128148099</v>
      </c>
      <c r="K12" s="36">
        <v>163.41893728802427</v>
      </c>
      <c r="L12" s="36">
        <v>266.91712842467206</v>
      </c>
      <c r="M12" s="36">
        <v>240.60256017999779</v>
      </c>
      <c r="N12" s="36">
        <v>183.79738128229141</v>
      </c>
      <c r="O12" s="36">
        <v>163.41438412373691</v>
      </c>
      <c r="P12" s="36">
        <v>164.00105319296088</v>
      </c>
      <c r="Q12" s="36">
        <v>156.06320948531229</v>
      </c>
    </row>
    <row r="14" spans="1:17" ht="11.45" customHeight="1" x14ac:dyDescent="0.25">
      <c r="A14" s="27" t="s">
        <v>115</v>
      </c>
      <c r="B14" s="68">
        <f t="shared" ref="B14" si="6">B15+B21</f>
        <v>4.0795689456237305</v>
      </c>
      <c r="C14" s="68">
        <f t="shared" ref="C14:Q14" si="7">C15+C21</f>
        <v>4.887971905840276</v>
      </c>
      <c r="D14" s="68">
        <f t="shared" si="7"/>
        <v>4.5152859932962812</v>
      </c>
      <c r="E14" s="68">
        <f t="shared" si="7"/>
        <v>4.3160106732756951</v>
      </c>
      <c r="F14" s="68">
        <f t="shared" si="7"/>
        <v>4.054449438202246</v>
      </c>
      <c r="G14" s="68">
        <f t="shared" si="7"/>
        <v>4.8565789473684209</v>
      </c>
      <c r="H14" s="68">
        <f t="shared" si="7"/>
        <v>5.7482187500000013</v>
      </c>
      <c r="I14" s="68">
        <f t="shared" si="7"/>
        <v>6.515859813084111</v>
      </c>
      <c r="J14" s="68">
        <f t="shared" si="7"/>
        <v>6.7077102803738313</v>
      </c>
      <c r="K14" s="68">
        <f t="shared" si="7"/>
        <v>6.3205423728813557</v>
      </c>
      <c r="L14" s="68">
        <f t="shared" si="7"/>
        <v>7.0150869565217402</v>
      </c>
      <c r="M14" s="68">
        <f t="shared" si="7"/>
        <v>7.5420434782608714</v>
      </c>
      <c r="N14" s="68">
        <f t="shared" si="7"/>
        <v>8.1211904761904758</v>
      </c>
      <c r="O14" s="68">
        <f t="shared" si="7"/>
        <v>8.6487894736842108</v>
      </c>
      <c r="P14" s="68">
        <f t="shared" si="7"/>
        <v>8.3274285714285714</v>
      </c>
      <c r="Q14" s="68">
        <f t="shared" si="7"/>
        <v>8.9290000000000003</v>
      </c>
    </row>
    <row r="15" spans="1:17" ht="11.45" customHeight="1" x14ac:dyDescent="0.25">
      <c r="A15" s="25" t="s">
        <v>39</v>
      </c>
      <c r="B15" s="79">
        <f t="shared" ref="B15" si="8">SUM(B16,B17,B20)</f>
        <v>2.727100251527129</v>
      </c>
      <c r="C15" s="79">
        <f t="shared" ref="C15:Q15" si="9">SUM(C16,C17,C20)</f>
        <v>3.5526230686309734</v>
      </c>
      <c r="D15" s="79">
        <f t="shared" si="9"/>
        <v>2.6321017356934182</v>
      </c>
      <c r="E15" s="79">
        <f t="shared" si="9"/>
        <v>2.5184257001093266</v>
      </c>
      <c r="F15" s="79">
        <f t="shared" si="9"/>
        <v>2.1404494382022468</v>
      </c>
      <c r="G15" s="79">
        <f t="shared" si="9"/>
        <v>3.0915789473684212</v>
      </c>
      <c r="H15" s="79">
        <f t="shared" si="9"/>
        <v>4.6242187500000007</v>
      </c>
      <c r="I15" s="79">
        <f t="shared" si="9"/>
        <v>5.5448598130841109</v>
      </c>
      <c r="J15" s="79">
        <f t="shared" si="9"/>
        <v>5.7327102803738317</v>
      </c>
      <c r="K15" s="79">
        <f t="shared" si="9"/>
        <v>5.2025423728813553</v>
      </c>
      <c r="L15" s="79">
        <f t="shared" si="9"/>
        <v>6.4260869565217398</v>
      </c>
      <c r="M15" s="79">
        <f t="shared" si="9"/>
        <v>6.9730434782608715</v>
      </c>
      <c r="N15" s="79">
        <f t="shared" si="9"/>
        <v>7.5761904761904759</v>
      </c>
      <c r="O15" s="79">
        <f t="shared" si="9"/>
        <v>8.1157894736842113</v>
      </c>
      <c r="P15" s="79">
        <f t="shared" si="9"/>
        <v>7.8314285714285718</v>
      </c>
      <c r="Q15" s="79">
        <f t="shared" si="9"/>
        <v>8.4190000000000005</v>
      </c>
    </row>
    <row r="16" spans="1:17" ht="11.45" customHeight="1" x14ac:dyDescent="0.25">
      <c r="A16" s="91" t="s">
        <v>21</v>
      </c>
      <c r="B16" s="123">
        <v>0</v>
      </c>
      <c r="C16" s="123">
        <v>0</v>
      </c>
      <c r="D16" s="123">
        <v>0</v>
      </c>
      <c r="E16" s="123">
        <v>0</v>
      </c>
      <c r="F16" s="123">
        <v>0</v>
      </c>
      <c r="G16" s="123">
        <v>0</v>
      </c>
      <c r="H16" s="123">
        <v>0</v>
      </c>
      <c r="I16" s="123">
        <v>0</v>
      </c>
      <c r="J16" s="123">
        <v>0</v>
      </c>
      <c r="K16" s="123">
        <v>0</v>
      </c>
      <c r="L16" s="123">
        <v>0</v>
      </c>
      <c r="M16" s="123">
        <v>0</v>
      </c>
      <c r="N16" s="123">
        <v>0</v>
      </c>
      <c r="O16" s="123">
        <v>0</v>
      </c>
      <c r="P16" s="123">
        <v>0</v>
      </c>
      <c r="Q16" s="123">
        <v>0</v>
      </c>
    </row>
    <row r="17" spans="1:17" ht="11.45" customHeight="1" x14ac:dyDescent="0.25">
      <c r="A17" s="19" t="s">
        <v>20</v>
      </c>
      <c r="B17" s="76">
        <f t="shared" ref="B17" si="10">SUM(B18:B19)</f>
        <v>2.727100251527129</v>
      </c>
      <c r="C17" s="76">
        <f t="shared" ref="C17:Q17" si="11">SUM(C18:C19)</f>
        <v>3.5526230686309734</v>
      </c>
      <c r="D17" s="76">
        <f t="shared" si="11"/>
        <v>2.6321017356934182</v>
      </c>
      <c r="E17" s="76">
        <f t="shared" si="11"/>
        <v>2.5184257001093266</v>
      </c>
      <c r="F17" s="76">
        <f t="shared" si="11"/>
        <v>2.1404494382022468</v>
      </c>
      <c r="G17" s="76">
        <f t="shared" si="11"/>
        <v>3.0915789473684212</v>
      </c>
      <c r="H17" s="76">
        <f t="shared" si="11"/>
        <v>4.6242187500000007</v>
      </c>
      <c r="I17" s="76">
        <f t="shared" si="11"/>
        <v>5.5448598130841109</v>
      </c>
      <c r="J17" s="76">
        <f t="shared" si="11"/>
        <v>5.7327102803738317</v>
      </c>
      <c r="K17" s="76">
        <f t="shared" si="11"/>
        <v>5.2025423728813553</v>
      </c>
      <c r="L17" s="76">
        <f t="shared" si="11"/>
        <v>6.4260869565217398</v>
      </c>
      <c r="M17" s="76">
        <f t="shared" si="11"/>
        <v>6.9730434782608715</v>
      </c>
      <c r="N17" s="76">
        <f t="shared" si="11"/>
        <v>7.5761904761904759</v>
      </c>
      <c r="O17" s="76">
        <f t="shared" si="11"/>
        <v>8.1157894736842113</v>
      </c>
      <c r="P17" s="76">
        <f t="shared" si="11"/>
        <v>7.8314285714285718</v>
      </c>
      <c r="Q17" s="76">
        <f t="shared" si="11"/>
        <v>8.4190000000000005</v>
      </c>
    </row>
    <row r="18" spans="1:17" ht="11.45" customHeight="1" x14ac:dyDescent="0.25">
      <c r="A18" s="62" t="s">
        <v>17</v>
      </c>
      <c r="B18" s="77">
        <v>0.64524813821349203</v>
      </c>
      <c r="C18" s="77">
        <v>1.0137696756614112</v>
      </c>
      <c r="D18" s="77">
        <v>0.90027742623126383</v>
      </c>
      <c r="E18" s="77">
        <v>0.75464470305856224</v>
      </c>
      <c r="F18" s="77">
        <v>0.39377784177790243</v>
      </c>
      <c r="G18" s="77">
        <v>0.37807437947997968</v>
      </c>
      <c r="H18" s="77">
        <v>0.43908672927528064</v>
      </c>
      <c r="I18" s="77">
        <v>0.77175762631145384</v>
      </c>
      <c r="J18" s="77">
        <v>1.0933660651695216</v>
      </c>
      <c r="K18" s="77">
        <v>0.75776786588242884</v>
      </c>
      <c r="L18" s="77">
        <v>0.94815497358584655</v>
      </c>
      <c r="M18" s="77">
        <v>0.99873550483030149</v>
      </c>
      <c r="N18" s="77">
        <v>1.3852652502577845</v>
      </c>
      <c r="O18" s="77">
        <v>1.7939157753243182</v>
      </c>
      <c r="P18" s="77">
        <v>1.5316979113066964</v>
      </c>
      <c r="Q18" s="77">
        <v>1.9264360397129388</v>
      </c>
    </row>
    <row r="19" spans="1:17" ht="11.45" customHeight="1" x14ac:dyDescent="0.25">
      <c r="A19" s="62" t="s">
        <v>16</v>
      </c>
      <c r="B19" s="77">
        <v>2.0818521133136372</v>
      </c>
      <c r="C19" s="77">
        <v>2.5388533929695623</v>
      </c>
      <c r="D19" s="77">
        <v>1.7318243094621544</v>
      </c>
      <c r="E19" s="77">
        <v>1.7637809970507643</v>
      </c>
      <c r="F19" s="77">
        <v>1.7466715964243444</v>
      </c>
      <c r="G19" s="77">
        <v>2.7135045678884415</v>
      </c>
      <c r="H19" s="77">
        <v>4.18513202072472</v>
      </c>
      <c r="I19" s="77">
        <v>4.7731021867726575</v>
      </c>
      <c r="J19" s="77">
        <v>4.6393442152043098</v>
      </c>
      <c r="K19" s="77">
        <v>4.4447745069989262</v>
      </c>
      <c r="L19" s="77">
        <v>5.4779319829358935</v>
      </c>
      <c r="M19" s="77">
        <v>5.9743079734305695</v>
      </c>
      <c r="N19" s="77">
        <v>6.1909252259326912</v>
      </c>
      <c r="O19" s="77">
        <v>6.3218736983598927</v>
      </c>
      <c r="P19" s="77">
        <v>6.2997306601218757</v>
      </c>
      <c r="Q19" s="77">
        <v>6.492563960287062</v>
      </c>
    </row>
    <row r="20" spans="1:17" ht="11.45" customHeight="1" x14ac:dyDescent="0.25">
      <c r="A20" s="118" t="s">
        <v>19</v>
      </c>
      <c r="B20" s="122">
        <v>0</v>
      </c>
      <c r="C20" s="122">
        <v>0</v>
      </c>
      <c r="D20" s="122">
        <v>0</v>
      </c>
      <c r="E20" s="122">
        <v>0</v>
      </c>
      <c r="F20" s="122">
        <v>0</v>
      </c>
      <c r="G20" s="122">
        <v>0</v>
      </c>
      <c r="H20" s="122">
        <v>0</v>
      </c>
      <c r="I20" s="122">
        <v>0</v>
      </c>
      <c r="J20" s="122">
        <v>0</v>
      </c>
      <c r="K20" s="122">
        <v>0</v>
      </c>
      <c r="L20" s="122">
        <v>0</v>
      </c>
      <c r="M20" s="122">
        <v>0</v>
      </c>
      <c r="N20" s="122">
        <v>0</v>
      </c>
      <c r="O20" s="122">
        <v>0</v>
      </c>
      <c r="P20" s="122">
        <v>0</v>
      </c>
      <c r="Q20" s="122">
        <v>0</v>
      </c>
    </row>
    <row r="21" spans="1:17" ht="11.45" customHeight="1" x14ac:dyDescent="0.25">
      <c r="A21" s="25" t="s">
        <v>18</v>
      </c>
      <c r="B21" s="79">
        <f t="shared" ref="B21" si="12">SUM(B22:B23)</f>
        <v>1.3524686940966013</v>
      </c>
      <c r="C21" s="79">
        <f t="shared" ref="C21:Q21" si="13">SUM(C22:C23)</f>
        <v>1.3353488372093028</v>
      </c>
      <c r="D21" s="79">
        <f t="shared" si="13"/>
        <v>1.8831842576028628</v>
      </c>
      <c r="E21" s="79">
        <f t="shared" si="13"/>
        <v>1.7975849731663687</v>
      </c>
      <c r="F21" s="79">
        <f t="shared" si="13"/>
        <v>1.9139999999999997</v>
      </c>
      <c r="G21" s="79">
        <f t="shared" si="13"/>
        <v>1.7650000000000001</v>
      </c>
      <c r="H21" s="79">
        <f t="shared" si="13"/>
        <v>1.1240000000000001</v>
      </c>
      <c r="I21" s="79">
        <f t="shared" si="13"/>
        <v>0.97099999999999986</v>
      </c>
      <c r="J21" s="79">
        <f t="shared" si="13"/>
        <v>0.97500000000000009</v>
      </c>
      <c r="K21" s="79">
        <f t="shared" si="13"/>
        <v>1.1180000000000001</v>
      </c>
      <c r="L21" s="79">
        <f t="shared" si="13"/>
        <v>0.58899999999999997</v>
      </c>
      <c r="M21" s="79">
        <f t="shared" si="13"/>
        <v>0.56900000000000006</v>
      </c>
      <c r="N21" s="79">
        <f t="shared" si="13"/>
        <v>0.54500000000000004</v>
      </c>
      <c r="O21" s="79">
        <f t="shared" si="13"/>
        <v>0.53300000000000003</v>
      </c>
      <c r="P21" s="79">
        <f t="shared" si="13"/>
        <v>0.496</v>
      </c>
      <c r="Q21" s="79">
        <f t="shared" si="13"/>
        <v>0.51</v>
      </c>
    </row>
    <row r="22" spans="1:17" ht="11.45" customHeight="1" x14ac:dyDescent="0.25">
      <c r="A22" s="116" t="s">
        <v>17</v>
      </c>
      <c r="B22" s="77">
        <v>0.88436954079114494</v>
      </c>
      <c r="C22" s="77">
        <v>0.82044812149725332</v>
      </c>
      <c r="D22" s="77">
        <v>0.71502636585567148</v>
      </c>
      <c r="E22" s="77">
        <v>0.63965786264072833</v>
      </c>
      <c r="F22" s="77">
        <v>0.52751761271244468</v>
      </c>
      <c r="G22" s="77">
        <v>0.34080759948016554</v>
      </c>
      <c r="H22" s="77">
        <v>0.13896871197426799</v>
      </c>
      <c r="I22" s="77">
        <v>0.15788316516695214</v>
      </c>
      <c r="J22" s="77">
        <v>0.20445960097820892</v>
      </c>
      <c r="K22" s="77">
        <v>0.18904164795403192</v>
      </c>
      <c r="L22" s="77">
        <v>9.4462665670173113E-2</v>
      </c>
      <c r="M22" s="77">
        <v>8.6422871024068065E-2</v>
      </c>
      <c r="N22" s="77">
        <v>0.10315764782752064</v>
      </c>
      <c r="O22" s="77">
        <v>0.12401518913720644</v>
      </c>
      <c r="P22" s="77">
        <v>9.7252528403402705E-2</v>
      </c>
      <c r="Q22" s="77">
        <v>0.11669822784815284</v>
      </c>
    </row>
    <row r="23" spans="1:17" ht="11.45" customHeight="1" x14ac:dyDescent="0.25">
      <c r="A23" s="93" t="s">
        <v>16</v>
      </c>
      <c r="B23" s="74">
        <v>0.46809915330545637</v>
      </c>
      <c r="C23" s="74">
        <v>0.51490071571204943</v>
      </c>
      <c r="D23" s="74">
        <v>1.1681578917471913</v>
      </c>
      <c r="E23" s="74">
        <v>1.1579271105256403</v>
      </c>
      <c r="F23" s="74">
        <v>1.3864823872875551</v>
      </c>
      <c r="G23" s="74">
        <v>1.4241924005198345</v>
      </c>
      <c r="H23" s="74">
        <v>0.98503128802573214</v>
      </c>
      <c r="I23" s="74">
        <v>0.81311683483304775</v>
      </c>
      <c r="J23" s="74">
        <v>0.77054039902179117</v>
      </c>
      <c r="K23" s="74">
        <v>0.92895835204596811</v>
      </c>
      <c r="L23" s="74">
        <v>0.49453733432982683</v>
      </c>
      <c r="M23" s="74">
        <v>0.48257712897593197</v>
      </c>
      <c r="N23" s="74">
        <v>0.44184235217247941</v>
      </c>
      <c r="O23" s="74">
        <v>0.40898481086279359</v>
      </c>
      <c r="P23" s="74">
        <v>0.39874747159659729</v>
      </c>
      <c r="Q23" s="74">
        <v>0.39330177215184714</v>
      </c>
    </row>
    <row r="25" spans="1:17" ht="11.45" customHeight="1" x14ac:dyDescent="0.25">
      <c r="A25" s="27" t="s">
        <v>114</v>
      </c>
      <c r="B25" s="68">
        <f t="shared" ref="B25:Q25" si="14">B26+B32</f>
        <v>26</v>
      </c>
      <c r="C25" s="68">
        <f t="shared" si="14"/>
        <v>28</v>
      </c>
      <c r="D25" s="68">
        <f t="shared" si="14"/>
        <v>28.5</v>
      </c>
      <c r="E25" s="68">
        <f t="shared" si="14"/>
        <v>28.5</v>
      </c>
      <c r="F25" s="68">
        <f t="shared" si="14"/>
        <v>29.5</v>
      </c>
      <c r="G25" s="68">
        <f t="shared" si="14"/>
        <v>29.5</v>
      </c>
      <c r="H25" s="68">
        <f t="shared" si="14"/>
        <v>32</v>
      </c>
      <c r="I25" s="68">
        <f t="shared" si="14"/>
        <v>33.5</v>
      </c>
      <c r="J25" s="68">
        <f t="shared" si="14"/>
        <v>34</v>
      </c>
      <c r="K25" s="68">
        <f t="shared" si="14"/>
        <v>34</v>
      </c>
      <c r="L25" s="68">
        <f t="shared" si="14"/>
        <v>34</v>
      </c>
      <c r="M25" s="68">
        <f t="shared" si="14"/>
        <v>36</v>
      </c>
      <c r="N25" s="68">
        <f t="shared" si="14"/>
        <v>37.5</v>
      </c>
      <c r="O25" s="68">
        <f t="shared" si="14"/>
        <v>39</v>
      </c>
      <c r="P25" s="68">
        <f t="shared" si="14"/>
        <v>39.5</v>
      </c>
      <c r="Q25" s="68">
        <f t="shared" si="14"/>
        <v>40.5</v>
      </c>
    </row>
    <row r="26" spans="1:17" ht="11.45" customHeight="1" x14ac:dyDescent="0.25">
      <c r="A26" s="25" t="s">
        <v>39</v>
      </c>
      <c r="B26" s="79">
        <f t="shared" ref="B26:Q26" si="15">SUM(B27,B28,B31)</f>
        <v>10.5</v>
      </c>
      <c r="C26" s="79">
        <f t="shared" si="15"/>
        <v>13.5</v>
      </c>
      <c r="D26" s="79">
        <f t="shared" si="15"/>
        <v>13.5</v>
      </c>
      <c r="E26" s="79">
        <f t="shared" si="15"/>
        <v>13.5</v>
      </c>
      <c r="F26" s="79">
        <f t="shared" si="15"/>
        <v>13.5</v>
      </c>
      <c r="G26" s="79">
        <f t="shared" si="15"/>
        <v>14.5</v>
      </c>
      <c r="H26" s="79">
        <f t="shared" si="15"/>
        <v>20</v>
      </c>
      <c r="I26" s="79">
        <f t="shared" si="15"/>
        <v>22</v>
      </c>
      <c r="J26" s="79">
        <f t="shared" si="15"/>
        <v>22.5</v>
      </c>
      <c r="K26" s="79">
        <f t="shared" si="15"/>
        <v>22.5</v>
      </c>
      <c r="L26" s="79">
        <f t="shared" si="15"/>
        <v>25</v>
      </c>
      <c r="M26" s="79">
        <f t="shared" si="15"/>
        <v>27</v>
      </c>
      <c r="N26" s="79">
        <f t="shared" si="15"/>
        <v>28.5</v>
      </c>
      <c r="O26" s="79">
        <f t="shared" si="15"/>
        <v>30.5</v>
      </c>
      <c r="P26" s="79">
        <f t="shared" si="15"/>
        <v>31</v>
      </c>
      <c r="Q26" s="79">
        <f t="shared" si="15"/>
        <v>32</v>
      </c>
    </row>
    <row r="27" spans="1:17" ht="11.45" customHeight="1" x14ac:dyDescent="0.25">
      <c r="A27" s="91" t="s">
        <v>21</v>
      </c>
      <c r="B27" s="123">
        <v>0</v>
      </c>
      <c r="C27" s="123">
        <v>0</v>
      </c>
      <c r="D27" s="123">
        <v>0</v>
      </c>
      <c r="E27" s="123">
        <v>0</v>
      </c>
      <c r="F27" s="123">
        <v>0</v>
      </c>
      <c r="G27" s="123">
        <v>0</v>
      </c>
      <c r="H27" s="123">
        <v>0</v>
      </c>
      <c r="I27" s="123">
        <v>0</v>
      </c>
      <c r="J27" s="123">
        <v>0</v>
      </c>
      <c r="K27" s="123">
        <v>0</v>
      </c>
      <c r="L27" s="123">
        <v>0</v>
      </c>
      <c r="M27" s="123">
        <v>0</v>
      </c>
      <c r="N27" s="123">
        <v>0</v>
      </c>
      <c r="O27" s="123">
        <v>0</v>
      </c>
      <c r="P27" s="123">
        <v>0</v>
      </c>
      <c r="Q27" s="123">
        <v>0</v>
      </c>
    </row>
    <row r="28" spans="1:17" ht="11.45" customHeight="1" x14ac:dyDescent="0.25">
      <c r="A28" s="19" t="s">
        <v>20</v>
      </c>
      <c r="B28" s="76">
        <f t="shared" ref="B28:Q28" si="16">SUM(B29:B30)</f>
        <v>10.5</v>
      </c>
      <c r="C28" s="76">
        <f t="shared" si="16"/>
        <v>13.5</v>
      </c>
      <c r="D28" s="76">
        <f t="shared" si="16"/>
        <v>13.5</v>
      </c>
      <c r="E28" s="76">
        <f t="shared" si="16"/>
        <v>13.5</v>
      </c>
      <c r="F28" s="76">
        <f t="shared" si="16"/>
        <v>13.5</v>
      </c>
      <c r="G28" s="76">
        <f t="shared" si="16"/>
        <v>14.5</v>
      </c>
      <c r="H28" s="76">
        <f t="shared" si="16"/>
        <v>20</v>
      </c>
      <c r="I28" s="76">
        <f t="shared" si="16"/>
        <v>22</v>
      </c>
      <c r="J28" s="76">
        <f t="shared" si="16"/>
        <v>22.5</v>
      </c>
      <c r="K28" s="76">
        <f t="shared" si="16"/>
        <v>22.5</v>
      </c>
      <c r="L28" s="76">
        <f t="shared" si="16"/>
        <v>25</v>
      </c>
      <c r="M28" s="76">
        <f t="shared" si="16"/>
        <v>27</v>
      </c>
      <c r="N28" s="76">
        <f t="shared" si="16"/>
        <v>28.5</v>
      </c>
      <c r="O28" s="76">
        <f t="shared" si="16"/>
        <v>30.5</v>
      </c>
      <c r="P28" s="76">
        <f t="shared" si="16"/>
        <v>31</v>
      </c>
      <c r="Q28" s="76">
        <f t="shared" si="16"/>
        <v>32</v>
      </c>
    </row>
    <row r="29" spans="1:17" ht="11.45" customHeight="1" x14ac:dyDescent="0.25">
      <c r="A29" s="62" t="s">
        <v>17</v>
      </c>
      <c r="B29" s="77">
        <v>2.5</v>
      </c>
      <c r="C29" s="77">
        <v>4</v>
      </c>
      <c r="D29" s="77">
        <v>4</v>
      </c>
      <c r="E29" s="77">
        <v>4</v>
      </c>
      <c r="F29" s="77">
        <v>4</v>
      </c>
      <c r="G29" s="77">
        <v>4</v>
      </c>
      <c r="H29" s="77">
        <v>4</v>
      </c>
      <c r="I29" s="77">
        <v>4</v>
      </c>
      <c r="J29" s="77">
        <v>4.5</v>
      </c>
      <c r="K29" s="77">
        <v>4.5</v>
      </c>
      <c r="L29" s="77">
        <v>4.5</v>
      </c>
      <c r="M29" s="77">
        <v>4.5</v>
      </c>
      <c r="N29" s="77">
        <v>5.5</v>
      </c>
      <c r="O29" s="77">
        <v>7</v>
      </c>
      <c r="P29" s="77">
        <v>7</v>
      </c>
      <c r="Q29" s="77">
        <v>7.5</v>
      </c>
    </row>
    <row r="30" spans="1:17" ht="11.45" customHeight="1" x14ac:dyDescent="0.25">
      <c r="A30" s="62" t="s">
        <v>16</v>
      </c>
      <c r="B30" s="77">
        <v>8</v>
      </c>
      <c r="C30" s="77">
        <v>9.5</v>
      </c>
      <c r="D30" s="77">
        <v>9.5</v>
      </c>
      <c r="E30" s="77">
        <v>9.5</v>
      </c>
      <c r="F30" s="77">
        <v>9.5</v>
      </c>
      <c r="G30" s="77">
        <v>10.5</v>
      </c>
      <c r="H30" s="77">
        <v>16</v>
      </c>
      <c r="I30" s="77">
        <v>18</v>
      </c>
      <c r="J30" s="77">
        <v>18</v>
      </c>
      <c r="K30" s="77">
        <v>18</v>
      </c>
      <c r="L30" s="77">
        <v>20.5</v>
      </c>
      <c r="M30" s="77">
        <v>22.5</v>
      </c>
      <c r="N30" s="77">
        <v>23</v>
      </c>
      <c r="O30" s="77">
        <v>23.5</v>
      </c>
      <c r="P30" s="77">
        <v>24</v>
      </c>
      <c r="Q30" s="77">
        <v>24.5</v>
      </c>
    </row>
    <row r="31" spans="1:17" ht="11.45" customHeight="1" x14ac:dyDescent="0.25">
      <c r="A31" s="118" t="s">
        <v>19</v>
      </c>
      <c r="B31" s="122">
        <v>0</v>
      </c>
      <c r="C31" s="122">
        <v>0</v>
      </c>
      <c r="D31" s="122">
        <v>0</v>
      </c>
      <c r="E31" s="122">
        <v>0</v>
      </c>
      <c r="F31" s="122">
        <v>0</v>
      </c>
      <c r="G31" s="122">
        <v>0</v>
      </c>
      <c r="H31" s="122">
        <v>0</v>
      </c>
      <c r="I31" s="122">
        <v>0</v>
      </c>
      <c r="J31" s="122">
        <v>0</v>
      </c>
      <c r="K31" s="122">
        <v>0</v>
      </c>
      <c r="L31" s="122">
        <v>0</v>
      </c>
      <c r="M31" s="122">
        <v>0</v>
      </c>
      <c r="N31" s="122">
        <v>0</v>
      </c>
      <c r="O31" s="122">
        <v>0</v>
      </c>
      <c r="P31" s="122">
        <v>0</v>
      </c>
      <c r="Q31" s="122">
        <v>0</v>
      </c>
    </row>
    <row r="32" spans="1:17" ht="11.45" customHeight="1" x14ac:dyDescent="0.25">
      <c r="A32" s="25" t="s">
        <v>18</v>
      </c>
      <c r="B32" s="79">
        <f t="shared" ref="B32:Q32" si="17">SUM(B33:B34)</f>
        <v>15.5</v>
      </c>
      <c r="C32" s="79">
        <f t="shared" si="17"/>
        <v>14.5</v>
      </c>
      <c r="D32" s="79">
        <f t="shared" si="17"/>
        <v>15</v>
      </c>
      <c r="E32" s="79">
        <f t="shared" si="17"/>
        <v>15</v>
      </c>
      <c r="F32" s="79">
        <f t="shared" si="17"/>
        <v>16</v>
      </c>
      <c r="G32" s="79">
        <f t="shared" si="17"/>
        <v>15</v>
      </c>
      <c r="H32" s="79">
        <f t="shared" si="17"/>
        <v>12</v>
      </c>
      <c r="I32" s="79">
        <f t="shared" si="17"/>
        <v>11.5</v>
      </c>
      <c r="J32" s="79">
        <f t="shared" si="17"/>
        <v>11.5</v>
      </c>
      <c r="K32" s="79">
        <f t="shared" si="17"/>
        <v>11.5</v>
      </c>
      <c r="L32" s="79">
        <f t="shared" si="17"/>
        <v>9</v>
      </c>
      <c r="M32" s="79">
        <f t="shared" si="17"/>
        <v>9</v>
      </c>
      <c r="N32" s="79">
        <f t="shared" si="17"/>
        <v>9</v>
      </c>
      <c r="O32" s="79">
        <f t="shared" si="17"/>
        <v>8.5</v>
      </c>
      <c r="P32" s="79">
        <f t="shared" si="17"/>
        <v>8.5</v>
      </c>
      <c r="Q32" s="79">
        <f t="shared" si="17"/>
        <v>8.5</v>
      </c>
    </row>
    <row r="33" spans="1:17" ht="11.45" customHeight="1" x14ac:dyDescent="0.25">
      <c r="A33" s="116" t="s">
        <v>17</v>
      </c>
      <c r="B33" s="77">
        <v>9.5</v>
      </c>
      <c r="C33" s="77">
        <v>8.5</v>
      </c>
      <c r="D33" s="77">
        <v>8</v>
      </c>
      <c r="E33" s="77">
        <v>8</v>
      </c>
      <c r="F33" s="77">
        <v>7.5</v>
      </c>
      <c r="G33" s="77">
        <v>6.5</v>
      </c>
      <c r="H33" s="77">
        <v>5.5</v>
      </c>
      <c r="I33" s="77">
        <v>5.5</v>
      </c>
      <c r="J33" s="77">
        <v>5.5</v>
      </c>
      <c r="K33" s="77">
        <v>5.5</v>
      </c>
      <c r="L33" s="77">
        <v>5.5</v>
      </c>
      <c r="M33" s="77">
        <v>5.5</v>
      </c>
      <c r="N33" s="77">
        <v>5.5</v>
      </c>
      <c r="O33" s="77">
        <v>5.5</v>
      </c>
      <c r="P33" s="77">
        <v>5.5</v>
      </c>
      <c r="Q33" s="77">
        <v>5.5</v>
      </c>
    </row>
    <row r="34" spans="1:17" ht="11.45" customHeight="1" x14ac:dyDescent="0.25">
      <c r="A34" s="93" t="s">
        <v>16</v>
      </c>
      <c r="B34" s="74">
        <v>6</v>
      </c>
      <c r="C34" s="74">
        <v>6</v>
      </c>
      <c r="D34" s="74">
        <v>7</v>
      </c>
      <c r="E34" s="74">
        <v>7</v>
      </c>
      <c r="F34" s="74">
        <v>8.5</v>
      </c>
      <c r="G34" s="74">
        <v>8.5</v>
      </c>
      <c r="H34" s="74">
        <v>6.5</v>
      </c>
      <c r="I34" s="74">
        <v>6</v>
      </c>
      <c r="J34" s="74">
        <v>6</v>
      </c>
      <c r="K34" s="74">
        <v>6</v>
      </c>
      <c r="L34" s="74">
        <v>3.5</v>
      </c>
      <c r="M34" s="74">
        <v>3.5</v>
      </c>
      <c r="N34" s="74">
        <v>3.5</v>
      </c>
      <c r="O34" s="74">
        <v>3</v>
      </c>
      <c r="P34" s="74">
        <v>3</v>
      </c>
      <c r="Q34" s="74">
        <v>3</v>
      </c>
    </row>
    <row r="36" spans="1:17" ht="11.45" customHeight="1" x14ac:dyDescent="0.25">
      <c r="A36" s="27" t="s">
        <v>113</v>
      </c>
      <c r="B36" s="68">
        <f t="shared" ref="B36:Q36" si="18">B37+B43</f>
        <v>26</v>
      </c>
      <c r="C36" s="68">
        <f t="shared" si="18"/>
        <v>28</v>
      </c>
      <c r="D36" s="68">
        <f t="shared" si="18"/>
        <v>28.5</v>
      </c>
      <c r="E36" s="68">
        <f t="shared" si="18"/>
        <v>28.5</v>
      </c>
      <c r="F36" s="68">
        <f t="shared" si="18"/>
        <v>29.5</v>
      </c>
      <c r="G36" s="68">
        <f t="shared" si="18"/>
        <v>29.5</v>
      </c>
      <c r="H36" s="68">
        <f t="shared" si="18"/>
        <v>32</v>
      </c>
      <c r="I36" s="68">
        <f t="shared" si="18"/>
        <v>33.5</v>
      </c>
      <c r="J36" s="68">
        <f t="shared" si="18"/>
        <v>34</v>
      </c>
      <c r="K36" s="68">
        <f t="shared" si="18"/>
        <v>34</v>
      </c>
      <c r="L36" s="68">
        <f t="shared" si="18"/>
        <v>34</v>
      </c>
      <c r="M36" s="68">
        <f t="shared" si="18"/>
        <v>36</v>
      </c>
      <c r="N36" s="68">
        <f t="shared" si="18"/>
        <v>37.5</v>
      </c>
      <c r="O36" s="68">
        <f t="shared" si="18"/>
        <v>39</v>
      </c>
      <c r="P36" s="68">
        <f t="shared" si="18"/>
        <v>39.5</v>
      </c>
      <c r="Q36" s="68">
        <f t="shared" si="18"/>
        <v>40.5</v>
      </c>
    </row>
    <row r="37" spans="1:17" ht="11.45" customHeight="1" x14ac:dyDescent="0.25">
      <c r="A37" s="25" t="s">
        <v>39</v>
      </c>
      <c r="B37" s="79">
        <f t="shared" ref="B37:Q37" si="19">SUM(B38,B39,B42)</f>
        <v>10.5</v>
      </c>
      <c r="C37" s="79">
        <f t="shared" si="19"/>
        <v>13.5</v>
      </c>
      <c r="D37" s="79">
        <f t="shared" si="19"/>
        <v>13.5</v>
      </c>
      <c r="E37" s="79">
        <f t="shared" si="19"/>
        <v>13.5</v>
      </c>
      <c r="F37" s="79">
        <f t="shared" si="19"/>
        <v>13.5</v>
      </c>
      <c r="G37" s="79">
        <f t="shared" si="19"/>
        <v>14.5</v>
      </c>
      <c r="H37" s="79">
        <f t="shared" si="19"/>
        <v>20</v>
      </c>
      <c r="I37" s="79">
        <f t="shared" si="19"/>
        <v>22</v>
      </c>
      <c r="J37" s="79">
        <f t="shared" si="19"/>
        <v>22.5</v>
      </c>
      <c r="K37" s="79">
        <f t="shared" si="19"/>
        <v>22.5</v>
      </c>
      <c r="L37" s="79">
        <f t="shared" si="19"/>
        <v>25</v>
      </c>
      <c r="M37" s="79">
        <f t="shared" si="19"/>
        <v>27</v>
      </c>
      <c r="N37" s="79">
        <f t="shared" si="19"/>
        <v>28.5</v>
      </c>
      <c r="O37" s="79">
        <f t="shared" si="19"/>
        <v>30.5</v>
      </c>
      <c r="P37" s="79">
        <f t="shared" si="19"/>
        <v>31</v>
      </c>
      <c r="Q37" s="79">
        <f t="shared" si="19"/>
        <v>32</v>
      </c>
    </row>
    <row r="38" spans="1:17" ht="11.45" customHeight="1" x14ac:dyDescent="0.25">
      <c r="A38" s="91" t="s">
        <v>21</v>
      </c>
      <c r="B38" s="123">
        <v>0</v>
      </c>
      <c r="C38" s="123">
        <v>0</v>
      </c>
      <c r="D38" s="123">
        <v>0</v>
      </c>
      <c r="E38" s="123">
        <v>0</v>
      </c>
      <c r="F38" s="123">
        <v>0</v>
      </c>
      <c r="G38" s="123">
        <v>0</v>
      </c>
      <c r="H38" s="123">
        <v>0</v>
      </c>
      <c r="I38" s="123">
        <v>0</v>
      </c>
      <c r="J38" s="123">
        <v>0</v>
      </c>
      <c r="K38" s="123">
        <v>0</v>
      </c>
      <c r="L38" s="123">
        <v>0</v>
      </c>
      <c r="M38" s="123">
        <v>0</v>
      </c>
      <c r="N38" s="123">
        <v>0</v>
      </c>
      <c r="O38" s="123">
        <v>0</v>
      </c>
      <c r="P38" s="123">
        <v>0</v>
      </c>
      <c r="Q38" s="123">
        <v>0</v>
      </c>
    </row>
    <row r="39" spans="1:17" ht="11.45" customHeight="1" x14ac:dyDescent="0.25">
      <c r="A39" s="19" t="s">
        <v>20</v>
      </c>
      <c r="B39" s="76">
        <f t="shared" ref="B39:Q39" si="20">SUM(B40:B41)</f>
        <v>10.5</v>
      </c>
      <c r="C39" s="76">
        <f t="shared" si="20"/>
        <v>13.5</v>
      </c>
      <c r="D39" s="76">
        <f t="shared" si="20"/>
        <v>13.5</v>
      </c>
      <c r="E39" s="76">
        <f t="shared" si="20"/>
        <v>13.5</v>
      </c>
      <c r="F39" s="76">
        <f t="shared" si="20"/>
        <v>13.5</v>
      </c>
      <c r="G39" s="76">
        <f t="shared" si="20"/>
        <v>14.5</v>
      </c>
      <c r="H39" s="76">
        <f t="shared" si="20"/>
        <v>20</v>
      </c>
      <c r="I39" s="76">
        <f t="shared" si="20"/>
        <v>22</v>
      </c>
      <c r="J39" s="76">
        <f t="shared" si="20"/>
        <v>22.5</v>
      </c>
      <c r="K39" s="76">
        <f t="shared" si="20"/>
        <v>22.5</v>
      </c>
      <c r="L39" s="76">
        <f t="shared" si="20"/>
        <v>25</v>
      </c>
      <c r="M39" s="76">
        <f t="shared" si="20"/>
        <v>27</v>
      </c>
      <c r="N39" s="76">
        <f t="shared" si="20"/>
        <v>28.5</v>
      </c>
      <c r="O39" s="76">
        <f t="shared" si="20"/>
        <v>30.5</v>
      </c>
      <c r="P39" s="76">
        <f t="shared" si="20"/>
        <v>31</v>
      </c>
      <c r="Q39" s="76">
        <f t="shared" si="20"/>
        <v>32</v>
      </c>
    </row>
    <row r="40" spans="1:17" ht="11.45" customHeight="1" x14ac:dyDescent="0.25">
      <c r="A40" s="62" t="s">
        <v>17</v>
      </c>
      <c r="B40" s="77">
        <v>2.5</v>
      </c>
      <c r="C40" s="77">
        <v>4</v>
      </c>
      <c r="D40" s="77">
        <v>4</v>
      </c>
      <c r="E40" s="77">
        <v>4</v>
      </c>
      <c r="F40" s="77">
        <v>4</v>
      </c>
      <c r="G40" s="77">
        <v>4</v>
      </c>
      <c r="H40" s="77">
        <v>4</v>
      </c>
      <c r="I40" s="77">
        <v>4</v>
      </c>
      <c r="J40" s="77">
        <v>4.5</v>
      </c>
      <c r="K40" s="77">
        <v>4.5</v>
      </c>
      <c r="L40" s="77">
        <v>4.5</v>
      </c>
      <c r="M40" s="77">
        <v>4.5</v>
      </c>
      <c r="N40" s="77">
        <v>5.5</v>
      </c>
      <c r="O40" s="77">
        <v>7</v>
      </c>
      <c r="P40" s="77">
        <v>7</v>
      </c>
      <c r="Q40" s="77">
        <v>7.5</v>
      </c>
    </row>
    <row r="41" spans="1:17" ht="11.45" customHeight="1" x14ac:dyDescent="0.25">
      <c r="A41" s="62" t="s">
        <v>16</v>
      </c>
      <c r="B41" s="77">
        <v>8</v>
      </c>
      <c r="C41" s="77">
        <v>9.5</v>
      </c>
      <c r="D41" s="77">
        <v>9.5</v>
      </c>
      <c r="E41" s="77">
        <v>9.5</v>
      </c>
      <c r="F41" s="77">
        <v>9.5</v>
      </c>
      <c r="G41" s="77">
        <v>10.5</v>
      </c>
      <c r="H41" s="77">
        <v>16</v>
      </c>
      <c r="I41" s="77">
        <v>18</v>
      </c>
      <c r="J41" s="77">
        <v>18</v>
      </c>
      <c r="K41" s="77">
        <v>18</v>
      </c>
      <c r="L41" s="77">
        <v>20.5</v>
      </c>
      <c r="M41" s="77">
        <v>22.5</v>
      </c>
      <c r="N41" s="77">
        <v>23</v>
      </c>
      <c r="O41" s="77">
        <v>23.5</v>
      </c>
      <c r="P41" s="77">
        <v>24</v>
      </c>
      <c r="Q41" s="77">
        <v>24.5</v>
      </c>
    </row>
    <row r="42" spans="1:17" ht="11.45" customHeight="1" x14ac:dyDescent="0.25">
      <c r="A42" s="118" t="s">
        <v>19</v>
      </c>
      <c r="B42" s="122">
        <v>0</v>
      </c>
      <c r="C42" s="122">
        <v>0</v>
      </c>
      <c r="D42" s="122">
        <v>0</v>
      </c>
      <c r="E42" s="122">
        <v>0</v>
      </c>
      <c r="F42" s="122">
        <v>0</v>
      </c>
      <c r="G42" s="122">
        <v>0</v>
      </c>
      <c r="H42" s="122">
        <v>0</v>
      </c>
      <c r="I42" s="122">
        <v>0</v>
      </c>
      <c r="J42" s="122">
        <v>0</v>
      </c>
      <c r="K42" s="122">
        <v>0</v>
      </c>
      <c r="L42" s="122">
        <v>0</v>
      </c>
      <c r="M42" s="122">
        <v>0</v>
      </c>
      <c r="N42" s="122">
        <v>0</v>
      </c>
      <c r="O42" s="122">
        <v>0</v>
      </c>
      <c r="P42" s="122">
        <v>0</v>
      </c>
      <c r="Q42" s="122">
        <v>0</v>
      </c>
    </row>
    <row r="43" spans="1:17" ht="11.45" customHeight="1" x14ac:dyDescent="0.25">
      <c r="A43" s="25" t="s">
        <v>18</v>
      </c>
      <c r="B43" s="79">
        <f t="shared" ref="B43:Q43" si="21">SUM(B44:B45)</f>
        <v>15.5</v>
      </c>
      <c r="C43" s="79">
        <f t="shared" si="21"/>
        <v>14.5</v>
      </c>
      <c r="D43" s="79">
        <f t="shared" si="21"/>
        <v>15</v>
      </c>
      <c r="E43" s="79">
        <f t="shared" si="21"/>
        <v>15</v>
      </c>
      <c r="F43" s="79">
        <f t="shared" si="21"/>
        <v>16</v>
      </c>
      <c r="G43" s="79">
        <f t="shared" si="21"/>
        <v>15</v>
      </c>
      <c r="H43" s="79">
        <f t="shared" si="21"/>
        <v>12</v>
      </c>
      <c r="I43" s="79">
        <f t="shared" si="21"/>
        <v>11.5</v>
      </c>
      <c r="J43" s="79">
        <f t="shared" si="21"/>
        <v>11.5</v>
      </c>
      <c r="K43" s="79">
        <f t="shared" si="21"/>
        <v>11.5</v>
      </c>
      <c r="L43" s="79">
        <f t="shared" si="21"/>
        <v>9</v>
      </c>
      <c r="M43" s="79">
        <f t="shared" si="21"/>
        <v>9</v>
      </c>
      <c r="N43" s="79">
        <f t="shared" si="21"/>
        <v>9</v>
      </c>
      <c r="O43" s="79">
        <f t="shared" si="21"/>
        <v>8.5</v>
      </c>
      <c r="P43" s="79">
        <f t="shared" si="21"/>
        <v>8.5</v>
      </c>
      <c r="Q43" s="79">
        <f t="shared" si="21"/>
        <v>8.5</v>
      </c>
    </row>
    <row r="44" spans="1:17" ht="11.45" customHeight="1" x14ac:dyDescent="0.25">
      <c r="A44" s="116" t="s">
        <v>17</v>
      </c>
      <c r="B44" s="77">
        <v>9.5</v>
      </c>
      <c r="C44" s="77">
        <v>8.5</v>
      </c>
      <c r="D44" s="77">
        <v>8</v>
      </c>
      <c r="E44" s="77">
        <v>8</v>
      </c>
      <c r="F44" s="77">
        <v>7.5</v>
      </c>
      <c r="G44" s="77">
        <v>6.5</v>
      </c>
      <c r="H44" s="77">
        <v>5.5</v>
      </c>
      <c r="I44" s="77">
        <v>5.5</v>
      </c>
      <c r="J44" s="77">
        <v>5.5</v>
      </c>
      <c r="K44" s="77">
        <v>5.5</v>
      </c>
      <c r="L44" s="77">
        <v>5.5</v>
      </c>
      <c r="M44" s="77">
        <v>5.5</v>
      </c>
      <c r="N44" s="77">
        <v>5.5</v>
      </c>
      <c r="O44" s="77">
        <v>5.5</v>
      </c>
      <c r="P44" s="77">
        <v>5.5</v>
      </c>
      <c r="Q44" s="77">
        <v>5.5</v>
      </c>
    </row>
    <row r="45" spans="1:17" ht="11.45" customHeight="1" x14ac:dyDescent="0.25">
      <c r="A45" s="93" t="s">
        <v>16</v>
      </c>
      <c r="B45" s="74">
        <v>6</v>
      </c>
      <c r="C45" s="74">
        <v>6</v>
      </c>
      <c r="D45" s="74">
        <v>7</v>
      </c>
      <c r="E45" s="74">
        <v>7</v>
      </c>
      <c r="F45" s="74">
        <v>8.5</v>
      </c>
      <c r="G45" s="74">
        <v>8.5</v>
      </c>
      <c r="H45" s="74">
        <v>6.5</v>
      </c>
      <c r="I45" s="74">
        <v>6</v>
      </c>
      <c r="J45" s="74">
        <v>6</v>
      </c>
      <c r="K45" s="74">
        <v>6</v>
      </c>
      <c r="L45" s="74">
        <v>3.5</v>
      </c>
      <c r="M45" s="74">
        <v>3.5</v>
      </c>
      <c r="N45" s="74">
        <v>3.5</v>
      </c>
      <c r="O45" s="74">
        <v>3</v>
      </c>
      <c r="P45" s="74">
        <v>3</v>
      </c>
      <c r="Q45" s="74">
        <v>3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3</v>
      </c>
      <c r="D47" s="68">
        <f t="shared" si="22"/>
        <v>1</v>
      </c>
      <c r="E47" s="68">
        <f t="shared" si="22"/>
        <v>0</v>
      </c>
      <c r="F47" s="68">
        <f t="shared" si="22"/>
        <v>1.5</v>
      </c>
      <c r="G47" s="68">
        <f t="shared" si="22"/>
        <v>1</v>
      </c>
      <c r="H47" s="68">
        <f t="shared" si="22"/>
        <v>5.5</v>
      </c>
      <c r="I47" s="68">
        <f t="shared" si="22"/>
        <v>2</v>
      </c>
      <c r="J47" s="68">
        <f t="shared" si="22"/>
        <v>0.5</v>
      </c>
      <c r="K47" s="68">
        <f t="shared" si="22"/>
        <v>0</v>
      </c>
      <c r="L47" s="68">
        <f t="shared" si="22"/>
        <v>2.5</v>
      </c>
      <c r="M47" s="68">
        <f t="shared" si="22"/>
        <v>2</v>
      </c>
      <c r="N47" s="68">
        <f t="shared" si="22"/>
        <v>1.5</v>
      </c>
      <c r="O47" s="68">
        <f t="shared" si="22"/>
        <v>2</v>
      </c>
      <c r="P47" s="68">
        <f t="shared" si="22"/>
        <v>0.5</v>
      </c>
      <c r="Q47" s="68">
        <f t="shared" si="22"/>
        <v>1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3</v>
      </c>
      <c r="D48" s="79">
        <f t="shared" si="23"/>
        <v>0</v>
      </c>
      <c r="E48" s="79">
        <f t="shared" si="23"/>
        <v>0</v>
      </c>
      <c r="F48" s="79">
        <f t="shared" si="23"/>
        <v>0</v>
      </c>
      <c r="G48" s="79">
        <f t="shared" si="23"/>
        <v>1</v>
      </c>
      <c r="H48" s="79">
        <f t="shared" si="23"/>
        <v>5.5</v>
      </c>
      <c r="I48" s="79">
        <f t="shared" si="23"/>
        <v>2</v>
      </c>
      <c r="J48" s="79">
        <f t="shared" si="23"/>
        <v>0.5</v>
      </c>
      <c r="K48" s="79">
        <f t="shared" si="23"/>
        <v>0</v>
      </c>
      <c r="L48" s="79">
        <f t="shared" si="23"/>
        <v>2.5</v>
      </c>
      <c r="M48" s="79">
        <f t="shared" si="23"/>
        <v>2</v>
      </c>
      <c r="N48" s="79">
        <f t="shared" si="23"/>
        <v>1.5</v>
      </c>
      <c r="O48" s="79">
        <f t="shared" si="23"/>
        <v>2</v>
      </c>
      <c r="P48" s="79">
        <f t="shared" si="23"/>
        <v>0.5</v>
      </c>
      <c r="Q48" s="79">
        <f t="shared" si="23"/>
        <v>1</v>
      </c>
    </row>
    <row r="49" spans="1:17" ht="11.45" customHeight="1" x14ac:dyDescent="0.25">
      <c r="A49" s="91" t="s">
        <v>21</v>
      </c>
      <c r="B49" s="121"/>
      <c r="C49" s="123">
        <v>0</v>
      </c>
      <c r="D49" s="123">
        <v>0</v>
      </c>
      <c r="E49" s="123">
        <v>0</v>
      </c>
      <c r="F49" s="123">
        <v>0</v>
      </c>
      <c r="G49" s="123">
        <v>0</v>
      </c>
      <c r="H49" s="123">
        <v>0</v>
      </c>
      <c r="I49" s="123">
        <v>0</v>
      </c>
      <c r="J49" s="123">
        <v>0</v>
      </c>
      <c r="K49" s="123">
        <v>0</v>
      </c>
      <c r="L49" s="123">
        <v>0</v>
      </c>
      <c r="M49" s="123">
        <v>0</v>
      </c>
      <c r="N49" s="123">
        <v>0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3</v>
      </c>
      <c r="D50" s="76">
        <f t="shared" si="24"/>
        <v>0</v>
      </c>
      <c r="E50" s="76">
        <f t="shared" si="24"/>
        <v>0</v>
      </c>
      <c r="F50" s="76">
        <f t="shared" si="24"/>
        <v>0</v>
      </c>
      <c r="G50" s="76">
        <f t="shared" si="24"/>
        <v>1</v>
      </c>
      <c r="H50" s="76">
        <f t="shared" si="24"/>
        <v>5.5</v>
      </c>
      <c r="I50" s="76">
        <f t="shared" si="24"/>
        <v>2</v>
      </c>
      <c r="J50" s="76">
        <f t="shared" si="24"/>
        <v>0.5</v>
      </c>
      <c r="K50" s="76">
        <f t="shared" si="24"/>
        <v>0</v>
      </c>
      <c r="L50" s="76">
        <f t="shared" si="24"/>
        <v>2.5</v>
      </c>
      <c r="M50" s="76">
        <f t="shared" si="24"/>
        <v>2</v>
      </c>
      <c r="N50" s="76">
        <f t="shared" si="24"/>
        <v>1.5</v>
      </c>
      <c r="O50" s="76">
        <f t="shared" si="24"/>
        <v>2</v>
      </c>
      <c r="P50" s="76">
        <f t="shared" si="24"/>
        <v>0.5</v>
      </c>
      <c r="Q50" s="76">
        <f t="shared" si="24"/>
        <v>1</v>
      </c>
    </row>
    <row r="51" spans="1:17" ht="11.45" customHeight="1" x14ac:dyDescent="0.25">
      <c r="A51" s="62" t="s">
        <v>17</v>
      </c>
      <c r="B51" s="42"/>
      <c r="C51" s="77">
        <v>1.5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0.5</v>
      </c>
      <c r="K51" s="77">
        <v>0</v>
      </c>
      <c r="L51" s="77">
        <v>0</v>
      </c>
      <c r="M51" s="77">
        <v>0</v>
      </c>
      <c r="N51" s="77">
        <v>1</v>
      </c>
      <c r="O51" s="77">
        <v>1.5</v>
      </c>
      <c r="P51" s="77">
        <v>0</v>
      </c>
      <c r="Q51" s="77">
        <v>0.5</v>
      </c>
    </row>
    <row r="52" spans="1:17" ht="11.45" customHeight="1" x14ac:dyDescent="0.25">
      <c r="A52" s="62" t="s">
        <v>16</v>
      </c>
      <c r="B52" s="42"/>
      <c r="C52" s="77">
        <v>1.5</v>
      </c>
      <c r="D52" s="77">
        <v>0</v>
      </c>
      <c r="E52" s="77">
        <v>0</v>
      </c>
      <c r="F52" s="77">
        <v>0</v>
      </c>
      <c r="G52" s="77">
        <v>1</v>
      </c>
      <c r="H52" s="77">
        <v>5.5</v>
      </c>
      <c r="I52" s="77">
        <v>2</v>
      </c>
      <c r="J52" s="77">
        <v>0</v>
      </c>
      <c r="K52" s="77">
        <v>0</v>
      </c>
      <c r="L52" s="77">
        <v>2.5</v>
      </c>
      <c r="M52" s="77">
        <v>2</v>
      </c>
      <c r="N52" s="77">
        <v>0.5</v>
      </c>
      <c r="O52" s="77">
        <v>0.5</v>
      </c>
      <c r="P52" s="77">
        <v>0.5</v>
      </c>
      <c r="Q52" s="77">
        <v>0.5</v>
      </c>
    </row>
    <row r="53" spans="1:17" ht="11.45" customHeight="1" x14ac:dyDescent="0.25">
      <c r="A53" s="118" t="s">
        <v>19</v>
      </c>
      <c r="B53" s="120"/>
      <c r="C53" s="122">
        <v>0</v>
      </c>
      <c r="D53" s="122">
        <v>0</v>
      </c>
      <c r="E53" s="122">
        <v>0</v>
      </c>
      <c r="F53" s="122">
        <v>0</v>
      </c>
      <c r="G53" s="122">
        <v>0</v>
      </c>
      <c r="H53" s="122">
        <v>0</v>
      </c>
      <c r="I53" s="122">
        <v>0</v>
      </c>
      <c r="J53" s="122">
        <v>0</v>
      </c>
      <c r="K53" s="122">
        <v>0</v>
      </c>
      <c r="L53" s="122">
        <v>0</v>
      </c>
      <c r="M53" s="122">
        <v>0</v>
      </c>
      <c r="N53" s="122">
        <v>0</v>
      </c>
      <c r="O53" s="122">
        <v>0</v>
      </c>
      <c r="P53" s="122">
        <v>0</v>
      </c>
      <c r="Q53" s="122">
        <v>0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0</v>
      </c>
      <c r="D54" s="79">
        <f t="shared" si="25"/>
        <v>1</v>
      </c>
      <c r="E54" s="79">
        <f t="shared" si="25"/>
        <v>0</v>
      </c>
      <c r="F54" s="79">
        <f t="shared" si="25"/>
        <v>1.5</v>
      </c>
      <c r="G54" s="79">
        <f t="shared" si="25"/>
        <v>0</v>
      </c>
      <c r="H54" s="79">
        <f t="shared" si="25"/>
        <v>0</v>
      </c>
      <c r="I54" s="79">
        <f t="shared" si="25"/>
        <v>0</v>
      </c>
      <c r="J54" s="79">
        <f t="shared" si="25"/>
        <v>0</v>
      </c>
      <c r="K54" s="79">
        <f t="shared" si="25"/>
        <v>0</v>
      </c>
      <c r="L54" s="79">
        <f t="shared" si="25"/>
        <v>0</v>
      </c>
      <c r="M54" s="79">
        <f t="shared" si="25"/>
        <v>0</v>
      </c>
      <c r="N54" s="79">
        <f t="shared" si="25"/>
        <v>0</v>
      </c>
      <c r="O54" s="79">
        <f t="shared" si="25"/>
        <v>0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0</v>
      </c>
      <c r="E55" s="77">
        <v>0</v>
      </c>
      <c r="F55" s="77">
        <v>0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0</v>
      </c>
      <c r="D56" s="74">
        <v>1</v>
      </c>
      <c r="E56" s="74">
        <v>0</v>
      </c>
      <c r="F56" s="74">
        <v>1.5</v>
      </c>
      <c r="G56" s="74">
        <v>0</v>
      </c>
      <c r="H56" s="74">
        <v>0</v>
      </c>
      <c r="I56" s="74">
        <v>0</v>
      </c>
      <c r="J56" s="74">
        <v>0</v>
      </c>
      <c r="K56" s="74">
        <v>0</v>
      </c>
      <c r="L56" s="74">
        <v>0</v>
      </c>
      <c r="M56" s="74">
        <v>0</v>
      </c>
      <c r="N56" s="74">
        <v>0</v>
      </c>
      <c r="O56" s="74">
        <v>0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121.74103237095363</v>
      </c>
      <c r="C61" s="79">
        <f t="shared" si="26"/>
        <v>97.392825896762915</v>
      </c>
      <c r="D61" s="79">
        <f t="shared" si="26"/>
        <v>101.81977252843394</v>
      </c>
      <c r="E61" s="79">
        <f t="shared" si="26"/>
        <v>104.03324584426946</v>
      </c>
      <c r="F61" s="79">
        <f t="shared" si="26"/>
        <v>118.19947506561682</v>
      </c>
      <c r="G61" s="79">
        <f t="shared" si="26"/>
        <v>86.36363636363636</v>
      </c>
      <c r="H61" s="79">
        <f t="shared" si="26"/>
        <v>64.44331812806216</v>
      </c>
      <c r="I61" s="79">
        <f t="shared" si="26"/>
        <v>56.989718523512572</v>
      </c>
      <c r="J61" s="79">
        <f t="shared" si="26"/>
        <v>60.180958591457454</v>
      </c>
      <c r="K61" s="79">
        <f t="shared" si="26"/>
        <v>64.007167291089758</v>
      </c>
      <c r="L61" s="79">
        <f t="shared" si="26"/>
        <v>53.998646820027055</v>
      </c>
      <c r="M61" s="79">
        <f t="shared" si="26"/>
        <v>50.049881531362999</v>
      </c>
      <c r="N61" s="79">
        <f t="shared" si="26"/>
        <v>49.233186675047143</v>
      </c>
      <c r="O61" s="79">
        <f t="shared" si="26"/>
        <v>48.547341115434499</v>
      </c>
      <c r="P61" s="79">
        <f t="shared" si="26"/>
        <v>46.734768332725281</v>
      </c>
      <c r="Q61" s="79">
        <f t="shared" si="26"/>
        <v>49.649602090509561</v>
      </c>
    </row>
    <row r="62" spans="1:17" ht="11.45" customHeight="1" x14ac:dyDescent="0.25">
      <c r="A62" s="91" t="s">
        <v>21</v>
      </c>
      <c r="B62" s="123">
        <f t="shared" ref="B62:Q62" si="27">IF(B5=0,0,B5/B16)</f>
        <v>0</v>
      </c>
      <c r="C62" s="123">
        <f t="shared" si="27"/>
        <v>0</v>
      </c>
      <c r="D62" s="123">
        <f t="shared" si="27"/>
        <v>0</v>
      </c>
      <c r="E62" s="123">
        <f t="shared" si="27"/>
        <v>0</v>
      </c>
      <c r="F62" s="123">
        <f t="shared" si="27"/>
        <v>0</v>
      </c>
      <c r="G62" s="123">
        <f t="shared" si="27"/>
        <v>0</v>
      </c>
      <c r="H62" s="123">
        <f t="shared" si="27"/>
        <v>0</v>
      </c>
      <c r="I62" s="123">
        <f t="shared" si="27"/>
        <v>0</v>
      </c>
      <c r="J62" s="123">
        <f t="shared" si="27"/>
        <v>0</v>
      </c>
      <c r="K62" s="123">
        <f t="shared" si="27"/>
        <v>0</v>
      </c>
      <c r="L62" s="123">
        <f t="shared" si="27"/>
        <v>0</v>
      </c>
      <c r="M62" s="123">
        <f t="shared" si="27"/>
        <v>0</v>
      </c>
      <c r="N62" s="123">
        <f t="shared" si="27"/>
        <v>0</v>
      </c>
      <c r="O62" s="123">
        <f t="shared" si="27"/>
        <v>0</v>
      </c>
      <c r="P62" s="123">
        <f t="shared" si="27"/>
        <v>0</v>
      </c>
      <c r="Q62" s="123">
        <f t="shared" si="27"/>
        <v>0</v>
      </c>
    </row>
    <row r="63" spans="1:17" ht="11.45" customHeight="1" x14ac:dyDescent="0.25">
      <c r="A63" s="19" t="s">
        <v>20</v>
      </c>
      <c r="B63" s="76">
        <f t="shared" ref="B63:Q63" si="28">IF(B6=0,0,B6/B17)</f>
        <v>121.74103237095363</v>
      </c>
      <c r="C63" s="76">
        <f t="shared" si="28"/>
        <v>97.392825896762915</v>
      </c>
      <c r="D63" s="76">
        <f t="shared" si="28"/>
        <v>101.81977252843394</v>
      </c>
      <c r="E63" s="76">
        <f t="shared" si="28"/>
        <v>104.03324584426946</v>
      </c>
      <c r="F63" s="76">
        <f t="shared" si="28"/>
        <v>118.19947506561682</v>
      </c>
      <c r="G63" s="76">
        <f t="shared" si="28"/>
        <v>86.36363636363636</v>
      </c>
      <c r="H63" s="76">
        <f t="shared" si="28"/>
        <v>64.44331812806216</v>
      </c>
      <c r="I63" s="76">
        <f t="shared" si="28"/>
        <v>56.989718523512572</v>
      </c>
      <c r="J63" s="76">
        <f t="shared" si="28"/>
        <v>60.180958591457454</v>
      </c>
      <c r="K63" s="76">
        <f t="shared" si="28"/>
        <v>64.007167291089758</v>
      </c>
      <c r="L63" s="76">
        <f t="shared" si="28"/>
        <v>53.998646820027055</v>
      </c>
      <c r="M63" s="76">
        <f t="shared" si="28"/>
        <v>50.049881531362999</v>
      </c>
      <c r="N63" s="76">
        <f t="shared" si="28"/>
        <v>49.233186675047143</v>
      </c>
      <c r="O63" s="76">
        <f t="shared" si="28"/>
        <v>48.547341115434499</v>
      </c>
      <c r="P63" s="76">
        <f t="shared" si="28"/>
        <v>46.734768332725281</v>
      </c>
      <c r="Q63" s="76">
        <f t="shared" si="28"/>
        <v>49.649602090509561</v>
      </c>
    </row>
    <row r="64" spans="1:17" ht="11.45" customHeight="1" x14ac:dyDescent="0.25">
      <c r="A64" s="62" t="s">
        <v>17</v>
      </c>
      <c r="B64" s="77">
        <f t="shared" ref="B64:Q64" si="29">IF(B7=0,0,B7/B18)</f>
        <v>78.926374135831864</v>
      </c>
      <c r="C64" s="77">
        <f t="shared" si="29"/>
        <v>74.779542046727528</v>
      </c>
      <c r="D64" s="77">
        <f t="shared" si="29"/>
        <v>49.698007630259241</v>
      </c>
      <c r="E64" s="77">
        <f t="shared" si="29"/>
        <v>49.575119071140101</v>
      </c>
      <c r="F64" s="77">
        <f t="shared" si="29"/>
        <v>57.360438831604021</v>
      </c>
      <c r="G64" s="77">
        <f t="shared" si="29"/>
        <v>50.057479598442953</v>
      </c>
      <c r="H64" s="77">
        <f t="shared" si="29"/>
        <v>45.878944520245447</v>
      </c>
      <c r="I64" s="77">
        <f t="shared" si="29"/>
        <v>48.727580521643432</v>
      </c>
      <c r="J64" s="77">
        <f t="shared" si="29"/>
        <v>51.70373637380051</v>
      </c>
      <c r="K64" s="77">
        <f t="shared" si="29"/>
        <v>49.658700550004156</v>
      </c>
      <c r="L64" s="77">
        <f t="shared" si="29"/>
        <v>42.948611976559249</v>
      </c>
      <c r="M64" s="77">
        <f t="shared" si="29"/>
        <v>39.773575594862209</v>
      </c>
      <c r="N64" s="77">
        <f t="shared" si="29"/>
        <v>43.014044504761678</v>
      </c>
      <c r="O64" s="77">
        <f t="shared" si="29"/>
        <v>47.034474533376745</v>
      </c>
      <c r="P64" s="77">
        <f t="shared" si="29"/>
        <v>40.859520369789479</v>
      </c>
      <c r="Q64" s="77">
        <f t="shared" si="29"/>
        <v>45.731060251852391</v>
      </c>
    </row>
    <row r="65" spans="1:17" ht="11.45" customHeight="1" x14ac:dyDescent="0.25">
      <c r="A65" s="62" t="s">
        <v>16</v>
      </c>
      <c r="B65" s="77">
        <f t="shared" ref="B65:Q65" si="30">IF(B8=0,0,B8/B19)</f>
        <v>135.01098480311146</v>
      </c>
      <c r="C65" s="77">
        <f t="shared" si="30"/>
        <v>106.42235926713055</v>
      </c>
      <c r="D65" s="77">
        <f t="shared" si="30"/>
        <v>128.91492767597472</v>
      </c>
      <c r="E65" s="77">
        <f t="shared" si="30"/>
        <v>127.33349512496342</v>
      </c>
      <c r="F65" s="77">
        <f t="shared" si="30"/>
        <v>131.91531291007496</v>
      </c>
      <c r="G65" s="77">
        <f t="shared" si="30"/>
        <v>91.42219710930145</v>
      </c>
      <c r="H65" s="77">
        <f t="shared" si="30"/>
        <v>66.391015368707173</v>
      </c>
      <c r="I65" s="77">
        <f t="shared" si="30"/>
        <v>58.325614501237609</v>
      </c>
      <c r="J65" s="77">
        <f t="shared" si="30"/>
        <v>62.178807138523943</v>
      </c>
      <c r="K65" s="77">
        <f t="shared" si="30"/>
        <v>66.453367206058829</v>
      </c>
      <c r="L65" s="77">
        <f t="shared" si="30"/>
        <v>55.91125645588378</v>
      </c>
      <c r="M65" s="77">
        <f t="shared" si="30"/>
        <v>51.767789554003549</v>
      </c>
      <c r="N65" s="77">
        <f t="shared" si="30"/>
        <v>50.624765675036002</v>
      </c>
      <c r="O65" s="77">
        <f t="shared" si="30"/>
        <v>48.976637136995073</v>
      </c>
      <c r="P65" s="77">
        <f t="shared" si="30"/>
        <v>48.163258774420385</v>
      </c>
      <c r="Q65" s="77">
        <f t="shared" si="30"/>
        <v>50.812289168724867</v>
      </c>
    </row>
    <row r="66" spans="1:17" ht="11.45" customHeight="1" x14ac:dyDescent="0.25">
      <c r="A66" s="118" t="s">
        <v>19</v>
      </c>
      <c r="B66" s="122">
        <f t="shared" ref="B66:Q66" si="31">IF(B9=0,0,B9/B20)</f>
        <v>0</v>
      </c>
      <c r="C66" s="122">
        <f t="shared" si="31"/>
        <v>0</v>
      </c>
      <c r="D66" s="122">
        <f t="shared" si="31"/>
        <v>0</v>
      </c>
      <c r="E66" s="122">
        <f t="shared" si="31"/>
        <v>0</v>
      </c>
      <c r="F66" s="122">
        <f t="shared" si="31"/>
        <v>0</v>
      </c>
      <c r="G66" s="122">
        <f t="shared" si="31"/>
        <v>0</v>
      </c>
      <c r="H66" s="122">
        <f t="shared" si="31"/>
        <v>0</v>
      </c>
      <c r="I66" s="122">
        <f t="shared" si="31"/>
        <v>0</v>
      </c>
      <c r="J66" s="122">
        <f t="shared" si="31"/>
        <v>0</v>
      </c>
      <c r="K66" s="122">
        <f t="shared" si="31"/>
        <v>0</v>
      </c>
      <c r="L66" s="122">
        <f t="shared" si="31"/>
        <v>0</v>
      </c>
      <c r="M66" s="122">
        <f t="shared" si="31"/>
        <v>0</v>
      </c>
      <c r="N66" s="122">
        <f t="shared" si="31"/>
        <v>0</v>
      </c>
      <c r="O66" s="122">
        <f t="shared" si="31"/>
        <v>0</v>
      </c>
      <c r="P66" s="122">
        <f t="shared" si="31"/>
        <v>0</v>
      </c>
      <c r="Q66" s="122">
        <f t="shared" si="31"/>
        <v>0</v>
      </c>
    </row>
    <row r="67" spans="1:17" ht="11.45" customHeight="1" x14ac:dyDescent="0.25">
      <c r="A67" s="25" t="s">
        <v>66</v>
      </c>
      <c r="B67" s="79">
        <f t="shared" ref="B67:Q67" si="32">IF(B10=0,0,B10/B21)</f>
        <v>467.2936259143155</v>
      </c>
      <c r="C67" s="79">
        <f t="shared" si="32"/>
        <v>438.08777429467068</v>
      </c>
      <c r="D67" s="79">
        <f t="shared" si="32"/>
        <v>292.05851619644716</v>
      </c>
      <c r="E67" s="79">
        <f t="shared" si="32"/>
        <v>292.05851619644721</v>
      </c>
      <c r="F67" s="79">
        <f t="shared" si="32"/>
        <v>292.05851619644727</v>
      </c>
      <c r="G67" s="79">
        <f t="shared" si="32"/>
        <v>222.09631728045323</v>
      </c>
      <c r="H67" s="79">
        <f t="shared" si="32"/>
        <v>392.34875444839855</v>
      </c>
      <c r="I67" s="79">
        <f t="shared" si="32"/>
        <v>591.1431513903193</v>
      </c>
      <c r="J67" s="79">
        <f t="shared" si="32"/>
        <v>286.15384615384613</v>
      </c>
      <c r="K67" s="79">
        <f t="shared" si="32"/>
        <v>178.89087656529514</v>
      </c>
      <c r="L67" s="79">
        <f t="shared" si="32"/>
        <v>548.38709677419354</v>
      </c>
      <c r="M67" s="79">
        <f t="shared" si="32"/>
        <v>506.15114235500874</v>
      </c>
      <c r="N67" s="79">
        <f t="shared" si="32"/>
        <v>423.85321100917429</v>
      </c>
      <c r="O67" s="79">
        <f t="shared" si="32"/>
        <v>409.0056285178236</v>
      </c>
      <c r="P67" s="79">
        <f t="shared" si="32"/>
        <v>419.35483870967744</v>
      </c>
      <c r="Q67" s="79">
        <f t="shared" si="32"/>
        <v>405.88235294117646</v>
      </c>
    </row>
    <row r="68" spans="1:17" ht="11.45" customHeight="1" x14ac:dyDescent="0.25">
      <c r="A68" s="116" t="s">
        <v>17</v>
      </c>
      <c r="B68" s="77">
        <f t="shared" ref="B68:Q68" si="33">IF(B11=0,0,B11/B22)</f>
        <v>308.65035261740695</v>
      </c>
      <c r="C68" s="77">
        <f t="shared" si="33"/>
        <v>308.62301806216607</v>
      </c>
      <c r="D68" s="77">
        <f t="shared" si="33"/>
        <v>309.51248601438607</v>
      </c>
      <c r="E68" s="77">
        <f t="shared" si="33"/>
        <v>310.22522328464009</v>
      </c>
      <c r="F68" s="77">
        <f t="shared" si="33"/>
        <v>312.64748917908616</v>
      </c>
      <c r="G68" s="77">
        <f t="shared" si="33"/>
        <v>239.67795643173869</v>
      </c>
      <c r="H68" s="77">
        <f t="shared" si="33"/>
        <v>426.31279888266289</v>
      </c>
      <c r="I68" s="77">
        <f t="shared" si="33"/>
        <v>639.85354247890257</v>
      </c>
      <c r="J68" s="77">
        <f t="shared" si="33"/>
        <v>308.30402884938269</v>
      </c>
      <c r="K68" s="77">
        <f t="shared" si="33"/>
        <v>193.50795503470701</v>
      </c>
      <c r="L68" s="77">
        <f t="shared" si="33"/>
        <v>593.7040965067356</v>
      </c>
      <c r="M68" s="77">
        <f t="shared" si="33"/>
        <v>548.43630231634415</v>
      </c>
      <c r="N68" s="77">
        <f t="shared" si="33"/>
        <v>457.57750115271404</v>
      </c>
      <c r="O68" s="77">
        <f t="shared" si="33"/>
        <v>440.15266400852977</v>
      </c>
      <c r="P68" s="77">
        <f t="shared" si="33"/>
        <v>452.41956717600021</v>
      </c>
      <c r="Q68" s="77">
        <f t="shared" si="33"/>
        <v>436.482982252022</v>
      </c>
    </row>
    <row r="69" spans="1:17" ht="11.45" customHeight="1" x14ac:dyDescent="0.25">
      <c r="A69" s="93" t="s">
        <v>16</v>
      </c>
      <c r="B69" s="74">
        <f t="shared" ref="B69:Q69" si="34">IF(B12=0,0,B12/B23)</f>
        <v>767.01490881875031</v>
      </c>
      <c r="C69" s="74">
        <f t="shared" si="34"/>
        <v>644.37825478889408</v>
      </c>
      <c r="D69" s="74">
        <f t="shared" si="34"/>
        <v>281.37498728580539</v>
      </c>
      <c r="E69" s="74">
        <f t="shared" si="34"/>
        <v>282.02293025876367</v>
      </c>
      <c r="F69" s="74">
        <f t="shared" si="34"/>
        <v>284.22499016280557</v>
      </c>
      <c r="G69" s="74">
        <f t="shared" si="34"/>
        <v>217.88905130158062</v>
      </c>
      <c r="H69" s="74">
        <f t="shared" si="34"/>
        <v>387.55708989332987</v>
      </c>
      <c r="I69" s="74">
        <f t="shared" si="34"/>
        <v>581.6850386171842</v>
      </c>
      <c r="J69" s="74">
        <f t="shared" si="34"/>
        <v>280.27638986307511</v>
      </c>
      <c r="K69" s="74">
        <f t="shared" si="34"/>
        <v>175.91632275882452</v>
      </c>
      <c r="L69" s="74">
        <f t="shared" si="34"/>
        <v>539.73099682430507</v>
      </c>
      <c r="M69" s="74">
        <f t="shared" si="34"/>
        <v>498.57845665122187</v>
      </c>
      <c r="N69" s="74">
        <f t="shared" si="34"/>
        <v>415.97954650246726</v>
      </c>
      <c r="O69" s="74">
        <f t="shared" si="34"/>
        <v>399.56101005071127</v>
      </c>
      <c r="P69" s="74">
        <f t="shared" si="34"/>
        <v>411.2905156145456</v>
      </c>
      <c r="Q69" s="74">
        <f t="shared" si="34"/>
        <v>396.80271113820186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320</v>
      </c>
      <c r="C72" s="79">
        <f t="shared" ref="C72:Q72" si="35">IF(C37=0,0,(C38*C73+C39*C74+C42*C77)/C37)</f>
        <v>320</v>
      </c>
      <c r="D72" s="79">
        <f t="shared" si="35"/>
        <v>320</v>
      </c>
      <c r="E72" s="79">
        <f t="shared" si="35"/>
        <v>320</v>
      </c>
      <c r="F72" s="79">
        <f t="shared" si="35"/>
        <v>320</v>
      </c>
      <c r="G72" s="79">
        <f t="shared" si="35"/>
        <v>320</v>
      </c>
      <c r="H72" s="79">
        <f t="shared" si="35"/>
        <v>320</v>
      </c>
      <c r="I72" s="79">
        <f t="shared" si="35"/>
        <v>320</v>
      </c>
      <c r="J72" s="79">
        <f t="shared" si="35"/>
        <v>320</v>
      </c>
      <c r="K72" s="79">
        <f t="shared" si="35"/>
        <v>320</v>
      </c>
      <c r="L72" s="79">
        <f t="shared" si="35"/>
        <v>320</v>
      </c>
      <c r="M72" s="79">
        <f t="shared" si="35"/>
        <v>320</v>
      </c>
      <c r="N72" s="79">
        <f t="shared" si="35"/>
        <v>320</v>
      </c>
      <c r="O72" s="79">
        <f t="shared" si="35"/>
        <v>320</v>
      </c>
      <c r="P72" s="79">
        <f t="shared" si="35"/>
        <v>320</v>
      </c>
      <c r="Q72" s="79">
        <f t="shared" si="35"/>
        <v>320</v>
      </c>
    </row>
    <row r="73" spans="1:17" ht="11.45" customHeight="1" x14ac:dyDescent="0.25">
      <c r="A73" s="91" t="s">
        <v>21</v>
      </c>
      <c r="B73" s="123">
        <v>0</v>
      </c>
      <c r="C73" s="123">
        <v>0</v>
      </c>
      <c r="D73" s="123">
        <v>0</v>
      </c>
      <c r="E73" s="123">
        <v>0</v>
      </c>
      <c r="F73" s="123">
        <v>0</v>
      </c>
      <c r="G73" s="123">
        <v>0</v>
      </c>
      <c r="H73" s="123">
        <v>0</v>
      </c>
      <c r="I73" s="123">
        <v>0</v>
      </c>
      <c r="J73" s="123">
        <v>0</v>
      </c>
      <c r="K73" s="123">
        <v>0</v>
      </c>
      <c r="L73" s="123">
        <v>0</v>
      </c>
      <c r="M73" s="123">
        <v>0</v>
      </c>
      <c r="N73" s="123">
        <v>0</v>
      </c>
      <c r="O73" s="123">
        <v>0</v>
      </c>
      <c r="P73" s="123">
        <v>0</v>
      </c>
      <c r="Q73" s="123">
        <v>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0</v>
      </c>
      <c r="C77" s="122">
        <v>0</v>
      </c>
      <c r="D77" s="122">
        <v>0</v>
      </c>
      <c r="E77" s="122">
        <v>0</v>
      </c>
      <c r="F77" s="122">
        <v>0</v>
      </c>
      <c r="G77" s="122">
        <v>0</v>
      </c>
      <c r="H77" s="122">
        <v>0</v>
      </c>
      <c r="I77" s="122">
        <v>0</v>
      </c>
      <c r="J77" s="122">
        <v>0</v>
      </c>
      <c r="K77" s="122">
        <v>0</v>
      </c>
      <c r="L77" s="122">
        <v>0</v>
      </c>
      <c r="M77" s="122">
        <v>0</v>
      </c>
      <c r="N77" s="122">
        <v>0</v>
      </c>
      <c r="O77" s="122">
        <v>0</v>
      </c>
      <c r="P77" s="122">
        <v>0</v>
      </c>
      <c r="Q77" s="122">
        <v>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0.38044072615923008</v>
      </c>
      <c r="C83" s="168">
        <f t="shared" ref="C83:Q83" si="38">IF(C61=0,0,C61/C72)</f>
        <v>0.3043525809273841</v>
      </c>
      <c r="D83" s="168">
        <f t="shared" si="38"/>
        <v>0.31818678915135606</v>
      </c>
      <c r="E83" s="168">
        <f t="shared" si="38"/>
        <v>0.32510389326334205</v>
      </c>
      <c r="F83" s="168">
        <f t="shared" si="38"/>
        <v>0.36937335958005257</v>
      </c>
      <c r="G83" s="168">
        <f t="shared" si="38"/>
        <v>0.26988636363636365</v>
      </c>
      <c r="H83" s="168">
        <f t="shared" si="38"/>
        <v>0.20138536915019425</v>
      </c>
      <c r="I83" s="168">
        <f t="shared" si="38"/>
        <v>0.17809287038597679</v>
      </c>
      <c r="J83" s="168">
        <f t="shared" si="38"/>
        <v>0.18806549559830454</v>
      </c>
      <c r="K83" s="168">
        <f t="shared" si="38"/>
        <v>0.2000223977846555</v>
      </c>
      <c r="L83" s="168">
        <f t="shared" si="38"/>
        <v>0.16874577131258456</v>
      </c>
      <c r="M83" s="168">
        <f t="shared" si="38"/>
        <v>0.15640587978550938</v>
      </c>
      <c r="N83" s="168">
        <f t="shared" si="38"/>
        <v>0.15385370835952233</v>
      </c>
      <c r="O83" s="168">
        <f t="shared" si="38"/>
        <v>0.1517104409857328</v>
      </c>
      <c r="P83" s="168">
        <f t="shared" si="38"/>
        <v>0.14604615103976651</v>
      </c>
      <c r="Q83" s="168">
        <f t="shared" si="38"/>
        <v>0.15515500653284237</v>
      </c>
    </row>
    <row r="84" spans="1:17" ht="11.45" customHeight="1" x14ac:dyDescent="0.25">
      <c r="A84" s="91" t="s">
        <v>21</v>
      </c>
      <c r="B84" s="169">
        <f t="shared" ref="B84:Q84" si="39">IF(B62=0,0,B62/B73)</f>
        <v>0</v>
      </c>
      <c r="C84" s="169">
        <f t="shared" si="39"/>
        <v>0</v>
      </c>
      <c r="D84" s="169">
        <f t="shared" si="39"/>
        <v>0</v>
      </c>
      <c r="E84" s="169">
        <f t="shared" si="39"/>
        <v>0</v>
      </c>
      <c r="F84" s="169">
        <f t="shared" si="39"/>
        <v>0</v>
      </c>
      <c r="G84" s="169">
        <f t="shared" si="39"/>
        <v>0</v>
      </c>
      <c r="H84" s="169">
        <f t="shared" si="39"/>
        <v>0</v>
      </c>
      <c r="I84" s="169">
        <f t="shared" si="39"/>
        <v>0</v>
      </c>
      <c r="J84" s="169">
        <f t="shared" si="39"/>
        <v>0</v>
      </c>
      <c r="K84" s="169">
        <f t="shared" si="39"/>
        <v>0</v>
      </c>
      <c r="L84" s="169">
        <f t="shared" si="39"/>
        <v>0</v>
      </c>
      <c r="M84" s="169">
        <f t="shared" si="39"/>
        <v>0</v>
      </c>
      <c r="N84" s="169">
        <f t="shared" si="39"/>
        <v>0</v>
      </c>
      <c r="O84" s="169">
        <f t="shared" si="39"/>
        <v>0</v>
      </c>
      <c r="P84" s="169">
        <f t="shared" si="39"/>
        <v>0</v>
      </c>
      <c r="Q84" s="169">
        <f t="shared" si="39"/>
        <v>0</v>
      </c>
    </row>
    <row r="85" spans="1:17" ht="11.45" customHeight="1" x14ac:dyDescent="0.25">
      <c r="A85" s="19" t="s">
        <v>20</v>
      </c>
      <c r="B85" s="170">
        <f t="shared" ref="B85:Q85" si="40">IF(B63=0,0,B63/B74)</f>
        <v>0.38044072615923008</v>
      </c>
      <c r="C85" s="170">
        <f t="shared" si="40"/>
        <v>0.3043525809273841</v>
      </c>
      <c r="D85" s="170">
        <f t="shared" si="40"/>
        <v>0.31818678915135606</v>
      </c>
      <c r="E85" s="170">
        <f t="shared" si="40"/>
        <v>0.32510389326334205</v>
      </c>
      <c r="F85" s="170">
        <f t="shared" si="40"/>
        <v>0.36937335958005257</v>
      </c>
      <c r="G85" s="170">
        <f t="shared" si="40"/>
        <v>0.26988636363636365</v>
      </c>
      <c r="H85" s="170">
        <f t="shared" si="40"/>
        <v>0.20138536915019425</v>
      </c>
      <c r="I85" s="170">
        <f t="shared" si="40"/>
        <v>0.17809287038597679</v>
      </c>
      <c r="J85" s="170">
        <f t="shared" si="40"/>
        <v>0.18806549559830454</v>
      </c>
      <c r="K85" s="170">
        <f t="shared" si="40"/>
        <v>0.2000223977846555</v>
      </c>
      <c r="L85" s="170">
        <f t="shared" si="40"/>
        <v>0.16874577131258456</v>
      </c>
      <c r="M85" s="170">
        <f t="shared" si="40"/>
        <v>0.15640587978550938</v>
      </c>
      <c r="N85" s="170">
        <f t="shared" si="40"/>
        <v>0.15385370835952233</v>
      </c>
      <c r="O85" s="170">
        <f t="shared" si="40"/>
        <v>0.1517104409857328</v>
      </c>
      <c r="P85" s="170">
        <f t="shared" si="40"/>
        <v>0.14604615103976651</v>
      </c>
      <c r="Q85" s="170">
        <f t="shared" si="40"/>
        <v>0.15515500653284237</v>
      </c>
    </row>
    <row r="86" spans="1:17" ht="11.45" customHeight="1" x14ac:dyDescent="0.25">
      <c r="A86" s="62" t="s">
        <v>17</v>
      </c>
      <c r="B86" s="171">
        <f t="shared" ref="B86:Q86" si="41">IF(B64=0,0,B64/B75)</f>
        <v>0.24664491917447456</v>
      </c>
      <c r="C86" s="171">
        <f t="shared" si="41"/>
        <v>0.23368606889602353</v>
      </c>
      <c r="D86" s="171">
        <f t="shared" si="41"/>
        <v>0.15530627384456014</v>
      </c>
      <c r="E86" s="171">
        <f t="shared" si="41"/>
        <v>0.15492224709731281</v>
      </c>
      <c r="F86" s="171">
        <f t="shared" si="41"/>
        <v>0.17925137134876257</v>
      </c>
      <c r="G86" s="171">
        <f t="shared" si="41"/>
        <v>0.15642962374513422</v>
      </c>
      <c r="H86" s="171">
        <f t="shared" si="41"/>
        <v>0.14337170162576701</v>
      </c>
      <c r="I86" s="171">
        <f t="shared" si="41"/>
        <v>0.15227368913013573</v>
      </c>
      <c r="J86" s="171">
        <f t="shared" si="41"/>
        <v>0.16157417616812658</v>
      </c>
      <c r="K86" s="171">
        <f t="shared" si="41"/>
        <v>0.15518343921876299</v>
      </c>
      <c r="L86" s="171">
        <f t="shared" si="41"/>
        <v>0.13421441242674764</v>
      </c>
      <c r="M86" s="171">
        <f t="shared" si="41"/>
        <v>0.1242924237339444</v>
      </c>
      <c r="N86" s="171">
        <f t="shared" si="41"/>
        <v>0.13441888907738025</v>
      </c>
      <c r="O86" s="171">
        <f t="shared" si="41"/>
        <v>0.14698273291680233</v>
      </c>
      <c r="P86" s="171">
        <f t="shared" si="41"/>
        <v>0.12768600115559212</v>
      </c>
      <c r="Q86" s="171">
        <f t="shared" si="41"/>
        <v>0.14290956328703872</v>
      </c>
    </row>
    <row r="87" spans="1:17" ht="11.45" customHeight="1" x14ac:dyDescent="0.25">
      <c r="A87" s="62" t="s">
        <v>16</v>
      </c>
      <c r="B87" s="171">
        <f t="shared" ref="B87:Q87" si="42">IF(B65=0,0,B65/B76)</f>
        <v>0.42190932750972332</v>
      </c>
      <c r="C87" s="171">
        <f t="shared" si="42"/>
        <v>0.33256987270978294</v>
      </c>
      <c r="D87" s="171">
        <f t="shared" si="42"/>
        <v>0.40285914898742103</v>
      </c>
      <c r="E87" s="171">
        <f t="shared" si="42"/>
        <v>0.39791717226551071</v>
      </c>
      <c r="F87" s="171">
        <f t="shared" si="42"/>
        <v>0.41223535284398427</v>
      </c>
      <c r="G87" s="171">
        <f t="shared" si="42"/>
        <v>0.28569436596656705</v>
      </c>
      <c r="H87" s="171">
        <f t="shared" si="42"/>
        <v>0.2074719230272099</v>
      </c>
      <c r="I87" s="171">
        <f t="shared" si="42"/>
        <v>0.18226754531636752</v>
      </c>
      <c r="J87" s="171">
        <f t="shared" si="42"/>
        <v>0.19430877230788732</v>
      </c>
      <c r="K87" s="171">
        <f t="shared" si="42"/>
        <v>0.20766677251893384</v>
      </c>
      <c r="L87" s="171">
        <f t="shared" si="42"/>
        <v>0.17472267642463682</v>
      </c>
      <c r="M87" s="171">
        <f t="shared" si="42"/>
        <v>0.16177434235626109</v>
      </c>
      <c r="N87" s="171">
        <f t="shared" si="42"/>
        <v>0.1582023927344875</v>
      </c>
      <c r="O87" s="171">
        <f t="shared" si="42"/>
        <v>0.1530519910531096</v>
      </c>
      <c r="P87" s="171">
        <f t="shared" si="42"/>
        <v>0.15051018367006369</v>
      </c>
      <c r="Q87" s="171">
        <f t="shared" si="42"/>
        <v>0.15878840365226521</v>
      </c>
    </row>
    <row r="88" spans="1:17" ht="11.45" customHeight="1" x14ac:dyDescent="0.25">
      <c r="A88" s="118" t="s">
        <v>19</v>
      </c>
      <c r="B88" s="172">
        <f t="shared" ref="B88:Q88" si="43">IF(B66=0,0,B66/B77)</f>
        <v>0</v>
      </c>
      <c r="C88" s="172">
        <f t="shared" si="43"/>
        <v>0</v>
      </c>
      <c r="D88" s="172">
        <f t="shared" si="43"/>
        <v>0</v>
      </c>
      <c r="E88" s="172">
        <f t="shared" si="43"/>
        <v>0</v>
      </c>
      <c r="F88" s="172">
        <f t="shared" si="43"/>
        <v>0</v>
      </c>
      <c r="G88" s="172">
        <f t="shared" si="43"/>
        <v>0</v>
      </c>
      <c r="H88" s="172">
        <f t="shared" si="43"/>
        <v>0</v>
      </c>
      <c r="I88" s="172">
        <f t="shared" si="43"/>
        <v>0</v>
      </c>
      <c r="J88" s="172">
        <f t="shared" si="43"/>
        <v>0</v>
      </c>
      <c r="K88" s="172">
        <f t="shared" si="43"/>
        <v>0</v>
      </c>
      <c r="L88" s="172">
        <f t="shared" si="43"/>
        <v>0</v>
      </c>
      <c r="M88" s="172">
        <f t="shared" si="43"/>
        <v>0</v>
      </c>
      <c r="N88" s="172">
        <f t="shared" si="43"/>
        <v>0</v>
      </c>
      <c r="O88" s="172">
        <f t="shared" si="43"/>
        <v>0</v>
      </c>
      <c r="P88" s="172">
        <f t="shared" si="43"/>
        <v>0</v>
      </c>
      <c r="Q88" s="172">
        <f t="shared" si="43"/>
        <v>0</v>
      </c>
    </row>
    <row r="89" spans="1:17" ht="11.45" customHeight="1" x14ac:dyDescent="0.25">
      <c r="A89" s="25" t="s">
        <v>18</v>
      </c>
      <c r="B89" s="168">
        <f t="shared" ref="B89:Q89" si="44">IF(B67=0,0,B67/B78)</f>
        <v>0.22252077424491215</v>
      </c>
      <c r="C89" s="168">
        <f t="shared" si="44"/>
        <v>0.20861322585460509</v>
      </c>
      <c r="D89" s="168">
        <f t="shared" si="44"/>
        <v>0.13907548390307006</v>
      </c>
      <c r="E89" s="168">
        <f t="shared" si="44"/>
        <v>0.13907548390307009</v>
      </c>
      <c r="F89" s="168">
        <f t="shared" si="44"/>
        <v>0.13907548390307012</v>
      </c>
      <c r="G89" s="168">
        <f t="shared" si="44"/>
        <v>0.10576015108593011</v>
      </c>
      <c r="H89" s="168">
        <f t="shared" si="44"/>
        <v>0.18683274021352311</v>
      </c>
      <c r="I89" s="168">
        <f t="shared" si="44"/>
        <v>0.28149673875729492</v>
      </c>
      <c r="J89" s="168">
        <f t="shared" si="44"/>
        <v>0.13626373626373625</v>
      </c>
      <c r="K89" s="168">
        <f t="shared" si="44"/>
        <v>8.5186131697759598E-2</v>
      </c>
      <c r="L89" s="168">
        <f t="shared" si="44"/>
        <v>0.26113671274961597</v>
      </c>
      <c r="M89" s="168">
        <f t="shared" si="44"/>
        <v>0.2410243535023851</v>
      </c>
      <c r="N89" s="168">
        <f t="shared" si="44"/>
        <v>0.20183486238532108</v>
      </c>
      <c r="O89" s="168">
        <f t="shared" si="44"/>
        <v>0.19476458500848742</v>
      </c>
      <c r="P89" s="168">
        <f t="shared" si="44"/>
        <v>0.19969278033794163</v>
      </c>
      <c r="Q89" s="168">
        <f t="shared" si="44"/>
        <v>0.19327731092436976</v>
      </c>
    </row>
    <row r="90" spans="1:17" ht="11.45" customHeight="1" x14ac:dyDescent="0.25">
      <c r="A90" s="116" t="s">
        <v>17</v>
      </c>
      <c r="B90" s="171">
        <f t="shared" ref="B90:Q90" si="45">IF(B68=0,0,B68/B79)</f>
        <v>0.14697635838924142</v>
      </c>
      <c r="C90" s="171">
        <f t="shared" si="45"/>
        <v>0.14696334193436481</v>
      </c>
      <c r="D90" s="171">
        <f t="shared" si="45"/>
        <v>0.1473868981020886</v>
      </c>
      <c r="E90" s="171">
        <f t="shared" si="45"/>
        <v>0.14772629680220956</v>
      </c>
      <c r="F90" s="171">
        <f t="shared" si="45"/>
        <v>0.14887975675194579</v>
      </c>
      <c r="G90" s="171">
        <f t="shared" si="45"/>
        <v>0.11413236020558985</v>
      </c>
      <c r="H90" s="171">
        <f t="shared" si="45"/>
        <v>0.20300609470602995</v>
      </c>
      <c r="I90" s="171">
        <f t="shared" si="45"/>
        <v>0.3046921630851917</v>
      </c>
      <c r="J90" s="171">
        <f t="shared" si="45"/>
        <v>0.14681144230922985</v>
      </c>
      <c r="K90" s="171">
        <f t="shared" si="45"/>
        <v>9.2146645254622392E-2</v>
      </c>
      <c r="L90" s="171">
        <f t="shared" si="45"/>
        <v>0.28271623643177884</v>
      </c>
      <c r="M90" s="171">
        <f t="shared" si="45"/>
        <v>0.2611601439601639</v>
      </c>
      <c r="N90" s="171">
        <f t="shared" si="45"/>
        <v>0.21789404816795907</v>
      </c>
      <c r="O90" s="171">
        <f t="shared" si="45"/>
        <v>0.20959650667072846</v>
      </c>
      <c r="P90" s="171">
        <f t="shared" si="45"/>
        <v>0.21543788913142867</v>
      </c>
      <c r="Q90" s="171">
        <f t="shared" si="45"/>
        <v>0.20784903916762953</v>
      </c>
    </row>
    <row r="91" spans="1:17" ht="11.45" customHeight="1" x14ac:dyDescent="0.25">
      <c r="A91" s="93" t="s">
        <v>16</v>
      </c>
      <c r="B91" s="173">
        <f t="shared" ref="B91:Q91" si="46">IF(B69=0,0,B69/B80)</f>
        <v>0.36524519467559541</v>
      </c>
      <c r="C91" s="173">
        <f t="shared" si="46"/>
        <v>0.30684678799471149</v>
      </c>
      <c r="D91" s="173">
        <f t="shared" si="46"/>
        <v>0.13398808918371685</v>
      </c>
      <c r="E91" s="173">
        <f t="shared" si="46"/>
        <v>0.13429663345655413</v>
      </c>
      <c r="F91" s="173">
        <f t="shared" si="46"/>
        <v>0.1353452334108598</v>
      </c>
      <c r="G91" s="173">
        <f t="shared" si="46"/>
        <v>0.10375669109599077</v>
      </c>
      <c r="H91" s="173">
        <f t="shared" si="46"/>
        <v>0.18455099518729995</v>
      </c>
      <c r="I91" s="173">
        <f t="shared" si="46"/>
        <v>0.27699287553199248</v>
      </c>
      <c r="J91" s="173">
        <f t="shared" si="46"/>
        <v>0.1334649475538453</v>
      </c>
      <c r="K91" s="173">
        <f t="shared" si="46"/>
        <v>8.3769677504202153E-2</v>
      </c>
      <c r="L91" s="173">
        <f t="shared" si="46"/>
        <v>0.25701476039252624</v>
      </c>
      <c r="M91" s="173">
        <f t="shared" si="46"/>
        <v>0.23741831269105804</v>
      </c>
      <c r="N91" s="173">
        <f t="shared" si="46"/>
        <v>0.19808549833450823</v>
      </c>
      <c r="O91" s="173">
        <f t="shared" si="46"/>
        <v>0.19026714764319586</v>
      </c>
      <c r="P91" s="173">
        <f t="shared" si="46"/>
        <v>0.19585262648311696</v>
      </c>
      <c r="Q91" s="173">
        <f t="shared" si="46"/>
        <v>0.18895367197057231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259723.83347877421</v>
      </c>
      <c r="C94" s="40">
        <f t="shared" si="47"/>
        <v>263157.26434303506</v>
      </c>
      <c r="D94" s="40">
        <f t="shared" si="47"/>
        <v>194970.49894025319</v>
      </c>
      <c r="E94" s="40">
        <f t="shared" si="47"/>
        <v>186550.05185995012</v>
      </c>
      <c r="F94" s="40">
        <f t="shared" si="47"/>
        <v>158551.81023720346</v>
      </c>
      <c r="G94" s="40">
        <f t="shared" si="47"/>
        <v>213212.34119782216</v>
      </c>
      <c r="H94" s="40">
        <f t="shared" si="47"/>
        <v>231210.93750000006</v>
      </c>
      <c r="I94" s="40">
        <f t="shared" si="47"/>
        <v>252039.08241291411</v>
      </c>
      <c r="J94" s="40">
        <f t="shared" si="47"/>
        <v>254787.12357217033</v>
      </c>
      <c r="K94" s="40">
        <f t="shared" si="47"/>
        <v>231224.10546139357</v>
      </c>
      <c r="L94" s="40">
        <f t="shared" si="47"/>
        <v>257043.4782608696</v>
      </c>
      <c r="M94" s="40">
        <f t="shared" si="47"/>
        <v>258260.86956521749</v>
      </c>
      <c r="N94" s="40">
        <f t="shared" si="47"/>
        <v>265831.24477861321</v>
      </c>
      <c r="O94" s="40">
        <f t="shared" si="47"/>
        <v>266091.45815358072</v>
      </c>
      <c r="P94" s="40">
        <f t="shared" si="47"/>
        <v>252626.7281105991</v>
      </c>
      <c r="Q94" s="40">
        <f t="shared" si="47"/>
        <v>263093.75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0</v>
      </c>
      <c r="C95" s="121">
        <f t="shared" si="48"/>
        <v>0</v>
      </c>
      <c r="D95" s="121">
        <f t="shared" si="48"/>
        <v>0</v>
      </c>
      <c r="E95" s="121">
        <f t="shared" si="48"/>
        <v>0</v>
      </c>
      <c r="F95" s="121">
        <f t="shared" si="48"/>
        <v>0</v>
      </c>
      <c r="G95" s="121">
        <f t="shared" si="48"/>
        <v>0</v>
      </c>
      <c r="H95" s="121">
        <f t="shared" si="48"/>
        <v>0</v>
      </c>
      <c r="I95" s="121">
        <f t="shared" si="48"/>
        <v>0</v>
      </c>
      <c r="J95" s="121">
        <f t="shared" si="48"/>
        <v>0</v>
      </c>
      <c r="K95" s="121">
        <f t="shared" si="48"/>
        <v>0</v>
      </c>
      <c r="L95" s="121">
        <f t="shared" si="48"/>
        <v>0</v>
      </c>
      <c r="M95" s="121">
        <f t="shared" si="48"/>
        <v>0</v>
      </c>
      <c r="N95" s="121">
        <f t="shared" si="48"/>
        <v>0</v>
      </c>
      <c r="O95" s="121">
        <f t="shared" si="48"/>
        <v>0</v>
      </c>
      <c r="P95" s="121">
        <f t="shared" si="48"/>
        <v>0</v>
      </c>
      <c r="Q95" s="121">
        <f t="shared" si="48"/>
        <v>0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259723.83347877421</v>
      </c>
      <c r="C96" s="38">
        <f t="shared" si="49"/>
        <v>263157.26434303506</v>
      </c>
      <c r="D96" s="38">
        <f t="shared" si="49"/>
        <v>194970.49894025319</v>
      </c>
      <c r="E96" s="38">
        <f t="shared" si="49"/>
        <v>186550.05185995012</v>
      </c>
      <c r="F96" s="38">
        <f t="shared" si="49"/>
        <v>158551.81023720346</v>
      </c>
      <c r="G96" s="38">
        <f t="shared" si="49"/>
        <v>213212.34119782216</v>
      </c>
      <c r="H96" s="38">
        <f t="shared" si="49"/>
        <v>231210.93750000006</v>
      </c>
      <c r="I96" s="38">
        <f t="shared" si="49"/>
        <v>252039.08241291411</v>
      </c>
      <c r="J96" s="38">
        <f t="shared" si="49"/>
        <v>254787.12357217033</v>
      </c>
      <c r="K96" s="38">
        <f t="shared" si="49"/>
        <v>231224.10546139357</v>
      </c>
      <c r="L96" s="38">
        <f t="shared" si="49"/>
        <v>257043.4782608696</v>
      </c>
      <c r="M96" s="38">
        <f t="shared" si="49"/>
        <v>258260.86956521749</v>
      </c>
      <c r="N96" s="38">
        <f t="shared" si="49"/>
        <v>265831.24477861321</v>
      </c>
      <c r="O96" s="38">
        <f t="shared" si="49"/>
        <v>266091.45815358072</v>
      </c>
      <c r="P96" s="38">
        <f t="shared" si="49"/>
        <v>252626.7281105991</v>
      </c>
      <c r="Q96" s="38">
        <f t="shared" si="49"/>
        <v>263093.75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258099.25528539679</v>
      </c>
      <c r="C97" s="42">
        <f t="shared" si="50"/>
        <v>253442.41891535278</v>
      </c>
      <c r="D97" s="42">
        <f t="shared" si="50"/>
        <v>225069.35655781595</v>
      </c>
      <c r="E97" s="42">
        <f t="shared" si="50"/>
        <v>188661.17576464056</v>
      </c>
      <c r="F97" s="42">
        <f t="shared" si="50"/>
        <v>98444.460444475611</v>
      </c>
      <c r="G97" s="42">
        <f t="shared" si="50"/>
        <v>94518.594869994922</v>
      </c>
      <c r="H97" s="42">
        <f t="shared" si="50"/>
        <v>109771.68231882017</v>
      </c>
      <c r="I97" s="42">
        <f t="shared" si="50"/>
        <v>192939.40657786347</v>
      </c>
      <c r="J97" s="42">
        <f t="shared" si="50"/>
        <v>242970.23670433814</v>
      </c>
      <c r="K97" s="42">
        <f t="shared" si="50"/>
        <v>168392.8590849842</v>
      </c>
      <c r="L97" s="42">
        <f t="shared" si="50"/>
        <v>210701.10524129923</v>
      </c>
      <c r="M97" s="42">
        <f t="shared" si="50"/>
        <v>221941.22329562253</v>
      </c>
      <c r="N97" s="42">
        <f t="shared" si="50"/>
        <v>251866.40913777897</v>
      </c>
      <c r="O97" s="42">
        <f t="shared" si="50"/>
        <v>256273.68218918834</v>
      </c>
      <c r="P97" s="42">
        <f t="shared" si="50"/>
        <v>218813.98732952806</v>
      </c>
      <c r="Q97" s="42">
        <f t="shared" si="50"/>
        <v>256858.13862839184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260231.51416420465</v>
      </c>
      <c r="C98" s="42">
        <f t="shared" si="51"/>
        <v>267247.72557574342</v>
      </c>
      <c r="D98" s="42">
        <f t="shared" si="51"/>
        <v>182297.29573285836</v>
      </c>
      <c r="E98" s="42">
        <f t="shared" si="51"/>
        <v>185661.15758429098</v>
      </c>
      <c r="F98" s="42">
        <f t="shared" si="51"/>
        <v>183860.16804466784</v>
      </c>
      <c r="G98" s="42">
        <f t="shared" si="51"/>
        <v>258429.00646556588</v>
      </c>
      <c r="H98" s="42">
        <f t="shared" si="51"/>
        <v>261570.75129529499</v>
      </c>
      <c r="I98" s="42">
        <f t="shared" si="51"/>
        <v>265172.34370959207</v>
      </c>
      <c r="J98" s="42">
        <f t="shared" si="51"/>
        <v>257741.34528912834</v>
      </c>
      <c r="K98" s="42">
        <f t="shared" si="51"/>
        <v>246931.9170554959</v>
      </c>
      <c r="L98" s="42">
        <f t="shared" si="51"/>
        <v>267216.19428955577</v>
      </c>
      <c r="M98" s="42">
        <f t="shared" si="51"/>
        <v>265524.79881913646</v>
      </c>
      <c r="N98" s="42">
        <f t="shared" si="51"/>
        <v>269170.6619970735</v>
      </c>
      <c r="O98" s="42">
        <f t="shared" si="51"/>
        <v>269015.90205786779</v>
      </c>
      <c r="P98" s="42">
        <f t="shared" si="51"/>
        <v>262488.77750507818</v>
      </c>
      <c r="Q98" s="42">
        <f t="shared" si="51"/>
        <v>265002.61062396166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0</v>
      </c>
      <c r="C99" s="120">
        <f t="shared" si="52"/>
        <v>0</v>
      </c>
      <c r="D99" s="120">
        <f t="shared" si="52"/>
        <v>0</v>
      </c>
      <c r="E99" s="120">
        <f t="shared" si="52"/>
        <v>0</v>
      </c>
      <c r="F99" s="120">
        <f t="shared" si="52"/>
        <v>0</v>
      </c>
      <c r="G99" s="120">
        <f t="shared" si="52"/>
        <v>0</v>
      </c>
      <c r="H99" s="120">
        <f t="shared" si="52"/>
        <v>0</v>
      </c>
      <c r="I99" s="120">
        <f t="shared" si="52"/>
        <v>0</v>
      </c>
      <c r="J99" s="120">
        <f t="shared" si="52"/>
        <v>0</v>
      </c>
      <c r="K99" s="120">
        <f t="shared" si="52"/>
        <v>0</v>
      </c>
      <c r="L99" s="120">
        <f t="shared" si="52"/>
        <v>0</v>
      </c>
      <c r="M99" s="120">
        <f t="shared" si="52"/>
        <v>0</v>
      </c>
      <c r="N99" s="120">
        <f t="shared" si="52"/>
        <v>0</v>
      </c>
      <c r="O99" s="120">
        <f t="shared" si="52"/>
        <v>0</v>
      </c>
      <c r="P99" s="120">
        <f t="shared" si="52"/>
        <v>0</v>
      </c>
      <c r="Q99" s="120">
        <f t="shared" si="52"/>
        <v>0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87256.044780425902</v>
      </c>
      <c r="C100" s="40">
        <f t="shared" si="53"/>
        <v>92093.023255813983</v>
      </c>
      <c r="D100" s="40">
        <f t="shared" si="53"/>
        <v>125545.6171735242</v>
      </c>
      <c r="E100" s="40">
        <f t="shared" si="53"/>
        <v>119838.99821109124</v>
      </c>
      <c r="F100" s="40">
        <f t="shared" si="53"/>
        <v>119624.99999999999</v>
      </c>
      <c r="G100" s="40">
        <f t="shared" si="53"/>
        <v>117666.66666666667</v>
      </c>
      <c r="H100" s="40">
        <f t="shared" si="53"/>
        <v>93666.666666666672</v>
      </c>
      <c r="I100" s="40">
        <f t="shared" si="53"/>
        <v>84434.782608695634</v>
      </c>
      <c r="J100" s="40">
        <f t="shared" si="53"/>
        <v>84782.60869565219</v>
      </c>
      <c r="K100" s="40">
        <f t="shared" si="53"/>
        <v>97217.391304347839</v>
      </c>
      <c r="L100" s="40">
        <f t="shared" si="53"/>
        <v>65444.444444444445</v>
      </c>
      <c r="M100" s="40">
        <f t="shared" si="53"/>
        <v>63222.222222222234</v>
      </c>
      <c r="N100" s="40">
        <f t="shared" si="53"/>
        <v>60555.555555555555</v>
      </c>
      <c r="O100" s="40">
        <f t="shared" si="53"/>
        <v>62705.882352941182</v>
      </c>
      <c r="P100" s="40">
        <f t="shared" si="53"/>
        <v>58352.941176470587</v>
      </c>
      <c r="Q100" s="40">
        <f t="shared" si="53"/>
        <v>60000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93091.530609594207</v>
      </c>
      <c r="C101" s="42">
        <f t="shared" si="54"/>
        <v>96523.308411441569</v>
      </c>
      <c r="D101" s="42">
        <f t="shared" si="54"/>
        <v>89378.295731958933</v>
      </c>
      <c r="E101" s="42">
        <f t="shared" si="54"/>
        <v>79957.232830091045</v>
      </c>
      <c r="F101" s="42">
        <f t="shared" si="54"/>
        <v>70335.681694992629</v>
      </c>
      <c r="G101" s="42">
        <f t="shared" si="54"/>
        <v>52431.93838156393</v>
      </c>
      <c r="H101" s="42">
        <f t="shared" si="54"/>
        <v>25267.038540776</v>
      </c>
      <c r="I101" s="42">
        <f t="shared" si="54"/>
        <v>28706.030030354934</v>
      </c>
      <c r="J101" s="42">
        <f t="shared" si="54"/>
        <v>37174.472905128896</v>
      </c>
      <c r="K101" s="42">
        <f t="shared" si="54"/>
        <v>34371.208718914895</v>
      </c>
      <c r="L101" s="42">
        <f t="shared" si="54"/>
        <v>17175.030121849657</v>
      </c>
      <c r="M101" s="42">
        <f t="shared" si="54"/>
        <v>15713.249277103283</v>
      </c>
      <c r="N101" s="42">
        <f t="shared" si="54"/>
        <v>18755.935968640119</v>
      </c>
      <c r="O101" s="42">
        <f t="shared" si="54"/>
        <v>22548.216206764806</v>
      </c>
      <c r="P101" s="42">
        <f t="shared" si="54"/>
        <v>17682.277891527763</v>
      </c>
      <c r="Q101" s="42">
        <f t="shared" si="54"/>
        <v>21217.859608755061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78016.525550909384</v>
      </c>
      <c r="C102" s="36">
        <f t="shared" si="55"/>
        <v>85816.785952008242</v>
      </c>
      <c r="D102" s="36">
        <f t="shared" si="55"/>
        <v>166879.69882102733</v>
      </c>
      <c r="E102" s="36">
        <f t="shared" si="55"/>
        <v>165418.15864652005</v>
      </c>
      <c r="F102" s="36">
        <f t="shared" si="55"/>
        <v>163115.57497500649</v>
      </c>
      <c r="G102" s="36">
        <f t="shared" si="55"/>
        <v>167552.04711998053</v>
      </c>
      <c r="H102" s="36">
        <f t="shared" si="55"/>
        <v>151543.27508088187</v>
      </c>
      <c r="I102" s="36">
        <f t="shared" si="55"/>
        <v>135519.47247217465</v>
      </c>
      <c r="J102" s="36">
        <f t="shared" si="55"/>
        <v>128423.39983696518</v>
      </c>
      <c r="K102" s="36">
        <f t="shared" si="55"/>
        <v>154826.39200766134</v>
      </c>
      <c r="L102" s="36">
        <f t="shared" si="55"/>
        <v>141296.38123709336</v>
      </c>
      <c r="M102" s="36">
        <f t="shared" si="55"/>
        <v>137879.17970740912</v>
      </c>
      <c r="N102" s="36">
        <f t="shared" si="55"/>
        <v>126240.67204927983</v>
      </c>
      <c r="O102" s="36">
        <f t="shared" si="55"/>
        <v>136328.27028759787</v>
      </c>
      <c r="P102" s="36">
        <f t="shared" si="55"/>
        <v>132915.82386553244</v>
      </c>
      <c r="Q102" s="36">
        <f t="shared" si="55"/>
        <v>131100.59071728238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31619047.619047619</v>
      </c>
      <c r="C105" s="40">
        <f t="shared" si="56"/>
        <v>25629629.629629631</v>
      </c>
      <c r="D105" s="40">
        <f t="shared" si="56"/>
        <v>19851851.851851851</v>
      </c>
      <c r="E105" s="40">
        <f t="shared" si="56"/>
        <v>19407407.407407407</v>
      </c>
      <c r="F105" s="40">
        <f t="shared" si="56"/>
        <v>18740740.740740739</v>
      </c>
      <c r="G105" s="40">
        <f t="shared" si="56"/>
        <v>18413793.103448279</v>
      </c>
      <c r="H105" s="40">
        <f t="shared" si="56"/>
        <v>14900000</v>
      </c>
      <c r="I105" s="40">
        <f t="shared" si="56"/>
        <v>14363636.363636363</v>
      </c>
      <c r="J105" s="40">
        <f t="shared" si="56"/>
        <v>15333333.333333334</v>
      </c>
      <c r="K105" s="40">
        <f t="shared" si="56"/>
        <v>14800000</v>
      </c>
      <c r="L105" s="40">
        <f t="shared" si="56"/>
        <v>13880000</v>
      </c>
      <c r="M105" s="40">
        <f t="shared" si="56"/>
        <v>12925925.925925925</v>
      </c>
      <c r="N105" s="40">
        <f t="shared" si="56"/>
        <v>13087719.298245614</v>
      </c>
      <c r="O105" s="40">
        <f t="shared" si="56"/>
        <v>12918032.786885245</v>
      </c>
      <c r="P105" s="40">
        <f t="shared" si="56"/>
        <v>11806451.612903226</v>
      </c>
      <c r="Q105" s="40">
        <f t="shared" si="56"/>
        <v>13062500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0</v>
      </c>
      <c r="C106" s="121">
        <f t="shared" si="57"/>
        <v>0</v>
      </c>
      <c r="D106" s="121">
        <f t="shared" si="57"/>
        <v>0</v>
      </c>
      <c r="E106" s="121">
        <f t="shared" si="57"/>
        <v>0</v>
      </c>
      <c r="F106" s="121">
        <f t="shared" si="57"/>
        <v>0</v>
      </c>
      <c r="G106" s="121">
        <f t="shared" si="57"/>
        <v>0</v>
      </c>
      <c r="H106" s="121">
        <f t="shared" si="57"/>
        <v>0</v>
      </c>
      <c r="I106" s="121">
        <f t="shared" si="57"/>
        <v>0</v>
      </c>
      <c r="J106" s="121">
        <f t="shared" si="57"/>
        <v>0</v>
      </c>
      <c r="K106" s="121">
        <f t="shared" si="57"/>
        <v>0</v>
      </c>
      <c r="L106" s="121">
        <f t="shared" si="57"/>
        <v>0</v>
      </c>
      <c r="M106" s="121">
        <f t="shared" si="57"/>
        <v>0</v>
      </c>
      <c r="N106" s="121">
        <f t="shared" si="57"/>
        <v>0</v>
      </c>
      <c r="O106" s="121">
        <f t="shared" si="57"/>
        <v>0</v>
      </c>
      <c r="P106" s="121">
        <f t="shared" si="57"/>
        <v>0</v>
      </c>
      <c r="Q106" s="121">
        <f t="shared" si="57"/>
        <v>0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31619047.619047619</v>
      </c>
      <c r="C107" s="38">
        <f t="shared" si="58"/>
        <v>25629629.629629631</v>
      </c>
      <c r="D107" s="38">
        <f t="shared" si="58"/>
        <v>19851851.851851851</v>
      </c>
      <c r="E107" s="38">
        <f t="shared" si="58"/>
        <v>19407407.407407407</v>
      </c>
      <c r="F107" s="38">
        <f t="shared" si="58"/>
        <v>18740740.740740739</v>
      </c>
      <c r="G107" s="38">
        <f t="shared" si="58"/>
        <v>18413793.103448279</v>
      </c>
      <c r="H107" s="38">
        <f t="shared" si="58"/>
        <v>14900000</v>
      </c>
      <c r="I107" s="38">
        <f t="shared" si="58"/>
        <v>14363636.363636363</v>
      </c>
      <c r="J107" s="38">
        <f t="shared" si="58"/>
        <v>15333333.333333334</v>
      </c>
      <c r="K107" s="38">
        <f t="shared" si="58"/>
        <v>14800000</v>
      </c>
      <c r="L107" s="38">
        <f t="shared" si="58"/>
        <v>13880000</v>
      </c>
      <c r="M107" s="38">
        <f t="shared" si="58"/>
        <v>12925925.925925925</v>
      </c>
      <c r="N107" s="38">
        <f t="shared" si="58"/>
        <v>13087719.298245614</v>
      </c>
      <c r="O107" s="38">
        <f t="shared" si="58"/>
        <v>12918032.786885245</v>
      </c>
      <c r="P107" s="38">
        <f t="shared" si="58"/>
        <v>11806451.612903226</v>
      </c>
      <c r="Q107" s="38">
        <f t="shared" si="58"/>
        <v>13062500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20370838.386834808</v>
      </c>
      <c r="C108" s="42">
        <f t="shared" si="59"/>
        <v>18952308.021704957</v>
      </c>
      <c r="D108" s="42">
        <f t="shared" si="59"/>
        <v>11185498.599547876</v>
      </c>
      <c r="E108" s="42">
        <f t="shared" si="59"/>
        <v>9352900.2526333462</v>
      </c>
      <c r="F108" s="42">
        <f t="shared" si="59"/>
        <v>5646817.4516356047</v>
      </c>
      <c r="G108" s="42">
        <f t="shared" si="59"/>
        <v>4731362.6343782656</v>
      </c>
      <c r="H108" s="42">
        <f t="shared" si="59"/>
        <v>5036208.9229991585</v>
      </c>
      <c r="I108" s="42">
        <f t="shared" si="59"/>
        <v>9401470.4698209427</v>
      </c>
      <c r="J108" s="42">
        <f t="shared" si="59"/>
        <v>12562469.065241007</v>
      </c>
      <c r="K108" s="42">
        <f t="shared" si="59"/>
        <v>8362170.5640602764</v>
      </c>
      <c r="L108" s="42">
        <f t="shared" si="59"/>
        <v>9049320.0120407343</v>
      </c>
      <c r="M108" s="42">
        <f t="shared" si="59"/>
        <v>8827396.0223646369</v>
      </c>
      <c r="N108" s="42">
        <f t="shared" si="59"/>
        <v>10833792.93190694</v>
      </c>
      <c r="O108" s="42">
        <f t="shared" si="59"/>
        <v>12053697.978502063</v>
      </c>
      <c r="P108" s="42">
        <f t="shared" si="59"/>
        <v>8940634.5724857096</v>
      </c>
      <c r="Q108" s="42">
        <f t="shared" si="59"/>
        <v>11746395.01379364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35134113.004114121</v>
      </c>
      <c r="C109" s="42">
        <f t="shared" si="60"/>
        <v>28441133.464545276</v>
      </c>
      <c r="D109" s="42">
        <f t="shared" si="60"/>
        <v>23500842.694927212</v>
      </c>
      <c r="E109" s="42">
        <f t="shared" si="60"/>
        <v>23640884.104154382</v>
      </c>
      <c r="F109" s="42">
        <f t="shared" si="60"/>
        <v>24253971.599311326</v>
      </c>
      <c r="G109" s="42">
        <f t="shared" si="60"/>
        <v>23626147.567855898</v>
      </c>
      <c r="H109" s="42">
        <f t="shared" si="60"/>
        <v>17365947.76925021</v>
      </c>
      <c r="I109" s="42">
        <f t="shared" si="60"/>
        <v>15466339.895595348</v>
      </c>
      <c r="J109" s="42">
        <f t="shared" si="60"/>
        <v>16026049.400356418</v>
      </c>
      <c r="K109" s="42">
        <f t="shared" si="60"/>
        <v>16409457.35898493</v>
      </c>
      <c r="L109" s="42">
        <f t="shared" si="60"/>
        <v>14940393.168088621</v>
      </c>
      <c r="M109" s="42">
        <f t="shared" si="60"/>
        <v>13745631.906638185</v>
      </c>
      <c r="N109" s="42">
        <f t="shared" si="60"/>
        <v>13626701.690196166</v>
      </c>
      <c r="O109" s="42">
        <f t="shared" si="60"/>
        <v>13175494.219169596</v>
      </c>
      <c r="P109" s="42">
        <f t="shared" si="60"/>
        <v>12642314.916358335</v>
      </c>
      <c r="Q109" s="42">
        <f t="shared" si="60"/>
        <v>13465389.281491743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0</v>
      </c>
      <c r="C110" s="120">
        <f t="shared" si="61"/>
        <v>0</v>
      </c>
      <c r="D110" s="120">
        <f t="shared" si="61"/>
        <v>0</v>
      </c>
      <c r="E110" s="120">
        <f t="shared" si="61"/>
        <v>0</v>
      </c>
      <c r="F110" s="120">
        <f t="shared" si="61"/>
        <v>0</v>
      </c>
      <c r="G110" s="120">
        <f t="shared" si="61"/>
        <v>0</v>
      </c>
      <c r="H110" s="120">
        <f t="shared" si="61"/>
        <v>0</v>
      </c>
      <c r="I110" s="120">
        <f t="shared" si="61"/>
        <v>0</v>
      </c>
      <c r="J110" s="120">
        <f t="shared" si="61"/>
        <v>0</v>
      </c>
      <c r="K110" s="120">
        <f t="shared" si="61"/>
        <v>0</v>
      </c>
      <c r="L110" s="120">
        <f t="shared" si="61"/>
        <v>0</v>
      </c>
      <c r="M110" s="120">
        <f t="shared" si="61"/>
        <v>0</v>
      </c>
      <c r="N110" s="120">
        <f t="shared" si="61"/>
        <v>0</v>
      </c>
      <c r="O110" s="120">
        <f t="shared" si="61"/>
        <v>0</v>
      </c>
      <c r="P110" s="120">
        <f t="shared" si="61"/>
        <v>0</v>
      </c>
      <c r="Q110" s="120">
        <f t="shared" si="61"/>
        <v>0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40774193.548387095</v>
      </c>
      <c r="C111" s="40">
        <f t="shared" si="62"/>
        <v>40344827.586206898</v>
      </c>
      <c r="D111" s="40">
        <f t="shared" si="62"/>
        <v>36666666.666666664</v>
      </c>
      <c r="E111" s="40">
        <f t="shared" si="62"/>
        <v>35000000</v>
      </c>
      <c r="F111" s="40">
        <f t="shared" si="62"/>
        <v>34937500</v>
      </c>
      <c r="G111" s="40">
        <f t="shared" si="62"/>
        <v>26133333.333333332</v>
      </c>
      <c r="H111" s="40">
        <f t="shared" si="62"/>
        <v>36750000</v>
      </c>
      <c r="I111" s="40">
        <f t="shared" si="62"/>
        <v>49913043.478260867</v>
      </c>
      <c r="J111" s="40">
        <f t="shared" si="62"/>
        <v>24260869.565217391</v>
      </c>
      <c r="K111" s="40">
        <f t="shared" si="62"/>
        <v>17391304.347826086</v>
      </c>
      <c r="L111" s="40">
        <f t="shared" si="62"/>
        <v>35888888.888888888</v>
      </c>
      <c r="M111" s="40">
        <f t="shared" si="62"/>
        <v>32000000</v>
      </c>
      <c r="N111" s="40">
        <f t="shared" si="62"/>
        <v>25666666.666666668</v>
      </c>
      <c r="O111" s="40">
        <f t="shared" si="62"/>
        <v>25647058.823529415</v>
      </c>
      <c r="P111" s="40">
        <f t="shared" si="62"/>
        <v>24470588.235294115</v>
      </c>
      <c r="Q111" s="40">
        <f t="shared" si="62"/>
        <v>24352941.176470585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28732733.748345386</v>
      </c>
      <c r="C112" s="42">
        <f t="shared" si="63"/>
        <v>29789314.755284358</v>
      </c>
      <c r="D112" s="42">
        <f t="shared" si="63"/>
        <v>27663698.507727601</v>
      </c>
      <c r="E112" s="42">
        <f t="shared" si="63"/>
        <v>24804750.407936946</v>
      </c>
      <c r="F112" s="42">
        <f t="shared" si="63"/>
        <v>21990274.281638853</v>
      </c>
      <c r="G112" s="42">
        <f t="shared" si="63"/>
        <v>12566779.843048086</v>
      </c>
      <c r="H112" s="42">
        <f t="shared" si="63"/>
        <v>10771661.91979433</v>
      </c>
      <c r="I112" s="42">
        <f t="shared" si="63"/>
        <v>18367655.005428363</v>
      </c>
      <c r="J112" s="42">
        <f t="shared" si="63"/>
        <v>11461039.767003454</v>
      </c>
      <c r="K112" s="42">
        <f t="shared" si="63"/>
        <v>6651102.3112683119</v>
      </c>
      <c r="L112" s="42">
        <f t="shared" si="63"/>
        <v>10196885.740968719</v>
      </c>
      <c r="M112" s="42">
        <f t="shared" si="63"/>
        <v>8617716.3309094924</v>
      </c>
      <c r="N112" s="42">
        <f t="shared" si="63"/>
        <v>8582294.3123106528</v>
      </c>
      <c r="O112" s="42">
        <f t="shared" si="63"/>
        <v>9924657.4320478365</v>
      </c>
      <c r="P112" s="42">
        <f t="shared" si="63"/>
        <v>7999808.510370749</v>
      </c>
      <c r="Q112" s="42">
        <f t="shared" si="63"/>
        <v>9261234.6390341297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59839838.231786475</v>
      </c>
      <c r="C113" s="36">
        <f t="shared" si="64"/>
        <v>55298470.763347156</v>
      </c>
      <c r="D113" s="36">
        <f t="shared" si="64"/>
        <v>46955773.134025596</v>
      </c>
      <c r="E113" s="36">
        <f t="shared" si="64"/>
        <v>46651713.819500625</v>
      </c>
      <c r="F113" s="36">
        <f t="shared" si="64"/>
        <v>46361522.692671597</v>
      </c>
      <c r="G113" s="36">
        <f t="shared" si="64"/>
        <v>36507756.590610296</v>
      </c>
      <c r="H113" s="36">
        <f t="shared" si="64"/>
        <v>58731670.683250956</v>
      </c>
      <c r="I113" s="36">
        <f t="shared" si="64"/>
        <v>78829649.578357339</v>
      </c>
      <c r="J113" s="36">
        <f t="shared" si="64"/>
        <v>35994046.880246833</v>
      </c>
      <c r="K113" s="36">
        <f t="shared" si="64"/>
        <v>27236489.548004046</v>
      </c>
      <c r="L113" s="36">
        <f t="shared" si="64"/>
        <v>76262036.692763448</v>
      </c>
      <c r="M113" s="36">
        <f t="shared" si="64"/>
        <v>68743588.622856513</v>
      </c>
      <c r="N113" s="36">
        <f t="shared" si="64"/>
        <v>52513537.509226121</v>
      </c>
      <c r="O113" s="36">
        <f t="shared" si="64"/>
        <v>54471461.374578975</v>
      </c>
      <c r="P113" s="36">
        <f t="shared" si="64"/>
        <v>54667017.73098696</v>
      </c>
      <c r="Q113" s="36">
        <f t="shared" si="64"/>
        <v>52021069.828437425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</v>
      </c>
      <c r="C117" s="119">
        <f t="shared" si="66"/>
        <v>0</v>
      </c>
      <c r="D117" s="119">
        <f t="shared" si="66"/>
        <v>0</v>
      </c>
      <c r="E117" s="119">
        <f t="shared" si="66"/>
        <v>0</v>
      </c>
      <c r="F117" s="119">
        <f t="shared" si="66"/>
        <v>0</v>
      </c>
      <c r="G117" s="119">
        <f t="shared" si="66"/>
        <v>0</v>
      </c>
      <c r="H117" s="119">
        <f t="shared" si="66"/>
        <v>0</v>
      </c>
      <c r="I117" s="119">
        <f t="shared" si="66"/>
        <v>0</v>
      </c>
      <c r="J117" s="119">
        <f t="shared" si="66"/>
        <v>0</v>
      </c>
      <c r="K117" s="119">
        <f t="shared" si="66"/>
        <v>0</v>
      </c>
      <c r="L117" s="119">
        <f t="shared" si="66"/>
        <v>0</v>
      </c>
      <c r="M117" s="119">
        <f t="shared" si="66"/>
        <v>0</v>
      </c>
      <c r="N117" s="119">
        <f t="shared" si="66"/>
        <v>0</v>
      </c>
      <c r="O117" s="119">
        <f t="shared" si="66"/>
        <v>0</v>
      </c>
      <c r="P117" s="119">
        <f t="shared" si="66"/>
        <v>0</v>
      </c>
      <c r="Q117" s="119">
        <f t="shared" si="66"/>
        <v>0</v>
      </c>
    </row>
    <row r="118" spans="1:17" ht="11.45" customHeight="1" x14ac:dyDescent="0.25">
      <c r="A118" s="19" t="s">
        <v>20</v>
      </c>
      <c r="B118" s="30">
        <f t="shared" ref="B118:Q118" si="67">IF(B6=0,0,B6/B$4)</f>
        <v>1</v>
      </c>
      <c r="C118" s="30">
        <f t="shared" si="67"/>
        <v>1</v>
      </c>
      <c r="D118" s="30">
        <f t="shared" si="67"/>
        <v>1</v>
      </c>
      <c r="E118" s="30">
        <f t="shared" si="67"/>
        <v>1</v>
      </c>
      <c r="F118" s="30">
        <f t="shared" si="67"/>
        <v>1</v>
      </c>
      <c r="G118" s="30">
        <f t="shared" si="67"/>
        <v>1</v>
      </c>
      <c r="H118" s="30">
        <f t="shared" si="67"/>
        <v>1</v>
      </c>
      <c r="I118" s="30">
        <f t="shared" si="67"/>
        <v>1</v>
      </c>
      <c r="J118" s="30">
        <f t="shared" si="67"/>
        <v>1</v>
      </c>
      <c r="K118" s="30">
        <f t="shared" si="67"/>
        <v>1</v>
      </c>
      <c r="L118" s="30">
        <f t="shared" si="67"/>
        <v>1</v>
      </c>
      <c r="M118" s="30">
        <f t="shared" si="67"/>
        <v>1</v>
      </c>
      <c r="N118" s="30">
        <f t="shared" si="67"/>
        <v>1</v>
      </c>
      <c r="O118" s="30">
        <f t="shared" si="67"/>
        <v>1</v>
      </c>
      <c r="P118" s="30">
        <f t="shared" si="67"/>
        <v>1</v>
      </c>
      <c r="Q118" s="30">
        <f t="shared" si="67"/>
        <v>1</v>
      </c>
    </row>
    <row r="119" spans="1:17" ht="11.45" customHeight="1" x14ac:dyDescent="0.25">
      <c r="A119" s="62" t="s">
        <v>17</v>
      </c>
      <c r="B119" s="115">
        <f t="shared" ref="B119:Q119" si="68">IF(B7=0,0,B7/B$4)</f>
        <v>0.15339486737074404</v>
      </c>
      <c r="C119" s="115">
        <f t="shared" si="68"/>
        <v>0.21910182684051974</v>
      </c>
      <c r="D119" s="115">
        <f t="shared" si="68"/>
        <v>0.16694774029175932</v>
      </c>
      <c r="E119" s="115">
        <f t="shared" si="68"/>
        <v>0.1427923702692114</v>
      </c>
      <c r="F119" s="115">
        <f t="shared" si="68"/>
        <v>8.9277746270918654E-2</v>
      </c>
      <c r="G119" s="115">
        <f t="shared" si="68"/>
        <v>7.0881837219150048E-2</v>
      </c>
      <c r="H119" s="115">
        <f t="shared" si="68"/>
        <v>6.7600119771800776E-2</v>
      </c>
      <c r="I119" s="115">
        <f t="shared" si="68"/>
        <v>0.11900595531418914</v>
      </c>
      <c r="J119" s="115">
        <f t="shared" si="68"/>
        <v>0.16385829215531747</v>
      </c>
      <c r="K119" s="115">
        <f t="shared" si="68"/>
        <v>0.11300230491973347</v>
      </c>
      <c r="L119" s="115">
        <f t="shared" si="68"/>
        <v>0.11735429410427466</v>
      </c>
      <c r="M119" s="115">
        <f t="shared" si="68"/>
        <v>0.11382029255197956</v>
      </c>
      <c r="N119" s="115">
        <f t="shared" si="68"/>
        <v>0.1597476169584133</v>
      </c>
      <c r="O119" s="115">
        <f t="shared" si="68"/>
        <v>0.21415199454191483</v>
      </c>
      <c r="P119" s="115">
        <f t="shared" si="68"/>
        <v>0.17099574318961738</v>
      </c>
      <c r="Q119" s="115">
        <f t="shared" si="68"/>
        <v>0.21076067608481411</v>
      </c>
    </row>
    <row r="120" spans="1:17" ht="11.45" customHeight="1" x14ac:dyDescent="0.25">
      <c r="A120" s="62" t="s">
        <v>16</v>
      </c>
      <c r="B120" s="115">
        <f t="shared" ref="B120:Q120" si="69">IF(B8=0,0,B8/B$4)</f>
        <v>0.84660513262925585</v>
      </c>
      <c r="C120" s="115">
        <f t="shared" si="69"/>
        <v>0.78089817315948018</v>
      </c>
      <c r="D120" s="115">
        <f t="shared" si="69"/>
        <v>0.83305225970824059</v>
      </c>
      <c r="E120" s="115">
        <f t="shared" si="69"/>
        <v>0.85720762973078857</v>
      </c>
      <c r="F120" s="115">
        <f t="shared" si="69"/>
        <v>0.91072225372908133</v>
      </c>
      <c r="G120" s="115">
        <f t="shared" si="69"/>
        <v>0.92911816278085002</v>
      </c>
      <c r="H120" s="115">
        <f t="shared" si="69"/>
        <v>0.93239988022819931</v>
      </c>
      <c r="I120" s="115">
        <f t="shared" si="69"/>
        <v>0.880994044685811</v>
      </c>
      <c r="J120" s="115">
        <f t="shared" si="69"/>
        <v>0.83614170784468256</v>
      </c>
      <c r="K120" s="115">
        <f t="shared" si="69"/>
        <v>0.88699769508026649</v>
      </c>
      <c r="L120" s="115">
        <f t="shared" si="69"/>
        <v>0.88264570589572544</v>
      </c>
      <c r="M120" s="115">
        <f t="shared" si="69"/>
        <v>0.88617970744802044</v>
      </c>
      <c r="N120" s="115">
        <f t="shared" si="69"/>
        <v>0.84025238304158667</v>
      </c>
      <c r="O120" s="115">
        <f t="shared" si="69"/>
        <v>0.78584800545808509</v>
      </c>
      <c r="P120" s="115">
        <f t="shared" si="69"/>
        <v>0.82900425681038259</v>
      </c>
      <c r="Q120" s="115">
        <f t="shared" si="69"/>
        <v>0.78923932391518592</v>
      </c>
    </row>
    <row r="121" spans="1:17" ht="11.45" customHeight="1" x14ac:dyDescent="0.25">
      <c r="A121" s="118" t="s">
        <v>19</v>
      </c>
      <c r="B121" s="117">
        <f t="shared" ref="B121:Q121" si="70">IF(B9=0,0,B9/B$4)</f>
        <v>0</v>
      </c>
      <c r="C121" s="117">
        <f t="shared" si="70"/>
        <v>0</v>
      </c>
      <c r="D121" s="117">
        <f t="shared" si="70"/>
        <v>0</v>
      </c>
      <c r="E121" s="117">
        <f t="shared" si="70"/>
        <v>0</v>
      </c>
      <c r="F121" s="117">
        <f t="shared" si="70"/>
        <v>0</v>
      </c>
      <c r="G121" s="117">
        <f t="shared" si="70"/>
        <v>0</v>
      </c>
      <c r="H121" s="117">
        <f t="shared" si="70"/>
        <v>0</v>
      </c>
      <c r="I121" s="117">
        <f t="shared" si="70"/>
        <v>0</v>
      </c>
      <c r="J121" s="117">
        <f t="shared" si="70"/>
        <v>0</v>
      </c>
      <c r="K121" s="117">
        <f t="shared" si="70"/>
        <v>0</v>
      </c>
      <c r="L121" s="117">
        <f t="shared" si="70"/>
        <v>0</v>
      </c>
      <c r="M121" s="117">
        <f t="shared" si="70"/>
        <v>0</v>
      </c>
      <c r="N121" s="117">
        <f t="shared" si="70"/>
        <v>0</v>
      </c>
      <c r="O121" s="117">
        <f t="shared" si="70"/>
        <v>0</v>
      </c>
      <c r="P121" s="117">
        <f t="shared" si="70"/>
        <v>0</v>
      </c>
      <c r="Q121" s="117">
        <f t="shared" si="70"/>
        <v>0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0.43190026995139424</v>
      </c>
      <c r="C123" s="115">
        <f t="shared" si="72"/>
        <v>0.43283619729900352</v>
      </c>
      <c r="D123" s="115">
        <f t="shared" si="72"/>
        <v>0.40238106920331057</v>
      </c>
      <c r="E123" s="115">
        <f t="shared" si="72"/>
        <v>0.37797714907332491</v>
      </c>
      <c r="F123" s="115">
        <f t="shared" si="72"/>
        <v>0.2950394581615231</v>
      </c>
      <c r="G123" s="115">
        <f t="shared" si="72"/>
        <v>0.20837772698931778</v>
      </c>
      <c r="H123" s="115">
        <f t="shared" si="72"/>
        <v>0.13434045478201545</v>
      </c>
      <c r="I123" s="115">
        <f t="shared" si="72"/>
        <v>0.175996694302885</v>
      </c>
      <c r="J123" s="115">
        <f t="shared" si="72"/>
        <v>0.22593447569361649</v>
      </c>
      <c r="K123" s="115">
        <f t="shared" si="72"/>
        <v>0.1829053135598786</v>
      </c>
      <c r="L123" s="115">
        <f t="shared" si="72"/>
        <v>0.17363118134776456</v>
      </c>
      <c r="M123" s="115">
        <f t="shared" si="72"/>
        <v>0.16457444381945213</v>
      </c>
      <c r="N123" s="115">
        <f t="shared" si="72"/>
        <v>0.20434034076930127</v>
      </c>
      <c r="O123" s="115">
        <f t="shared" si="72"/>
        <v>0.25039273337735368</v>
      </c>
      <c r="P123" s="115">
        <f t="shared" si="72"/>
        <v>0.21153339811076499</v>
      </c>
      <c r="Q123" s="115">
        <f t="shared" si="72"/>
        <v>0.24607145176177639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0.56809973004860581</v>
      </c>
      <c r="C124" s="28">
        <f t="shared" si="73"/>
        <v>0.56716380270099642</v>
      </c>
      <c r="D124" s="28">
        <f t="shared" si="73"/>
        <v>0.59761893079668937</v>
      </c>
      <c r="E124" s="28">
        <f t="shared" si="73"/>
        <v>0.62202285092667509</v>
      </c>
      <c r="F124" s="28">
        <f t="shared" si="73"/>
        <v>0.7049605418384769</v>
      </c>
      <c r="G124" s="28">
        <f t="shared" si="73"/>
        <v>0.79162227301068233</v>
      </c>
      <c r="H124" s="28">
        <f t="shared" si="73"/>
        <v>0.86565954521798449</v>
      </c>
      <c r="I124" s="28">
        <f t="shared" si="73"/>
        <v>0.824003305697115</v>
      </c>
      <c r="J124" s="28">
        <f t="shared" si="73"/>
        <v>0.77406552430638353</v>
      </c>
      <c r="K124" s="28">
        <f t="shared" si="73"/>
        <v>0.81709468644012129</v>
      </c>
      <c r="L124" s="28">
        <f t="shared" si="73"/>
        <v>0.82636881865223544</v>
      </c>
      <c r="M124" s="28">
        <f t="shared" si="73"/>
        <v>0.83542555618054792</v>
      </c>
      <c r="N124" s="28">
        <f t="shared" si="73"/>
        <v>0.7956596592306987</v>
      </c>
      <c r="O124" s="28">
        <f t="shared" si="73"/>
        <v>0.74960726662264632</v>
      </c>
      <c r="P124" s="28">
        <f t="shared" si="73"/>
        <v>0.78846660188923501</v>
      </c>
      <c r="Q124" s="28">
        <f t="shared" si="73"/>
        <v>0.75392854823822364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</v>
      </c>
      <c r="C128" s="119">
        <f t="shared" si="75"/>
        <v>0</v>
      </c>
      <c r="D128" s="119">
        <f t="shared" si="75"/>
        <v>0</v>
      </c>
      <c r="E128" s="119">
        <f t="shared" si="75"/>
        <v>0</v>
      </c>
      <c r="F128" s="119">
        <f t="shared" si="75"/>
        <v>0</v>
      </c>
      <c r="G128" s="119">
        <f t="shared" si="75"/>
        <v>0</v>
      </c>
      <c r="H128" s="119">
        <f t="shared" si="75"/>
        <v>0</v>
      </c>
      <c r="I128" s="119">
        <f t="shared" si="75"/>
        <v>0</v>
      </c>
      <c r="J128" s="119">
        <f t="shared" si="75"/>
        <v>0</v>
      </c>
      <c r="K128" s="119">
        <f t="shared" si="75"/>
        <v>0</v>
      </c>
      <c r="L128" s="119">
        <f t="shared" si="75"/>
        <v>0</v>
      </c>
      <c r="M128" s="119">
        <f t="shared" si="75"/>
        <v>0</v>
      </c>
      <c r="N128" s="119">
        <f t="shared" si="75"/>
        <v>0</v>
      </c>
      <c r="O128" s="119">
        <f t="shared" si="75"/>
        <v>0</v>
      </c>
      <c r="P128" s="119">
        <f t="shared" si="75"/>
        <v>0</v>
      </c>
      <c r="Q128" s="119">
        <f t="shared" si="75"/>
        <v>0</v>
      </c>
    </row>
    <row r="129" spans="1:17" ht="11.45" customHeight="1" x14ac:dyDescent="0.25">
      <c r="A129" s="19" t="s">
        <v>20</v>
      </c>
      <c r="B129" s="30">
        <f t="shared" ref="B129:Q129" si="76">IF(B17=0,0,B17/B$15)</f>
        <v>1</v>
      </c>
      <c r="C129" s="30">
        <f t="shared" si="76"/>
        <v>1</v>
      </c>
      <c r="D129" s="30">
        <f t="shared" si="76"/>
        <v>1</v>
      </c>
      <c r="E129" s="30">
        <f t="shared" si="76"/>
        <v>1</v>
      </c>
      <c r="F129" s="30">
        <f t="shared" si="76"/>
        <v>1</v>
      </c>
      <c r="G129" s="30">
        <f t="shared" si="76"/>
        <v>1</v>
      </c>
      <c r="H129" s="30">
        <f t="shared" si="76"/>
        <v>1</v>
      </c>
      <c r="I129" s="30">
        <f t="shared" si="76"/>
        <v>1</v>
      </c>
      <c r="J129" s="30">
        <f t="shared" si="76"/>
        <v>1</v>
      </c>
      <c r="K129" s="30">
        <f t="shared" si="76"/>
        <v>1</v>
      </c>
      <c r="L129" s="30">
        <f t="shared" si="76"/>
        <v>1</v>
      </c>
      <c r="M129" s="30">
        <f t="shared" si="76"/>
        <v>1</v>
      </c>
      <c r="N129" s="30">
        <f t="shared" si="76"/>
        <v>1</v>
      </c>
      <c r="O129" s="30">
        <f t="shared" si="76"/>
        <v>1</v>
      </c>
      <c r="P129" s="30">
        <f t="shared" si="76"/>
        <v>1</v>
      </c>
      <c r="Q129" s="30">
        <f t="shared" si="76"/>
        <v>1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0.23660594723357317</v>
      </c>
      <c r="C130" s="115">
        <f t="shared" si="77"/>
        <v>0.28535807376043243</v>
      </c>
      <c r="D130" s="115">
        <f t="shared" si="77"/>
        <v>0.34203747295280318</v>
      </c>
      <c r="E130" s="115">
        <f t="shared" si="77"/>
        <v>0.29964938136781344</v>
      </c>
      <c r="F130" s="115">
        <f t="shared" si="77"/>
        <v>0.18396970035818017</v>
      </c>
      <c r="G130" s="115">
        <f t="shared" si="77"/>
        <v>0.12229167875586676</v>
      </c>
      <c r="H130" s="115">
        <f t="shared" si="77"/>
        <v>9.4953710672809444E-2</v>
      </c>
      <c r="I130" s="115">
        <f t="shared" si="77"/>
        <v>0.1391843351008353</v>
      </c>
      <c r="J130" s="115">
        <f t="shared" si="77"/>
        <v>0.19072410983557028</v>
      </c>
      <c r="K130" s="115">
        <f t="shared" si="77"/>
        <v>0.14565337705510117</v>
      </c>
      <c r="L130" s="115">
        <f t="shared" si="77"/>
        <v>0.14754779697208706</v>
      </c>
      <c r="M130" s="115">
        <f t="shared" si="77"/>
        <v>0.14322806217169801</v>
      </c>
      <c r="N130" s="115">
        <f t="shared" si="77"/>
        <v>0.18284456477318337</v>
      </c>
      <c r="O130" s="115">
        <f t="shared" si="77"/>
        <v>0.22104020577926098</v>
      </c>
      <c r="P130" s="115">
        <f t="shared" si="77"/>
        <v>0.19558346185966571</v>
      </c>
      <c r="Q130" s="115">
        <f t="shared" si="77"/>
        <v>0.22882005460422125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0.76339405276642691</v>
      </c>
      <c r="C131" s="115">
        <f t="shared" si="78"/>
        <v>0.71464192623956757</v>
      </c>
      <c r="D131" s="115">
        <f t="shared" si="78"/>
        <v>0.65796252704719682</v>
      </c>
      <c r="E131" s="115">
        <f t="shared" si="78"/>
        <v>0.70035061863218651</v>
      </c>
      <c r="F131" s="115">
        <f t="shared" si="78"/>
        <v>0.81603029964181983</v>
      </c>
      <c r="G131" s="115">
        <f t="shared" si="78"/>
        <v>0.87770832124413323</v>
      </c>
      <c r="H131" s="115">
        <f t="shared" si="78"/>
        <v>0.90504628932719056</v>
      </c>
      <c r="I131" s="115">
        <f t="shared" si="78"/>
        <v>0.86081566489916483</v>
      </c>
      <c r="J131" s="115">
        <f t="shared" si="78"/>
        <v>0.80927589016442969</v>
      </c>
      <c r="K131" s="115">
        <f t="shared" si="78"/>
        <v>0.85434662294489871</v>
      </c>
      <c r="L131" s="115">
        <f t="shared" si="78"/>
        <v>0.85245220302791291</v>
      </c>
      <c r="M131" s="115">
        <f t="shared" si="78"/>
        <v>0.85677193782830197</v>
      </c>
      <c r="N131" s="115">
        <f t="shared" si="78"/>
        <v>0.81715543522681655</v>
      </c>
      <c r="O131" s="115">
        <f t="shared" si="78"/>
        <v>0.77895979422073902</v>
      </c>
      <c r="P131" s="115">
        <f t="shared" si="78"/>
        <v>0.80441653814033431</v>
      </c>
      <c r="Q131" s="115">
        <f t="shared" si="78"/>
        <v>0.77117994539577883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0</v>
      </c>
      <c r="C132" s="117">
        <f t="shared" si="79"/>
        <v>0</v>
      </c>
      <c r="D132" s="117">
        <f t="shared" si="79"/>
        <v>0</v>
      </c>
      <c r="E132" s="117">
        <f t="shared" si="79"/>
        <v>0</v>
      </c>
      <c r="F132" s="117">
        <f t="shared" si="79"/>
        <v>0</v>
      </c>
      <c r="G132" s="117">
        <f t="shared" si="79"/>
        <v>0</v>
      </c>
      <c r="H132" s="117">
        <f t="shared" si="79"/>
        <v>0</v>
      </c>
      <c r="I132" s="117">
        <f t="shared" si="79"/>
        <v>0</v>
      </c>
      <c r="J132" s="117">
        <f t="shared" si="79"/>
        <v>0</v>
      </c>
      <c r="K132" s="117">
        <f t="shared" si="79"/>
        <v>0</v>
      </c>
      <c r="L132" s="117">
        <f t="shared" si="79"/>
        <v>0</v>
      </c>
      <c r="M132" s="117">
        <f t="shared" si="79"/>
        <v>0</v>
      </c>
      <c r="N132" s="117">
        <f t="shared" si="79"/>
        <v>0</v>
      </c>
      <c r="O132" s="117">
        <f t="shared" si="79"/>
        <v>0</v>
      </c>
      <c r="P132" s="117">
        <f t="shared" si="79"/>
        <v>0</v>
      </c>
      <c r="Q132" s="117">
        <f t="shared" si="79"/>
        <v>0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0.65389279962732949</v>
      </c>
      <c r="C134" s="115">
        <f t="shared" si="81"/>
        <v>0.61440733584782103</v>
      </c>
      <c r="D134" s="115">
        <f t="shared" si="81"/>
        <v>0.37969007173299157</v>
      </c>
      <c r="E134" s="115">
        <f t="shared" si="81"/>
        <v>0.35584290711665134</v>
      </c>
      <c r="F134" s="115">
        <f t="shared" si="81"/>
        <v>0.27561003798978306</v>
      </c>
      <c r="G134" s="115">
        <f t="shared" si="81"/>
        <v>0.19309212435136855</v>
      </c>
      <c r="H134" s="115">
        <f t="shared" si="81"/>
        <v>0.12363764410522063</v>
      </c>
      <c r="I134" s="115">
        <f t="shared" si="81"/>
        <v>0.16259852231405988</v>
      </c>
      <c r="J134" s="115">
        <f t="shared" si="81"/>
        <v>0.20970215484944502</v>
      </c>
      <c r="K134" s="115">
        <f t="shared" si="81"/>
        <v>0.16908913054922353</v>
      </c>
      <c r="L134" s="115">
        <f t="shared" si="81"/>
        <v>0.16037804018705112</v>
      </c>
      <c r="M134" s="115">
        <f t="shared" si="81"/>
        <v>0.15188553782788761</v>
      </c>
      <c r="N134" s="115">
        <f t="shared" si="81"/>
        <v>0.1892800877569186</v>
      </c>
      <c r="O134" s="115">
        <f t="shared" si="81"/>
        <v>0.23267390082027473</v>
      </c>
      <c r="P134" s="115">
        <f t="shared" si="81"/>
        <v>0.19607364597460222</v>
      </c>
      <c r="Q134" s="115">
        <f t="shared" si="81"/>
        <v>0.22882005460422125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0.34610720037267051</v>
      </c>
      <c r="C135" s="28">
        <f t="shared" si="82"/>
        <v>0.38559266415217902</v>
      </c>
      <c r="D135" s="28">
        <f t="shared" si="82"/>
        <v>0.62030992826700837</v>
      </c>
      <c r="E135" s="28">
        <f t="shared" si="82"/>
        <v>0.64415709288334866</v>
      </c>
      <c r="F135" s="28">
        <f t="shared" si="82"/>
        <v>0.72438996201021699</v>
      </c>
      <c r="G135" s="28">
        <f t="shared" si="82"/>
        <v>0.80690787564863142</v>
      </c>
      <c r="H135" s="28">
        <f t="shared" si="82"/>
        <v>0.8763623558947794</v>
      </c>
      <c r="I135" s="28">
        <f t="shared" si="82"/>
        <v>0.83740147768594009</v>
      </c>
      <c r="J135" s="28">
        <f t="shared" si="82"/>
        <v>0.79029784515055501</v>
      </c>
      <c r="K135" s="28">
        <f t="shared" si="82"/>
        <v>0.83091086945077641</v>
      </c>
      <c r="L135" s="28">
        <f t="shared" si="82"/>
        <v>0.83962195981294885</v>
      </c>
      <c r="M135" s="28">
        <f t="shared" si="82"/>
        <v>0.84811446217211228</v>
      </c>
      <c r="N135" s="28">
        <f t="shared" si="82"/>
        <v>0.81071991224308149</v>
      </c>
      <c r="O135" s="28">
        <f t="shared" si="82"/>
        <v>0.76732609917972527</v>
      </c>
      <c r="P135" s="28">
        <f t="shared" si="82"/>
        <v>0.8039263540253978</v>
      </c>
      <c r="Q135" s="28">
        <f t="shared" si="82"/>
        <v>0.77117994539577872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12.252785975897332</v>
      </c>
      <c r="C4" s="166">
        <v>14.059519999999999</v>
      </c>
      <c r="D4" s="166">
        <v>13.20002</v>
      </c>
      <c r="E4" s="166">
        <v>12.099450000000001</v>
      </c>
      <c r="F4" s="166">
        <v>10.50123</v>
      </c>
      <c r="G4" s="166">
        <v>11.113111854834994</v>
      </c>
      <c r="H4" s="166">
        <v>11.51816</v>
      </c>
      <c r="I4" s="166">
        <v>13.12374</v>
      </c>
      <c r="J4" s="166">
        <v>13.801219999999999</v>
      </c>
      <c r="K4" s="166">
        <v>12.623899999999999</v>
      </c>
      <c r="L4" s="166">
        <v>13.351260797511712</v>
      </c>
      <c r="M4" s="166">
        <v>14.121369770538378</v>
      </c>
      <c r="N4" s="166">
        <v>15.142786722833961</v>
      </c>
      <c r="O4" s="166">
        <v>16.153972920406279</v>
      </c>
      <c r="P4" s="166">
        <v>14.618215148317315</v>
      </c>
      <c r="Q4" s="166">
        <v>15.621032846336252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7.0938109187403358</v>
      </c>
      <c r="C6" s="75">
        <v>8.1581899999999994</v>
      </c>
      <c r="D6" s="75">
        <v>7.10006</v>
      </c>
      <c r="E6" s="75">
        <v>6.0993300000000001</v>
      </c>
      <c r="F6" s="75">
        <v>4.1000899999999998</v>
      </c>
      <c r="G6" s="75">
        <v>3.0398939604561948</v>
      </c>
      <c r="H6" s="75">
        <v>2.0173999999999999</v>
      </c>
      <c r="I6" s="75">
        <v>3.0229599999999999</v>
      </c>
      <c r="J6" s="75">
        <v>4.0999499999999998</v>
      </c>
      <c r="K6" s="75">
        <v>3.0238999999999998</v>
      </c>
      <c r="L6" s="75">
        <v>3.0333698777194988</v>
      </c>
      <c r="M6" s="75">
        <v>3.0384454026349554</v>
      </c>
      <c r="N6" s="75">
        <v>4.0604009677674799</v>
      </c>
      <c r="O6" s="75">
        <v>5.071026858098965</v>
      </c>
      <c r="P6" s="75">
        <v>4.0604275183391705</v>
      </c>
      <c r="Q6" s="75">
        <v>5.0636306369750343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5.1589750571569954</v>
      </c>
      <c r="C14" s="74">
        <v>5.9013299999999997</v>
      </c>
      <c r="D14" s="74">
        <v>6.0999600000000003</v>
      </c>
      <c r="E14" s="74">
        <v>6.0001199999999999</v>
      </c>
      <c r="F14" s="74">
        <v>6.4011399999999998</v>
      </c>
      <c r="G14" s="74">
        <v>8.0732178943787982</v>
      </c>
      <c r="H14" s="74">
        <v>9.5007599999999996</v>
      </c>
      <c r="I14" s="74">
        <v>10.10078</v>
      </c>
      <c r="J14" s="74">
        <v>9.7012699999999992</v>
      </c>
      <c r="K14" s="74">
        <v>9.6</v>
      </c>
      <c r="L14" s="74">
        <v>10.317890919792212</v>
      </c>
      <c r="M14" s="74">
        <v>11.082924367903422</v>
      </c>
      <c r="N14" s="74">
        <v>11.082385755066481</v>
      </c>
      <c r="O14" s="74">
        <v>11.082946062307313</v>
      </c>
      <c r="P14" s="74">
        <v>10.557787629978145</v>
      </c>
      <c r="Q14" s="74">
        <v>10.557402209361218</v>
      </c>
    </row>
    <row r="16" spans="1:17" ht="11.45" customHeight="1" x14ac:dyDescent="0.25">
      <c r="A16" s="27" t="s">
        <v>81</v>
      </c>
      <c r="B16" s="68">
        <f t="shared" ref="B16" si="0">SUM(B17,B23)</f>
        <v>12.252785975897332</v>
      </c>
      <c r="C16" s="68">
        <f t="shared" ref="C16:Q16" si="1">SUM(C17,C23)</f>
        <v>14.059519999999999</v>
      </c>
      <c r="D16" s="68">
        <f t="shared" si="1"/>
        <v>13.20002</v>
      </c>
      <c r="E16" s="68">
        <f t="shared" si="1"/>
        <v>12.099450000000001</v>
      </c>
      <c r="F16" s="68">
        <f t="shared" si="1"/>
        <v>10.50123</v>
      </c>
      <c r="G16" s="68">
        <f t="shared" si="1"/>
        <v>11.113111854834994</v>
      </c>
      <c r="H16" s="68">
        <f t="shared" si="1"/>
        <v>11.51816</v>
      </c>
      <c r="I16" s="68">
        <f t="shared" si="1"/>
        <v>13.123739999999998</v>
      </c>
      <c r="J16" s="68">
        <f t="shared" si="1"/>
        <v>13.801219999999997</v>
      </c>
      <c r="K16" s="68">
        <f t="shared" si="1"/>
        <v>12.623899999999999</v>
      </c>
      <c r="L16" s="68">
        <f t="shared" si="1"/>
        <v>13.351260797511713</v>
      </c>
      <c r="M16" s="68">
        <f t="shared" si="1"/>
        <v>14.121369770538378</v>
      </c>
      <c r="N16" s="68">
        <f t="shared" si="1"/>
        <v>15.142786722833961</v>
      </c>
      <c r="O16" s="68">
        <f t="shared" si="1"/>
        <v>16.153972920406279</v>
      </c>
      <c r="P16" s="68">
        <f t="shared" si="1"/>
        <v>14.618215148317315</v>
      </c>
      <c r="Q16" s="68">
        <f t="shared" si="1"/>
        <v>15.621032846336252</v>
      </c>
    </row>
    <row r="17" spans="1:17" ht="11.45" customHeight="1" x14ac:dyDescent="0.25">
      <c r="A17" s="25" t="s">
        <v>39</v>
      </c>
      <c r="B17" s="79">
        <f t="shared" ref="B17" si="2">SUM(B18,B19,B22)</f>
        <v>6.4049116928255518</v>
      </c>
      <c r="C17" s="79">
        <f t="shared" ref="C17:Q17" si="3">SUM(C18,C19,C22)</f>
        <v>8.4570116544500493</v>
      </c>
      <c r="D17" s="79">
        <f t="shared" si="3"/>
        <v>6.4956901952851442</v>
      </c>
      <c r="E17" s="79">
        <f t="shared" si="3"/>
        <v>5.9548479771970175</v>
      </c>
      <c r="F17" s="79">
        <f t="shared" si="3"/>
        <v>4.498098599736382</v>
      </c>
      <c r="G17" s="79">
        <f t="shared" si="3"/>
        <v>6.0423337502090622</v>
      </c>
      <c r="H17" s="79">
        <f t="shared" si="3"/>
        <v>8.5406071435346966</v>
      </c>
      <c r="I17" s="79">
        <f t="shared" si="3"/>
        <v>10.465569193910358</v>
      </c>
      <c r="J17" s="79">
        <f t="shared" si="3"/>
        <v>11.039372177059004</v>
      </c>
      <c r="K17" s="79">
        <f t="shared" si="3"/>
        <v>9.6105962320770111</v>
      </c>
      <c r="L17" s="79">
        <f t="shared" si="3"/>
        <v>11.782941716787509</v>
      </c>
      <c r="M17" s="79">
        <f t="shared" si="3"/>
        <v>12.624630053873428</v>
      </c>
      <c r="N17" s="79">
        <f t="shared" si="3"/>
        <v>13.687815670011734</v>
      </c>
      <c r="O17" s="79">
        <f t="shared" si="3"/>
        <v>14.691728347910706</v>
      </c>
      <c r="P17" s="79">
        <f t="shared" si="3"/>
        <v>13.340768985146205</v>
      </c>
      <c r="Q17" s="79">
        <f t="shared" si="3"/>
        <v>14.291433310604205</v>
      </c>
    </row>
    <row r="18" spans="1:17" ht="11.45" customHeight="1" x14ac:dyDescent="0.25">
      <c r="A18" s="91" t="s">
        <v>21</v>
      </c>
      <c r="B18" s="123">
        <v>0</v>
      </c>
      <c r="C18" s="123">
        <v>0</v>
      </c>
      <c r="D18" s="123">
        <v>0</v>
      </c>
      <c r="E18" s="123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</row>
    <row r="19" spans="1:17" ht="11.45" customHeight="1" x14ac:dyDescent="0.25">
      <c r="A19" s="19" t="s">
        <v>20</v>
      </c>
      <c r="B19" s="76">
        <f t="shared" ref="B19" si="4">SUM(B20:B21)</f>
        <v>6.4049116928255518</v>
      </c>
      <c r="C19" s="76">
        <f t="shared" ref="C19:Q19" si="5">SUM(C20:C21)</f>
        <v>8.4570116544500493</v>
      </c>
      <c r="D19" s="76">
        <f t="shared" si="5"/>
        <v>6.4956901952851442</v>
      </c>
      <c r="E19" s="76">
        <f t="shared" si="5"/>
        <v>5.9548479771970175</v>
      </c>
      <c r="F19" s="76">
        <f t="shared" si="5"/>
        <v>4.498098599736382</v>
      </c>
      <c r="G19" s="76">
        <f t="shared" si="5"/>
        <v>6.0423337502090622</v>
      </c>
      <c r="H19" s="76">
        <f t="shared" si="5"/>
        <v>8.5406071435346966</v>
      </c>
      <c r="I19" s="76">
        <f t="shared" si="5"/>
        <v>10.465569193910358</v>
      </c>
      <c r="J19" s="76">
        <f t="shared" si="5"/>
        <v>11.039372177059004</v>
      </c>
      <c r="K19" s="76">
        <f t="shared" si="5"/>
        <v>9.6105962320770111</v>
      </c>
      <c r="L19" s="76">
        <f t="shared" si="5"/>
        <v>11.782941716787509</v>
      </c>
      <c r="M19" s="76">
        <f t="shared" si="5"/>
        <v>12.624630053873428</v>
      </c>
      <c r="N19" s="76">
        <f t="shared" si="5"/>
        <v>13.687815670011734</v>
      </c>
      <c r="O19" s="76">
        <f t="shared" si="5"/>
        <v>14.691728347910706</v>
      </c>
      <c r="P19" s="76">
        <f t="shared" si="5"/>
        <v>13.340768985146205</v>
      </c>
      <c r="Q19" s="76">
        <f t="shared" si="5"/>
        <v>14.291433310604205</v>
      </c>
    </row>
    <row r="20" spans="1:17" ht="11.45" customHeight="1" x14ac:dyDescent="0.25">
      <c r="A20" s="62" t="s">
        <v>118</v>
      </c>
      <c r="B20" s="77">
        <v>2.5589190810042011</v>
      </c>
      <c r="C20" s="77">
        <v>3.9802709760888648</v>
      </c>
      <c r="D20" s="77">
        <v>3.4831285153143865</v>
      </c>
      <c r="E20" s="77">
        <v>2.8921611413725032</v>
      </c>
      <c r="F20" s="77">
        <v>1.4801301258414057</v>
      </c>
      <c r="G20" s="77">
        <v>1.3576064862530137</v>
      </c>
      <c r="H20" s="77">
        <v>1.3368571995159106</v>
      </c>
      <c r="I20" s="77">
        <v>2.2588191056593496</v>
      </c>
      <c r="J20" s="77">
        <v>3.1200340895430414</v>
      </c>
      <c r="K20" s="77">
        <v>2.1289826694516156</v>
      </c>
      <c r="L20" s="77">
        <v>2.5894634084849715</v>
      </c>
      <c r="M20" s="77">
        <v>2.6348975532343393</v>
      </c>
      <c r="N20" s="77">
        <v>3.5824986783163588</v>
      </c>
      <c r="O20" s="77">
        <v>4.5018677314262234</v>
      </c>
      <c r="P20" s="77">
        <v>3.6168200307856511</v>
      </c>
      <c r="Q20" s="77">
        <v>4.5347418222128706</v>
      </c>
    </row>
    <row r="21" spans="1:17" ht="11.45" customHeight="1" x14ac:dyDescent="0.25">
      <c r="A21" s="62" t="s">
        <v>16</v>
      </c>
      <c r="B21" s="77">
        <v>3.8459926118213512</v>
      </c>
      <c r="C21" s="77">
        <v>4.4767406783611836</v>
      </c>
      <c r="D21" s="77">
        <v>3.0125616799707573</v>
      </c>
      <c r="E21" s="77">
        <v>3.0626868358245143</v>
      </c>
      <c r="F21" s="77">
        <v>3.0179684738949764</v>
      </c>
      <c r="G21" s="77">
        <v>4.6847272639560487</v>
      </c>
      <c r="H21" s="77">
        <v>7.2037499440187851</v>
      </c>
      <c r="I21" s="77">
        <v>8.2067500882510096</v>
      </c>
      <c r="J21" s="77">
        <v>7.9193380875159631</v>
      </c>
      <c r="K21" s="77">
        <v>7.4816135626253946</v>
      </c>
      <c r="L21" s="77">
        <v>9.1934783083025362</v>
      </c>
      <c r="M21" s="77">
        <v>9.9897325006390894</v>
      </c>
      <c r="N21" s="77">
        <v>10.105316991695375</v>
      </c>
      <c r="O21" s="77">
        <v>10.189860616484482</v>
      </c>
      <c r="P21" s="77">
        <v>9.7239489543605551</v>
      </c>
      <c r="Q21" s="77">
        <v>9.7566914883913345</v>
      </c>
    </row>
    <row r="22" spans="1:17" ht="11.45" customHeight="1" x14ac:dyDescent="0.25">
      <c r="A22" s="118" t="s">
        <v>19</v>
      </c>
      <c r="B22" s="122">
        <v>0</v>
      </c>
      <c r="C22" s="122">
        <v>0</v>
      </c>
      <c r="D22" s="122">
        <v>0</v>
      </c>
      <c r="E22" s="122">
        <v>0</v>
      </c>
      <c r="F22" s="122">
        <v>0</v>
      </c>
      <c r="G22" s="122">
        <v>0</v>
      </c>
      <c r="H22" s="122">
        <v>0</v>
      </c>
      <c r="I22" s="122">
        <v>0</v>
      </c>
      <c r="J22" s="122">
        <v>0</v>
      </c>
      <c r="K22" s="122">
        <v>0</v>
      </c>
      <c r="L22" s="122">
        <v>0</v>
      </c>
      <c r="M22" s="122">
        <v>0</v>
      </c>
      <c r="N22" s="122">
        <v>0</v>
      </c>
      <c r="O22" s="122">
        <v>0</v>
      </c>
      <c r="P22" s="122">
        <v>0</v>
      </c>
      <c r="Q22" s="122">
        <v>0</v>
      </c>
    </row>
    <row r="23" spans="1:17" ht="11.45" customHeight="1" x14ac:dyDescent="0.25">
      <c r="A23" s="25" t="s">
        <v>18</v>
      </c>
      <c r="B23" s="79">
        <f t="shared" ref="B23" si="6">SUM(B24:B25)</f>
        <v>5.8478742830717803</v>
      </c>
      <c r="C23" s="79">
        <f t="shared" ref="C23:Q23" si="7">SUM(C24:C25)</f>
        <v>5.6025083455499507</v>
      </c>
      <c r="D23" s="79">
        <f t="shared" si="7"/>
        <v>6.7043298047148561</v>
      </c>
      <c r="E23" s="79">
        <f t="shared" si="7"/>
        <v>6.1446020228029834</v>
      </c>
      <c r="F23" s="79">
        <f t="shared" si="7"/>
        <v>6.0031314002636176</v>
      </c>
      <c r="G23" s="79">
        <f t="shared" si="7"/>
        <v>5.0707781046259317</v>
      </c>
      <c r="H23" s="79">
        <f t="shared" si="7"/>
        <v>2.9775528564653038</v>
      </c>
      <c r="I23" s="79">
        <f t="shared" si="7"/>
        <v>2.6581708060896405</v>
      </c>
      <c r="J23" s="79">
        <f t="shared" si="7"/>
        <v>2.761847822940994</v>
      </c>
      <c r="K23" s="79">
        <f t="shared" si="7"/>
        <v>3.0133037679229884</v>
      </c>
      <c r="L23" s="79">
        <f t="shared" si="7"/>
        <v>1.5683190807242045</v>
      </c>
      <c r="M23" s="79">
        <f t="shared" si="7"/>
        <v>1.4967397166649499</v>
      </c>
      <c r="N23" s="79">
        <f t="shared" si="7"/>
        <v>1.4549710528222262</v>
      </c>
      <c r="O23" s="79">
        <f t="shared" si="7"/>
        <v>1.4622445724955735</v>
      </c>
      <c r="P23" s="79">
        <f t="shared" si="7"/>
        <v>1.2774461631711096</v>
      </c>
      <c r="Q23" s="79">
        <f t="shared" si="7"/>
        <v>1.329599535732048</v>
      </c>
    </row>
    <row r="24" spans="1:17" ht="11.45" customHeight="1" x14ac:dyDescent="0.25">
      <c r="A24" s="116" t="s">
        <v>118</v>
      </c>
      <c r="B24" s="77">
        <v>4.5348918377361356</v>
      </c>
      <c r="C24" s="77">
        <v>4.1779190239111346</v>
      </c>
      <c r="D24" s="77">
        <v>3.6169314846856135</v>
      </c>
      <c r="E24" s="77">
        <v>3.2071688586274978</v>
      </c>
      <c r="F24" s="77">
        <v>2.6199598741585941</v>
      </c>
      <c r="G24" s="77">
        <v>1.6822874742031819</v>
      </c>
      <c r="H24" s="77">
        <v>0.68054280048408955</v>
      </c>
      <c r="I24" s="77">
        <v>0.76414089434064969</v>
      </c>
      <c r="J24" s="77">
        <v>0.9799159104569577</v>
      </c>
      <c r="K24" s="77">
        <v>0.89491733054838385</v>
      </c>
      <c r="L24" s="77">
        <v>0.44390646923452759</v>
      </c>
      <c r="M24" s="77">
        <v>0.40354784940061655</v>
      </c>
      <c r="N24" s="77">
        <v>0.47790228945112107</v>
      </c>
      <c r="O24" s="77">
        <v>0.56915912667274249</v>
      </c>
      <c r="P24" s="77">
        <v>0.4436074875535187</v>
      </c>
      <c r="Q24" s="77">
        <v>0.52888881476216409</v>
      </c>
    </row>
    <row r="25" spans="1:17" ht="11.45" customHeight="1" x14ac:dyDescent="0.25">
      <c r="A25" s="93" t="s">
        <v>16</v>
      </c>
      <c r="B25" s="74">
        <v>1.3129824453356442</v>
      </c>
      <c r="C25" s="74">
        <v>1.4245893216388161</v>
      </c>
      <c r="D25" s="74">
        <v>3.087398320029243</v>
      </c>
      <c r="E25" s="74">
        <v>2.9374331641754856</v>
      </c>
      <c r="F25" s="74">
        <v>3.3831715261050235</v>
      </c>
      <c r="G25" s="74">
        <v>3.38849063042275</v>
      </c>
      <c r="H25" s="74">
        <v>2.2970100559812141</v>
      </c>
      <c r="I25" s="74">
        <v>1.8940299117489909</v>
      </c>
      <c r="J25" s="74">
        <v>1.7819319124840363</v>
      </c>
      <c r="K25" s="74">
        <v>2.1183864373746046</v>
      </c>
      <c r="L25" s="74">
        <v>1.1244126114896769</v>
      </c>
      <c r="M25" s="74">
        <v>1.0931918672643333</v>
      </c>
      <c r="N25" s="74">
        <v>0.97706876337110504</v>
      </c>
      <c r="O25" s="74">
        <v>0.893085445822831</v>
      </c>
      <c r="P25" s="74">
        <v>0.83383867561759084</v>
      </c>
      <c r="Q25" s="74">
        <v>0.80071072096988405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234.8616149787274</v>
      </c>
      <c r="C30" s="79">
        <f>IF(C17=0,"",C17/TrRail_act!C15*100)</f>
        <v>238.04978718749959</v>
      </c>
      <c r="D30" s="79">
        <f>IF(D17=0,"",D17/TrRail_act!D15*100)</f>
        <v>246.7872007832508</v>
      </c>
      <c r="E30" s="79">
        <f>IF(E17=0,"",E17/TrRail_act!E15*100)</f>
        <v>236.45120747213281</v>
      </c>
      <c r="F30" s="79">
        <f>IF(F17=0,"",F17/TrRail_act!F15*100)</f>
        <v>210.14738864910134</v>
      </c>
      <c r="G30" s="79">
        <f>IF(G17=0,"",G17/TrRail_act!G15*100)</f>
        <v>195.44491190666017</v>
      </c>
      <c r="H30" s="79">
        <f>IF(H17=0,"",H17/TrRail_act!H15*100)</f>
        <v>184.69297421396197</v>
      </c>
      <c r="I30" s="79">
        <f>IF(I17=0,"",I17/TrRail_act!I15*100)</f>
        <v>188.74362105990369</v>
      </c>
      <c r="J30" s="79">
        <f>IF(J17=0,"",J17/TrRail_act!J15*100)</f>
        <v>192.56811590239866</v>
      </c>
      <c r="K30" s="79">
        <f>IF(K17=0,"",K17/TrRail_act!K15*100)</f>
        <v>184.72884107918023</v>
      </c>
      <c r="L30" s="79">
        <f>IF(L17=0,"",L17/TrRail_act!L15*100)</f>
        <v>183.36106866448759</v>
      </c>
      <c r="M30" s="79">
        <f>IF(M17=0,"",M17/TrRail_act!M15*100)</f>
        <v>181.04906549388252</v>
      </c>
      <c r="N30" s="79">
        <f>IF(N17=0,"",N17/TrRail_act!N15*100)</f>
        <v>180.66884291027429</v>
      </c>
      <c r="O30" s="79">
        <f>IF(O17=0,"",O17/TrRail_act!O15*100)</f>
        <v>181.02648418307612</v>
      </c>
      <c r="P30" s="79">
        <f>IF(P17=0,"",P17/TrRail_act!P15*100)</f>
        <v>170.34911144841925</v>
      </c>
      <c r="Q30" s="79">
        <f>IF(Q17=0,"",Q17/TrRail_act!Q15*100)</f>
        <v>169.75214764941447</v>
      </c>
    </row>
    <row r="31" spans="1:17" ht="11.45" customHeight="1" x14ac:dyDescent="0.25">
      <c r="A31" s="91" t="s">
        <v>21</v>
      </c>
      <c r="B31" s="123" t="str">
        <f>IF(B18=0,"",B18/TrRail_act!B16*100)</f>
        <v/>
      </c>
      <c r="C31" s="123" t="str">
        <f>IF(C18=0,"",C18/TrRail_act!C16*100)</f>
        <v/>
      </c>
      <c r="D31" s="123" t="str">
        <f>IF(D18=0,"",D18/TrRail_act!D16*100)</f>
        <v/>
      </c>
      <c r="E31" s="123" t="str">
        <f>IF(E18=0,"",E18/TrRail_act!E16*100)</f>
        <v/>
      </c>
      <c r="F31" s="123" t="str">
        <f>IF(F18=0,"",F18/TrRail_act!F16*100)</f>
        <v/>
      </c>
      <c r="G31" s="123" t="str">
        <f>IF(G18=0,"",G18/TrRail_act!G16*100)</f>
        <v/>
      </c>
      <c r="H31" s="123" t="str">
        <f>IF(H18=0,"",H18/TrRail_act!H16*100)</f>
        <v/>
      </c>
      <c r="I31" s="123" t="str">
        <f>IF(I18=0,"",I18/TrRail_act!I16*100)</f>
        <v/>
      </c>
      <c r="J31" s="123" t="str">
        <f>IF(J18=0,"",J18/TrRail_act!J16*100)</f>
        <v/>
      </c>
      <c r="K31" s="123" t="str">
        <f>IF(K18=0,"",K18/TrRail_act!K16*100)</f>
        <v/>
      </c>
      <c r="L31" s="123" t="str">
        <f>IF(L18=0,"",L18/TrRail_act!L16*100)</f>
        <v/>
      </c>
      <c r="M31" s="123" t="str">
        <f>IF(M18=0,"",M18/TrRail_act!M16*100)</f>
        <v/>
      </c>
      <c r="N31" s="123" t="str">
        <f>IF(N18=0,"",N18/TrRail_act!N16*100)</f>
        <v/>
      </c>
      <c r="O31" s="123" t="str">
        <f>IF(O18=0,"",O18/TrRail_act!O16*100)</f>
        <v/>
      </c>
      <c r="P31" s="123" t="str">
        <f>IF(P18=0,"",P18/TrRail_act!P16*100)</f>
        <v/>
      </c>
      <c r="Q31" s="123" t="str">
        <f>IF(Q18=0,"",Q18/TrRail_act!Q16*100)</f>
        <v/>
      </c>
    </row>
    <row r="32" spans="1:17" ht="11.45" customHeight="1" x14ac:dyDescent="0.25">
      <c r="A32" s="19" t="s">
        <v>20</v>
      </c>
      <c r="B32" s="76">
        <f>IF(B19=0,"",B19/TrRail_act!B17*100)</f>
        <v>234.8616149787274</v>
      </c>
      <c r="C32" s="76">
        <f>IF(C19=0,"",C19/TrRail_act!C17*100)</f>
        <v>238.04978718749959</v>
      </c>
      <c r="D32" s="76">
        <f>IF(D19=0,"",D19/TrRail_act!D17*100)</f>
        <v>246.7872007832508</v>
      </c>
      <c r="E32" s="76">
        <f>IF(E19=0,"",E19/TrRail_act!E17*100)</f>
        <v>236.45120747213281</v>
      </c>
      <c r="F32" s="76">
        <f>IF(F19=0,"",F19/TrRail_act!F17*100)</f>
        <v>210.14738864910134</v>
      </c>
      <c r="G32" s="76">
        <f>IF(G19=0,"",G19/TrRail_act!G17*100)</f>
        <v>195.44491190666017</v>
      </c>
      <c r="H32" s="76">
        <f>IF(H19=0,"",H19/TrRail_act!H17*100)</f>
        <v>184.69297421396197</v>
      </c>
      <c r="I32" s="76">
        <f>IF(I19=0,"",I19/TrRail_act!I17*100)</f>
        <v>188.74362105990369</v>
      </c>
      <c r="J32" s="76">
        <f>IF(J19=0,"",J19/TrRail_act!J17*100)</f>
        <v>192.56811590239866</v>
      </c>
      <c r="K32" s="76">
        <f>IF(K19=0,"",K19/TrRail_act!K17*100)</f>
        <v>184.72884107918023</v>
      </c>
      <c r="L32" s="76">
        <f>IF(L19=0,"",L19/TrRail_act!L17*100)</f>
        <v>183.36106866448759</v>
      </c>
      <c r="M32" s="76">
        <f>IF(M19=0,"",M19/TrRail_act!M17*100)</f>
        <v>181.04906549388252</v>
      </c>
      <c r="N32" s="76">
        <f>IF(N19=0,"",N19/TrRail_act!N17*100)</f>
        <v>180.66884291027429</v>
      </c>
      <c r="O32" s="76">
        <f>IF(O19=0,"",O19/TrRail_act!O17*100)</f>
        <v>181.02648418307612</v>
      </c>
      <c r="P32" s="76">
        <f>IF(P19=0,"",P19/TrRail_act!P17*100)</f>
        <v>170.34911144841925</v>
      </c>
      <c r="Q32" s="76">
        <f>IF(Q19=0,"",Q19/TrRail_act!Q17*100)</f>
        <v>169.75214764941447</v>
      </c>
    </row>
    <row r="33" spans="1:17" ht="11.45" customHeight="1" x14ac:dyDescent="0.25">
      <c r="A33" s="62" t="s">
        <v>17</v>
      </c>
      <c r="B33" s="77">
        <f>IF(B20=0,"",B20/TrRail_act!B18*100)</f>
        <v>396.57907236882818</v>
      </c>
      <c r="C33" s="77">
        <f>IF(C20=0,"",C20/TrRail_act!C18*100)</f>
        <v>392.62083603872122</v>
      </c>
      <c r="D33" s="77">
        <f>IF(D20=0,"",D20/TrRail_act!D18*100)</f>
        <v>386.89501856060514</v>
      </c>
      <c r="E33" s="77">
        <f>IF(E20=0,"",E20/TrRail_act!E18*100)</f>
        <v>383.24805430298829</v>
      </c>
      <c r="F33" s="77">
        <f>IF(F20=0,"",F20/TrRail_act!F18*100)</f>
        <v>375.87948553901236</v>
      </c>
      <c r="G33" s="77">
        <f>IF(G20=0,"",G20/TrRail_act!G18*100)</f>
        <v>359.08449763782619</v>
      </c>
      <c r="H33" s="77">
        <f>IF(H20=0,"",H20/TrRail_act!H18*100)</f>
        <v>304.46313003410825</v>
      </c>
      <c r="I33" s="77">
        <f>IF(I20=0,"",I20/TrRail_act!I18*100)</f>
        <v>292.6850384952038</v>
      </c>
      <c r="J33" s="77">
        <f>IF(J20=0,"",J20/TrRail_act!J18*100)</f>
        <v>285.3604285824706</v>
      </c>
      <c r="K33" s="77">
        <f>IF(K20=0,"",K20/TrRail_act!K18*100)</f>
        <v>280.95446710087032</v>
      </c>
      <c r="L33" s="77">
        <f>IF(L20=0,"",L20/TrRail_act!L18*100)</f>
        <v>273.10550285802196</v>
      </c>
      <c r="M33" s="77">
        <f>IF(M20=0,"",M20/TrRail_act!M18*100)</f>
        <v>263.82335868614621</v>
      </c>
      <c r="N33" s="77">
        <f>IF(N20=0,"",N20/TrRail_act!N18*100)</f>
        <v>258.61463554721308</v>
      </c>
      <c r="O33" s="77">
        <f>IF(O20=0,"",O20/TrRail_act!O18*100)</f>
        <v>250.95201198129496</v>
      </c>
      <c r="P33" s="77">
        <f>IF(P20=0,"",P20/TrRail_act!P18*100)</f>
        <v>236.13142017671947</v>
      </c>
      <c r="Q33" s="77">
        <f>IF(Q20=0,"",Q20/TrRail_act!Q18*100)</f>
        <v>235.39540004082355</v>
      </c>
    </row>
    <row r="34" spans="1:17" ht="11.45" customHeight="1" x14ac:dyDescent="0.25">
      <c r="A34" s="62" t="s">
        <v>16</v>
      </c>
      <c r="B34" s="77">
        <f>IF(B21=0,"",B21/TrRail_act!B19*100)</f>
        <v>184.73899213233602</v>
      </c>
      <c r="C34" s="77">
        <f>IF(C21=0,"",C21/TrRail_act!C19*100)</f>
        <v>176.32923156405568</v>
      </c>
      <c r="D34" s="77">
        <f>IF(D21=0,"",D21/TrRail_act!D19*100)</f>
        <v>173.95307731338846</v>
      </c>
      <c r="E34" s="77">
        <f>IF(E21=0,"",E21/TrRail_act!E19*100)</f>
        <v>173.643260753215</v>
      </c>
      <c r="F34" s="77">
        <f>IF(F21=0,"",F21/TrRail_act!F19*100)</f>
        <v>172.78396695023471</v>
      </c>
      <c r="G34" s="77">
        <f>IF(G21=0,"",G21/TrRail_act!G19*100)</f>
        <v>172.64490059810538</v>
      </c>
      <c r="H34" s="77">
        <f>IF(H21=0,"",H21/TrRail_act!H19*100)</f>
        <v>172.12718519621143</v>
      </c>
      <c r="I34" s="77">
        <f>IF(I21=0,"",I21/TrRail_act!I19*100)</f>
        <v>171.93744795562444</v>
      </c>
      <c r="J34" s="77">
        <f>IF(J21=0,"",J21/TrRail_act!J19*100)</f>
        <v>170.6995152798165</v>
      </c>
      <c r="K34" s="77">
        <f>IF(K21=0,"",K21/TrRail_act!K19*100)</f>
        <v>168.32380474745199</v>
      </c>
      <c r="L34" s="77">
        <f>IF(L21=0,"",L21/TrRail_act!L19*100)</f>
        <v>167.82753668612179</v>
      </c>
      <c r="M34" s="77">
        <f>IF(M21=0,"",M21/TrRail_act!M19*100)</f>
        <v>167.21154224164948</v>
      </c>
      <c r="N34" s="77">
        <f>IF(N21=0,"",N21/TrRail_act!N19*100)</f>
        <v>163.2278960399326</v>
      </c>
      <c r="O34" s="77">
        <f>IF(O21=0,"",O21/TrRail_act!O19*100)</f>
        <v>161.18418530139374</v>
      </c>
      <c r="P34" s="77">
        <f>IF(P21=0,"",P21/TrRail_act!P19*100)</f>
        <v>154.35499514152932</v>
      </c>
      <c r="Q34" s="77">
        <f>IF(Q21=0,"",Q21/TrRail_act!Q19*100)</f>
        <v>150.27486133475</v>
      </c>
    </row>
    <row r="35" spans="1:17" ht="11.45" customHeight="1" x14ac:dyDescent="0.25">
      <c r="A35" s="118" t="s">
        <v>19</v>
      </c>
      <c r="B35" s="122" t="str">
        <f>IF(B22=0,"",B22/TrRail_act!B20*100)</f>
        <v/>
      </c>
      <c r="C35" s="122" t="str">
        <f>IF(C22=0,"",C22/TrRail_act!C20*100)</f>
        <v/>
      </c>
      <c r="D35" s="122" t="str">
        <f>IF(D22=0,"",D22/TrRail_act!D20*100)</f>
        <v/>
      </c>
      <c r="E35" s="122" t="str">
        <f>IF(E22=0,"",E22/TrRail_act!E20*100)</f>
        <v/>
      </c>
      <c r="F35" s="122" t="str">
        <f>IF(F22=0,"",F22/TrRail_act!F20*100)</f>
        <v/>
      </c>
      <c r="G35" s="122" t="str">
        <f>IF(G22=0,"",G22/TrRail_act!G20*100)</f>
        <v/>
      </c>
      <c r="H35" s="122" t="str">
        <f>IF(H22=0,"",H22/TrRail_act!H20*100)</f>
        <v/>
      </c>
      <c r="I35" s="122" t="str">
        <f>IF(I22=0,"",I22/TrRail_act!I20*100)</f>
        <v/>
      </c>
      <c r="J35" s="122" t="str">
        <f>IF(J22=0,"",J22/TrRail_act!J20*100)</f>
        <v/>
      </c>
      <c r="K35" s="122" t="str">
        <f>IF(K22=0,"",K22/TrRail_act!K20*100)</f>
        <v/>
      </c>
      <c r="L35" s="122" t="str">
        <f>IF(L22=0,"",L22/TrRail_act!L20*100)</f>
        <v/>
      </c>
      <c r="M35" s="122" t="str">
        <f>IF(M22=0,"",M22/TrRail_act!M20*100)</f>
        <v/>
      </c>
      <c r="N35" s="122" t="str">
        <f>IF(N22=0,"",N22/TrRail_act!N20*100)</f>
        <v/>
      </c>
      <c r="O35" s="122" t="str">
        <f>IF(O22=0,"",O22/TrRail_act!O20*100)</f>
        <v/>
      </c>
      <c r="P35" s="122" t="str">
        <f>IF(P22=0,"",P22/TrRail_act!P20*100)</f>
        <v/>
      </c>
      <c r="Q35" s="122" t="str">
        <f>IF(Q22=0,"",Q22/TrRail_act!Q20*100)</f>
        <v/>
      </c>
    </row>
    <row r="36" spans="1:17" ht="11.45" customHeight="1" x14ac:dyDescent="0.25">
      <c r="A36" s="25" t="s">
        <v>18</v>
      </c>
      <c r="B36" s="79">
        <f>IF(B23=0,"",B23/TrRail_act!B21*100)</f>
        <v>432.38518633349531</v>
      </c>
      <c r="C36" s="79">
        <f>IF(C23=0,"",C23/TrRail_act!C21*100)</f>
        <v>419.55391650757196</v>
      </c>
      <c r="D36" s="79">
        <f>IF(D23=0,"",D23/TrRail_act!D21*100)</f>
        <v>356.01029361029765</v>
      </c>
      <c r="E36" s="79">
        <f>IF(E23=0,"",E23/TrRail_act!E21*100)</f>
        <v>341.82539988524331</v>
      </c>
      <c r="F36" s="79">
        <f>IF(F23=0,"",F23/TrRail_act!F21*100)</f>
        <v>313.64322885389856</v>
      </c>
      <c r="G36" s="79">
        <f>IF(G23=0,"",G23/TrRail_act!G21*100)</f>
        <v>287.29620989382045</v>
      </c>
      <c r="H36" s="79">
        <f>IF(H23=0,"",H23/TrRail_act!H21*100)</f>
        <v>264.90683776381701</v>
      </c>
      <c r="I36" s="79">
        <f>IF(I23=0,"",I23/TrRail_act!I21*100)</f>
        <v>273.75600474661599</v>
      </c>
      <c r="J36" s="79">
        <f>IF(J23=0,"",J23/TrRail_act!J21*100)</f>
        <v>283.26644337856345</v>
      </c>
      <c r="K36" s="79">
        <f>IF(K23=0,"",K23/TrRail_act!K21*100)</f>
        <v>269.52627620062503</v>
      </c>
      <c r="L36" s="79">
        <f>IF(L23=0,"",L23/TrRail_act!L21*100)</f>
        <v>266.26809519935557</v>
      </c>
      <c r="M36" s="79">
        <f>IF(M23=0,"",M23/TrRail_act!M21*100)</f>
        <v>263.04740187433208</v>
      </c>
      <c r="N36" s="79">
        <f>IF(N23=0,"",N23/TrRail_act!N21*100)</f>
        <v>266.96716565545432</v>
      </c>
      <c r="O36" s="79">
        <f>IF(O23=0,"",O23/TrRail_act!O21*100)</f>
        <v>274.34232129372862</v>
      </c>
      <c r="P36" s="79">
        <f>IF(P23=0,"",P23/TrRail_act!P21*100)</f>
        <v>257.54962967159469</v>
      </c>
      <c r="Q36" s="79">
        <f>IF(Q23=0,"",Q23/TrRail_act!Q21*100)</f>
        <v>260.70579132000938</v>
      </c>
    </row>
    <row r="37" spans="1:17" ht="11.45" customHeight="1" x14ac:dyDescent="0.25">
      <c r="A37" s="116" t="s">
        <v>17</v>
      </c>
      <c r="B37" s="77">
        <f>IF(B24=0,"",B24/TrRail_act!B22*100)</f>
        <v>512.78245445668369</v>
      </c>
      <c r="C37" s="77">
        <f>IF(C24=0,"",C24/TrRail_act!C22*100)</f>
        <v>509.22403433464638</v>
      </c>
      <c r="D37" s="77">
        <f>IF(D24=0,"",D24/TrRail_act!D22*100)</f>
        <v>505.8458900822817</v>
      </c>
      <c r="E37" s="77">
        <f>IF(E24=0,"",E24/TrRail_act!E22*100)</f>
        <v>501.38817107433005</v>
      </c>
      <c r="F37" s="77">
        <f>IF(F24=0,"",F24/TrRail_act!F22*100)</f>
        <v>496.65827472319137</v>
      </c>
      <c r="G37" s="77">
        <f>IF(G24=0,"",G24/TrRail_act!G22*100)</f>
        <v>493.61794653909658</v>
      </c>
      <c r="H37" s="77">
        <f>IF(H24=0,"",H24/TrRail_act!H22*100)</f>
        <v>489.70936753742205</v>
      </c>
      <c r="I37" s="77">
        <f>IF(I24=0,"",I24/TrRail_act!I22*100)</f>
        <v>483.99137015818997</v>
      </c>
      <c r="J37" s="77">
        <f>IF(J24=0,"",J24/TrRail_act!J22*100)</f>
        <v>479.27116445923031</v>
      </c>
      <c r="K37" s="77">
        <f>IF(K24=0,"",K24/TrRail_act!K22*100)</f>
        <v>473.39691556539714</v>
      </c>
      <c r="L37" s="77">
        <f>IF(L24=0,"",L24/TrRail_act!L22*100)</f>
        <v>469.92795099015768</v>
      </c>
      <c r="M37" s="77">
        <f>IF(M24=0,"",M24/TrRail_act!M22*100)</f>
        <v>466.94566452002243</v>
      </c>
      <c r="N37" s="77">
        <f>IF(N24=0,"",N24/TrRail_act!N22*100)</f>
        <v>463.27373637887968</v>
      </c>
      <c r="O37" s="77">
        <f>IF(O24=0,"",O24/TrRail_act!O22*100)</f>
        <v>458.94307837005596</v>
      </c>
      <c r="P37" s="77">
        <f>IF(P24=0,"",P24/TrRail_act!P22*100)</f>
        <v>456.13979897102359</v>
      </c>
      <c r="Q37" s="77">
        <f>IF(Q24=0,"",Q24/TrRail_act!Q22*100)</f>
        <v>453.21066524707777</v>
      </c>
    </row>
    <row r="38" spans="1:17" ht="11.45" customHeight="1" x14ac:dyDescent="0.25">
      <c r="A38" s="93" t="s">
        <v>16</v>
      </c>
      <c r="B38" s="74">
        <f>IF(B25=0,"",B25/TrRail_act!B23*100)</f>
        <v>280.49237775033157</v>
      </c>
      <c r="C38" s="74">
        <f>IF(C25=0,"",C25/TrRail_act!C23*100)</f>
        <v>276.67262409390332</v>
      </c>
      <c r="D38" s="74">
        <f>IF(D25=0,"",D25/TrRail_act!D23*100)</f>
        <v>264.29632003011858</v>
      </c>
      <c r="E38" s="74">
        <f>IF(E25=0,"",E25/TrRail_act!E23*100)</f>
        <v>253.68031696244157</v>
      </c>
      <c r="F38" s="74">
        <f>IF(F25=0,"",F25/TrRail_act!F23*100)</f>
        <v>244.01114338882383</v>
      </c>
      <c r="G38" s="74">
        <f>IF(G25=0,"",G25/TrRail_act!G23*100)</f>
        <v>237.92365618479221</v>
      </c>
      <c r="H38" s="74">
        <f>IF(H25=0,"",H25/TrRail_act!H23*100)</f>
        <v>233.19158324250191</v>
      </c>
      <c r="I38" s="74">
        <f>IF(I25=0,"",I25/TrRail_act!I23*100)</f>
        <v>232.93453420354783</v>
      </c>
      <c r="J38" s="74">
        <f>IF(J25=0,"",J25/TrRail_act!J23*100)</f>
        <v>231.25742851980468</v>
      </c>
      <c r="K38" s="74">
        <f>IF(K25=0,"",K25/TrRail_act!K23*100)</f>
        <v>228.03890321982698</v>
      </c>
      <c r="L38" s="74">
        <f>IF(L25=0,"",L25/TrRail_act!L23*100)</f>
        <v>227.36657749276438</v>
      </c>
      <c r="M38" s="74">
        <f>IF(M25=0,"",M25/TrRail_act!M23*100)</f>
        <v>226.53205086286943</v>
      </c>
      <c r="N38" s="74">
        <f>IF(N25=0,"",N25/TrRail_act!N23*100)</f>
        <v>221.13515342451655</v>
      </c>
      <c r="O38" s="74">
        <f>IF(O25=0,"",O25/TrRail_act!O23*100)</f>
        <v>218.36640924115974</v>
      </c>
      <c r="P38" s="74">
        <f>IF(P25=0,"",P25/TrRail_act!P23*100)</f>
        <v>209.11447344828917</v>
      </c>
      <c r="Q38" s="74">
        <f>IF(Q25=0,"",Q25/TrRail_act!Q23*100)</f>
        <v>203.58685814940679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19.291902689233591</v>
      </c>
      <c r="C41" s="79">
        <f>IF(C17=0,"",C17/TrRail_act!C4*1000)</f>
        <v>24.442230215173552</v>
      </c>
      <c r="D41" s="79">
        <f>IF(D17=0,"",D17/TrRail_act!D4*1000)</f>
        <v>24.237649982407255</v>
      </c>
      <c r="E41" s="79">
        <f>IF(E17=0,"",E17/TrRail_act!E4*1000)</f>
        <v>22.728427393881745</v>
      </c>
      <c r="F41" s="79">
        <f>IF(F17=0,"",F17/TrRail_act!F4*1000)</f>
        <v>17.779045848760404</v>
      </c>
      <c r="G41" s="79">
        <f>IF(G17=0,"",G17/TrRail_act!G4*1000)</f>
        <v>22.63046348392907</v>
      </c>
      <c r="H41" s="79">
        <f>IF(H17=0,"",H17/TrRail_act!H4*1000)</f>
        <v>28.659755515217103</v>
      </c>
      <c r="I41" s="79">
        <f>IF(I17=0,"",I17/TrRail_act!I4*1000)</f>
        <v>33.118889854146701</v>
      </c>
      <c r="J41" s="79">
        <f>IF(J17=0,"",J17/TrRail_act!J4*1000)</f>
        <v>31.99818022335943</v>
      </c>
      <c r="K41" s="79">
        <f>IF(K17=0,"",K17/TrRail_act!K4*1000)</f>
        <v>28.860649345576611</v>
      </c>
      <c r="L41" s="79">
        <f>IF(L17=0,"",L17/TrRail_act!L4*1000)</f>
        <v>33.956604371145559</v>
      </c>
      <c r="M41" s="79">
        <f>IF(M17=0,"",M17/TrRail_act!M4*1000)</f>
        <v>36.173725082731885</v>
      </c>
      <c r="N41" s="79">
        <f>IF(N17=0,"",N17/TrRail_act!N4*1000)</f>
        <v>36.696556756063629</v>
      </c>
      <c r="O41" s="79">
        <f>IF(O17=0,"",O17/TrRail_act!O4*1000)</f>
        <v>37.288650629214992</v>
      </c>
      <c r="P41" s="79">
        <f>IF(P17=0,"",P17/TrRail_act!P4*1000)</f>
        <v>36.450188484006027</v>
      </c>
      <c r="Q41" s="79">
        <f>IF(Q17=0,"",Q17/TrRail_act!Q4*1000)</f>
        <v>34.190031843550734</v>
      </c>
    </row>
    <row r="42" spans="1:17" ht="11.45" customHeight="1" x14ac:dyDescent="0.25">
      <c r="A42" s="91" t="s">
        <v>21</v>
      </c>
      <c r="B42" s="123" t="str">
        <f>IF(B18=0,"",B18/TrRail_act!B5*1000)</f>
        <v/>
      </c>
      <c r="C42" s="123" t="str">
        <f>IF(C18=0,"",C18/TrRail_act!C5*1000)</f>
        <v/>
      </c>
      <c r="D42" s="123" t="str">
        <f>IF(D18=0,"",D18/TrRail_act!D5*1000)</f>
        <v/>
      </c>
      <c r="E42" s="123" t="str">
        <f>IF(E18=0,"",E18/TrRail_act!E5*1000)</f>
        <v/>
      </c>
      <c r="F42" s="123" t="str">
        <f>IF(F18=0,"",F18/TrRail_act!F5*1000)</f>
        <v/>
      </c>
      <c r="G42" s="123" t="str">
        <f>IF(G18=0,"",G18/TrRail_act!G5*1000)</f>
        <v/>
      </c>
      <c r="H42" s="123" t="str">
        <f>IF(H18=0,"",H18/TrRail_act!H5*1000)</f>
        <v/>
      </c>
      <c r="I42" s="123" t="str">
        <f>IF(I18=0,"",I18/TrRail_act!I5*1000)</f>
        <v/>
      </c>
      <c r="J42" s="123" t="str">
        <f>IF(J18=0,"",J18/TrRail_act!J5*1000)</f>
        <v/>
      </c>
      <c r="K42" s="123" t="str">
        <f>IF(K18=0,"",K18/TrRail_act!K5*1000)</f>
        <v/>
      </c>
      <c r="L42" s="123" t="str">
        <f>IF(L18=0,"",L18/TrRail_act!L5*1000)</f>
        <v/>
      </c>
      <c r="M42" s="123" t="str">
        <f>IF(M18=0,"",M18/TrRail_act!M5*1000)</f>
        <v/>
      </c>
      <c r="N42" s="123" t="str">
        <f>IF(N18=0,"",N18/TrRail_act!N5*1000)</f>
        <v/>
      </c>
      <c r="O42" s="123" t="str">
        <f>IF(O18=0,"",O18/TrRail_act!O5*1000)</f>
        <v/>
      </c>
      <c r="P42" s="123" t="str">
        <f>IF(P18=0,"",P18/TrRail_act!P5*1000)</f>
        <v/>
      </c>
      <c r="Q42" s="123" t="str">
        <f>IF(Q18=0,"",Q18/TrRail_act!Q5*1000)</f>
        <v/>
      </c>
    </row>
    <row r="43" spans="1:17" ht="11.45" customHeight="1" x14ac:dyDescent="0.25">
      <c r="A43" s="19" t="s">
        <v>20</v>
      </c>
      <c r="B43" s="76">
        <f>IF(B19=0,"",B19/TrRail_act!B6*1000)</f>
        <v>19.291902689233591</v>
      </c>
      <c r="C43" s="76">
        <f>IF(C19=0,"",C19/TrRail_act!C6*1000)</f>
        <v>24.442230215173552</v>
      </c>
      <c r="D43" s="76">
        <f>IF(D19=0,"",D19/TrRail_act!D6*1000)</f>
        <v>24.237649982407255</v>
      </c>
      <c r="E43" s="76">
        <f>IF(E19=0,"",E19/TrRail_act!E6*1000)</f>
        <v>22.728427393881745</v>
      </c>
      <c r="F43" s="76">
        <f>IF(F19=0,"",F19/TrRail_act!F6*1000)</f>
        <v>17.779045848760404</v>
      </c>
      <c r="G43" s="76">
        <f>IF(G19=0,"",G19/TrRail_act!G6*1000)</f>
        <v>22.63046348392907</v>
      </c>
      <c r="H43" s="76">
        <f>IF(H19=0,"",H19/TrRail_act!H6*1000)</f>
        <v>28.659755515217103</v>
      </c>
      <c r="I43" s="76">
        <f>IF(I19=0,"",I19/TrRail_act!I6*1000)</f>
        <v>33.118889854146701</v>
      </c>
      <c r="J43" s="76">
        <f>IF(J19=0,"",J19/TrRail_act!J6*1000)</f>
        <v>31.99818022335943</v>
      </c>
      <c r="K43" s="76">
        <f>IF(K19=0,"",K19/TrRail_act!K6*1000)</f>
        <v>28.860649345576611</v>
      </c>
      <c r="L43" s="76">
        <f>IF(L19=0,"",L19/TrRail_act!L6*1000)</f>
        <v>33.956604371145559</v>
      </c>
      <c r="M43" s="76">
        <f>IF(M19=0,"",M19/TrRail_act!M6*1000)</f>
        <v>36.173725082731885</v>
      </c>
      <c r="N43" s="76">
        <f>IF(N19=0,"",N19/TrRail_act!N6*1000)</f>
        <v>36.696556756063629</v>
      </c>
      <c r="O43" s="76">
        <f>IF(O19=0,"",O19/TrRail_act!O6*1000)</f>
        <v>37.288650629214992</v>
      </c>
      <c r="P43" s="76">
        <f>IF(P19=0,"",P19/TrRail_act!P6*1000)</f>
        <v>36.450188484006027</v>
      </c>
      <c r="Q43" s="76">
        <f>IF(Q19=0,"",Q19/TrRail_act!Q6*1000)</f>
        <v>34.190031843550734</v>
      </c>
    </row>
    <row r="44" spans="1:17" ht="11.45" customHeight="1" x14ac:dyDescent="0.25">
      <c r="A44" s="62" t="s">
        <v>17</v>
      </c>
      <c r="B44" s="77">
        <f>IF(B20=0,"",B20/TrRail_act!B7*1000)</f>
        <v>50.246711154666464</v>
      </c>
      <c r="C44" s="77">
        <f>IF(C20=0,"",C20/TrRail_act!C7*1000)</f>
        <v>52.503776473167484</v>
      </c>
      <c r="D44" s="77">
        <f>IF(D20=0,"",D20/TrRail_act!D7*1000)</f>
        <v>77.849201006005586</v>
      </c>
      <c r="E44" s="77">
        <f>IF(E20=0,"",E20/TrRail_act!E7*1000)</f>
        <v>77.306532285485545</v>
      </c>
      <c r="F44" s="77">
        <f>IF(F20=0,"",F20/TrRail_act!F7*1000)</f>
        <v>65.529395031739725</v>
      </c>
      <c r="G44" s="77">
        <f>IF(G20=0,"",G20/TrRail_act!G7*1000)</f>
        <v>71.734434198120439</v>
      </c>
      <c r="H44" s="77">
        <f>IF(H20=0,"",H20/TrRail_act!H7*1000)</f>
        <v>66.36227864827076</v>
      </c>
      <c r="I44" s="77">
        <f>IF(I20=0,"",I20/TrRail_act!I7*1000)</f>
        <v>60.065579977893883</v>
      </c>
      <c r="J44" s="77">
        <f>IF(J20=0,"",J20/TrRail_act!J7*1000)</f>
        <v>55.191452029580859</v>
      </c>
      <c r="K44" s="77">
        <f>IF(K20=0,"",K20/TrRail_act!K7*1000)</f>
        <v>56.577088000512894</v>
      </c>
      <c r="L44" s="77">
        <f>IF(L20=0,"",L20/TrRail_act!L7*1000)</f>
        <v>63.588900849014429</v>
      </c>
      <c r="M44" s="77">
        <f>IF(M20=0,"",M20/TrRail_act!M7*1000)</f>
        <v>66.331315387250697</v>
      </c>
      <c r="N44" s="77">
        <f>IF(N20=0,"",N20/TrRail_act!N7*1000)</f>
        <v>60.123301243756401</v>
      </c>
      <c r="O44" s="77">
        <f>IF(O20=0,"",O20/TrRail_act!O7*1000)</f>
        <v>53.354909238587041</v>
      </c>
      <c r="P44" s="77">
        <f>IF(P20=0,"",P20/TrRail_act!P7*1000)</f>
        <v>57.791040628883444</v>
      </c>
      <c r="Q44" s="77">
        <f>IF(Q20=0,"",Q20/TrRail_act!Q7*1000)</f>
        <v>51.473855787388743</v>
      </c>
    </row>
    <row r="45" spans="1:17" ht="11.45" customHeight="1" x14ac:dyDescent="0.25">
      <c r="A45" s="62" t="s">
        <v>16</v>
      </c>
      <c r="B45" s="77">
        <f>IF(B21=0,"",B21/TrRail_act!B8*1000)</f>
        <v>13.683256395895761</v>
      </c>
      <c r="C45" s="77">
        <f>IF(C21=0,"",C21/TrRail_act!C8*1000)</f>
        <v>16.56881437118416</v>
      </c>
      <c r="D45" s="77">
        <f>IF(D21=0,"",D21/TrRail_act!D8*1000)</f>
        <v>13.49363339446742</v>
      </c>
      <c r="E45" s="77">
        <f>IF(E21=0,"",E21/TrRail_act!E8*1000)</f>
        <v>13.636887967522121</v>
      </c>
      <c r="F45" s="77">
        <f>IF(F21=0,"",F21/TrRail_act!F8*1000)</f>
        <v>13.098097797639262</v>
      </c>
      <c r="G45" s="77">
        <f>IF(G21=0,"",G21/TrRail_act!G8*1000)</f>
        <v>18.884352603306684</v>
      </c>
      <c r="H45" s="77">
        <f>IF(H21=0,"",H21/TrRail_act!H8*1000)</f>
        <v>25.926276957852057</v>
      </c>
      <c r="I45" s="77">
        <f>IF(I21=0,"",I21/TrRail_act!I8*1000)</f>
        <v>29.478891808671143</v>
      </c>
      <c r="J45" s="77">
        <f>IF(J21=0,"",J21/TrRail_act!J8*1000)</f>
        <v>27.453005796577383</v>
      </c>
      <c r="K45" s="77">
        <f>IF(K21=0,"",K21/TrRail_act!K8*1000)</f>
        <v>25.329612602701225</v>
      </c>
      <c r="L45" s="77">
        <f>IF(L21=0,"",L21/TrRail_act!L8*1000)</f>
        <v>30.016770740708438</v>
      </c>
      <c r="M45" s="77">
        <f>IF(M21=0,"",M21/TrRail_act!M8*1000)</f>
        <v>32.300305591996811</v>
      </c>
      <c r="N45" s="77">
        <f>IF(N21=0,"",N21/TrRail_act!N8*1000)</f>
        <v>32.242696605788588</v>
      </c>
      <c r="O45" s="77">
        <f>IF(O21=0,"",O21/TrRail_act!O8*1000)</f>
        <v>32.910423157583715</v>
      </c>
      <c r="P45" s="77">
        <f>IF(P21=0,"",P21/TrRail_act!P8*1000)</f>
        <v>32.04828723581047</v>
      </c>
      <c r="Q45" s="77">
        <f>IF(Q21=0,"",Q21/TrRail_act!Q8*1000)</f>
        <v>29.574511165154249</v>
      </c>
    </row>
    <row r="46" spans="1:17" ht="11.45" customHeight="1" x14ac:dyDescent="0.25">
      <c r="A46" s="118" t="s">
        <v>19</v>
      </c>
      <c r="B46" s="122" t="str">
        <f>IF(B22=0,"",B22/TrRail_act!B9*1000)</f>
        <v/>
      </c>
      <c r="C46" s="122" t="str">
        <f>IF(C22=0,"",C22/TrRail_act!C9*1000)</f>
        <v/>
      </c>
      <c r="D46" s="122" t="str">
        <f>IF(D22=0,"",D22/TrRail_act!D9*1000)</f>
        <v/>
      </c>
      <c r="E46" s="122" t="str">
        <f>IF(E22=0,"",E22/TrRail_act!E9*1000)</f>
        <v/>
      </c>
      <c r="F46" s="122" t="str">
        <f>IF(F22=0,"",F22/TrRail_act!F9*1000)</f>
        <v/>
      </c>
      <c r="G46" s="122" t="str">
        <f>IF(G22=0,"",G22/TrRail_act!G9*1000)</f>
        <v/>
      </c>
      <c r="H46" s="122" t="str">
        <f>IF(H22=0,"",H22/TrRail_act!H9*1000)</f>
        <v/>
      </c>
      <c r="I46" s="122" t="str">
        <f>IF(I22=0,"",I22/TrRail_act!I9*1000)</f>
        <v/>
      </c>
      <c r="J46" s="122" t="str">
        <f>IF(J22=0,"",J22/TrRail_act!J9*1000)</f>
        <v/>
      </c>
      <c r="K46" s="122" t="str">
        <f>IF(K22=0,"",K22/TrRail_act!K9*1000)</f>
        <v/>
      </c>
      <c r="L46" s="122" t="str">
        <f>IF(L22=0,"",L22/TrRail_act!L9*1000)</f>
        <v/>
      </c>
      <c r="M46" s="122" t="str">
        <f>IF(M22=0,"",M22/TrRail_act!M9*1000)</f>
        <v/>
      </c>
      <c r="N46" s="122" t="str">
        <f>IF(N22=0,"",N22/TrRail_act!N9*1000)</f>
        <v/>
      </c>
      <c r="O46" s="122" t="str">
        <f>IF(O22=0,"",O22/TrRail_act!O9*1000)</f>
        <v/>
      </c>
      <c r="P46" s="122" t="str">
        <f>IF(P22=0,"",P22/TrRail_act!P9*1000)</f>
        <v/>
      </c>
      <c r="Q46" s="122" t="str">
        <f>IF(Q22=0,"",Q22/TrRail_act!Q9*1000)</f>
        <v/>
      </c>
    </row>
    <row r="47" spans="1:17" ht="11.45" customHeight="1" x14ac:dyDescent="0.25">
      <c r="A47" s="25" t="s">
        <v>36</v>
      </c>
      <c r="B47" s="79">
        <f>IF(B23=0,"",B23/TrRail_act!B10*1000)</f>
        <v>9.2529656377718048</v>
      </c>
      <c r="C47" s="79">
        <f>IF(C23=0,"",C23/TrRail_act!C10*1000)</f>
        <v>9.576937342820429</v>
      </c>
      <c r="D47" s="79">
        <f>IF(D23=0,"",D23/TrRail_act!D10*1000)</f>
        <v>12.189690554027012</v>
      </c>
      <c r="E47" s="79">
        <f>IF(E23=0,"",E23/TrRail_act!E10*1000)</f>
        <v>11.704003852958063</v>
      </c>
      <c r="F47" s="79">
        <f>IF(F23=0,"",F23/TrRail_act!F10*1000)</f>
        <v>10.739054383298063</v>
      </c>
      <c r="G47" s="79">
        <f>IF(G23=0,"",G23/TrRail_act!G10*1000)</f>
        <v>12.935658430168194</v>
      </c>
      <c r="H47" s="79">
        <f>IF(H23=0,"",H23/TrRail_act!H10*1000)</f>
        <v>6.7518205362025032</v>
      </c>
      <c r="I47" s="79">
        <f>IF(I23=0,"",I23/TrRail_act!I10*1000)</f>
        <v>4.6309595924906626</v>
      </c>
      <c r="J47" s="79">
        <f>IF(J23=0,"",J23/TrRail_act!J10*1000)</f>
        <v>9.8990961395734551</v>
      </c>
      <c r="K47" s="79">
        <f>IF(K23=0,"",K23/TrRail_act!K10*1000)</f>
        <v>15.066518839614941</v>
      </c>
      <c r="L47" s="79">
        <f>IF(L23=0,"",L23/TrRail_act!L10*1000)</f>
        <v>4.855477030105896</v>
      </c>
      <c r="M47" s="79">
        <f>IF(M23=0,"",M23/TrRail_act!M10*1000)</f>
        <v>5.1970129050866314</v>
      </c>
      <c r="N47" s="79">
        <f>IF(N23=0,"",N23/TrRail_act!N10*1000)</f>
        <v>6.2985759862434039</v>
      </c>
      <c r="O47" s="79">
        <f>IF(O23=0,"",O23/TrRail_act!O10*1000)</f>
        <v>6.7075439105301538</v>
      </c>
      <c r="P47" s="79">
        <f>IF(P23=0,"",P23/TrRail_act!P10*1000)</f>
        <v>6.1415680921687956</v>
      </c>
      <c r="Q47" s="79">
        <f>IF(Q23=0,"",Q23/TrRail_act!Q10*1000)</f>
        <v>6.4231861629567542</v>
      </c>
    </row>
    <row r="48" spans="1:17" ht="11.45" customHeight="1" x14ac:dyDescent="0.25">
      <c r="A48" s="116" t="s">
        <v>17</v>
      </c>
      <c r="B48" s="77">
        <f>IF(B24=0,"",B24/TrRail_act!B11*1000)</f>
        <v>16.61370058735401</v>
      </c>
      <c r="C48" s="77">
        <f>IF(C24=0,"",C24/TrRail_act!C11*1000)</f>
        <v>16.49987215898696</v>
      </c>
      <c r="D48" s="77">
        <f>IF(D24=0,"",D24/TrRail_act!D11*1000)</f>
        <v>16.343311269800278</v>
      </c>
      <c r="E48" s="77">
        <f>IF(E24=0,"",E24/TrRail_act!E11*1000)</f>
        <v>16.162069794508383</v>
      </c>
      <c r="F48" s="77">
        <f>IF(F24=0,"",F24/TrRail_act!F11*1000)</f>
        <v>15.885567353419647</v>
      </c>
      <c r="G48" s="77">
        <f>IF(G24=0,"",G24/TrRail_act!G11*1000)</f>
        <v>20.595049869748081</v>
      </c>
      <c r="H48" s="77">
        <f>IF(H24=0,"",H24/TrRail_act!H11*1000)</f>
        <v>11.487090437371746</v>
      </c>
      <c r="I48" s="77">
        <f>IF(I24=0,"",I24/TrRail_act!I11*1000)</f>
        <v>7.5640961255465466</v>
      </c>
      <c r="J48" s="77">
        <f>IF(J24=0,"",J24/TrRail_act!J11*1000)</f>
        <v>15.545407118029294</v>
      </c>
      <c r="K48" s="77">
        <f>IF(K24=0,"",K24/TrRail_act!K11*1000)</f>
        <v>24.46395113216354</v>
      </c>
      <c r="L48" s="77">
        <f>IF(L24=0,"",L24/TrRail_act!L11*1000)</f>
        <v>7.9151879489318349</v>
      </c>
      <c r="M48" s="77">
        <f>IF(M24=0,"",M24/TrRail_act!M11*1000)</f>
        <v>8.5141275759437782</v>
      </c>
      <c r="N48" s="77">
        <f>IF(N24=0,"",N24/TrRail_act!N11*1000)</f>
        <v>10.124486785556892</v>
      </c>
      <c r="O48" s="77">
        <f>IF(O24=0,"",O24/TrRail_act!O11*1000)</f>
        <v>10.426906750725973</v>
      </c>
      <c r="P48" s="77">
        <f>IF(P24=0,"",P24/TrRail_act!P11*1000)</f>
        <v>10.082229683792084</v>
      </c>
      <c r="Q48" s="77">
        <f>IF(Q24=0,"",Q24/TrRail_act!Q11*1000)</f>
        <v>10.3832379193514</v>
      </c>
    </row>
    <row r="49" spans="1:17" ht="11.45" customHeight="1" x14ac:dyDescent="0.25">
      <c r="A49" s="93" t="s">
        <v>16</v>
      </c>
      <c r="B49" s="74">
        <f>IF(B25=0,"",B25/TrRail_act!B12*1000)</f>
        <v>3.6569351459192219</v>
      </c>
      <c r="C49" s="74">
        <f>IF(C25=0,"",C25/TrRail_act!C12*1000)</f>
        <v>4.2936368823393103</v>
      </c>
      <c r="D49" s="74">
        <f>IF(D25=0,"",D25/TrRail_act!D12*1000)</f>
        <v>9.3930282353655254</v>
      </c>
      <c r="E49" s="74">
        <f>IF(E25=0,"",E25/TrRail_act!E12*1000)</f>
        <v>8.99502450845692</v>
      </c>
      <c r="F49" s="74">
        <f>IF(F25=0,"",F25/TrRail_act!F12*1000)</f>
        <v>8.5851403583144794</v>
      </c>
      <c r="G49" s="74">
        <f>IF(G25=0,"",G25/TrRail_act!G12*1000)</f>
        <v>10.919486535167005</v>
      </c>
      <c r="H49" s="74">
        <f>IF(H25=0,"",H25/TrRail_act!H12*1000)</f>
        <v>6.0169608381228414</v>
      </c>
      <c r="I49" s="74">
        <f>IF(I25=0,"",I25/TrRail_act!I12*1000)</f>
        <v>4.00447869103344</v>
      </c>
      <c r="J49" s="74">
        <f>IF(J25=0,"",J25/TrRail_act!J12*1000)</f>
        <v>8.2510492101308301</v>
      </c>
      <c r="K49" s="74">
        <f>IF(K25=0,"",K25/TrRail_act!K12*1000)</f>
        <v>12.962918940299859</v>
      </c>
      <c r="L49" s="74">
        <f>IF(L25=0,"",L25/TrRail_act!L12*1000)</f>
        <v>4.2125906948193572</v>
      </c>
      <c r="M49" s="74">
        <f>IF(M25=0,"",M25/TrRail_act!M12*1000)</f>
        <v>4.5435587486953697</v>
      </c>
      <c r="N49" s="74">
        <f>IF(N25=0,"",N25/TrRail_act!N12*1000)</f>
        <v>5.3160102529994209</v>
      </c>
      <c r="O49" s="74">
        <f>IF(O25=0,"",O25/TrRail_act!O12*1000)</f>
        <v>5.4651581047271165</v>
      </c>
      <c r="P49" s="74">
        <f>IF(P25=0,"",P25/TrRail_act!P12*1000)</f>
        <v>5.0843495171735897</v>
      </c>
      <c r="Q49" s="74">
        <f>IF(Q25=0,"",Q25/TrRail_act!Q12*1000)</f>
        <v>5.1306821358511279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609991.58979290968</v>
      </c>
      <c r="C52" s="40">
        <f>IF(C17=0,"",1000000*C17/TrRail_act!C37)</f>
        <v>626445.30773704068</v>
      </c>
      <c r="D52" s="40">
        <f>IF(D17=0,"",1000000*D17/TrRail_act!D37)</f>
        <v>481162.23668778845</v>
      </c>
      <c r="E52" s="40">
        <f>IF(E17=0,"",1000000*E17/TrRail_act!E37)</f>
        <v>441099.85016274202</v>
      </c>
      <c r="F52" s="40">
        <f>IF(F17=0,"",1000000*F17/TrRail_act!F37)</f>
        <v>333192.48886936164</v>
      </c>
      <c r="G52" s="40">
        <f>IF(G17=0,"",1000000*G17/TrRail_act!G37)</f>
        <v>416712.6724282112</v>
      </c>
      <c r="H52" s="40">
        <f>IF(H17=0,"",1000000*H17/TrRail_act!H37)</f>
        <v>427030.35717673477</v>
      </c>
      <c r="I52" s="40">
        <f>IF(I17=0,"",1000000*I17/TrRail_act!I37)</f>
        <v>475707.69063228904</v>
      </c>
      <c r="J52" s="40">
        <f>IF(J17=0,"",1000000*J17/TrRail_act!J37)</f>
        <v>490638.7634248446</v>
      </c>
      <c r="K52" s="40">
        <f>IF(K17=0,"",1000000*K17/TrRail_act!K37)</f>
        <v>427137.61031453387</v>
      </c>
      <c r="L52" s="40">
        <f>IF(L17=0,"",1000000*L17/TrRail_act!L37)</f>
        <v>471317.66867150029</v>
      </c>
      <c r="M52" s="40">
        <f>IF(M17=0,"",1000000*M17/TrRail_act!M37)</f>
        <v>467578.8908842011</v>
      </c>
      <c r="N52" s="40">
        <f>IF(N17=0,"",1000000*N17/TrRail_act!N37)</f>
        <v>480274.23403549945</v>
      </c>
      <c r="O52" s="40">
        <f>IF(O17=0,"",1000000*O17/TrRail_act!O37)</f>
        <v>481696.01140690839</v>
      </c>
      <c r="P52" s="40">
        <f>IF(P17=0,"",1000000*P17/TrRail_act!P37)</f>
        <v>430347.38661761954</v>
      </c>
      <c r="Q52" s="40">
        <f>IF(Q17=0,"",1000000*Q17/TrRail_act!Q37)</f>
        <v>446607.29095638142</v>
      </c>
    </row>
    <row r="53" spans="1:17" ht="11.45" customHeight="1" x14ac:dyDescent="0.25">
      <c r="A53" s="91" t="s">
        <v>21</v>
      </c>
      <c r="B53" s="121" t="str">
        <f>IF(B18=0,"",1000000*B18/TrRail_act!B38)</f>
        <v/>
      </c>
      <c r="C53" s="121" t="str">
        <f>IF(C18=0,"",1000000*C18/TrRail_act!C38)</f>
        <v/>
      </c>
      <c r="D53" s="121" t="str">
        <f>IF(D18=0,"",1000000*D18/TrRail_act!D38)</f>
        <v/>
      </c>
      <c r="E53" s="121" t="str">
        <f>IF(E18=0,"",1000000*E18/TrRail_act!E38)</f>
        <v/>
      </c>
      <c r="F53" s="121" t="str">
        <f>IF(F18=0,"",1000000*F18/TrRail_act!F38)</f>
        <v/>
      </c>
      <c r="G53" s="121" t="str">
        <f>IF(G18=0,"",1000000*G18/TrRail_act!G38)</f>
        <v/>
      </c>
      <c r="H53" s="121" t="str">
        <f>IF(H18=0,"",1000000*H18/TrRail_act!H38)</f>
        <v/>
      </c>
      <c r="I53" s="121" t="str">
        <f>IF(I18=0,"",1000000*I18/TrRail_act!I38)</f>
        <v/>
      </c>
      <c r="J53" s="121" t="str">
        <f>IF(J18=0,"",1000000*J18/TrRail_act!J38)</f>
        <v/>
      </c>
      <c r="K53" s="121" t="str">
        <f>IF(K18=0,"",1000000*K18/TrRail_act!K38)</f>
        <v/>
      </c>
      <c r="L53" s="121" t="str">
        <f>IF(L18=0,"",1000000*L18/TrRail_act!L38)</f>
        <v/>
      </c>
      <c r="M53" s="121" t="str">
        <f>IF(M18=0,"",1000000*M18/TrRail_act!M38)</f>
        <v/>
      </c>
      <c r="N53" s="121" t="str">
        <f>IF(N18=0,"",1000000*N18/TrRail_act!N38)</f>
        <v/>
      </c>
      <c r="O53" s="121" t="str">
        <f>IF(O18=0,"",1000000*O18/TrRail_act!O38)</f>
        <v/>
      </c>
      <c r="P53" s="121" t="str">
        <f>IF(P18=0,"",1000000*P18/TrRail_act!P38)</f>
        <v/>
      </c>
      <c r="Q53" s="121" t="str">
        <f>IF(Q18=0,"",1000000*Q18/TrRail_act!Q38)</f>
        <v/>
      </c>
    </row>
    <row r="54" spans="1:17" ht="11.45" customHeight="1" x14ac:dyDescent="0.25">
      <c r="A54" s="19" t="s">
        <v>20</v>
      </c>
      <c r="B54" s="38">
        <f>IF(B19=0,"",1000000*B19/TrRail_act!B39)</f>
        <v>609991.58979290968</v>
      </c>
      <c r="C54" s="38">
        <f>IF(C19=0,"",1000000*C19/TrRail_act!C39)</f>
        <v>626445.30773704068</v>
      </c>
      <c r="D54" s="38">
        <f>IF(D19=0,"",1000000*D19/TrRail_act!D39)</f>
        <v>481162.23668778845</v>
      </c>
      <c r="E54" s="38">
        <f>IF(E19=0,"",1000000*E19/TrRail_act!E39)</f>
        <v>441099.85016274202</v>
      </c>
      <c r="F54" s="38">
        <f>IF(F19=0,"",1000000*F19/TrRail_act!F39)</f>
        <v>333192.48886936164</v>
      </c>
      <c r="G54" s="38">
        <f>IF(G19=0,"",1000000*G19/TrRail_act!G39)</f>
        <v>416712.6724282112</v>
      </c>
      <c r="H54" s="38">
        <f>IF(H19=0,"",1000000*H19/TrRail_act!H39)</f>
        <v>427030.35717673477</v>
      </c>
      <c r="I54" s="38">
        <f>IF(I19=0,"",1000000*I19/TrRail_act!I39)</f>
        <v>475707.69063228904</v>
      </c>
      <c r="J54" s="38">
        <f>IF(J19=0,"",1000000*J19/TrRail_act!J39)</f>
        <v>490638.7634248446</v>
      </c>
      <c r="K54" s="38">
        <f>IF(K19=0,"",1000000*K19/TrRail_act!K39)</f>
        <v>427137.61031453387</v>
      </c>
      <c r="L54" s="38">
        <f>IF(L19=0,"",1000000*L19/TrRail_act!L39)</f>
        <v>471317.66867150029</v>
      </c>
      <c r="M54" s="38">
        <f>IF(M19=0,"",1000000*M19/TrRail_act!M39)</f>
        <v>467578.8908842011</v>
      </c>
      <c r="N54" s="38">
        <f>IF(N19=0,"",1000000*N19/TrRail_act!N39)</f>
        <v>480274.23403549945</v>
      </c>
      <c r="O54" s="38">
        <f>IF(O19=0,"",1000000*O19/TrRail_act!O39)</f>
        <v>481696.01140690839</v>
      </c>
      <c r="P54" s="38">
        <f>IF(P19=0,"",1000000*P19/TrRail_act!P39)</f>
        <v>430347.38661761954</v>
      </c>
      <c r="Q54" s="38">
        <f>IF(Q19=0,"",1000000*Q19/TrRail_act!Q39)</f>
        <v>446607.29095638142</v>
      </c>
    </row>
    <row r="55" spans="1:17" ht="11.45" customHeight="1" x14ac:dyDescent="0.25">
      <c r="A55" s="62" t="s">
        <v>17</v>
      </c>
      <c r="B55" s="42">
        <f>IF(B20=0,"",1000000*B20/TrRail_act!B40)</f>
        <v>1023567.6324016803</v>
      </c>
      <c r="C55" s="42">
        <f>IF(C20=0,"",1000000*C20/TrRail_act!C40)</f>
        <v>995067.74402221618</v>
      </c>
      <c r="D55" s="42">
        <f>IF(D20=0,"",1000000*D20/TrRail_act!D40)</f>
        <v>870782.12882859667</v>
      </c>
      <c r="E55" s="42">
        <f>IF(E20=0,"",1000000*E20/TrRail_act!E40)</f>
        <v>723040.28534312581</v>
      </c>
      <c r="F55" s="42">
        <f>IF(F20=0,"",1000000*F20/TrRail_act!F40)</f>
        <v>370032.53146035143</v>
      </c>
      <c r="G55" s="42">
        <f>IF(G20=0,"",1000000*G20/TrRail_act!G40)</f>
        <v>339401.62156325346</v>
      </c>
      <c r="H55" s="42">
        <f>IF(H20=0,"",1000000*H20/TrRail_act!H40)</f>
        <v>334214.29987897765</v>
      </c>
      <c r="I55" s="42">
        <f>IF(I20=0,"",1000000*I20/TrRail_act!I40)</f>
        <v>564704.77641483746</v>
      </c>
      <c r="J55" s="42">
        <f>IF(J20=0,"",1000000*J20/TrRail_act!J40)</f>
        <v>693340.90878734249</v>
      </c>
      <c r="K55" s="42">
        <f>IF(K20=0,"",1000000*K20/TrRail_act!K40)</f>
        <v>473107.25987813686</v>
      </c>
      <c r="L55" s="42">
        <f>IF(L20=0,"",1000000*L20/TrRail_act!L40)</f>
        <v>575436.31299666036</v>
      </c>
      <c r="M55" s="42">
        <f>IF(M20=0,"",1000000*M20/TrRail_act!M40)</f>
        <v>585532.78960763093</v>
      </c>
      <c r="N55" s="42">
        <f>IF(N20=0,"",1000000*N20/TrRail_act!N40)</f>
        <v>651363.39605751983</v>
      </c>
      <c r="O55" s="42">
        <f>IF(O20=0,"",1000000*O20/TrRail_act!O40)</f>
        <v>643123.96163231763</v>
      </c>
      <c r="P55" s="42">
        <f>IF(P20=0,"",1000000*P20/TrRail_act!P40)</f>
        <v>516688.57582652156</v>
      </c>
      <c r="Q55" s="42">
        <f>IF(Q20=0,"",1000000*Q20/TrRail_act!Q40)</f>
        <v>604632.24296171602</v>
      </c>
    </row>
    <row r="56" spans="1:17" ht="11.45" customHeight="1" x14ac:dyDescent="0.25">
      <c r="A56" s="62" t="s">
        <v>16</v>
      </c>
      <c r="B56" s="42">
        <f>IF(B21=0,"",1000000*B21/TrRail_act!B41)</f>
        <v>480749.07647766889</v>
      </c>
      <c r="C56" s="42">
        <f>IF(C21=0,"",1000000*C21/TrRail_act!C41)</f>
        <v>471235.86088012462</v>
      </c>
      <c r="D56" s="42">
        <f>IF(D21=0,"",1000000*D21/TrRail_act!D41)</f>
        <v>317111.75578639546</v>
      </c>
      <c r="E56" s="42">
        <f>IF(E21=0,"",1000000*E21/TrRail_act!E41)</f>
        <v>322388.08798152785</v>
      </c>
      <c r="F56" s="42">
        <f>IF(F21=0,"",1000000*F21/TrRail_act!F41)</f>
        <v>317680.8919889449</v>
      </c>
      <c r="G56" s="42">
        <f>IF(G21=0,"",1000000*G21/TrRail_act!G41)</f>
        <v>446164.50132914749</v>
      </c>
      <c r="H56" s="42">
        <f>IF(H21=0,"",1000000*H21/TrRail_act!H41)</f>
        <v>450234.37150117406</v>
      </c>
      <c r="I56" s="42">
        <f>IF(I21=0,"",1000000*I21/TrRail_act!I41)</f>
        <v>455930.5604583894</v>
      </c>
      <c r="J56" s="42">
        <f>IF(J21=0,"",1000000*J21/TrRail_act!J41)</f>
        <v>439963.22708422015</v>
      </c>
      <c r="K56" s="42">
        <f>IF(K21=0,"",1000000*K21/TrRail_act!K41)</f>
        <v>415645.19792363304</v>
      </c>
      <c r="L56" s="42">
        <f>IF(L21=0,"",1000000*L21/TrRail_act!L41)</f>
        <v>448462.35650256276</v>
      </c>
      <c r="M56" s="42">
        <f>IF(M21=0,"",1000000*M21/TrRail_act!M41)</f>
        <v>443988.11113951507</v>
      </c>
      <c r="N56" s="42">
        <f>IF(N21=0,"",1000000*N21/TrRail_act!N41)</f>
        <v>439361.60833458148</v>
      </c>
      <c r="O56" s="42">
        <f>IF(O21=0,"",1000000*O21/TrRail_act!O41)</f>
        <v>433611.09006316942</v>
      </c>
      <c r="P56" s="42">
        <f>IF(P21=0,"",1000000*P21/TrRail_act!P41)</f>
        <v>405164.53976502316</v>
      </c>
      <c r="Q56" s="42">
        <f>IF(Q21=0,"",1000000*Q21/TrRail_act!Q41)</f>
        <v>398232.30564862589</v>
      </c>
    </row>
    <row r="57" spans="1:17" ht="11.45" customHeight="1" x14ac:dyDescent="0.25">
      <c r="A57" s="118" t="s">
        <v>19</v>
      </c>
      <c r="B57" s="120" t="str">
        <f>IF(B22=0,"",1000000*B22/TrRail_act!B42)</f>
        <v/>
      </c>
      <c r="C57" s="120" t="str">
        <f>IF(C22=0,"",1000000*C22/TrRail_act!C42)</f>
        <v/>
      </c>
      <c r="D57" s="120" t="str">
        <f>IF(D22=0,"",1000000*D22/TrRail_act!D42)</f>
        <v/>
      </c>
      <c r="E57" s="120" t="str">
        <f>IF(E22=0,"",1000000*E22/TrRail_act!E42)</f>
        <v/>
      </c>
      <c r="F57" s="120" t="str">
        <f>IF(F22=0,"",1000000*F22/TrRail_act!F42)</f>
        <v/>
      </c>
      <c r="G57" s="120" t="str">
        <f>IF(G22=0,"",1000000*G22/TrRail_act!G42)</f>
        <v/>
      </c>
      <c r="H57" s="120" t="str">
        <f>IF(H22=0,"",1000000*H22/TrRail_act!H42)</f>
        <v/>
      </c>
      <c r="I57" s="120" t="str">
        <f>IF(I22=0,"",1000000*I22/TrRail_act!I42)</f>
        <v/>
      </c>
      <c r="J57" s="120" t="str">
        <f>IF(J22=0,"",1000000*J22/TrRail_act!J42)</f>
        <v/>
      </c>
      <c r="K57" s="120" t="str">
        <f>IF(K22=0,"",1000000*K22/TrRail_act!K42)</f>
        <v/>
      </c>
      <c r="L57" s="120" t="str">
        <f>IF(L22=0,"",1000000*L22/TrRail_act!L42)</f>
        <v/>
      </c>
      <c r="M57" s="120" t="str">
        <f>IF(M22=0,"",1000000*M22/TrRail_act!M42)</f>
        <v/>
      </c>
      <c r="N57" s="120" t="str">
        <f>IF(N22=0,"",1000000*N22/TrRail_act!N42)</f>
        <v/>
      </c>
      <c r="O57" s="120" t="str">
        <f>IF(O22=0,"",1000000*O22/TrRail_act!O42)</f>
        <v/>
      </c>
      <c r="P57" s="120" t="str">
        <f>IF(P22=0,"",1000000*P22/TrRail_act!P42)</f>
        <v/>
      </c>
      <c r="Q57" s="120" t="str">
        <f>IF(Q22=0,"",1000000*Q22/TrRail_act!Q42)</f>
        <v/>
      </c>
    </row>
    <row r="58" spans="1:17" ht="11.45" customHeight="1" x14ac:dyDescent="0.25">
      <c r="A58" s="25" t="s">
        <v>18</v>
      </c>
      <c r="B58" s="40">
        <f>IF(B23=0,"",1000000*B23/TrRail_act!B43)</f>
        <v>377282.21181108261</v>
      </c>
      <c r="C58" s="40">
        <f>IF(C23=0,"",1000000*C23/TrRail_act!C43)</f>
        <v>386379.88589999656</v>
      </c>
      <c r="D58" s="40">
        <f>IF(D23=0,"",1000000*D23/TrRail_act!D43)</f>
        <v>446955.3203143237</v>
      </c>
      <c r="E58" s="40">
        <f>IF(E23=0,"",1000000*E23/TrRail_act!E43)</f>
        <v>409640.13485353225</v>
      </c>
      <c r="F58" s="40">
        <f>IF(F23=0,"",1000000*F23/TrRail_act!F43)</f>
        <v>375195.71251647611</v>
      </c>
      <c r="G58" s="40">
        <f>IF(G23=0,"",1000000*G23/TrRail_act!G43)</f>
        <v>338051.87364172877</v>
      </c>
      <c r="H58" s="40">
        <f>IF(H23=0,"",1000000*H23/TrRail_act!H43)</f>
        <v>248129.40470544199</v>
      </c>
      <c r="I58" s="40">
        <f>IF(I23=0,"",1000000*I23/TrRail_act!I43)</f>
        <v>231145.28748605569</v>
      </c>
      <c r="J58" s="40">
        <f>IF(J23=0,"",1000000*J23/TrRail_act!J43)</f>
        <v>240160.68025573861</v>
      </c>
      <c r="K58" s="40">
        <f>IF(K23=0,"",1000000*K23/TrRail_act!K43)</f>
        <v>262026.41460199896</v>
      </c>
      <c r="L58" s="40">
        <f>IF(L23=0,"",1000000*L23/TrRail_act!L43)</f>
        <v>174257.6756360227</v>
      </c>
      <c r="M58" s="40">
        <f>IF(M23=0,"",1000000*M23/TrRail_act!M43)</f>
        <v>166304.41296277221</v>
      </c>
      <c r="N58" s="40">
        <f>IF(N23=0,"",1000000*N23/TrRail_act!N43)</f>
        <v>161663.45031358069</v>
      </c>
      <c r="O58" s="40">
        <f>IF(O23=0,"",1000000*O23/TrRail_act!O43)</f>
        <v>172028.77323477334</v>
      </c>
      <c r="P58" s="40">
        <f>IF(P23=0,"",1000000*P23/TrRail_act!P43)</f>
        <v>150287.78390248347</v>
      </c>
      <c r="Q58" s="40">
        <f>IF(Q23=0,"",1000000*Q23/TrRail_act!Q43)</f>
        <v>156423.47479200567</v>
      </c>
    </row>
    <row r="59" spans="1:17" ht="11.45" customHeight="1" x14ac:dyDescent="0.25">
      <c r="A59" s="116" t="s">
        <v>17</v>
      </c>
      <c r="B59" s="42">
        <f>IF(B24=0,"",1000000*B24/TrRail_act!B44)</f>
        <v>477357.03555117216</v>
      </c>
      <c r="C59" s="42">
        <f>IF(C24=0,"",1000000*C24/TrRail_act!C44)</f>
        <v>491519.88516601583</v>
      </c>
      <c r="D59" s="42">
        <f>IF(D24=0,"",1000000*D24/TrRail_act!D44)</f>
        <v>452116.43558570166</v>
      </c>
      <c r="E59" s="42">
        <f>IF(E24=0,"",1000000*E24/TrRail_act!E44)</f>
        <v>400896.10732843721</v>
      </c>
      <c r="F59" s="42">
        <f>IF(F24=0,"",1000000*F24/TrRail_act!F44)</f>
        <v>349327.98322114593</v>
      </c>
      <c r="G59" s="42">
        <f>IF(G24=0,"",1000000*G24/TrRail_act!G44)</f>
        <v>258813.45756972028</v>
      </c>
      <c r="H59" s="42">
        <f>IF(H24=0,"",1000000*H24/TrRail_act!H44)</f>
        <v>123735.05463347082</v>
      </c>
      <c r="I59" s="42">
        <f>IF(I24=0,"",1000000*I24/TrRail_act!I44)</f>
        <v>138934.70806193631</v>
      </c>
      <c r="J59" s="42">
        <f>IF(J24=0,"",1000000*J24/TrRail_act!J44)</f>
        <v>178166.52917399231</v>
      </c>
      <c r="K59" s="42">
        <f>IF(K24=0,"",1000000*K24/TrRail_act!K44)</f>
        <v>162712.24191788796</v>
      </c>
      <c r="L59" s="42">
        <f>IF(L24=0,"",1000000*L24/TrRail_act!L44)</f>
        <v>80710.267133550471</v>
      </c>
      <c r="M59" s="42">
        <f>IF(M24=0,"",1000000*M24/TrRail_act!M44)</f>
        <v>73372.336254657552</v>
      </c>
      <c r="N59" s="42">
        <f>IF(N24=0,"",1000000*N24/TrRail_act!N44)</f>
        <v>86891.325354749279</v>
      </c>
      <c r="O59" s="42">
        <f>IF(O24=0,"",1000000*O24/TrRail_act!O44)</f>
        <v>103483.47757686228</v>
      </c>
      <c r="P59" s="42">
        <f>IF(P24=0,"",1000000*P24/TrRail_act!P44)</f>
        <v>80655.906827912491</v>
      </c>
      <c r="Q59" s="42">
        <f>IF(Q24=0,"",1000000*Q24/TrRail_act!Q44)</f>
        <v>96161.602684029844</v>
      </c>
    </row>
    <row r="60" spans="1:17" ht="11.45" customHeight="1" x14ac:dyDescent="0.25">
      <c r="A60" s="93" t="s">
        <v>16</v>
      </c>
      <c r="B60" s="36">
        <f>IF(B25=0,"",1000000*B25/TrRail_act!B45)</f>
        <v>218830.40755594071</v>
      </c>
      <c r="C60" s="36">
        <f>IF(C25=0,"",1000000*C25/TrRail_act!C45)</f>
        <v>237431.55360646933</v>
      </c>
      <c r="D60" s="36">
        <f>IF(D25=0,"",1000000*D25/TrRail_act!D45)</f>
        <v>441056.90286132041</v>
      </c>
      <c r="E60" s="36">
        <f>IF(E25=0,"",1000000*E25/TrRail_act!E45)</f>
        <v>419633.30916792655</v>
      </c>
      <c r="F60" s="36">
        <f>IF(F25=0,"",1000000*F25/TrRail_act!F45)</f>
        <v>398020.17954176746</v>
      </c>
      <c r="G60" s="36">
        <f>IF(G25=0,"",1000000*G25/TrRail_act!G45)</f>
        <v>398645.95652032353</v>
      </c>
      <c r="H60" s="36">
        <f>IF(H25=0,"",1000000*H25/TrRail_act!H45)</f>
        <v>353386.16245864832</v>
      </c>
      <c r="I60" s="36">
        <f>IF(I25=0,"",1000000*I25/TrRail_act!I45)</f>
        <v>315671.65195816517</v>
      </c>
      <c r="J60" s="36">
        <f>IF(J25=0,"",1000000*J25/TrRail_act!J45)</f>
        <v>296988.65208067273</v>
      </c>
      <c r="K60" s="36">
        <f>IF(K25=0,"",1000000*K25/TrRail_act!K45)</f>
        <v>353064.40622910083</v>
      </c>
      <c r="L60" s="36">
        <f>IF(L25=0,"",1000000*L25/TrRail_act!L45)</f>
        <v>321260.74613990769</v>
      </c>
      <c r="M60" s="36">
        <f>IF(M25=0,"",1000000*M25/TrRail_act!M45)</f>
        <v>312340.53350409522</v>
      </c>
      <c r="N60" s="36">
        <f>IF(N25=0,"",1000000*N25/TrRail_act!N45)</f>
        <v>279162.50382031576</v>
      </c>
      <c r="O60" s="36">
        <f>IF(O25=0,"",1000000*O25/TrRail_act!O45)</f>
        <v>297695.14860761032</v>
      </c>
      <c r="P60" s="36">
        <f>IF(P25=0,"",1000000*P25/TrRail_act!P45)</f>
        <v>277946.22520586365</v>
      </c>
      <c r="Q60" s="36">
        <f>IF(Q25=0,"",1000000*Q25/TrRail_act!Q45)</f>
        <v>266903.57365662802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0.52273105116050866</v>
      </c>
      <c r="C63" s="32">
        <f t="shared" si="9"/>
        <v>0.60151496313174635</v>
      </c>
      <c r="D63" s="32">
        <f t="shared" si="9"/>
        <v>0.49209699646554655</v>
      </c>
      <c r="E63" s="32">
        <f t="shared" si="9"/>
        <v>0.49215856730653185</v>
      </c>
      <c r="F63" s="32">
        <f t="shared" si="9"/>
        <v>0.42834016584118073</v>
      </c>
      <c r="G63" s="32">
        <f t="shared" si="9"/>
        <v>0.54371213294143328</v>
      </c>
      <c r="H63" s="32">
        <f t="shared" si="9"/>
        <v>0.74149058039953397</v>
      </c>
      <c r="I63" s="32">
        <f t="shared" si="9"/>
        <v>0.79745325600098449</v>
      </c>
      <c r="J63" s="32">
        <f t="shared" si="9"/>
        <v>0.79988379121983466</v>
      </c>
      <c r="K63" s="32">
        <f t="shared" si="9"/>
        <v>0.76130167635017798</v>
      </c>
      <c r="L63" s="32">
        <f t="shared" si="9"/>
        <v>0.88253400899662648</v>
      </c>
      <c r="M63" s="32">
        <f t="shared" si="9"/>
        <v>0.89400888575358894</v>
      </c>
      <c r="N63" s="32">
        <f t="shared" si="9"/>
        <v>0.90391655912129687</v>
      </c>
      <c r="O63" s="32">
        <f t="shared" si="9"/>
        <v>0.90948080823829947</v>
      </c>
      <c r="P63" s="32">
        <f t="shared" si="9"/>
        <v>0.91261271296050428</v>
      </c>
      <c r="Q63" s="32">
        <f t="shared" si="9"/>
        <v>0.9148840189498807</v>
      </c>
    </row>
    <row r="64" spans="1:17" ht="11.45" customHeight="1" x14ac:dyDescent="0.25">
      <c r="A64" s="91" t="s">
        <v>21</v>
      </c>
      <c r="B64" s="119">
        <f t="shared" ref="B64:Q64" si="10">IF(B18=0,0,B18/B$16)</f>
        <v>0</v>
      </c>
      <c r="C64" s="119">
        <f t="shared" si="10"/>
        <v>0</v>
      </c>
      <c r="D64" s="119">
        <f t="shared" si="10"/>
        <v>0</v>
      </c>
      <c r="E64" s="119">
        <f t="shared" si="10"/>
        <v>0</v>
      </c>
      <c r="F64" s="119">
        <f t="shared" si="10"/>
        <v>0</v>
      </c>
      <c r="G64" s="119">
        <f t="shared" si="10"/>
        <v>0</v>
      </c>
      <c r="H64" s="119">
        <f t="shared" si="10"/>
        <v>0</v>
      </c>
      <c r="I64" s="119">
        <f t="shared" si="10"/>
        <v>0</v>
      </c>
      <c r="J64" s="119">
        <f t="shared" si="10"/>
        <v>0</v>
      </c>
      <c r="K64" s="119">
        <f t="shared" si="10"/>
        <v>0</v>
      </c>
      <c r="L64" s="119">
        <f t="shared" si="10"/>
        <v>0</v>
      </c>
      <c r="M64" s="119">
        <f t="shared" si="10"/>
        <v>0</v>
      </c>
      <c r="N64" s="119">
        <f t="shared" si="10"/>
        <v>0</v>
      </c>
      <c r="O64" s="119">
        <f t="shared" si="10"/>
        <v>0</v>
      </c>
      <c r="P64" s="119">
        <f t="shared" si="10"/>
        <v>0</v>
      </c>
      <c r="Q64" s="119">
        <f t="shared" si="10"/>
        <v>0</v>
      </c>
    </row>
    <row r="65" spans="1:17" ht="11.45" customHeight="1" x14ac:dyDescent="0.25">
      <c r="A65" s="19" t="s">
        <v>20</v>
      </c>
      <c r="B65" s="30">
        <f t="shared" ref="B65:Q65" si="11">IF(B19=0,0,B19/B$16)</f>
        <v>0.52273105116050866</v>
      </c>
      <c r="C65" s="30">
        <f t="shared" si="11"/>
        <v>0.60151496313174635</v>
      </c>
      <c r="D65" s="30">
        <f t="shared" si="11"/>
        <v>0.49209699646554655</v>
      </c>
      <c r="E65" s="30">
        <f t="shared" si="11"/>
        <v>0.49215856730653185</v>
      </c>
      <c r="F65" s="30">
        <f t="shared" si="11"/>
        <v>0.42834016584118073</v>
      </c>
      <c r="G65" s="30">
        <f t="shared" si="11"/>
        <v>0.54371213294143328</v>
      </c>
      <c r="H65" s="30">
        <f t="shared" si="11"/>
        <v>0.74149058039953397</v>
      </c>
      <c r="I65" s="30">
        <f t="shared" si="11"/>
        <v>0.79745325600098449</v>
      </c>
      <c r="J65" s="30">
        <f t="shared" si="11"/>
        <v>0.79988379121983466</v>
      </c>
      <c r="K65" s="30">
        <f t="shared" si="11"/>
        <v>0.76130167635017798</v>
      </c>
      <c r="L65" s="30">
        <f t="shared" si="11"/>
        <v>0.88253400899662648</v>
      </c>
      <c r="M65" s="30">
        <f t="shared" si="11"/>
        <v>0.89400888575358894</v>
      </c>
      <c r="N65" s="30">
        <f t="shared" si="11"/>
        <v>0.90391655912129687</v>
      </c>
      <c r="O65" s="30">
        <f t="shared" si="11"/>
        <v>0.90948080823829947</v>
      </c>
      <c r="P65" s="30">
        <f t="shared" si="11"/>
        <v>0.91261271296050428</v>
      </c>
      <c r="Q65" s="30">
        <f t="shared" si="11"/>
        <v>0.9148840189498807</v>
      </c>
    </row>
    <row r="66" spans="1:17" ht="11.45" customHeight="1" x14ac:dyDescent="0.25">
      <c r="A66" s="62" t="s">
        <v>17</v>
      </c>
      <c r="B66" s="115">
        <f t="shared" ref="B66:Q66" si="12">IF(B20=0,0,B20/B$16)</f>
        <v>0.20884385690225024</v>
      </c>
      <c r="C66" s="115">
        <f t="shared" si="12"/>
        <v>0.28310148398301399</v>
      </c>
      <c r="D66" s="115">
        <f t="shared" si="12"/>
        <v>0.26387297256476783</v>
      </c>
      <c r="E66" s="115">
        <f t="shared" si="12"/>
        <v>0.23903244704284105</v>
      </c>
      <c r="F66" s="115">
        <f t="shared" si="12"/>
        <v>0.1409482628074431</v>
      </c>
      <c r="G66" s="115">
        <f t="shared" si="12"/>
        <v>0.12216258632026261</v>
      </c>
      <c r="H66" s="115">
        <f t="shared" si="12"/>
        <v>0.11606517008931207</v>
      </c>
      <c r="I66" s="115">
        <f t="shared" si="12"/>
        <v>0.17211702652287764</v>
      </c>
      <c r="J66" s="115">
        <f t="shared" si="12"/>
        <v>0.22606944092935566</v>
      </c>
      <c r="K66" s="115">
        <f t="shared" si="12"/>
        <v>0.16864698464433461</v>
      </c>
      <c r="L66" s="115">
        <f t="shared" si="12"/>
        <v>0.19394897963251323</v>
      </c>
      <c r="M66" s="115">
        <f t="shared" si="12"/>
        <v>0.1865893745471891</v>
      </c>
      <c r="N66" s="115">
        <f t="shared" si="12"/>
        <v>0.2365812015904756</v>
      </c>
      <c r="O66" s="115">
        <f t="shared" si="12"/>
        <v>0.27868486307410495</v>
      </c>
      <c r="P66" s="115">
        <f t="shared" si="12"/>
        <v>0.24741871658674958</v>
      </c>
      <c r="Q66" s="115">
        <f t="shared" si="12"/>
        <v>0.29029718244760278</v>
      </c>
    </row>
    <row r="67" spans="1:17" ht="11.45" customHeight="1" x14ac:dyDescent="0.25">
      <c r="A67" s="62" t="s">
        <v>16</v>
      </c>
      <c r="B67" s="115">
        <f t="shared" ref="B67:Q67" si="13">IF(B21=0,0,B21/B$16)</f>
        <v>0.31388719425825851</v>
      </c>
      <c r="C67" s="115">
        <f t="shared" si="13"/>
        <v>0.31841347914873225</v>
      </c>
      <c r="D67" s="115">
        <f t="shared" si="13"/>
        <v>0.22822402390077873</v>
      </c>
      <c r="E67" s="115">
        <f t="shared" si="13"/>
        <v>0.25312612026369086</v>
      </c>
      <c r="F67" s="115">
        <f t="shared" si="13"/>
        <v>0.28739190303373763</v>
      </c>
      <c r="G67" s="115">
        <f t="shared" si="13"/>
        <v>0.42154954662117067</v>
      </c>
      <c r="H67" s="115">
        <f t="shared" si="13"/>
        <v>0.62542541031022192</v>
      </c>
      <c r="I67" s="115">
        <f t="shared" si="13"/>
        <v>0.62533622947810696</v>
      </c>
      <c r="J67" s="115">
        <f t="shared" si="13"/>
        <v>0.573814350290479</v>
      </c>
      <c r="K67" s="115">
        <f t="shared" si="13"/>
        <v>0.59265469170584328</v>
      </c>
      <c r="L67" s="115">
        <f t="shared" si="13"/>
        <v>0.68858502936411314</v>
      </c>
      <c r="M67" s="115">
        <f t="shared" si="13"/>
        <v>0.70741951120639979</v>
      </c>
      <c r="N67" s="115">
        <f t="shared" si="13"/>
        <v>0.66733535753082129</v>
      </c>
      <c r="O67" s="115">
        <f t="shared" si="13"/>
        <v>0.63079594516419457</v>
      </c>
      <c r="P67" s="115">
        <f t="shared" si="13"/>
        <v>0.66519399637375476</v>
      </c>
      <c r="Q67" s="115">
        <f t="shared" si="13"/>
        <v>0.62458683650227798</v>
      </c>
    </row>
    <row r="68" spans="1:17" ht="11.45" customHeight="1" x14ac:dyDescent="0.25">
      <c r="A68" s="118" t="s">
        <v>19</v>
      </c>
      <c r="B68" s="117">
        <f t="shared" ref="B68:Q68" si="14">IF(B22=0,0,B22/B$16)</f>
        <v>0</v>
      </c>
      <c r="C68" s="117">
        <f t="shared" si="14"/>
        <v>0</v>
      </c>
      <c r="D68" s="117">
        <f t="shared" si="14"/>
        <v>0</v>
      </c>
      <c r="E68" s="117">
        <f t="shared" si="14"/>
        <v>0</v>
      </c>
      <c r="F68" s="117">
        <f t="shared" si="14"/>
        <v>0</v>
      </c>
      <c r="G68" s="117">
        <f t="shared" si="14"/>
        <v>0</v>
      </c>
      <c r="H68" s="117">
        <f t="shared" si="14"/>
        <v>0</v>
      </c>
      <c r="I68" s="117">
        <f t="shared" si="14"/>
        <v>0</v>
      </c>
      <c r="J68" s="117">
        <f t="shared" si="14"/>
        <v>0</v>
      </c>
      <c r="K68" s="117">
        <f t="shared" si="14"/>
        <v>0</v>
      </c>
      <c r="L68" s="117">
        <f t="shared" si="14"/>
        <v>0</v>
      </c>
      <c r="M68" s="117">
        <f t="shared" si="14"/>
        <v>0</v>
      </c>
      <c r="N68" s="117">
        <f t="shared" si="14"/>
        <v>0</v>
      </c>
      <c r="O68" s="117">
        <f t="shared" si="14"/>
        <v>0</v>
      </c>
      <c r="P68" s="117">
        <f t="shared" si="14"/>
        <v>0</v>
      </c>
      <c r="Q68" s="117">
        <f t="shared" si="14"/>
        <v>0</v>
      </c>
    </row>
    <row r="69" spans="1:17" ht="11.45" customHeight="1" x14ac:dyDescent="0.25">
      <c r="A69" s="25" t="s">
        <v>18</v>
      </c>
      <c r="B69" s="32">
        <f t="shared" ref="B69:Q69" si="15">IF(B23=0,0,B23/B$16)</f>
        <v>0.47726894883949128</v>
      </c>
      <c r="C69" s="32">
        <f t="shared" si="15"/>
        <v>0.39848503686825376</v>
      </c>
      <c r="D69" s="32">
        <f t="shared" si="15"/>
        <v>0.50790300353445339</v>
      </c>
      <c r="E69" s="32">
        <f t="shared" si="15"/>
        <v>0.50784143269346815</v>
      </c>
      <c r="F69" s="32">
        <f t="shared" si="15"/>
        <v>0.57165983415881927</v>
      </c>
      <c r="G69" s="32">
        <f t="shared" si="15"/>
        <v>0.45628786705856672</v>
      </c>
      <c r="H69" s="32">
        <f t="shared" si="15"/>
        <v>0.25850941960046603</v>
      </c>
      <c r="I69" s="32">
        <f t="shared" si="15"/>
        <v>0.20254674399901559</v>
      </c>
      <c r="J69" s="32">
        <f t="shared" si="15"/>
        <v>0.20011620878016542</v>
      </c>
      <c r="K69" s="32">
        <f t="shared" si="15"/>
        <v>0.23869832364982205</v>
      </c>
      <c r="L69" s="32">
        <f t="shared" si="15"/>
        <v>0.11746599100337352</v>
      </c>
      <c r="M69" s="32">
        <f t="shared" si="15"/>
        <v>0.10599111424641114</v>
      </c>
      <c r="N69" s="32">
        <f t="shared" si="15"/>
        <v>9.6083440878703033E-2</v>
      </c>
      <c r="O69" s="32">
        <f t="shared" si="15"/>
        <v>9.0519191761700535E-2</v>
      </c>
      <c r="P69" s="32">
        <f t="shared" si="15"/>
        <v>8.7387287039495706E-2</v>
      </c>
      <c r="Q69" s="32">
        <f t="shared" si="15"/>
        <v>8.5115981050119333E-2</v>
      </c>
    </row>
    <row r="70" spans="1:17" ht="11.45" customHeight="1" x14ac:dyDescent="0.25">
      <c r="A70" s="116" t="s">
        <v>17</v>
      </c>
      <c r="B70" s="115">
        <f t="shared" ref="B70:Q70" si="16">IF(B24=0,0,B24/B$16)</f>
        <v>0.37011107895435374</v>
      </c>
      <c r="C70" s="115">
        <f t="shared" si="16"/>
        <v>0.297159435308683</v>
      </c>
      <c r="D70" s="115">
        <f t="shared" si="16"/>
        <v>0.27400954579505282</v>
      </c>
      <c r="E70" s="115">
        <f t="shared" si="16"/>
        <v>0.26506732608734263</v>
      </c>
      <c r="F70" s="115">
        <f t="shared" si="16"/>
        <v>0.24949076195441813</v>
      </c>
      <c r="G70" s="115">
        <f t="shared" si="16"/>
        <v>0.15137861439514508</v>
      </c>
      <c r="H70" s="115">
        <f t="shared" si="16"/>
        <v>5.9084332956313296E-2</v>
      </c>
      <c r="I70" s="115">
        <f t="shared" si="16"/>
        <v>5.8225848297867054E-2</v>
      </c>
      <c r="J70" s="115">
        <f t="shared" si="16"/>
        <v>7.1002122309256566E-2</v>
      </c>
      <c r="K70" s="115">
        <f t="shared" si="16"/>
        <v>7.089071765051877E-2</v>
      </c>
      <c r="L70" s="115">
        <f t="shared" si="16"/>
        <v>3.3248280890240629E-2</v>
      </c>
      <c r="M70" s="115">
        <f t="shared" si="16"/>
        <v>2.8577103776614106E-2</v>
      </c>
      <c r="N70" s="115">
        <f t="shared" si="16"/>
        <v>3.1559731917143584E-2</v>
      </c>
      <c r="O70" s="115">
        <f t="shared" si="16"/>
        <v>3.5233383730250048E-2</v>
      </c>
      <c r="P70" s="115">
        <f t="shared" si="16"/>
        <v>3.034621416175981E-2</v>
      </c>
      <c r="Q70" s="115">
        <f t="shared" si="16"/>
        <v>3.3857480485754779E-2</v>
      </c>
    </row>
    <row r="71" spans="1:17" ht="11.45" customHeight="1" x14ac:dyDescent="0.25">
      <c r="A71" s="93" t="s">
        <v>16</v>
      </c>
      <c r="B71" s="28">
        <f t="shared" ref="B71:Q71" si="17">IF(B25=0,0,B25/B$16)</f>
        <v>0.10715786988513754</v>
      </c>
      <c r="C71" s="28">
        <f t="shared" si="17"/>
        <v>0.10132560155957075</v>
      </c>
      <c r="D71" s="28">
        <f t="shared" si="17"/>
        <v>0.23389345773940062</v>
      </c>
      <c r="E71" s="28">
        <f t="shared" si="17"/>
        <v>0.24277410660612553</v>
      </c>
      <c r="F71" s="28">
        <f t="shared" si="17"/>
        <v>0.32216907220440116</v>
      </c>
      <c r="G71" s="28">
        <f t="shared" si="17"/>
        <v>0.30490925266342167</v>
      </c>
      <c r="H71" s="28">
        <f t="shared" si="17"/>
        <v>0.19942508664415273</v>
      </c>
      <c r="I71" s="28">
        <f t="shared" si="17"/>
        <v>0.14432089570114856</v>
      </c>
      <c r="J71" s="28">
        <f t="shared" si="17"/>
        <v>0.12911408647090886</v>
      </c>
      <c r="K71" s="28">
        <f t="shared" si="17"/>
        <v>0.16780760599930328</v>
      </c>
      <c r="L71" s="28">
        <f t="shared" si="17"/>
        <v>8.4217710113132879E-2</v>
      </c>
      <c r="M71" s="28">
        <f t="shared" si="17"/>
        <v>7.7414010469797026E-2</v>
      </c>
      <c r="N71" s="28">
        <f t="shared" si="17"/>
        <v>6.4523708961559442E-2</v>
      </c>
      <c r="O71" s="28">
        <f t="shared" si="17"/>
        <v>5.528580803145048E-2</v>
      </c>
      <c r="P71" s="28">
        <f t="shared" si="17"/>
        <v>5.7041072877735896E-2</v>
      </c>
      <c r="Q71" s="28">
        <f t="shared" si="17"/>
        <v>5.1258500564364554E-2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2018-07-16T15:43:04Z</dcterms:created>
  <dcterms:modified xsi:type="dcterms:W3CDTF">2018-07-16T15:43:04Z</dcterms:modified>
</cp:coreProperties>
</file>