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C107" i="8"/>
  <c r="Q107" i="8"/>
  <c r="P107" i="8"/>
  <c r="O107" i="8"/>
  <c r="N107" i="8"/>
  <c r="M107" i="8"/>
  <c r="L107" i="8"/>
  <c r="J107" i="8"/>
  <c r="I107" i="8"/>
  <c r="H107" i="8"/>
  <c r="G107" i="8"/>
  <c r="K107" i="8"/>
  <c r="F107" i="8"/>
  <c r="E107" i="8"/>
  <c r="D107" i="8"/>
  <c r="B107" i="8"/>
  <c r="F101" i="8"/>
  <c r="F100" i="8" s="1"/>
  <c r="C101" i="8"/>
  <c r="Q101" i="8"/>
  <c r="P101" i="8"/>
  <c r="O101" i="8"/>
  <c r="N101" i="8"/>
  <c r="M101" i="8"/>
  <c r="L101" i="8"/>
  <c r="J101" i="8"/>
  <c r="I101" i="8"/>
  <c r="H101" i="8"/>
  <c r="G101" i="8"/>
  <c r="K101" i="8"/>
  <c r="K100" i="8" s="1"/>
  <c r="E101" i="8"/>
  <c r="E100" i="8" s="1"/>
  <c r="D101" i="8"/>
  <c r="D100" i="8" s="1"/>
  <c r="B101" i="8"/>
  <c r="B100" i="8" s="1"/>
  <c r="N94" i="8"/>
  <c r="M94" i="8"/>
  <c r="L94" i="8"/>
  <c r="K94" i="8"/>
  <c r="J94" i="8"/>
  <c r="I94" i="8"/>
  <c r="H94" i="8"/>
  <c r="G94" i="8"/>
  <c r="F94" i="8"/>
  <c r="E94" i="8"/>
  <c r="D94" i="8"/>
  <c r="B94" i="8"/>
  <c r="Q94" i="8"/>
  <c r="Q204" i="8" s="1"/>
  <c r="P94" i="8"/>
  <c r="O94" i="8"/>
  <c r="C94" i="8"/>
  <c r="G87" i="8"/>
  <c r="G85" i="8" s="1"/>
  <c r="K87" i="8"/>
  <c r="K85" i="8" s="1"/>
  <c r="K84" i="8" s="1"/>
  <c r="F87" i="8"/>
  <c r="Q87" i="8"/>
  <c r="Q85" i="8" s="1"/>
  <c r="P87" i="8"/>
  <c r="P85" i="8" s="1"/>
  <c r="O87" i="8"/>
  <c r="O85" i="8" s="1"/>
  <c r="E87" i="8"/>
  <c r="D87" i="8"/>
  <c r="C87" i="8"/>
  <c r="B87" i="8"/>
  <c r="N87" i="8"/>
  <c r="M87" i="8"/>
  <c r="L87" i="8"/>
  <c r="L85" i="8" s="1"/>
  <c r="J87" i="8"/>
  <c r="J85" i="8" s="1"/>
  <c r="I87" i="8"/>
  <c r="H87" i="8"/>
  <c r="H85" i="8" s="1"/>
  <c r="M85" i="8"/>
  <c r="I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Q191" i="8"/>
  <c r="P84" i="9"/>
  <c r="M191" i="8"/>
  <c r="H84" i="9"/>
  <c r="E191" i="8"/>
  <c r="I189" i="8"/>
  <c r="E189" i="8"/>
  <c r="P24" i="8"/>
  <c r="E81" i="9"/>
  <c r="C188" i="8"/>
  <c r="Q187" i="8"/>
  <c r="O23" i="8"/>
  <c r="L80" i="9"/>
  <c r="K23" i="8"/>
  <c r="E187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M179" i="8"/>
  <c r="F179" i="8"/>
  <c r="E179" i="8"/>
  <c r="Q178" i="8"/>
  <c r="E178" i="8"/>
  <c r="C14" i="8"/>
  <c r="C205" i="8" s="1"/>
  <c r="Q12" i="8"/>
  <c r="K12" i="8"/>
  <c r="K203" i="8" s="1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M19" i="8"/>
  <c r="I19" i="8"/>
  <c r="G11" i="8"/>
  <c r="G202" i="8" s="1"/>
  <c r="N197" i="8"/>
  <c r="M197" i="8"/>
  <c r="J197" i="8"/>
  <c r="I197" i="8"/>
  <c r="Q196" i="8"/>
  <c r="O196" i="8"/>
  <c r="M196" i="8"/>
  <c r="I196" i="8"/>
  <c r="G196" i="8"/>
  <c r="E196" i="8"/>
  <c r="C196" i="8"/>
  <c r="C100" i="8" l="1"/>
  <c r="Q100" i="8"/>
  <c r="Q84" i="8" s="1"/>
  <c r="B85" i="8"/>
  <c r="B84" i="8" s="1"/>
  <c r="P100" i="8"/>
  <c r="P84" i="8" s="1"/>
  <c r="C85" i="8"/>
  <c r="F85" i="8"/>
  <c r="F84" i="8" s="1"/>
  <c r="G100" i="8"/>
  <c r="G84" i="8"/>
  <c r="H100" i="8"/>
  <c r="H84" i="8" s="1"/>
  <c r="N85" i="8"/>
  <c r="I100" i="8"/>
  <c r="I84" i="8" s="1"/>
  <c r="J100" i="8"/>
  <c r="J84" i="8" s="1"/>
  <c r="C84" i="8"/>
  <c r="L100" i="8"/>
  <c r="L84" i="8" s="1"/>
  <c r="M100" i="8"/>
  <c r="M210" i="8" s="1"/>
  <c r="D85" i="8"/>
  <c r="D84" i="8" s="1"/>
  <c r="N100" i="8"/>
  <c r="E85" i="8"/>
  <c r="E84" i="8" s="1"/>
  <c r="O100" i="8"/>
  <c r="O84" i="8" s="1"/>
  <c r="F197" i="8"/>
  <c r="M204" i="8"/>
  <c r="D163" i="8"/>
  <c r="O180" i="8"/>
  <c r="I191" i="8"/>
  <c r="I217" i="8"/>
  <c r="G188" i="8"/>
  <c r="B82" i="11"/>
  <c r="J62" i="9"/>
  <c r="K177" i="8"/>
  <c r="H179" i="8"/>
  <c r="O177" i="8"/>
  <c r="I179" i="8"/>
  <c r="N204" i="8"/>
  <c r="Q197" i="8"/>
  <c r="O204" i="8"/>
  <c r="N179" i="8"/>
  <c r="E170" i="8"/>
  <c r="P206" i="8"/>
  <c r="P215" i="8"/>
  <c r="E184" i="8"/>
  <c r="Q174" i="8"/>
  <c r="J211" i="8"/>
  <c r="N219" i="8"/>
  <c r="I170" i="8"/>
  <c r="O176" i="8"/>
  <c r="I178" i="8"/>
  <c r="C180" i="8"/>
  <c r="E80" i="8"/>
  <c r="Q217" i="8"/>
  <c r="G71" i="9"/>
  <c r="E204" i="8"/>
  <c r="F204" i="8"/>
  <c r="N211" i="8"/>
  <c r="G164" i="8"/>
  <c r="B165" i="8"/>
  <c r="E172" i="8"/>
  <c r="Q203" i="8"/>
  <c r="K214" i="8"/>
  <c r="G80" i="8"/>
  <c r="O198" i="8"/>
  <c r="P64" i="9"/>
  <c r="O157" i="8"/>
  <c r="C169" i="8"/>
  <c r="I184" i="8"/>
  <c r="C79" i="9"/>
  <c r="C204" i="8"/>
  <c r="G204" i="8"/>
  <c r="I204" i="8"/>
  <c r="I218" i="8"/>
  <c r="M170" i="8"/>
  <c r="G172" i="8"/>
  <c r="I80" i="8"/>
  <c r="G176" i="8"/>
  <c r="J173" i="8"/>
  <c r="J204" i="8"/>
  <c r="Q19" i="8"/>
  <c r="Q210" i="8" s="1"/>
  <c r="K196" i="8"/>
  <c r="K204" i="8"/>
  <c r="L24" i="8"/>
  <c r="L215" i="8" s="1"/>
  <c r="O170" i="8"/>
  <c r="I172" i="8"/>
  <c r="C174" i="8"/>
  <c r="O71" i="9"/>
  <c r="C170" i="8"/>
  <c r="D12" i="8"/>
  <c r="D203" i="8" s="1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N4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K183" i="8" s="1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G58" i="8" s="1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M58" i="8" s="1"/>
  <c r="Q67" i="8"/>
  <c r="Q58" i="8" s="1"/>
  <c r="C74" i="8"/>
  <c r="G74" i="8"/>
  <c r="G73" i="8" s="1"/>
  <c r="K74" i="8"/>
  <c r="K73" i="8" s="1"/>
  <c r="O74" i="8"/>
  <c r="O73" i="8" s="1"/>
  <c r="D74" i="8"/>
  <c r="D73" i="8" s="1"/>
  <c r="H74" i="8"/>
  <c r="H73" i="8" s="1"/>
  <c r="L74" i="8"/>
  <c r="L73" i="8" s="1"/>
  <c r="P74" i="8"/>
  <c r="P73" i="8" s="1"/>
  <c r="E74" i="8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J77" i="9"/>
  <c r="N42" i="9"/>
  <c r="N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H4" i="10" s="1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G75" i="11" s="1"/>
  <c r="K76" i="11"/>
  <c r="O76" i="1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I73" i="8" l="1"/>
  <c r="C127" i="8"/>
  <c r="C46" i="11" s="1"/>
  <c r="K4" i="9"/>
  <c r="K47" i="10" s="1"/>
  <c r="E73" i="8"/>
  <c r="P183" i="8"/>
  <c r="J4" i="9"/>
  <c r="O75" i="11"/>
  <c r="N75" i="11"/>
  <c r="M75" i="11"/>
  <c r="P75" i="11"/>
  <c r="L75" i="11"/>
  <c r="M60" i="11"/>
  <c r="M59" i="11" s="1"/>
  <c r="Q75" i="11"/>
  <c r="I60" i="11"/>
  <c r="Q60" i="11"/>
  <c r="Q59" i="11" s="1"/>
  <c r="E60" i="11"/>
  <c r="C75" i="11"/>
  <c r="H75" i="11"/>
  <c r="H59" i="11" s="1"/>
  <c r="L60" i="11"/>
  <c r="L59" i="11" s="1"/>
  <c r="Q4" i="10"/>
  <c r="P33" i="10"/>
  <c r="C73" i="8"/>
  <c r="N183" i="8"/>
  <c r="J183" i="8"/>
  <c r="H58" i="8"/>
  <c r="H57" i="8" s="1"/>
  <c r="M84" i="8"/>
  <c r="O58" i="8"/>
  <c r="K58" i="8"/>
  <c r="K57" i="8" s="1"/>
  <c r="C58" i="8"/>
  <c r="K60" i="11"/>
  <c r="N84" i="8"/>
  <c r="Q112" i="8"/>
  <c r="G60" i="11"/>
  <c r="G59" i="11" s="1"/>
  <c r="I42" i="9"/>
  <c r="I76" i="9" s="1"/>
  <c r="Q4" i="9"/>
  <c r="N4" i="10"/>
  <c r="N47" i="10" s="1"/>
  <c r="P58" i="8"/>
  <c r="P57" i="8" s="1"/>
  <c r="D58" i="8"/>
  <c r="D57" i="8" s="1"/>
  <c r="O4" i="10"/>
  <c r="O4" i="9"/>
  <c r="M4" i="9"/>
  <c r="L183" i="8"/>
  <c r="I210" i="8"/>
  <c r="I4" i="9"/>
  <c r="F33" i="10"/>
  <c r="K33" i="10"/>
  <c r="O60" i="11"/>
  <c r="O59" i="11" s="1"/>
  <c r="Q156" i="8"/>
  <c r="J73" i="8"/>
  <c r="O33" i="10"/>
  <c r="K75" i="11"/>
  <c r="C47" i="10"/>
  <c r="F73" i="8"/>
  <c r="G156" i="8"/>
  <c r="J60" i="11"/>
  <c r="J59" i="11" s="1"/>
  <c r="C112" i="8"/>
  <c r="C33" i="10"/>
  <c r="J127" i="8"/>
  <c r="J46" i="11" s="1"/>
  <c r="E75" i="11"/>
  <c r="D75" i="11"/>
  <c r="G57" i="8"/>
  <c r="E58" i="8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F60" i="11"/>
  <c r="F59" i="11" s="1"/>
  <c r="B4" i="10"/>
  <c r="L33" i="10"/>
  <c r="J58" i="8"/>
  <c r="J57" i="8" s="1"/>
  <c r="F127" i="8"/>
  <c r="F46" i="11" s="1"/>
  <c r="O42" i="9"/>
  <c r="O76" i="9" s="1"/>
  <c r="M156" i="8"/>
  <c r="M4" i="10"/>
  <c r="M47" i="10" s="1"/>
  <c r="I75" i="11"/>
  <c r="I59" i="11" s="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C111" i="8"/>
  <c r="M57" i="8"/>
  <c r="I57" i="8"/>
  <c r="O47" i="10" l="1"/>
  <c r="C57" i="8"/>
  <c r="E57" i="8"/>
  <c r="Q47" i="10"/>
  <c r="B47" i="10"/>
  <c r="K59" i="11"/>
  <c r="N59" i="11"/>
  <c r="C59" i="11"/>
  <c r="E59" i="11"/>
  <c r="K111" i="8"/>
  <c r="O111" i="8"/>
  <c r="I47" i="10"/>
  <c r="J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6" i="4"/>
  <c r="B9" i="4"/>
  <c r="B16" i="4"/>
  <c r="B7" i="4"/>
  <c r="B8" i="4"/>
  <c r="B11" i="4"/>
  <c r="B17" i="4"/>
  <c r="B20" i="4"/>
  <c r="B13" i="4"/>
  <c r="B18" i="4"/>
  <c r="B22" i="4"/>
  <c r="B21" i="4"/>
  <c r="B12" i="4"/>
  <c r="B15" i="4"/>
  <c r="B4" i="4"/>
  <c r="L208" i="11" l="1"/>
  <c r="D208" i="11"/>
  <c r="D201" i="11"/>
  <c r="D198" i="11"/>
  <c r="L220" i="11"/>
  <c r="D220" i="11"/>
  <c r="Q200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F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Q130" i="11"/>
  <c r="I130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H216" i="11"/>
  <c r="D216" i="11"/>
  <c r="D135" i="11"/>
  <c r="P215" i="11"/>
  <c r="P134" i="11"/>
  <c r="L134" i="11"/>
  <c r="D134" i="11"/>
  <c r="P133" i="11"/>
  <c r="L133" i="11"/>
  <c r="D133" i="11"/>
  <c r="P132" i="11"/>
  <c r="D132" i="11"/>
  <c r="P130" i="11"/>
  <c r="L130" i="11"/>
  <c r="D130" i="11"/>
  <c r="L210" i="11"/>
  <c r="L129" i="11"/>
  <c r="H129" i="11"/>
  <c r="H210" i="11"/>
  <c r="D210" i="11"/>
  <c r="P128" i="11"/>
  <c r="L128" i="11"/>
  <c r="D128" i="11"/>
  <c r="P208" i="11"/>
  <c r="P127" i="11"/>
  <c r="H208" i="11"/>
  <c r="D127" i="11"/>
  <c r="P207" i="11"/>
  <c r="P126" i="11"/>
  <c r="L126" i="11"/>
  <c r="D207" i="11"/>
  <c r="D126" i="11"/>
  <c r="P125" i="11"/>
  <c r="L125" i="11"/>
  <c r="D125" i="11"/>
  <c r="P124" i="11"/>
  <c r="H124" i="11"/>
  <c r="P203" i="11"/>
  <c r="H122" i="11"/>
  <c r="D203" i="11"/>
  <c r="D122" i="11"/>
  <c r="P121" i="11"/>
  <c r="L121" i="11"/>
  <c r="H121" i="11"/>
  <c r="D202" i="11"/>
  <c r="D121" i="11"/>
  <c r="L120" i="11"/>
  <c r="H120" i="11"/>
  <c r="D120" i="11"/>
  <c r="P200" i="11"/>
  <c r="H200" i="11"/>
  <c r="H119" i="11"/>
  <c r="D119" i="11"/>
  <c r="P118" i="11"/>
  <c r="L118" i="11"/>
  <c r="H118" i="11"/>
  <c r="P198" i="11"/>
  <c r="H117" i="11"/>
  <c r="D117" i="11"/>
  <c r="L139" i="11"/>
  <c r="H220" i="11"/>
  <c r="H139" i="11"/>
  <c r="D139" i="11"/>
  <c r="J137" i="11"/>
  <c r="J136" i="11"/>
  <c r="F135" i="11"/>
  <c r="F134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20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E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Q119" i="11"/>
  <c r="I119" i="11"/>
  <c r="Q118" i="11"/>
  <c r="Q117" i="11"/>
  <c r="E117" i="11"/>
  <c r="K164" i="7"/>
  <c r="M140" i="11"/>
  <c r="I140" i="11"/>
  <c r="E140" i="11"/>
  <c r="Q139" i="11"/>
  <c r="M139" i="11"/>
  <c r="I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O120" i="11"/>
  <c r="K120" i="11"/>
  <c r="G120" i="11"/>
  <c r="C120" i="11"/>
  <c r="O119" i="11"/>
  <c r="K119" i="11"/>
  <c r="C119" i="11"/>
  <c r="O118" i="11"/>
  <c r="K118" i="11"/>
  <c r="G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21" i="11"/>
  <c r="C121" i="11"/>
  <c r="G119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N134" i="1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I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I200" i="11" l="1"/>
  <c r="I201" i="11"/>
  <c r="Q208" i="11"/>
  <c r="I214" i="11"/>
  <c r="Q213" i="11"/>
  <c r="N201" i="11"/>
  <c r="N207" i="11"/>
  <c r="K220" i="11"/>
  <c r="Q198" i="11"/>
  <c r="Q201" i="11"/>
  <c r="Q215" i="11"/>
  <c r="Q219" i="11"/>
  <c r="Q220" i="11"/>
  <c r="M219" i="11"/>
  <c r="P219" i="11"/>
  <c r="L219" i="11"/>
  <c r="N204" i="11"/>
  <c r="J210" i="11"/>
  <c r="N198" i="11"/>
  <c r="O207" i="11"/>
  <c r="L207" i="11"/>
  <c r="N199" i="11"/>
  <c r="P202" i="11"/>
  <c r="B203" i="11"/>
  <c r="J208" i="11"/>
  <c r="K221" i="11"/>
  <c r="P13" i="19"/>
  <c r="K204" i="11"/>
  <c r="B131" i="10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1" i="9"/>
  <c r="I146" i="9"/>
  <c r="I147" i="9"/>
  <c r="I148" i="9"/>
  <c r="I149" i="9"/>
  <c r="I151" i="9"/>
  <c r="I152" i="9"/>
  <c r="I154" i="9"/>
  <c r="I155" i="9"/>
  <c r="I156" i="9"/>
  <c r="I160" i="9"/>
  <c r="I161" i="9"/>
  <c r="I162" i="9"/>
  <c r="I163" i="9"/>
  <c r="I164" i="9"/>
  <c r="I166" i="9"/>
  <c r="Q143" i="9"/>
  <c r="F149" i="9"/>
  <c r="F155" i="9"/>
  <c r="F160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53" i="9"/>
  <c r="B162" i="9"/>
  <c r="C145" i="9"/>
  <c r="C149" i="9"/>
  <c r="C163" i="9"/>
  <c r="O152" i="9" l="1"/>
  <c r="I159" i="9"/>
  <c r="I145" i="9"/>
  <c r="I158" i="9"/>
  <c r="I153" i="9"/>
  <c r="I144" i="9"/>
  <c r="I150" i="9"/>
  <c r="H159" i="9"/>
  <c r="I165" i="9"/>
  <c r="I143" i="9"/>
  <c r="F151" i="9"/>
  <c r="F146" i="9"/>
  <c r="F141" i="9"/>
  <c r="I163" i="7"/>
  <c r="Q157" i="9"/>
  <c r="Q164" i="9"/>
  <c r="Q160" i="9"/>
  <c r="Q155" i="9"/>
  <c r="Q151" i="9"/>
  <c r="Q14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I151" i="10"/>
  <c r="K62" i="14"/>
  <c r="C151" i="10"/>
  <c r="G14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D66" i="12"/>
  <c r="D88" i="12" s="1"/>
  <c r="K66" i="12"/>
  <c r="K88" i="12" s="1"/>
  <c r="G66" i="12"/>
  <c r="G88" i="12" s="1"/>
  <c r="C66" i="12"/>
  <c r="C88" i="12" s="1"/>
  <c r="C117" i="12" l="1"/>
  <c r="M66" i="12"/>
  <c r="M88" i="12" s="1"/>
  <c r="O66" i="12"/>
  <c r="O88" i="12" s="1"/>
  <c r="I66" i="12"/>
  <c r="I88" i="12" s="1"/>
  <c r="N66" i="12"/>
  <c r="N88" i="12" s="1"/>
  <c r="F66" i="12"/>
  <c r="F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E62" i="12" l="1"/>
  <c r="E84" i="12" s="1"/>
  <c r="O62" i="12"/>
  <c r="O84" i="12" s="1"/>
  <c r="B62" i="12"/>
  <c r="B84" i="12" s="1"/>
  <c r="N62" i="12"/>
  <c r="N84" i="12" s="1"/>
  <c r="L62" i="12"/>
  <c r="L84" i="12" s="1"/>
  <c r="M62" i="12"/>
  <c r="M84" i="12" s="1"/>
  <c r="P62" i="12"/>
  <c r="P84" i="12" s="1"/>
  <c r="P31" i="13"/>
  <c r="K62" i="12"/>
  <c r="K84" i="12" s="1"/>
  <c r="H62" i="12"/>
  <c r="H84" i="12" s="1"/>
  <c r="D62" i="12"/>
  <c r="D84" i="12" s="1"/>
  <c r="J62" i="12"/>
  <c r="J84" i="12" s="1"/>
  <c r="G62" i="12"/>
  <c r="G84" i="12" s="1"/>
  <c r="I62" i="12"/>
  <c r="I84" i="12" s="1"/>
  <c r="Q62" i="12"/>
  <c r="Q84" i="12" s="1"/>
  <c r="C62" i="12"/>
  <c r="C84" i="12" s="1"/>
  <c r="P28" i="14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N118" i="12"/>
  <c r="L65" i="12"/>
  <c r="L87" i="12" s="1"/>
  <c r="I118" i="12"/>
  <c r="K118" i="12"/>
  <c r="O118" i="12"/>
  <c r="O65" i="12"/>
  <c r="O87" i="12" s="1"/>
  <c r="N65" i="12"/>
  <c r="N87" i="12" s="1"/>
  <c r="J65" i="12"/>
  <c r="J87" i="12" s="1"/>
  <c r="Q65" i="12"/>
  <c r="Q87" i="12" s="1"/>
  <c r="P65" i="12"/>
  <c r="P87" i="12" s="1"/>
  <c r="E118" i="12"/>
  <c r="E65" i="12"/>
  <c r="E87" i="12" s="1"/>
  <c r="C61" i="12"/>
  <c r="K65" i="12"/>
  <c r="K87" i="12" s="1"/>
  <c r="G65" i="12"/>
  <c r="G87" i="12" s="1"/>
  <c r="M118" i="12"/>
  <c r="H65" i="12"/>
  <c r="H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Q63" i="12"/>
  <c r="D63" i="12"/>
  <c r="P63" i="12"/>
  <c r="K63" i="12"/>
  <c r="N63" i="12"/>
  <c r="F63" i="12"/>
  <c r="L63" i="12"/>
  <c r="E63" i="12"/>
  <c r="J63" i="12"/>
  <c r="O63" i="12"/>
  <c r="M63" i="12"/>
  <c r="H63" i="12"/>
  <c r="G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D61" i="12"/>
  <c r="K61" i="12"/>
  <c r="L61" i="12"/>
  <c r="J61" i="12"/>
  <c r="F61" i="12"/>
  <c r="M61" i="12"/>
  <c r="N61" i="12"/>
  <c r="E61" i="12"/>
  <c r="O61" i="12"/>
  <c r="Q61" i="12"/>
  <c r="G61" i="12"/>
  <c r="I63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J68" i="12"/>
  <c r="J90" i="12" s="1"/>
  <c r="L124" i="12"/>
  <c r="H69" i="12"/>
  <c r="H91" i="12" s="1"/>
  <c r="F124" i="12"/>
  <c r="H21" i="12"/>
  <c r="H135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K68" i="12"/>
  <c r="K90" i="12" s="1"/>
  <c r="J69" i="12"/>
  <c r="J91" i="12" s="1"/>
  <c r="H133" i="12"/>
  <c r="H36" i="13"/>
  <c r="G69" i="12"/>
  <c r="G91" i="12" s="1"/>
  <c r="H67" i="12"/>
  <c r="H33" i="14"/>
  <c r="J21" i="12"/>
  <c r="L205" i="7"/>
  <c r="F48" i="13"/>
  <c r="J19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J26" i="14" s="1"/>
  <c r="N124" i="12"/>
  <c r="L68" i="12"/>
  <c r="L90" i="12" s="1"/>
  <c r="G67" i="12"/>
  <c r="O124" i="12"/>
  <c r="F68" i="12"/>
  <c r="F90" i="12" s="1"/>
  <c r="K69" i="12"/>
  <c r="K91" i="12" s="1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L69" i="12"/>
  <c r="L91" i="12" s="1"/>
  <c r="K67" i="12"/>
  <c r="F69" i="12"/>
  <c r="F91" i="12" s="1"/>
  <c r="M69" i="12"/>
  <c r="M91" i="12" s="1"/>
  <c r="L21" i="12"/>
  <c r="L33" i="14"/>
  <c r="L14" i="12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O68" i="12" l="1"/>
  <c r="O90" i="12" s="1"/>
  <c r="F67" i="12"/>
  <c r="B65" i="12"/>
  <c r="B87" i="12" s="1"/>
  <c r="L67" i="12"/>
  <c r="L135" i="12"/>
  <c r="N68" i="12"/>
  <c r="N90" i="12" s="1"/>
  <c r="Q124" i="12"/>
  <c r="M67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E124" i="12"/>
  <c r="B63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Q68" i="12"/>
  <c r="Q90" i="12" s="1"/>
  <c r="N14" i="12"/>
  <c r="N67" i="12"/>
  <c r="Q69" i="12"/>
  <c r="Q91" i="12" s="1"/>
  <c r="O33" i="14"/>
  <c r="O67" i="12"/>
  <c r="B61" i="12"/>
  <c r="O14" i="12"/>
  <c r="O26" i="14" s="1"/>
  <c r="P69" i="12"/>
  <c r="P91" i="12" s="1"/>
  <c r="N135" i="12"/>
  <c r="D124" i="12"/>
  <c r="O135" i="12"/>
  <c r="O133" i="12"/>
  <c r="P21" i="12"/>
  <c r="P14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E68" i="12"/>
  <c r="E90" i="12" s="1"/>
  <c r="P133" i="12"/>
  <c r="P67" i="12"/>
  <c r="C124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D68" i="12"/>
  <c r="D90" i="12" s="1"/>
  <c r="E67" i="12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K17" i="7"/>
  <c r="K102" i="7" s="1"/>
  <c r="J110" i="15" l="1"/>
  <c r="J109" i="15"/>
  <c r="I8" i="15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C109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K23" i="15" l="1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26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 s="1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I39" i="15" s="1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M24" i="15"/>
  <c r="H24" i="15"/>
  <c r="P24" i="15"/>
  <c r="K24" i="15"/>
  <c r="K15" i="15" s="1"/>
  <c r="O24" i="15"/>
  <c r="O15" i="15" s="1"/>
  <c r="G13" i="15"/>
  <c r="G26" i="18"/>
  <c r="I13" i="15"/>
  <c r="I116" i="15" s="1"/>
  <c r="I26" i="18"/>
  <c r="F12" i="18"/>
  <c r="F24" i="18" s="1"/>
  <c r="F18" i="18"/>
  <c r="M15" i="15"/>
  <c r="M22" i="15"/>
  <c r="H15" i="15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L24" i="15" l="1"/>
  <c r="L22" i="15" s="1"/>
  <c r="I55" i="16"/>
  <c r="C24" i="15"/>
  <c r="C22" i="15" s="1"/>
  <c r="O22" i="15"/>
  <c r="Q24" i="15"/>
  <c r="Q15" i="15" s="1"/>
  <c r="K22" i="15"/>
  <c r="N24" i="15"/>
  <c r="N15" i="15" s="1"/>
  <c r="J24" i="15"/>
  <c r="J15" i="15" s="1"/>
  <c r="H13" i="15"/>
  <c r="H26" i="18"/>
  <c r="K13" i="15"/>
  <c r="K55" i="16" s="1"/>
  <c r="K26" i="18"/>
  <c r="M13" i="15"/>
  <c r="M116" i="15" s="1"/>
  <c r="M26" i="18"/>
  <c r="P13" i="15"/>
  <c r="P26" i="18"/>
  <c r="O13" i="15"/>
  <c r="O116" i="15" s="1"/>
  <c r="O26" i="18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L15" i="15" l="1"/>
  <c r="C15" i="15"/>
  <c r="J22" i="15"/>
  <c r="I64" i="16"/>
  <c r="Q22" i="15"/>
  <c r="N22" i="15"/>
  <c r="L13" i="15"/>
  <c r="L26" i="18"/>
  <c r="N13" i="15"/>
  <c r="N26" i="18"/>
  <c r="Q13" i="15"/>
  <c r="Q55" i="16" s="1"/>
  <c r="Q26" i="18"/>
  <c r="C13" i="15"/>
  <c r="C55" i="16" s="1"/>
  <c r="C26" i="18"/>
  <c r="J13" i="15"/>
  <c r="J55" i="16" s="1"/>
  <c r="J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116" i="15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J17" i="15" l="1"/>
  <c r="J12" i="15" s="1"/>
  <c r="I17" i="15"/>
  <c r="I12" i="15" s="1"/>
  <c r="C17" i="15"/>
  <c r="C12" i="15" s="1"/>
  <c r="D17" i="15"/>
  <c r="D12" i="15" s="1"/>
  <c r="D24" i="16"/>
  <c r="Q17" i="15"/>
  <c r="Q12" i="15" s="1"/>
  <c r="P17" i="15"/>
  <c r="P12" i="15" s="1"/>
  <c r="N17" i="15"/>
  <c r="N12" i="15" s="1"/>
  <c r="E17" i="15"/>
  <c r="E12" i="15" s="1"/>
  <c r="K17" i="15"/>
  <c r="K12" i="15" s="1"/>
  <c r="O119" i="15"/>
  <c r="G17" i="15"/>
  <c r="G12" i="15" s="1"/>
  <c r="G18" i="16" s="1"/>
  <c r="P24" i="16"/>
  <c r="J24" i="16"/>
  <c r="F17" i="15"/>
  <c r="F119" i="15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G27" i="17" l="1"/>
  <c r="K119" i="15"/>
  <c r="G119" i="15"/>
  <c r="G23" i="16"/>
  <c r="K59" i="16"/>
  <c r="I119" i="15"/>
  <c r="D69" i="16"/>
  <c r="P69" i="16"/>
  <c r="P59" i="16"/>
  <c r="G82" i="15"/>
  <c r="G120" i="15"/>
  <c r="G118" i="15"/>
  <c r="N59" i="16"/>
  <c r="N119" i="15"/>
  <c r="G69" i="16"/>
  <c r="G59" i="16"/>
  <c r="Q119" i="15"/>
  <c r="M68" i="16"/>
  <c r="J69" i="16"/>
  <c r="F12" i="15"/>
  <c r="F120" i="15"/>
  <c r="F59" i="16"/>
  <c r="F118" i="15"/>
  <c r="F23" i="16"/>
  <c r="F69" i="16"/>
  <c r="E119" i="15"/>
  <c r="P119" i="15"/>
  <c r="P23" i="16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G68" i="16" l="1"/>
  <c r="L54" i="17"/>
  <c r="O63" i="16"/>
  <c r="P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G113" i="12" l="1"/>
  <c r="G102" i="12"/>
  <c r="D108" i="12"/>
  <c r="D97" i="12"/>
  <c r="F112" i="12"/>
  <c r="F101" i="12"/>
  <c r="E78" i="12"/>
  <c r="E89" i="12" s="1"/>
  <c r="E111" i="12"/>
  <c r="E100" i="12"/>
  <c r="B109" i="12"/>
  <c r="B98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C109" i="12"/>
  <c r="C98" i="12"/>
  <c r="G112" i="12"/>
  <c r="G101" i="12"/>
  <c r="F78" i="12"/>
  <c r="F89" i="12" s="1"/>
  <c r="F111" i="12"/>
  <c r="F100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F108" i="12"/>
  <c r="F97" i="12"/>
  <c r="H78" i="12"/>
  <c r="H89" i="12" s="1"/>
  <c r="H111" i="12"/>
  <c r="H100" i="12"/>
  <c r="B105" i="12"/>
  <c r="B94" i="12"/>
  <c r="D109" i="12"/>
  <c r="D98" i="12"/>
  <c r="H112" i="12"/>
  <c r="H101" i="12"/>
  <c r="C74" i="12"/>
  <c r="C85" i="12" s="1"/>
  <c r="C107" i="12"/>
  <c r="C96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C72" i="12"/>
  <c r="C83" i="12" s="1"/>
  <c r="C105" i="12"/>
  <c r="C94" i="12"/>
  <c r="D74" i="12"/>
  <c r="D85" i="12" s="1"/>
  <c r="D107" i="12"/>
  <c r="D96" i="12"/>
  <c r="E109" i="12"/>
  <c r="E98" i="12"/>
  <c r="J113" i="12"/>
  <c r="J102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J112" i="12"/>
  <c r="J101" i="12"/>
  <c r="K113" i="12"/>
  <c r="K102" i="12"/>
  <c r="I78" i="12"/>
  <c r="I89" i="12" s="1"/>
  <c r="I111" i="12"/>
  <c r="I100" i="12"/>
  <c r="H108" i="12"/>
  <c r="H97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G109" i="12"/>
  <c r="G98" i="12"/>
  <c r="L113" i="12"/>
  <c r="L102" i="12"/>
  <c r="E72" i="12"/>
  <c r="E83" i="12" s="1"/>
  <c r="E105" i="12"/>
  <c r="E94" i="12"/>
  <c r="K112" i="12"/>
  <c r="K101" i="12"/>
  <c r="F74" i="12"/>
  <c r="F85" i="12" s="1"/>
  <c r="F107" i="12"/>
  <c r="F96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M113" i="12"/>
  <c r="M102" i="12"/>
  <c r="H109" i="12"/>
  <c r="H98" i="12"/>
  <c r="F72" i="12"/>
  <c r="F83" i="12" s="1"/>
  <c r="F105" i="12"/>
  <c r="F94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H74" i="12"/>
  <c r="H85" i="12" s="1"/>
  <c r="H107" i="12"/>
  <c r="H96" i="12"/>
  <c r="L78" i="12"/>
  <c r="L89" i="12" s="1"/>
  <c r="L111" i="12"/>
  <c r="L100" i="12"/>
  <c r="K108" i="12"/>
  <c r="K97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M78" i="12" l="1"/>
  <c r="M89" i="12" s="1"/>
  <c r="M111" i="12"/>
  <c r="M100" i="12"/>
  <c r="J109" i="12"/>
  <c r="J98" i="12"/>
  <c r="I74" i="12"/>
  <c r="I85" i="12" s="1"/>
  <c r="I107" i="12"/>
  <c r="I96" i="12"/>
  <c r="H72" i="12"/>
  <c r="H83" i="12" s="1"/>
  <c r="H105" i="12"/>
  <c r="H94" i="12"/>
  <c r="O113" i="12"/>
  <c r="O102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O112" i="12" l="1"/>
  <c r="O101" i="12"/>
  <c r="N78" i="12"/>
  <c r="N89" i="12" s="1"/>
  <c r="N111" i="12"/>
  <c r="N100" i="12"/>
  <c r="I72" i="12"/>
  <c r="I83" i="12" s="1"/>
  <c r="I105" i="12"/>
  <c r="I94" i="12"/>
  <c r="M108" i="12"/>
  <c r="M97" i="12"/>
  <c r="J74" i="12"/>
  <c r="J85" i="12" s="1"/>
  <c r="J107" i="12"/>
  <c r="J96" i="12"/>
  <c r="P113" i="12"/>
  <c r="P102" i="12"/>
  <c r="K109" i="12"/>
  <c r="K98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K74" i="12"/>
  <c r="K85" i="12" s="1"/>
  <c r="K107" i="12"/>
  <c r="K96" i="12"/>
  <c r="O78" i="12"/>
  <c r="O89" i="12" s="1"/>
  <c r="O111" i="12"/>
  <c r="O100" i="12"/>
  <c r="L109" i="12"/>
  <c r="L98" i="12"/>
  <c r="J72" i="12"/>
  <c r="J83" i="12" s="1"/>
  <c r="P112" i="12"/>
  <c r="P101" i="12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K105" i="12"/>
  <c r="K94" i="12"/>
  <c r="M109" i="12"/>
  <c r="M98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L72" i="12"/>
  <c r="L83" i="12" s="1"/>
  <c r="L105" i="12"/>
  <c r="L94" i="12"/>
  <c r="M74" i="12"/>
  <c r="M85" i="12" s="1"/>
  <c r="M107" i="12"/>
  <c r="M96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O74" i="12" l="1"/>
  <c r="O85" i="12" s="1"/>
  <c r="O107" i="12"/>
  <c r="O96" i="12"/>
  <c r="N105" i="12"/>
  <c r="N94" i="12"/>
  <c r="N72" i="12"/>
  <c r="N83" i="12" s="1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<sst xmlns="http://schemas.openxmlformats.org/spreadsheetml/2006/main" count="1934" uniqueCount="194">
  <si>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</si>
  <si>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</si>
  <si>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</si>
  <si>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</si>
  <si>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</si>
  <si>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</si>
  <si>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</si>
  <si>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</si>
  <si>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</si>
  <si>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</si>
  <si>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</si>
  <si>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</si>
  <si>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</si>
  <si>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</si>
  <si>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</si>
  <si>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</si>
  <si>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</si>
  <si>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</si>
  <si>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</si>
  <si>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</si>
  <si>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</si>
  <si>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</si>
  <si>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</si>
  <si>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</si>
  <si>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</si>
  <si>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</si>
  <si>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</si>
  <si>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</si>
  <si>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</si>
  <si>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</si>
  <si>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</si>
  <si>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</si>
  <si>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</si>
  <si>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</si>
  <si>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</si>
  <si>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</si>
  <si>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</si>
  <si>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</si>
  <si>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</si>
  <si>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</si>
  <si>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</si>
  <si>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</si>
  <si>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</si>
  <si>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</si>
  <si>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</si>
  <si>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</si>
  <si>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</si>
  <si>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</si>
  <si>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</si>
  <si>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</si>
  <si>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</si>
  <si>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</si>
  <si>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</si>
  <si>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</si>
  <si>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</si>
  <si>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</si>
  <si>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</si>
  <si>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</si>
  <si>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</si>
  <si>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</si>
  <si>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</si>
  <si>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</si>
  <si>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</si>
  <si>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</si>
  <si>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</si>
  <si>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</si>
  <si>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</si>
  <si>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</si>
  <si>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</si>
  <si>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</si>
  <si>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</si>
  <si>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</si>
  <si>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</si>
  <si>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</si>
  <si>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</si>
  <si>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</si>
  <si>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</si>
  <si>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</si>
  <si>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</si>
  <si>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</si>
  <si>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</si>
  <si>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</si>
  <si>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</si>
  <si>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</si>
  <si>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</si>
  <si>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</si>
  <si>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</si>
  <si>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</si>
  <si>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</si>
  <si>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</si>
  <si>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</si>
  <si>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</si>
  <si>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</si>
  <si>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</si>
  <si>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</si>
  <si>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</si>
  <si>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</si>
  <si>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</si>
  <si>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</si>
  <si>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</si>
  <si>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</si>
  <si>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</si>
  <si>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</si>
  <si>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</si>
  <si>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</si>
  <si>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</si>
  <si>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</si>
  <si>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</si>
  <si>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</si>
  <si>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</si>
  <si>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</si>
  <si>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</si>
  <si>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</si>
  <si>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</si>
  <si>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</si>
  <si>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</si>
  <si>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</si>
  <si>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</si>
  <si>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</si>
  <si>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</si>
  <si>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</si>
  <si>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</si>
  <si>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</si>
  <si>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</si>
  <si>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</si>
  <si>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</si>
  <si>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</si>
  <si>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</si>
  <si>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</si>
  <si>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</si>
  <si>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</si>
  <si>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</si>
  <si>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</si>
  <si>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</si>
  <si>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</si>
  <si>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</si>
  <si>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</si>
  <si>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</si>
  <si>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</si>
  <si>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</si>
  <si>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</si>
  <si>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</si>
  <si>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</si>
  <si>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</si>
  <si>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</si>
  <si>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</si>
  <si>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</si>
  <si>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</si>
  <si>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</si>
  <si>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</si>
  <si>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</si>
  <si>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</si>
  <si>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</si>
  <si>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</si>
  <si>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</si>
  <si>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</si>
  <si>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</si>
  <si>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</si>
  <si>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</si>
  <si>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</si>
  <si>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</si>
  <si>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</si>
  <si>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</si>
  <si>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</si>
  <si>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</si>
  <si>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</si>
  <si>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</si>
  <si>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</si>
  <si>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</si>
  <si>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</si>
  <si>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</si>
  <si>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</si>
  <si>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</si>
  <si>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</si>
  <si>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</si>
  <si>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</si>
  <si>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</si>
  <si>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MT</t>
  </si>
  <si>
    <t>Malta</t>
  </si>
  <si>
    <t>MT - Aviation</t>
  </si>
  <si>
    <t>MT - Aviation / energy consumption</t>
  </si>
  <si>
    <t/>
  </si>
  <si>
    <t>MT - Aviation / passenger transport specific data</t>
  </si>
  <si>
    <t>MT - Road transport</t>
  </si>
  <si>
    <t>MT - Road transport / energy consumption</t>
  </si>
  <si>
    <t>MT - Road transport / CO2 emissions</t>
  </si>
  <si>
    <t>MT - Road transport / technologies</t>
  </si>
  <si>
    <t>MT - Rail, metro and tram</t>
  </si>
  <si>
    <t>MT - Rail, metro and tram / energy consumption</t>
  </si>
  <si>
    <t>MT - Rail, metro and tram / CO2 emissions</t>
  </si>
  <si>
    <t>MT - Aviation / CO2 emissions</t>
  </si>
  <si>
    <t>MT - Coastal shipping and inland waterways</t>
  </si>
  <si>
    <t>MT - Coastal shipping and inland waterways / energy consumption</t>
  </si>
  <si>
    <t>MT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</si>
</sst>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43297.738888888889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H4" s="124">
        <v>0</v>
      </c>
      <c r="I4" s="124">
        <v>0</v>
      </c>
      <c r="J4" s="124">
        <v>0</v>
      </c>
      <c r="K4" s="124">
        <v>0</v>
      </c>
      <c r="L4" s="124">
        <v>0</v>
      </c>
      <c r="M4" s="124">
        <v>0</v>
      </c>
      <c r="N4" s="124">
        <v>0</v>
      </c>
      <c r="O4" s="124">
        <v>0</v>
      </c>
      <c r="P4" s="124">
        <v>0</v>
      </c>
      <c r="Q4" s="124">
        <v>0</v>
      </c>
    </row>
    <row r="5" spans="1:17" ht="11.45" customHeight="1" x14ac:dyDescent="0.25">
      <c r="A5" s="91" t="s">
        <v>116</v>
      </c>
      <c r="B5" s="90">
        <f t="shared" ref="B5:Q5" si="0">B4-B6</f>
        <v>0</v>
      </c>
      <c r="C5" s="90">
        <f t="shared" si="0"/>
        <v>0</v>
      </c>
      <c r="D5" s="90">
        <f t="shared" si="0"/>
        <v>0</v>
      </c>
      <c r="E5" s="90">
        <f t="shared" si="0"/>
        <v>0</v>
      </c>
      <c r="F5" s="90">
        <f t="shared" si="0"/>
        <v>0</v>
      </c>
      <c r="G5" s="90">
        <f t="shared" si="0"/>
        <v>0</v>
      </c>
      <c r="H5" s="90">
        <f t="shared" si="0"/>
        <v>0</v>
      </c>
      <c r="I5" s="90">
        <f t="shared" si="0"/>
        <v>0</v>
      </c>
      <c r="J5" s="90">
        <f t="shared" si="0"/>
        <v>0</v>
      </c>
      <c r="K5" s="90">
        <f t="shared" si="0"/>
        <v>0</v>
      </c>
      <c r="L5" s="90">
        <f t="shared" si="0"/>
        <v>0</v>
      </c>
      <c r="M5" s="90">
        <f t="shared" si="0"/>
        <v>0</v>
      </c>
      <c r="N5" s="90">
        <f t="shared" si="0"/>
        <v>0</v>
      </c>
      <c r="O5" s="90">
        <f t="shared" si="0"/>
        <v>0</v>
      </c>
      <c r="P5" s="90">
        <f t="shared" si="0"/>
        <v>0</v>
      </c>
      <c r="Q5" s="90">
        <f t="shared" si="0"/>
        <v>0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0</v>
      </c>
      <c r="C8" s="71">
        <f t="shared" si="1"/>
        <v>0</v>
      </c>
      <c r="D8" s="71">
        <f t="shared" si="1"/>
        <v>0</v>
      </c>
      <c r="E8" s="71">
        <f t="shared" si="1"/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</row>
    <row r="9" spans="1:17" ht="11.45" customHeight="1" x14ac:dyDescent="0.25">
      <c r="A9" s="25" t="s">
        <v>39</v>
      </c>
      <c r="B9" s="24">
        <f t="shared" ref="B9:Q9" si="2">SUM(B10,B11,B14)</f>
        <v>0</v>
      </c>
      <c r="C9" s="24">
        <f t="shared" si="2"/>
        <v>0</v>
      </c>
      <c r="D9" s="24">
        <f t="shared" si="2"/>
        <v>0</v>
      </c>
      <c r="E9" s="24">
        <f t="shared" si="2"/>
        <v>0</v>
      </c>
      <c r="F9" s="24">
        <f t="shared" si="2"/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  <c r="P9" s="24">
        <f t="shared" si="2"/>
        <v>0</v>
      </c>
      <c r="Q9" s="24">
        <f t="shared" si="2"/>
        <v>0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0</v>
      </c>
      <c r="C11" s="21">
        <f t="shared" si="3"/>
        <v>0</v>
      </c>
      <c r="D11" s="21">
        <f t="shared" si="3"/>
        <v>0</v>
      </c>
      <c r="E11" s="21">
        <f t="shared" si="3"/>
        <v>0</v>
      </c>
      <c r="F11" s="21">
        <f t="shared" si="3"/>
        <v>0</v>
      </c>
      <c r="G11" s="21">
        <f t="shared" si="3"/>
        <v>0</v>
      </c>
      <c r="H11" s="21">
        <f t="shared" si="3"/>
        <v>0</v>
      </c>
      <c r="I11" s="21">
        <f t="shared" si="3"/>
        <v>0</v>
      </c>
      <c r="J11" s="21">
        <f t="shared" si="3"/>
        <v>0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1">
        <f t="shared" si="3"/>
        <v>0</v>
      </c>
      <c r="O11" s="21">
        <f t="shared" si="3"/>
        <v>0</v>
      </c>
      <c r="P11" s="21">
        <f t="shared" si="3"/>
        <v>0</v>
      </c>
      <c r="Q11" s="21">
        <f t="shared" si="3"/>
        <v>0</v>
      </c>
    </row>
    <row r="12" spans="1:17" ht="11.45" customHeight="1" x14ac:dyDescent="0.25">
      <c r="A12" s="62" t="s">
        <v>17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0</v>
      </c>
      <c r="C15" s="24">
        <f t="shared" si="4"/>
        <v>0</v>
      </c>
      <c r="D15" s="24">
        <f t="shared" si="4"/>
        <v>0</v>
      </c>
      <c r="E15" s="24">
        <f t="shared" si="4"/>
        <v>0</v>
      </c>
      <c r="F15" s="24">
        <f t="shared" si="4"/>
        <v>0</v>
      </c>
      <c r="G15" s="24">
        <f t="shared" si="4"/>
        <v>0</v>
      </c>
      <c r="H15" s="24">
        <f t="shared" si="4"/>
        <v>0</v>
      </c>
      <c r="I15" s="24">
        <f t="shared" si="4"/>
        <v>0</v>
      </c>
      <c r="J15" s="24">
        <f t="shared" si="4"/>
        <v>0</v>
      </c>
      <c r="K15" s="24">
        <f t="shared" si="4"/>
        <v>0</v>
      </c>
      <c r="L15" s="24">
        <f t="shared" si="4"/>
        <v>0</v>
      </c>
      <c r="M15" s="24">
        <f t="shared" si="4"/>
        <v>0</v>
      </c>
      <c r="N15" s="24">
        <f t="shared" si="4"/>
        <v>0</v>
      </c>
      <c r="O15" s="24">
        <f t="shared" si="4"/>
        <v>0</v>
      </c>
      <c r="P15" s="24">
        <f t="shared" si="4"/>
        <v>0</v>
      </c>
      <c r="Q15" s="24">
        <f t="shared" si="4"/>
        <v>0</v>
      </c>
    </row>
    <row r="16" spans="1:17" ht="11.45" customHeight="1" x14ac:dyDescent="0.25">
      <c r="A16" s="116" t="s">
        <v>17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</v>
      </c>
      <c r="C22" s="124">
        <v>0</v>
      </c>
      <c r="D22" s="124">
        <v>0</v>
      </c>
      <c r="E22" s="124">
        <v>0</v>
      </c>
      <c r="F22" s="124">
        <v>0</v>
      </c>
      <c r="G22" s="124">
        <v>0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24">
        <v>0</v>
      </c>
      <c r="P22" s="124">
        <v>0</v>
      </c>
      <c r="Q22" s="124">
        <v>0</v>
      </c>
    </row>
    <row r="23" spans="1:17" ht="11.45" customHeight="1" x14ac:dyDescent="0.25">
      <c r="A23" s="91" t="s">
        <v>116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 t="str">
        <f>IF(TrRail_act!B14=0,"",B8/TrRail_act!B14*100)</f>
        <v/>
      </c>
      <c r="C26" s="68" t="str">
        <f>IF(TrRail_act!C14=0,"",C8/TrRail_act!C14*100)</f>
        <v/>
      </c>
      <c r="D26" s="68" t="str">
        <f>IF(TrRail_act!D14=0,"",D8/TrRail_act!D14*100)</f>
        <v/>
      </c>
      <c r="E26" s="68" t="str">
        <f>IF(TrRail_act!E14=0,"",E8/TrRail_act!E14*100)</f>
        <v/>
      </c>
      <c r="F26" s="68" t="str">
        <f>IF(TrRail_act!F14=0,"",F8/TrRail_act!F14*100)</f>
        <v/>
      </c>
      <c r="G26" s="68" t="str">
        <f>IF(TrRail_act!G14=0,"",G8/TrRail_act!G14*100)</f>
        <v/>
      </c>
      <c r="H26" s="68" t="str">
        <f>IF(TrRail_act!H14=0,"",H8/TrRail_act!H14*100)</f>
        <v/>
      </c>
      <c r="I26" s="68" t="str">
        <f>IF(TrRail_act!I14=0,"",I8/TrRail_act!I14*100)</f>
        <v/>
      </c>
      <c r="J26" s="68" t="str">
        <f>IF(TrRail_act!J14=0,"",J8/TrRail_act!J14*100)</f>
        <v/>
      </c>
      <c r="K26" s="68" t="str">
        <f>IF(TrRail_act!K14=0,"",K8/TrRail_act!K14*100)</f>
        <v/>
      </c>
      <c r="L26" s="68" t="str">
        <f>IF(TrRail_act!L14=0,"",L8/TrRail_act!L14*100)</f>
        <v/>
      </c>
      <c r="M26" s="68" t="str">
        <f>IF(TrRail_act!M14=0,"",M8/TrRail_act!M14*100)</f>
        <v/>
      </c>
      <c r="N26" s="68" t="str">
        <f>IF(TrRail_act!N14=0,"",N8/TrRail_act!N14*100)</f>
        <v/>
      </c>
      <c r="O26" s="68" t="str">
        <f>IF(TrRail_act!O14=0,"",O8/TrRail_act!O14*100)</f>
        <v/>
      </c>
      <c r="P26" s="68" t="str">
        <f>IF(TrRail_act!P14=0,"",P8/TrRail_act!P14*100)</f>
        <v/>
      </c>
      <c r="Q26" s="68" t="str">
        <f>IF(TrRail_act!Q14=0,"",Q8/TrRail_act!Q14*100)</f>
        <v/>
      </c>
    </row>
    <row r="27" spans="1:17" ht="11.45" customHeight="1" x14ac:dyDescent="0.25">
      <c r="A27" s="25" t="s">
        <v>39</v>
      </c>
      <c r="B27" s="79" t="str">
        <f>IF(TrRail_act!B15=0,"",B9/TrRail_act!B15*100)</f>
        <v/>
      </c>
      <c r="C27" s="79" t="str">
        <f>IF(TrRail_act!C15=0,"",C9/TrRail_act!C15*100)</f>
        <v/>
      </c>
      <c r="D27" s="79" t="str">
        <f>IF(TrRail_act!D15=0,"",D9/TrRail_act!D15*100)</f>
        <v/>
      </c>
      <c r="E27" s="79" t="str">
        <f>IF(TrRail_act!E15=0,"",E9/TrRail_act!E15*100)</f>
        <v/>
      </c>
      <c r="F27" s="79" t="str">
        <f>IF(TrRail_act!F15=0,"",F9/TrRail_act!F15*100)</f>
        <v/>
      </c>
      <c r="G27" s="79" t="str">
        <f>IF(TrRail_act!G15=0,"",G9/TrRail_act!G15*100)</f>
        <v/>
      </c>
      <c r="H27" s="79" t="str">
        <f>IF(TrRail_act!H15=0,"",H9/TrRail_act!H15*100)</f>
        <v/>
      </c>
      <c r="I27" s="79" t="str">
        <f>IF(TrRail_act!I15=0,"",I9/TrRail_act!I15*100)</f>
        <v/>
      </c>
      <c r="J27" s="79" t="str">
        <f>IF(TrRail_act!J15=0,"",J9/TrRail_act!J15*100)</f>
        <v/>
      </c>
      <c r="K27" s="79" t="str">
        <f>IF(TrRail_act!K15=0,"",K9/TrRail_act!K15*100)</f>
        <v/>
      </c>
      <c r="L27" s="79" t="str">
        <f>IF(TrRail_act!L15=0,"",L9/TrRail_act!L15*100)</f>
        <v/>
      </c>
      <c r="M27" s="79" t="str">
        <f>IF(TrRail_act!M15=0,"",M9/TrRail_act!M15*100)</f>
        <v/>
      </c>
      <c r="N27" s="79" t="str">
        <f>IF(TrRail_act!N15=0,"",N9/TrRail_act!N15*100)</f>
        <v/>
      </c>
      <c r="O27" s="79" t="str">
        <f>IF(TrRail_act!O15=0,"",O9/TrRail_act!O15*100)</f>
        <v/>
      </c>
      <c r="P27" s="79" t="str">
        <f>IF(TrRail_act!P15=0,"",P9/TrRail_act!P15*100)</f>
        <v/>
      </c>
      <c r="Q27" s="79" t="str">
        <f>IF(TrRail_act!Q15=0,"",Q9/TrRail_act!Q15*100)</f>
        <v/>
      </c>
    </row>
    <row r="28" spans="1:17" ht="11.45" customHeight="1" x14ac:dyDescent="0.25">
      <c r="A28" s="91" t="s">
        <v>21</v>
      </c>
      <c r="B28" s="123" t="str">
        <f>IF(TrRail_act!B16=0,"",B10/TrRail_act!B16*100)</f>
        <v/>
      </c>
      <c r="C28" s="123" t="str">
        <f>IF(TrRail_act!C16=0,"",C10/TrRail_act!C16*100)</f>
        <v/>
      </c>
      <c r="D28" s="123" t="str">
        <f>IF(TrRail_act!D16=0,"",D10/TrRail_act!D16*100)</f>
        <v/>
      </c>
      <c r="E28" s="123" t="str">
        <f>IF(TrRail_act!E16=0,"",E10/TrRail_act!E16*100)</f>
        <v/>
      </c>
      <c r="F28" s="123" t="str">
        <f>IF(TrRail_act!F16=0,"",F10/TrRail_act!F16*100)</f>
        <v/>
      </c>
      <c r="G28" s="123" t="str">
        <f>IF(TrRail_act!G16=0,"",G10/TrRail_act!G16*100)</f>
        <v/>
      </c>
      <c r="H28" s="123" t="str">
        <f>IF(TrRail_act!H16=0,"",H10/TrRail_act!H16*100)</f>
        <v/>
      </c>
      <c r="I28" s="123" t="str">
        <f>IF(TrRail_act!I16=0,"",I10/TrRail_act!I16*100)</f>
        <v/>
      </c>
      <c r="J28" s="123" t="str">
        <f>IF(TrRail_act!J16=0,"",J10/TrRail_act!J16*100)</f>
        <v/>
      </c>
      <c r="K28" s="123" t="str">
        <f>IF(TrRail_act!K16=0,"",K10/TrRail_act!K16*100)</f>
        <v/>
      </c>
      <c r="L28" s="123" t="str">
        <f>IF(TrRail_act!L16=0,"",L10/TrRail_act!L16*100)</f>
        <v/>
      </c>
      <c r="M28" s="123" t="str">
        <f>IF(TrRail_act!M16=0,"",M10/TrRail_act!M16*100)</f>
        <v/>
      </c>
      <c r="N28" s="123" t="str">
        <f>IF(TrRail_act!N16=0,"",N10/TrRail_act!N16*100)</f>
        <v/>
      </c>
      <c r="O28" s="123" t="str">
        <f>IF(TrRail_act!O16=0,"",O10/TrRail_act!O16*100)</f>
        <v/>
      </c>
      <c r="P28" s="123" t="str">
        <f>IF(TrRail_act!P16=0,"",P10/TrRail_act!P16*100)</f>
        <v/>
      </c>
      <c r="Q28" s="123" t="str">
        <f>IF(TrRail_act!Q16=0,"",Q10/TrRail_act!Q16*100)</f>
        <v/>
      </c>
    </row>
    <row r="29" spans="1:17" ht="11.45" customHeight="1" x14ac:dyDescent="0.25">
      <c r="A29" s="19" t="s">
        <v>20</v>
      </c>
      <c r="B29" s="76" t="str">
        <f>IF(TrRail_act!B17=0,"",B11/TrRail_act!B17*100)</f>
        <v/>
      </c>
      <c r="C29" s="76" t="str">
        <f>IF(TrRail_act!C17=0,"",C11/TrRail_act!C17*100)</f>
        <v/>
      </c>
      <c r="D29" s="76" t="str">
        <f>IF(TrRail_act!D17=0,"",D11/TrRail_act!D17*100)</f>
        <v/>
      </c>
      <c r="E29" s="76" t="str">
        <f>IF(TrRail_act!E17=0,"",E11/TrRail_act!E17*100)</f>
        <v/>
      </c>
      <c r="F29" s="76" t="str">
        <f>IF(TrRail_act!F17=0,"",F11/TrRail_act!F17*100)</f>
        <v/>
      </c>
      <c r="G29" s="76" t="str">
        <f>IF(TrRail_act!G17=0,"",G11/TrRail_act!G17*100)</f>
        <v/>
      </c>
      <c r="H29" s="76" t="str">
        <f>IF(TrRail_act!H17=0,"",H11/TrRail_act!H17*100)</f>
        <v/>
      </c>
      <c r="I29" s="76" t="str">
        <f>IF(TrRail_act!I17=0,"",I11/TrRail_act!I17*100)</f>
        <v/>
      </c>
      <c r="J29" s="76" t="str">
        <f>IF(TrRail_act!J17=0,"",J11/TrRail_act!J17*100)</f>
        <v/>
      </c>
      <c r="K29" s="76" t="str">
        <f>IF(TrRail_act!K17=0,"",K11/TrRail_act!K17*100)</f>
        <v/>
      </c>
      <c r="L29" s="76" t="str">
        <f>IF(TrRail_act!L17=0,"",L11/TrRail_act!L17*100)</f>
        <v/>
      </c>
      <c r="M29" s="76" t="str">
        <f>IF(TrRail_act!M17=0,"",M11/TrRail_act!M17*100)</f>
        <v/>
      </c>
      <c r="N29" s="76" t="str">
        <f>IF(TrRail_act!N17=0,"",N11/TrRail_act!N17*100)</f>
        <v/>
      </c>
      <c r="O29" s="76" t="str">
        <f>IF(TrRail_act!O17=0,"",O11/TrRail_act!O17*100)</f>
        <v/>
      </c>
      <c r="P29" s="76" t="str">
        <f>IF(TrRail_act!P17=0,"",P11/TrRail_act!P17*100)</f>
        <v/>
      </c>
      <c r="Q29" s="76" t="str">
        <f>IF(TrRail_act!Q17=0,"",Q11/TrRail_act!Q17*100)</f>
        <v/>
      </c>
    </row>
    <row r="30" spans="1:17" ht="11.45" customHeight="1" x14ac:dyDescent="0.25">
      <c r="A30" s="62" t="s">
        <v>17</v>
      </c>
      <c r="B30" s="77" t="str">
        <f>IF(TrRail_act!B18=0,"",B12/TrRail_act!B18*100)</f>
        <v/>
      </c>
      <c r="C30" s="77" t="str">
        <f>IF(TrRail_act!C18=0,"",C12/TrRail_act!C18*100)</f>
        <v/>
      </c>
      <c r="D30" s="77" t="str">
        <f>IF(TrRail_act!D18=0,"",D12/TrRail_act!D18*100)</f>
        <v/>
      </c>
      <c r="E30" s="77" t="str">
        <f>IF(TrRail_act!E18=0,"",E12/TrRail_act!E18*100)</f>
        <v/>
      </c>
      <c r="F30" s="77" t="str">
        <f>IF(TrRail_act!F18=0,"",F12/TrRail_act!F18*100)</f>
        <v/>
      </c>
      <c r="G30" s="77" t="str">
        <f>IF(TrRail_act!G18=0,"",G12/TrRail_act!G18*100)</f>
        <v/>
      </c>
      <c r="H30" s="77" t="str">
        <f>IF(TrRail_act!H18=0,"",H12/TrRail_act!H18*100)</f>
        <v/>
      </c>
      <c r="I30" s="77" t="str">
        <f>IF(TrRail_act!I18=0,"",I12/TrRail_act!I18*100)</f>
        <v/>
      </c>
      <c r="J30" s="77" t="str">
        <f>IF(TrRail_act!J18=0,"",J12/TrRail_act!J18*100)</f>
        <v/>
      </c>
      <c r="K30" s="77" t="str">
        <f>IF(TrRail_act!K18=0,"",K12/TrRail_act!K18*100)</f>
        <v/>
      </c>
      <c r="L30" s="77" t="str">
        <f>IF(TrRail_act!L18=0,"",L12/TrRail_act!L18*100)</f>
        <v/>
      </c>
      <c r="M30" s="77" t="str">
        <f>IF(TrRail_act!M18=0,"",M12/TrRail_act!M18*100)</f>
        <v/>
      </c>
      <c r="N30" s="77" t="str">
        <f>IF(TrRail_act!N18=0,"",N12/TrRail_act!N18*100)</f>
        <v/>
      </c>
      <c r="O30" s="77" t="str">
        <f>IF(TrRail_act!O18=0,"",O12/TrRail_act!O18*100)</f>
        <v/>
      </c>
      <c r="P30" s="77" t="str">
        <f>IF(TrRail_act!P18=0,"",P12/TrRail_act!P18*100)</f>
        <v/>
      </c>
      <c r="Q30" s="77" t="str">
        <f>IF(TrRail_act!Q18=0,"",Q12/TrRail_act!Q18*100)</f>
        <v/>
      </c>
    </row>
    <row r="31" spans="1:17" ht="11.45" customHeight="1" x14ac:dyDescent="0.25">
      <c r="A31" s="62" t="s">
        <v>16</v>
      </c>
      <c r="B31" s="77" t="str">
        <f>IF(TrRail_act!B19=0,"",B13/TrRail_act!B19*100)</f>
        <v/>
      </c>
      <c r="C31" s="77" t="str">
        <f>IF(TrRail_act!C19=0,"",C13/TrRail_act!C19*100)</f>
        <v/>
      </c>
      <c r="D31" s="77" t="str">
        <f>IF(TrRail_act!D19=0,"",D13/TrRail_act!D19*100)</f>
        <v/>
      </c>
      <c r="E31" s="77" t="str">
        <f>IF(TrRail_act!E19=0,"",E13/TrRail_act!E19*100)</f>
        <v/>
      </c>
      <c r="F31" s="77" t="str">
        <f>IF(TrRail_act!F19=0,"",F13/TrRail_act!F19*100)</f>
        <v/>
      </c>
      <c r="G31" s="77" t="str">
        <f>IF(TrRail_act!G19=0,"",G13/TrRail_act!G19*100)</f>
        <v/>
      </c>
      <c r="H31" s="77" t="str">
        <f>IF(TrRail_act!H19=0,"",H13/TrRail_act!H19*100)</f>
        <v/>
      </c>
      <c r="I31" s="77" t="str">
        <f>IF(TrRail_act!I19=0,"",I13/TrRail_act!I19*100)</f>
        <v/>
      </c>
      <c r="J31" s="77" t="str">
        <f>IF(TrRail_act!J19=0,"",J13/TrRail_act!J19*100)</f>
        <v/>
      </c>
      <c r="K31" s="77" t="str">
        <f>IF(TrRail_act!K19=0,"",K13/TrRail_act!K19*100)</f>
        <v/>
      </c>
      <c r="L31" s="77" t="str">
        <f>IF(TrRail_act!L19=0,"",L13/TrRail_act!L19*100)</f>
        <v/>
      </c>
      <c r="M31" s="77" t="str">
        <f>IF(TrRail_act!M19=0,"",M13/TrRail_act!M19*100)</f>
        <v/>
      </c>
      <c r="N31" s="77" t="str">
        <f>IF(TrRail_act!N19=0,"",N13/TrRail_act!N19*100)</f>
        <v/>
      </c>
      <c r="O31" s="77" t="str">
        <f>IF(TrRail_act!O19=0,"",O13/TrRail_act!O19*100)</f>
        <v/>
      </c>
      <c r="P31" s="77" t="str">
        <f>IF(TrRail_act!P19=0,"",P13/TrRail_act!P19*100)</f>
        <v/>
      </c>
      <c r="Q31" s="77" t="str">
        <f>IF(TrRail_act!Q19=0,"",Q13/TrRail_act!Q19*100)</f>
        <v/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 t="str">
        <f>IF(TrRail_act!B21=0,"",B15/TrRail_act!B21*100)</f>
        <v/>
      </c>
      <c r="C33" s="79" t="str">
        <f>IF(TrRail_act!C21=0,"",C15/TrRail_act!C21*100)</f>
        <v/>
      </c>
      <c r="D33" s="79" t="str">
        <f>IF(TrRail_act!D21=0,"",D15/TrRail_act!D21*100)</f>
        <v/>
      </c>
      <c r="E33" s="79" t="str">
        <f>IF(TrRail_act!E21=0,"",E15/TrRail_act!E21*100)</f>
        <v/>
      </c>
      <c r="F33" s="79" t="str">
        <f>IF(TrRail_act!F21=0,"",F15/TrRail_act!F21*100)</f>
        <v/>
      </c>
      <c r="G33" s="79" t="str">
        <f>IF(TrRail_act!G21=0,"",G15/TrRail_act!G21*100)</f>
        <v/>
      </c>
      <c r="H33" s="79" t="str">
        <f>IF(TrRail_act!H21=0,"",H15/TrRail_act!H21*100)</f>
        <v/>
      </c>
      <c r="I33" s="79" t="str">
        <f>IF(TrRail_act!I21=0,"",I15/TrRail_act!I21*100)</f>
        <v/>
      </c>
      <c r="J33" s="79" t="str">
        <f>IF(TrRail_act!J21=0,"",J15/TrRail_act!J21*100)</f>
        <v/>
      </c>
      <c r="K33" s="79" t="str">
        <f>IF(TrRail_act!K21=0,"",K15/TrRail_act!K21*100)</f>
        <v/>
      </c>
      <c r="L33" s="79" t="str">
        <f>IF(TrRail_act!L21=0,"",L15/TrRail_act!L21*100)</f>
        <v/>
      </c>
      <c r="M33" s="79" t="str">
        <f>IF(TrRail_act!M21=0,"",M15/TrRail_act!M21*100)</f>
        <v/>
      </c>
      <c r="N33" s="79" t="str">
        <f>IF(TrRail_act!N21=0,"",N15/TrRail_act!N21*100)</f>
        <v/>
      </c>
      <c r="O33" s="79" t="str">
        <f>IF(TrRail_act!O21=0,"",O15/TrRail_act!O21*100)</f>
        <v/>
      </c>
      <c r="P33" s="79" t="str">
        <f>IF(TrRail_act!P21=0,"",P15/TrRail_act!P21*100)</f>
        <v/>
      </c>
      <c r="Q33" s="79" t="str">
        <f>IF(TrRail_act!Q21=0,"",Q15/TrRail_act!Q21*100)</f>
        <v/>
      </c>
    </row>
    <row r="34" spans="1:17" ht="11.45" customHeight="1" x14ac:dyDescent="0.25">
      <c r="A34" s="116" t="s">
        <v>17</v>
      </c>
      <c r="B34" s="77" t="str">
        <f>IF(TrRail_act!B22=0,"",B16/TrRail_act!B22*100)</f>
        <v/>
      </c>
      <c r="C34" s="77" t="str">
        <f>IF(TrRail_act!C22=0,"",C16/TrRail_act!C22*100)</f>
        <v/>
      </c>
      <c r="D34" s="77" t="str">
        <f>IF(TrRail_act!D22=0,"",D16/TrRail_act!D22*100)</f>
        <v/>
      </c>
      <c r="E34" s="77" t="str">
        <f>IF(TrRail_act!E22=0,"",E16/TrRail_act!E22*100)</f>
        <v/>
      </c>
      <c r="F34" s="77" t="str">
        <f>IF(TrRail_act!F22=0,"",F16/TrRail_act!F22*100)</f>
        <v/>
      </c>
      <c r="G34" s="77" t="str">
        <f>IF(TrRail_act!G22=0,"",G16/TrRail_act!G22*100)</f>
        <v/>
      </c>
      <c r="H34" s="77" t="str">
        <f>IF(TrRail_act!H22=0,"",H16/TrRail_act!H22*100)</f>
        <v/>
      </c>
      <c r="I34" s="77" t="str">
        <f>IF(TrRail_act!I22=0,"",I16/TrRail_act!I22*100)</f>
        <v/>
      </c>
      <c r="J34" s="77" t="str">
        <f>IF(TrRail_act!J22=0,"",J16/TrRail_act!J22*100)</f>
        <v/>
      </c>
      <c r="K34" s="77" t="str">
        <f>IF(TrRail_act!K22=0,"",K16/TrRail_act!K22*100)</f>
        <v/>
      </c>
      <c r="L34" s="77" t="str">
        <f>IF(TrRail_act!L22=0,"",L16/TrRail_act!L22*100)</f>
        <v/>
      </c>
      <c r="M34" s="77" t="str">
        <f>IF(TrRail_act!M22=0,"",M16/TrRail_act!M22*100)</f>
        <v/>
      </c>
      <c r="N34" s="77" t="str">
        <f>IF(TrRail_act!N22=0,"",N16/TrRail_act!N22*100)</f>
        <v/>
      </c>
      <c r="O34" s="77" t="str">
        <f>IF(TrRail_act!O22=0,"",O16/TrRail_act!O22*100)</f>
        <v/>
      </c>
      <c r="P34" s="77" t="str">
        <f>IF(TrRail_act!P22=0,"",P16/TrRail_act!P22*100)</f>
        <v/>
      </c>
      <c r="Q34" s="77" t="str">
        <f>IF(TrRail_act!Q22=0,"",Q16/TrRail_act!Q22*100)</f>
        <v/>
      </c>
    </row>
    <row r="35" spans="1:17" ht="11.45" customHeight="1" x14ac:dyDescent="0.25">
      <c r="A35" s="93" t="s">
        <v>16</v>
      </c>
      <c r="B35" s="74" t="str">
        <f>IF(TrRail_act!B23=0,"",B17/TrRail_act!B23*100)</f>
        <v/>
      </c>
      <c r="C35" s="74" t="str">
        <f>IF(TrRail_act!C23=0,"",C17/TrRail_act!C23*100)</f>
        <v/>
      </c>
      <c r="D35" s="74" t="str">
        <f>IF(TrRail_act!D23=0,"",D17/TrRail_act!D23*100)</f>
        <v/>
      </c>
      <c r="E35" s="74" t="str">
        <f>IF(TrRail_act!E23=0,"",E17/TrRail_act!E23*100)</f>
        <v/>
      </c>
      <c r="F35" s="74" t="str">
        <f>IF(TrRail_act!F23=0,"",F17/TrRail_act!F23*100)</f>
        <v/>
      </c>
      <c r="G35" s="74" t="str">
        <f>IF(TrRail_act!G23=0,"",G17/TrRail_act!G23*100)</f>
        <v/>
      </c>
      <c r="H35" s="74" t="str">
        <f>IF(TrRail_act!H23=0,"",H17/TrRail_act!H23*100)</f>
        <v/>
      </c>
      <c r="I35" s="74" t="str">
        <f>IF(TrRail_act!I23=0,"",I17/TrRail_act!I23*100)</f>
        <v/>
      </c>
      <c r="J35" s="74" t="str">
        <f>IF(TrRail_act!J23=0,"",J17/TrRail_act!J23*100)</f>
        <v/>
      </c>
      <c r="K35" s="74" t="str">
        <f>IF(TrRail_act!K23=0,"",K17/TrRail_act!K23*100)</f>
        <v/>
      </c>
      <c r="L35" s="74" t="str">
        <f>IF(TrRail_act!L23=0,"",L17/TrRail_act!L23*100)</f>
        <v/>
      </c>
      <c r="M35" s="74" t="str">
        <f>IF(TrRail_act!M23=0,"",M17/TrRail_act!M23*100)</f>
        <v/>
      </c>
      <c r="N35" s="74" t="str">
        <f>IF(TrRail_act!N23=0,"",N17/TrRail_act!N23*100)</f>
        <v/>
      </c>
      <c r="O35" s="74" t="str">
        <f>IF(TrRail_act!O23=0,"",O17/TrRail_act!O23*100)</f>
        <v/>
      </c>
      <c r="P35" s="74" t="str">
        <f>IF(TrRail_act!P23=0,"",P17/TrRail_act!P23*100)</f>
        <v/>
      </c>
      <c r="Q35" s="74" t="str">
        <f>IF(TrRail_act!Q23=0,"",Q17/TrRail_act!Q23*100)</f>
        <v/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 t="str">
        <f>IF(TrRail_act!B4=0,"",B9/TrRail_act!B4*1000)</f>
        <v/>
      </c>
      <c r="C38" s="79" t="str">
        <f>IF(TrRail_act!C4=0,"",C9/TrRail_act!C4*1000)</f>
        <v/>
      </c>
      <c r="D38" s="79" t="str">
        <f>IF(TrRail_act!D4=0,"",D9/TrRail_act!D4*1000)</f>
        <v/>
      </c>
      <c r="E38" s="79" t="str">
        <f>IF(TrRail_act!E4=0,"",E9/TrRail_act!E4*1000)</f>
        <v/>
      </c>
      <c r="F38" s="79" t="str">
        <f>IF(TrRail_act!F4=0,"",F9/TrRail_act!F4*1000)</f>
        <v/>
      </c>
      <c r="G38" s="79" t="str">
        <f>IF(TrRail_act!G4=0,"",G9/TrRail_act!G4*1000)</f>
        <v/>
      </c>
      <c r="H38" s="79" t="str">
        <f>IF(TrRail_act!H4=0,"",H9/TrRail_act!H4*1000)</f>
        <v/>
      </c>
      <c r="I38" s="79" t="str">
        <f>IF(TrRail_act!I4=0,"",I9/TrRail_act!I4*1000)</f>
        <v/>
      </c>
      <c r="J38" s="79" t="str">
        <f>IF(TrRail_act!J4=0,"",J9/TrRail_act!J4*1000)</f>
        <v/>
      </c>
      <c r="K38" s="79" t="str">
        <f>IF(TrRail_act!K4=0,"",K9/TrRail_act!K4*1000)</f>
        <v/>
      </c>
      <c r="L38" s="79" t="str">
        <f>IF(TrRail_act!L4=0,"",L9/TrRail_act!L4*1000)</f>
        <v/>
      </c>
      <c r="M38" s="79" t="str">
        <f>IF(TrRail_act!M4=0,"",M9/TrRail_act!M4*1000)</f>
        <v/>
      </c>
      <c r="N38" s="79" t="str">
        <f>IF(TrRail_act!N4=0,"",N9/TrRail_act!N4*1000)</f>
        <v/>
      </c>
      <c r="O38" s="79" t="str">
        <f>IF(TrRail_act!O4=0,"",O9/TrRail_act!O4*1000)</f>
        <v/>
      </c>
      <c r="P38" s="79" t="str">
        <f>IF(TrRail_act!P4=0,"",P9/TrRail_act!P4*1000)</f>
        <v/>
      </c>
      <c r="Q38" s="79" t="str">
        <f>IF(TrRail_act!Q4=0,"",Q9/TrRail_act!Q4*1000)</f>
        <v/>
      </c>
    </row>
    <row r="39" spans="1:17" ht="11.45" customHeight="1" x14ac:dyDescent="0.25">
      <c r="A39" s="91" t="s">
        <v>21</v>
      </c>
      <c r="B39" s="123" t="str">
        <f>IF(TrRail_act!B5=0,"",B10/TrRail_act!B5*1000)</f>
        <v/>
      </c>
      <c r="C39" s="123" t="str">
        <f>IF(TrRail_act!C5=0,"",C10/TrRail_act!C5*1000)</f>
        <v/>
      </c>
      <c r="D39" s="123" t="str">
        <f>IF(TrRail_act!D5=0,"",D10/TrRail_act!D5*1000)</f>
        <v/>
      </c>
      <c r="E39" s="123" t="str">
        <f>IF(TrRail_act!E5=0,"",E10/TrRail_act!E5*1000)</f>
        <v/>
      </c>
      <c r="F39" s="123" t="str">
        <f>IF(TrRail_act!F5=0,"",F10/TrRail_act!F5*1000)</f>
        <v/>
      </c>
      <c r="G39" s="123" t="str">
        <f>IF(TrRail_act!G5=0,"",G10/TrRail_act!G5*1000)</f>
        <v/>
      </c>
      <c r="H39" s="123" t="str">
        <f>IF(TrRail_act!H5=0,"",H10/TrRail_act!H5*1000)</f>
        <v/>
      </c>
      <c r="I39" s="123" t="str">
        <f>IF(TrRail_act!I5=0,"",I10/TrRail_act!I5*1000)</f>
        <v/>
      </c>
      <c r="J39" s="123" t="str">
        <f>IF(TrRail_act!J5=0,"",J10/TrRail_act!J5*1000)</f>
        <v/>
      </c>
      <c r="K39" s="123" t="str">
        <f>IF(TrRail_act!K5=0,"",K10/TrRail_act!K5*1000)</f>
        <v/>
      </c>
      <c r="L39" s="123" t="str">
        <f>IF(TrRail_act!L5=0,"",L10/TrRail_act!L5*1000)</f>
        <v/>
      </c>
      <c r="M39" s="123" t="str">
        <f>IF(TrRail_act!M5=0,"",M10/TrRail_act!M5*1000)</f>
        <v/>
      </c>
      <c r="N39" s="123" t="str">
        <f>IF(TrRail_act!N5=0,"",N10/TrRail_act!N5*1000)</f>
        <v/>
      </c>
      <c r="O39" s="123" t="str">
        <f>IF(TrRail_act!O5=0,"",O10/TrRail_act!O5*1000)</f>
        <v/>
      </c>
      <c r="P39" s="123" t="str">
        <f>IF(TrRail_act!P5=0,"",P10/TrRail_act!P5*1000)</f>
        <v/>
      </c>
      <c r="Q39" s="123" t="str">
        <f>IF(TrRail_act!Q5=0,"",Q10/TrRail_act!Q5*1000)</f>
        <v/>
      </c>
    </row>
    <row r="40" spans="1:17" ht="11.45" customHeight="1" x14ac:dyDescent="0.25">
      <c r="A40" s="19" t="s">
        <v>20</v>
      </c>
      <c r="B40" s="76" t="str">
        <f>IF(TrRail_act!B6=0,"",B11/TrRail_act!B6*1000)</f>
        <v/>
      </c>
      <c r="C40" s="76" t="str">
        <f>IF(TrRail_act!C6=0,"",C11/TrRail_act!C6*1000)</f>
        <v/>
      </c>
      <c r="D40" s="76" t="str">
        <f>IF(TrRail_act!D6=0,"",D11/TrRail_act!D6*1000)</f>
        <v/>
      </c>
      <c r="E40" s="76" t="str">
        <f>IF(TrRail_act!E6=0,"",E11/TrRail_act!E6*1000)</f>
        <v/>
      </c>
      <c r="F40" s="76" t="str">
        <f>IF(TrRail_act!F6=0,"",F11/TrRail_act!F6*1000)</f>
        <v/>
      </c>
      <c r="G40" s="76" t="str">
        <f>IF(TrRail_act!G6=0,"",G11/TrRail_act!G6*1000)</f>
        <v/>
      </c>
      <c r="H40" s="76" t="str">
        <f>IF(TrRail_act!H6=0,"",H11/TrRail_act!H6*1000)</f>
        <v/>
      </c>
      <c r="I40" s="76" t="str">
        <f>IF(TrRail_act!I6=0,"",I11/TrRail_act!I6*1000)</f>
        <v/>
      </c>
      <c r="J40" s="76" t="str">
        <f>IF(TrRail_act!J6=0,"",J11/TrRail_act!J6*1000)</f>
        <v/>
      </c>
      <c r="K40" s="76" t="str">
        <f>IF(TrRail_act!K6=0,"",K11/TrRail_act!K6*1000)</f>
        <v/>
      </c>
      <c r="L40" s="76" t="str">
        <f>IF(TrRail_act!L6=0,"",L11/TrRail_act!L6*1000)</f>
        <v/>
      </c>
      <c r="M40" s="76" t="str">
        <f>IF(TrRail_act!M6=0,"",M11/TrRail_act!M6*1000)</f>
        <v/>
      </c>
      <c r="N40" s="76" t="str">
        <f>IF(TrRail_act!N6=0,"",N11/TrRail_act!N6*1000)</f>
        <v/>
      </c>
      <c r="O40" s="76" t="str">
        <f>IF(TrRail_act!O6=0,"",O11/TrRail_act!O6*1000)</f>
        <v/>
      </c>
      <c r="P40" s="76" t="str">
        <f>IF(TrRail_act!P6=0,"",P11/TrRail_act!P6*1000)</f>
        <v/>
      </c>
      <c r="Q40" s="76" t="str">
        <f>IF(TrRail_act!Q6=0,"",Q11/TrRail_act!Q6*1000)</f>
        <v/>
      </c>
    </row>
    <row r="41" spans="1:17" ht="11.45" customHeight="1" x14ac:dyDescent="0.25">
      <c r="A41" s="62" t="s">
        <v>17</v>
      </c>
      <c r="B41" s="77" t="str">
        <f>IF(TrRail_act!B7=0,"",B12/TrRail_act!B7*1000)</f>
        <v/>
      </c>
      <c r="C41" s="77" t="str">
        <f>IF(TrRail_act!C7=0,"",C12/TrRail_act!C7*1000)</f>
        <v/>
      </c>
      <c r="D41" s="77" t="str">
        <f>IF(TrRail_act!D7=0,"",D12/TrRail_act!D7*1000)</f>
        <v/>
      </c>
      <c r="E41" s="77" t="str">
        <f>IF(TrRail_act!E7=0,"",E12/TrRail_act!E7*1000)</f>
        <v/>
      </c>
      <c r="F41" s="77" t="str">
        <f>IF(TrRail_act!F7=0,"",F12/TrRail_act!F7*1000)</f>
        <v/>
      </c>
      <c r="G41" s="77" t="str">
        <f>IF(TrRail_act!G7=0,"",G12/TrRail_act!G7*1000)</f>
        <v/>
      </c>
      <c r="H41" s="77" t="str">
        <f>IF(TrRail_act!H7=0,"",H12/TrRail_act!H7*1000)</f>
        <v/>
      </c>
      <c r="I41" s="77" t="str">
        <f>IF(TrRail_act!I7=0,"",I12/TrRail_act!I7*1000)</f>
        <v/>
      </c>
      <c r="J41" s="77" t="str">
        <f>IF(TrRail_act!J7=0,"",J12/TrRail_act!J7*1000)</f>
        <v/>
      </c>
      <c r="K41" s="77" t="str">
        <f>IF(TrRail_act!K7=0,"",K12/TrRail_act!K7*1000)</f>
        <v/>
      </c>
      <c r="L41" s="77" t="str">
        <f>IF(TrRail_act!L7=0,"",L12/TrRail_act!L7*1000)</f>
        <v/>
      </c>
      <c r="M41" s="77" t="str">
        <f>IF(TrRail_act!M7=0,"",M12/TrRail_act!M7*1000)</f>
        <v/>
      </c>
      <c r="N41" s="77" t="str">
        <f>IF(TrRail_act!N7=0,"",N12/TrRail_act!N7*1000)</f>
        <v/>
      </c>
      <c r="O41" s="77" t="str">
        <f>IF(TrRail_act!O7=0,"",O12/TrRail_act!O7*1000)</f>
        <v/>
      </c>
      <c r="P41" s="77" t="str">
        <f>IF(TrRail_act!P7=0,"",P12/TrRail_act!P7*1000)</f>
        <v/>
      </c>
      <c r="Q41" s="77" t="str">
        <f>IF(TrRail_act!Q7=0,"",Q12/TrRail_act!Q7*1000)</f>
        <v/>
      </c>
    </row>
    <row r="42" spans="1:17" ht="11.45" customHeight="1" x14ac:dyDescent="0.25">
      <c r="A42" s="62" t="s">
        <v>16</v>
      </c>
      <c r="B42" s="77" t="str">
        <f>IF(TrRail_act!B8=0,"",B13/TrRail_act!B8*1000)</f>
        <v/>
      </c>
      <c r="C42" s="77" t="str">
        <f>IF(TrRail_act!C8=0,"",C13/TrRail_act!C8*1000)</f>
        <v/>
      </c>
      <c r="D42" s="77" t="str">
        <f>IF(TrRail_act!D8=0,"",D13/TrRail_act!D8*1000)</f>
        <v/>
      </c>
      <c r="E42" s="77" t="str">
        <f>IF(TrRail_act!E8=0,"",E13/TrRail_act!E8*1000)</f>
        <v/>
      </c>
      <c r="F42" s="77" t="str">
        <f>IF(TrRail_act!F8=0,"",F13/TrRail_act!F8*1000)</f>
        <v/>
      </c>
      <c r="G42" s="77" t="str">
        <f>IF(TrRail_act!G8=0,"",G13/TrRail_act!G8*1000)</f>
        <v/>
      </c>
      <c r="H42" s="77" t="str">
        <f>IF(TrRail_act!H8=0,"",H13/TrRail_act!H8*1000)</f>
        <v/>
      </c>
      <c r="I42" s="77" t="str">
        <f>IF(TrRail_act!I8=0,"",I13/TrRail_act!I8*1000)</f>
        <v/>
      </c>
      <c r="J42" s="77" t="str">
        <f>IF(TrRail_act!J8=0,"",J13/TrRail_act!J8*1000)</f>
        <v/>
      </c>
      <c r="K42" s="77" t="str">
        <f>IF(TrRail_act!K8=0,"",K13/TrRail_act!K8*1000)</f>
        <v/>
      </c>
      <c r="L42" s="77" t="str">
        <f>IF(TrRail_act!L8=0,"",L13/TrRail_act!L8*1000)</f>
        <v/>
      </c>
      <c r="M42" s="77" t="str">
        <f>IF(TrRail_act!M8=0,"",M13/TrRail_act!M8*1000)</f>
        <v/>
      </c>
      <c r="N42" s="77" t="str">
        <f>IF(TrRail_act!N8=0,"",N13/TrRail_act!N8*1000)</f>
        <v/>
      </c>
      <c r="O42" s="77" t="str">
        <f>IF(TrRail_act!O8=0,"",O13/TrRail_act!O8*1000)</f>
        <v/>
      </c>
      <c r="P42" s="77" t="str">
        <f>IF(TrRail_act!P8=0,"",P13/TrRail_act!P8*1000)</f>
        <v/>
      </c>
      <c r="Q42" s="77" t="str">
        <f>IF(TrRail_act!Q8=0,"",Q13/TrRail_act!Q8*1000)</f>
        <v/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 t="str">
        <f>IF(TrRail_act!B10=0,"",B15/TrRail_act!B10*1000)</f>
        <v/>
      </c>
      <c r="C44" s="79" t="str">
        <f>IF(TrRail_act!C10=0,"",C15/TrRail_act!C10*1000)</f>
        <v/>
      </c>
      <c r="D44" s="79" t="str">
        <f>IF(TrRail_act!D10=0,"",D15/TrRail_act!D10*1000)</f>
        <v/>
      </c>
      <c r="E44" s="79" t="str">
        <f>IF(TrRail_act!E10=0,"",E15/TrRail_act!E10*1000)</f>
        <v/>
      </c>
      <c r="F44" s="79" t="str">
        <f>IF(TrRail_act!F10=0,"",F15/TrRail_act!F10*1000)</f>
        <v/>
      </c>
      <c r="G44" s="79" t="str">
        <f>IF(TrRail_act!G10=0,"",G15/TrRail_act!G10*1000)</f>
        <v/>
      </c>
      <c r="H44" s="79" t="str">
        <f>IF(TrRail_act!H10=0,"",H15/TrRail_act!H10*1000)</f>
        <v/>
      </c>
      <c r="I44" s="79" t="str">
        <f>IF(TrRail_act!I10=0,"",I15/TrRail_act!I10*1000)</f>
        <v/>
      </c>
      <c r="J44" s="79" t="str">
        <f>IF(TrRail_act!J10=0,"",J15/TrRail_act!J10*1000)</f>
        <v/>
      </c>
      <c r="K44" s="79" t="str">
        <f>IF(TrRail_act!K10=0,"",K15/TrRail_act!K10*1000)</f>
        <v/>
      </c>
      <c r="L44" s="79" t="str">
        <f>IF(TrRail_act!L10=0,"",L15/TrRail_act!L10*1000)</f>
        <v/>
      </c>
      <c r="M44" s="79" t="str">
        <f>IF(TrRail_act!M10=0,"",M15/TrRail_act!M10*1000)</f>
        <v/>
      </c>
      <c r="N44" s="79" t="str">
        <f>IF(TrRail_act!N10=0,"",N15/TrRail_act!N10*1000)</f>
        <v/>
      </c>
      <c r="O44" s="79" t="str">
        <f>IF(TrRail_act!O10=0,"",O15/TrRail_act!O10*1000)</f>
        <v/>
      </c>
      <c r="P44" s="79" t="str">
        <f>IF(TrRail_act!P10=0,"",P15/TrRail_act!P10*1000)</f>
        <v/>
      </c>
      <c r="Q44" s="79" t="str">
        <f>IF(TrRail_act!Q10=0,"",Q15/TrRail_act!Q10*1000)</f>
        <v/>
      </c>
    </row>
    <row r="45" spans="1:17" ht="11.45" customHeight="1" x14ac:dyDescent="0.25">
      <c r="A45" s="116" t="s">
        <v>17</v>
      </c>
      <c r="B45" s="77" t="str">
        <f>IF(TrRail_act!B11=0,"",B16/TrRail_act!B11*1000)</f>
        <v/>
      </c>
      <c r="C45" s="77" t="str">
        <f>IF(TrRail_act!C11=0,"",C16/TrRail_act!C11*1000)</f>
        <v/>
      </c>
      <c r="D45" s="77" t="str">
        <f>IF(TrRail_act!D11=0,"",D16/TrRail_act!D11*1000)</f>
        <v/>
      </c>
      <c r="E45" s="77" t="str">
        <f>IF(TrRail_act!E11=0,"",E16/TrRail_act!E11*1000)</f>
        <v/>
      </c>
      <c r="F45" s="77" t="str">
        <f>IF(TrRail_act!F11=0,"",F16/TrRail_act!F11*1000)</f>
        <v/>
      </c>
      <c r="G45" s="77" t="str">
        <f>IF(TrRail_act!G11=0,"",G16/TrRail_act!G11*1000)</f>
        <v/>
      </c>
      <c r="H45" s="77" t="str">
        <f>IF(TrRail_act!H11=0,"",H16/TrRail_act!H11*1000)</f>
        <v/>
      </c>
      <c r="I45" s="77" t="str">
        <f>IF(TrRail_act!I11=0,"",I16/TrRail_act!I11*1000)</f>
        <v/>
      </c>
      <c r="J45" s="77" t="str">
        <f>IF(TrRail_act!J11=0,"",J16/TrRail_act!J11*1000)</f>
        <v/>
      </c>
      <c r="K45" s="77" t="str">
        <f>IF(TrRail_act!K11=0,"",K16/TrRail_act!K11*1000)</f>
        <v/>
      </c>
      <c r="L45" s="77" t="str">
        <f>IF(TrRail_act!L11=0,"",L16/TrRail_act!L11*1000)</f>
        <v/>
      </c>
      <c r="M45" s="77" t="str">
        <f>IF(TrRail_act!M11=0,"",M16/TrRail_act!M11*1000)</f>
        <v/>
      </c>
      <c r="N45" s="77" t="str">
        <f>IF(TrRail_act!N11=0,"",N16/TrRail_act!N11*1000)</f>
        <v/>
      </c>
      <c r="O45" s="77" t="str">
        <f>IF(TrRail_act!O11=0,"",O16/TrRail_act!O11*1000)</f>
        <v/>
      </c>
      <c r="P45" s="77" t="str">
        <f>IF(TrRail_act!P11=0,"",P16/TrRail_act!P11*1000)</f>
        <v/>
      </c>
      <c r="Q45" s="77" t="str">
        <f>IF(TrRail_act!Q11=0,"",Q16/TrRail_act!Q11*1000)</f>
        <v/>
      </c>
    </row>
    <row r="46" spans="1:17" ht="11.45" customHeight="1" x14ac:dyDescent="0.25">
      <c r="A46" s="93" t="s">
        <v>16</v>
      </c>
      <c r="B46" s="74" t="str">
        <f>IF(TrRail_act!B12=0,"",B17/TrRail_act!B12*1000)</f>
        <v/>
      </c>
      <c r="C46" s="74" t="str">
        <f>IF(TrRail_act!C12=0,"",C17/TrRail_act!C12*1000)</f>
        <v/>
      </c>
      <c r="D46" s="74" t="str">
        <f>IF(TrRail_act!D12=0,"",D17/TrRail_act!D12*1000)</f>
        <v/>
      </c>
      <c r="E46" s="74" t="str">
        <f>IF(TrRail_act!E12=0,"",E17/TrRail_act!E12*1000)</f>
        <v/>
      </c>
      <c r="F46" s="74" t="str">
        <f>IF(TrRail_act!F12=0,"",F17/TrRail_act!F12*1000)</f>
        <v/>
      </c>
      <c r="G46" s="74" t="str">
        <f>IF(TrRail_act!G12=0,"",G17/TrRail_act!G12*1000)</f>
        <v/>
      </c>
      <c r="H46" s="74" t="str">
        <f>IF(TrRail_act!H12=0,"",H17/TrRail_act!H12*1000)</f>
        <v/>
      </c>
      <c r="I46" s="74" t="str">
        <f>IF(TrRail_act!I12=0,"",I17/TrRail_act!I12*1000)</f>
        <v/>
      </c>
      <c r="J46" s="74" t="str">
        <f>IF(TrRail_act!J12=0,"",J17/TrRail_act!J12*1000)</f>
        <v/>
      </c>
      <c r="K46" s="74" t="str">
        <f>IF(TrRail_act!K12=0,"",K17/TrRail_act!K12*1000)</f>
        <v/>
      </c>
      <c r="L46" s="74" t="str">
        <f>IF(TrRail_act!L12=0,"",L17/TrRail_act!L12*1000)</f>
        <v/>
      </c>
      <c r="M46" s="74" t="str">
        <f>IF(TrRail_act!M12=0,"",M17/TrRail_act!M12*1000)</f>
        <v/>
      </c>
      <c r="N46" s="74" t="str">
        <f>IF(TrRail_act!N12=0,"",N17/TrRail_act!N12*1000)</f>
        <v/>
      </c>
      <c r="O46" s="74" t="str">
        <f>IF(TrRail_act!O12=0,"",O17/TrRail_act!O12*1000)</f>
        <v/>
      </c>
      <c r="P46" s="74" t="str">
        <f>IF(TrRail_act!P12=0,"",P17/TrRail_act!P12*1000)</f>
        <v/>
      </c>
      <c r="Q46" s="74" t="str">
        <f>IF(TrRail_act!Q12=0,"",Q17/TrRail_act!Q12*1000)</f>
        <v/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 t="str">
        <f>IF(TrRail_act!B37=0,"",1000000*B9/TrRail_act!B37/1000)</f>
        <v/>
      </c>
      <c r="C49" s="79" t="str">
        <f>IF(TrRail_act!C37=0,"",1000000*C9/TrRail_act!C37/1000)</f>
        <v/>
      </c>
      <c r="D49" s="79" t="str">
        <f>IF(TrRail_act!D37=0,"",1000000*D9/TrRail_act!D37/1000)</f>
        <v/>
      </c>
      <c r="E49" s="79" t="str">
        <f>IF(TrRail_act!E37=0,"",1000000*E9/TrRail_act!E37/1000)</f>
        <v/>
      </c>
      <c r="F49" s="79" t="str">
        <f>IF(TrRail_act!F37=0,"",1000000*F9/TrRail_act!F37/1000)</f>
        <v/>
      </c>
      <c r="G49" s="79" t="str">
        <f>IF(TrRail_act!G37=0,"",1000000*G9/TrRail_act!G37/1000)</f>
        <v/>
      </c>
      <c r="H49" s="79" t="str">
        <f>IF(TrRail_act!H37=0,"",1000000*H9/TrRail_act!H37/1000)</f>
        <v/>
      </c>
      <c r="I49" s="79" t="str">
        <f>IF(TrRail_act!I37=0,"",1000000*I9/TrRail_act!I37/1000)</f>
        <v/>
      </c>
      <c r="J49" s="79" t="str">
        <f>IF(TrRail_act!J37=0,"",1000000*J9/TrRail_act!J37/1000)</f>
        <v/>
      </c>
      <c r="K49" s="79" t="str">
        <f>IF(TrRail_act!K37=0,"",1000000*K9/TrRail_act!K37/1000)</f>
        <v/>
      </c>
      <c r="L49" s="79" t="str">
        <f>IF(TrRail_act!L37=0,"",1000000*L9/TrRail_act!L37/1000)</f>
        <v/>
      </c>
      <c r="M49" s="79" t="str">
        <f>IF(TrRail_act!M37=0,"",1000000*M9/TrRail_act!M37/1000)</f>
        <v/>
      </c>
      <c r="N49" s="79" t="str">
        <f>IF(TrRail_act!N37=0,"",1000000*N9/TrRail_act!N37/1000)</f>
        <v/>
      </c>
      <c r="O49" s="79" t="str">
        <f>IF(TrRail_act!O37=0,"",1000000*O9/TrRail_act!O37/1000)</f>
        <v/>
      </c>
      <c r="P49" s="79" t="str">
        <f>IF(TrRail_act!P37=0,"",1000000*P9/TrRail_act!P37/1000)</f>
        <v/>
      </c>
      <c r="Q49" s="79" t="str">
        <f>IF(TrRail_act!Q37=0,"",1000000*Q9/TrRail_act!Q37/1000)</f>
        <v/>
      </c>
    </row>
    <row r="50" spans="1:17" ht="11.45" customHeight="1" x14ac:dyDescent="0.25">
      <c r="A50" s="91" t="s">
        <v>21</v>
      </c>
      <c r="B50" s="123" t="str">
        <f>IF(TrRail_act!B38=0,"",1000000*B10/TrRail_act!B38/1000)</f>
        <v/>
      </c>
      <c r="C50" s="123" t="str">
        <f>IF(TrRail_act!C38=0,"",1000000*C10/TrRail_act!C38/1000)</f>
        <v/>
      </c>
      <c r="D50" s="123" t="str">
        <f>IF(TrRail_act!D38=0,"",1000000*D10/TrRail_act!D38/1000)</f>
        <v/>
      </c>
      <c r="E50" s="123" t="str">
        <f>IF(TrRail_act!E38=0,"",1000000*E10/TrRail_act!E38/1000)</f>
        <v/>
      </c>
      <c r="F50" s="123" t="str">
        <f>IF(TrRail_act!F38=0,"",1000000*F10/TrRail_act!F38/1000)</f>
        <v/>
      </c>
      <c r="G50" s="123" t="str">
        <f>IF(TrRail_act!G38=0,"",1000000*G10/TrRail_act!G38/1000)</f>
        <v/>
      </c>
      <c r="H50" s="123" t="str">
        <f>IF(TrRail_act!H38=0,"",1000000*H10/TrRail_act!H38/1000)</f>
        <v/>
      </c>
      <c r="I50" s="123" t="str">
        <f>IF(TrRail_act!I38=0,"",1000000*I10/TrRail_act!I38/1000)</f>
        <v/>
      </c>
      <c r="J50" s="123" t="str">
        <f>IF(TrRail_act!J38=0,"",1000000*J10/TrRail_act!J38/1000)</f>
        <v/>
      </c>
      <c r="K50" s="123" t="str">
        <f>IF(TrRail_act!K38=0,"",1000000*K10/TrRail_act!K38/1000)</f>
        <v/>
      </c>
      <c r="L50" s="123" t="str">
        <f>IF(TrRail_act!L38=0,"",1000000*L10/TrRail_act!L38/1000)</f>
        <v/>
      </c>
      <c r="M50" s="123" t="str">
        <f>IF(TrRail_act!M38=0,"",1000000*M10/TrRail_act!M38/1000)</f>
        <v/>
      </c>
      <c r="N50" s="123" t="str">
        <f>IF(TrRail_act!N38=0,"",1000000*N10/TrRail_act!N38/1000)</f>
        <v/>
      </c>
      <c r="O50" s="123" t="str">
        <f>IF(TrRail_act!O38=0,"",1000000*O10/TrRail_act!O38/1000)</f>
        <v/>
      </c>
      <c r="P50" s="123" t="str">
        <f>IF(TrRail_act!P38=0,"",1000000*P10/TrRail_act!P38/1000)</f>
        <v/>
      </c>
      <c r="Q50" s="123" t="str">
        <f>IF(TrRail_act!Q38=0,"",1000000*Q10/TrRail_act!Q38/1000)</f>
        <v/>
      </c>
    </row>
    <row r="51" spans="1:17" ht="11.45" customHeight="1" x14ac:dyDescent="0.25">
      <c r="A51" s="19" t="s">
        <v>20</v>
      </c>
      <c r="B51" s="76" t="str">
        <f>IF(TrRail_act!B39=0,"",1000000*B11/TrRail_act!B39/1000)</f>
        <v/>
      </c>
      <c r="C51" s="76" t="str">
        <f>IF(TrRail_act!C39=0,"",1000000*C11/TrRail_act!C39/1000)</f>
        <v/>
      </c>
      <c r="D51" s="76" t="str">
        <f>IF(TrRail_act!D39=0,"",1000000*D11/TrRail_act!D39/1000)</f>
        <v/>
      </c>
      <c r="E51" s="76" t="str">
        <f>IF(TrRail_act!E39=0,"",1000000*E11/TrRail_act!E39/1000)</f>
        <v/>
      </c>
      <c r="F51" s="76" t="str">
        <f>IF(TrRail_act!F39=0,"",1000000*F11/TrRail_act!F39/1000)</f>
        <v/>
      </c>
      <c r="G51" s="76" t="str">
        <f>IF(TrRail_act!G39=0,"",1000000*G11/TrRail_act!G39/1000)</f>
        <v/>
      </c>
      <c r="H51" s="76" t="str">
        <f>IF(TrRail_act!H39=0,"",1000000*H11/TrRail_act!H39/1000)</f>
        <v/>
      </c>
      <c r="I51" s="76" t="str">
        <f>IF(TrRail_act!I39=0,"",1000000*I11/TrRail_act!I39/1000)</f>
        <v/>
      </c>
      <c r="J51" s="76" t="str">
        <f>IF(TrRail_act!J39=0,"",1000000*J11/TrRail_act!J39/1000)</f>
        <v/>
      </c>
      <c r="K51" s="76" t="str">
        <f>IF(TrRail_act!K39=0,"",1000000*K11/TrRail_act!K39/1000)</f>
        <v/>
      </c>
      <c r="L51" s="76" t="str">
        <f>IF(TrRail_act!L39=0,"",1000000*L11/TrRail_act!L39/1000)</f>
        <v/>
      </c>
      <c r="M51" s="76" t="str">
        <f>IF(TrRail_act!M39=0,"",1000000*M11/TrRail_act!M39/1000)</f>
        <v/>
      </c>
      <c r="N51" s="76" t="str">
        <f>IF(TrRail_act!N39=0,"",1000000*N11/TrRail_act!N39/1000)</f>
        <v/>
      </c>
      <c r="O51" s="76" t="str">
        <f>IF(TrRail_act!O39=0,"",1000000*O11/TrRail_act!O39/1000)</f>
        <v/>
      </c>
      <c r="P51" s="76" t="str">
        <f>IF(TrRail_act!P39=0,"",1000000*P11/TrRail_act!P39/1000)</f>
        <v/>
      </c>
      <c r="Q51" s="76" t="str">
        <f>IF(TrRail_act!Q39=0,"",1000000*Q11/TrRail_act!Q39/1000)</f>
        <v/>
      </c>
    </row>
    <row r="52" spans="1:17" ht="11.45" customHeight="1" x14ac:dyDescent="0.25">
      <c r="A52" s="62" t="s">
        <v>17</v>
      </c>
      <c r="B52" s="77" t="str">
        <f>IF(TrRail_act!B40=0,"",1000000*B12/TrRail_act!B40/1000)</f>
        <v/>
      </c>
      <c r="C52" s="77" t="str">
        <f>IF(TrRail_act!C40=0,"",1000000*C12/TrRail_act!C40/1000)</f>
        <v/>
      </c>
      <c r="D52" s="77" t="str">
        <f>IF(TrRail_act!D40=0,"",1000000*D12/TrRail_act!D40/1000)</f>
        <v/>
      </c>
      <c r="E52" s="77" t="str">
        <f>IF(TrRail_act!E40=0,"",1000000*E12/TrRail_act!E40/1000)</f>
        <v/>
      </c>
      <c r="F52" s="77" t="str">
        <f>IF(TrRail_act!F40=0,"",1000000*F12/TrRail_act!F40/1000)</f>
        <v/>
      </c>
      <c r="G52" s="77" t="str">
        <f>IF(TrRail_act!G40=0,"",1000000*G12/TrRail_act!G40/1000)</f>
        <v/>
      </c>
      <c r="H52" s="77" t="str">
        <f>IF(TrRail_act!H40=0,"",1000000*H12/TrRail_act!H40/1000)</f>
        <v/>
      </c>
      <c r="I52" s="77" t="str">
        <f>IF(TrRail_act!I40=0,"",1000000*I12/TrRail_act!I40/1000)</f>
        <v/>
      </c>
      <c r="J52" s="77" t="str">
        <f>IF(TrRail_act!J40=0,"",1000000*J12/TrRail_act!J40/1000)</f>
        <v/>
      </c>
      <c r="K52" s="77" t="str">
        <f>IF(TrRail_act!K40=0,"",1000000*K12/TrRail_act!K40/1000)</f>
        <v/>
      </c>
      <c r="L52" s="77" t="str">
        <f>IF(TrRail_act!L40=0,"",1000000*L12/TrRail_act!L40/1000)</f>
        <v/>
      </c>
      <c r="M52" s="77" t="str">
        <f>IF(TrRail_act!M40=0,"",1000000*M12/TrRail_act!M40/1000)</f>
        <v/>
      </c>
      <c r="N52" s="77" t="str">
        <f>IF(TrRail_act!N40=0,"",1000000*N12/TrRail_act!N40/1000)</f>
        <v/>
      </c>
      <c r="O52" s="77" t="str">
        <f>IF(TrRail_act!O40=0,"",1000000*O12/TrRail_act!O40/1000)</f>
        <v/>
      </c>
      <c r="P52" s="77" t="str">
        <f>IF(TrRail_act!P40=0,"",1000000*P12/TrRail_act!P40/1000)</f>
        <v/>
      </c>
      <c r="Q52" s="77" t="str">
        <f>IF(TrRail_act!Q40=0,"",1000000*Q12/TrRail_act!Q40/1000)</f>
        <v/>
      </c>
    </row>
    <row r="53" spans="1:17" ht="11.45" customHeight="1" x14ac:dyDescent="0.25">
      <c r="A53" s="62" t="s">
        <v>16</v>
      </c>
      <c r="B53" s="77" t="str">
        <f>IF(TrRail_act!B41=0,"",1000000*B13/TrRail_act!B41/1000)</f>
        <v/>
      </c>
      <c r="C53" s="77" t="str">
        <f>IF(TrRail_act!C41=0,"",1000000*C13/TrRail_act!C41/1000)</f>
        <v/>
      </c>
      <c r="D53" s="77" t="str">
        <f>IF(TrRail_act!D41=0,"",1000000*D13/TrRail_act!D41/1000)</f>
        <v/>
      </c>
      <c r="E53" s="77" t="str">
        <f>IF(TrRail_act!E41=0,"",1000000*E13/TrRail_act!E41/1000)</f>
        <v/>
      </c>
      <c r="F53" s="77" t="str">
        <f>IF(TrRail_act!F41=0,"",1000000*F13/TrRail_act!F41/1000)</f>
        <v/>
      </c>
      <c r="G53" s="77" t="str">
        <f>IF(TrRail_act!G41=0,"",1000000*G13/TrRail_act!G41/1000)</f>
        <v/>
      </c>
      <c r="H53" s="77" t="str">
        <f>IF(TrRail_act!H41=0,"",1000000*H13/TrRail_act!H41/1000)</f>
        <v/>
      </c>
      <c r="I53" s="77" t="str">
        <f>IF(TrRail_act!I41=0,"",1000000*I13/TrRail_act!I41/1000)</f>
        <v/>
      </c>
      <c r="J53" s="77" t="str">
        <f>IF(TrRail_act!J41=0,"",1000000*J13/TrRail_act!J41/1000)</f>
        <v/>
      </c>
      <c r="K53" s="77" t="str">
        <f>IF(TrRail_act!K41=0,"",1000000*K13/TrRail_act!K41/1000)</f>
        <v/>
      </c>
      <c r="L53" s="77" t="str">
        <f>IF(TrRail_act!L41=0,"",1000000*L13/TrRail_act!L41/1000)</f>
        <v/>
      </c>
      <c r="M53" s="77" t="str">
        <f>IF(TrRail_act!M41=0,"",1000000*M13/TrRail_act!M41/1000)</f>
        <v/>
      </c>
      <c r="N53" s="77" t="str">
        <f>IF(TrRail_act!N41=0,"",1000000*N13/TrRail_act!N41/1000)</f>
        <v/>
      </c>
      <c r="O53" s="77" t="str">
        <f>IF(TrRail_act!O41=0,"",1000000*O13/TrRail_act!O41/1000)</f>
        <v/>
      </c>
      <c r="P53" s="77" t="str">
        <f>IF(TrRail_act!P41=0,"",1000000*P13/TrRail_act!P41/1000)</f>
        <v/>
      </c>
      <c r="Q53" s="77" t="str">
        <f>IF(TrRail_act!Q41=0,"",1000000*Q13/TrRail_act!Q41/1000)</f>
        <v/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 t="str">
        <f>IF(TrRail_act!B43=0,"",1000000*B15/TrRail_act!B43/1000)</f>
        <v/>
      </c>
      <c r="C55" s="79" t="str">
        <f>IF(TrRail_act!C43=0,"",1000000*C15/TrRail_act!C43/1000)</f>
        <v/>
      </c>
      <c r="D55" s="79" t="str">
        <f>IF(TrRail_act!D43=0,"",1000000*D15/TrRail_act!D43/1000)</f>
        <v/>
      </c>
      <c r="E55" s="79" t="str">
        <f>IF(TrRail_act!E43=0,"",1000000*E15/TrRail_act!E43/1000)</f>
        <v/>
      </c>
      <c r="F55" s="79" t="str">
        <f>IF(TrRail_act!F43=0,"",1000000*F15/TrRail_act!F43/1000)</f>
        <v/>
      </c>
      <c r="G55" s="79" t="str">
        <f>IF(TrRail_act!G43=0,"",1000000*G15/TrRail_act!G43/1000)</f>
        <v/>
      </c>
      <c r="H55" s="79" t="str">
        <f>IF(TrRail_act!H43=0,"",1000000*H15/TrRail_act!H43/1000)</f>
        <v/>
      </c>
      <c r="I55" s="79" t="str">
        <f>IF(TrRail_act!I43=0,"",1000000*I15/TrRail_act!I43/1000)</f>
        <v/>
      </c>
      <c r="J55" s="79" t="str">
        <f>IF(TrRail_act!J43=0,"",1000000*J15/TrRail_act!J43/1000)</f>
        <v/>
      </c>
      <c r="K55" s="79" t="str">
        <f>IF(TrRail_act!K43=0,"",1000000*K15/TrRail_act!K43/1000)</f>
        <v/>
      </c>
      <c r="L55" s="79" t="str">
        <f>IF(TrRail_act!L43=0,"",1000000*L15/TrRail_act!L43/1000)</f>
        <v/>
      </c>
      <c r="M55" s="79" t="str">
        <f>IF(TrRail_act!M43=0,"",1000000*M15/TrRail_act!M43/1000)</f>
        <v/>
      </c>
      <c r="N55" s="79" t="str">
        <f>IF(TrRail_act!N43=0,"",1000000*N15/TrRail_act!N43/1000)</f>
        <v/>
      </c>
      <c r="O55" s="79" t="str">
        <f>IF(TrRail_act!O43=0,"",1000000*O15/TrRail_act!O43/1000)</f>
        <v/>
      </c>
      <c r="P55" s="79" t="str">
        <f>IF(TrRail_act!P43=0,"",1000000*P15/TrRail_act!P43/1000)</f>
        <v/>
      </c>
      <c r="Q55" s="79" t="str">
        <f>IF(TrRail_act!Q43=0,"",1000000*Q15/TrRail_act!Q43/1000)</f>
        <v/>
      </c>
    </row>
    <row r="56" spans="1:17" ht="11.45" customHeight="1" x14ac:dyDescent="0.25">
      <c r="A56" s="116" t="s">
        <v>17</v>
      </c>
      <c r="B56" s="77" t="str">
        <f>IF(TrRail_act!B44=0,"",1000000*B16/TrRail_act!B44/1000)</f>
        <v/>
      </c>
      <c r="C56" s="77" t="str">
        <f>IF(TrRail_act!C44=0,"",1000000*C16/TrRail_act!C44/1000)</f>
        <v/>
      </c>
      <c r="D56" s="77" t="str">
        <f>IF(TrRail_act!D44=0,"",1000000*D16/TrRail_act!D44/1000)</f>
        <v/>
      </c>
      <c r="E56" s="77" t="str">
        <f>IF(TrRail_act!E44=0,"",1000000*E16/TrRail_act!E44/1000)</f>
        <v/>
      </c>
      <c r="F56" s="77" t="str">
        <f>IF(TrRail_act!F44=0,"",1000000*F16/TrRail_act!F44/1000)</f>
        <v/>
      </c>
      <c r="G56" s="77" t="str">
        <f>IF(TrRail_act!G44=0,"",1000000*G16/TrRail_act!G44/1000)</f>
        <v/>
      </c>
      <c r="H56" s="77" t="str">
        <f>IF(TrRail_act!H44=0,"",1000000*H16/TrRail_act!H44/1000)</f>
        <v/>
      </c>
      <c r="I56" s="77" t="str">
        <f>IF(TrRail_act!I44=0,"",1000000*I16/TrRail_act!I44/1000)</f>
        <v/>
      </c>
      <c r="J56" s="77" t="str">
        <f>IF(TrRail_act!J44=0,"",1000000*J16/TrRail_act!J44/1000)</f>
        <v/>
      </c>
      <c r="K56" s="77" t="str">
        <f>IF(TrRail_act!K44=0,"",1000000*K16/TrRail_act!K44/1000)</f>
        <v/>
      </c>
      <c r="L56" s="77" t="str">
        <f>IF(TrRail_act!L44=0,"",1000000*L16/TrRail_act!L44/1000)</f>
        <v/>
      </c>
      <c r="M56" s="77" t="str">
        <f>IF(TrRail_act!M44=0,"",1000000*M16/TrRail_act!M44/1000)</f>
        <v/>
      </c>
      <c r="N56" s="77" t="str">
        <f>IF(TrRail_act!N44=0,"",1000000*N16/TrRail_act!N44/1000)</f>
        <v/>
      </c>
      <c r="O56" s="77" t="str">
        <f>IF(TrRail_act!O44=0,"",1000000*O16/TrRail_act!O44/1000)</f>
        <v/>
      </c>
      <c r="P56" s="77" t="str">
        <f>IF(TrRail_act!P44=0,"",1000000*P16/TrRail_act!P44/1000)</f>
        <v/>
      </c>
      <c r="Q56" s="77" t="str">
        <f>IF(TrRail_act!Q44=0,"",1000000*Q16/TrRail_act!Q44/1000)</f>
        <v/>
      </c>
    </row>
    <row r="57" spans="1:17" ht="11.45" customHeight="1" x14ac:dyDescent="0.25">
      <c r="A57" s="93" t="s">
        <v>16</v>
      </c>
      <c r="B57" s="74" t="str">
        <f>IF(TrRail_act!B45=0,"",1000000*B17/TrRail_act!B45/1000)</f>
        <v/>
      </c>
      <c r="C57" s="74" t="str">
        <f>IF(TrRail_act!C45=0,"",1000000*C17/TrRail_act!C45/1000)</f>
        <v/>
      </c>
      <c r="D57" s="74" t="str">
        <f>IF(TrRail_act!D45=0,"",1000000*D17/TrRail_act!D45/1000)</f>
        <v/>
      </c>
      <c r="E57" s="74" t="str">
        <f>IF(TrRail_act!E45=0,"",1000000*E17/TrRail_act!E45/1000)</f>
        <v/>
      </c>
      <c r="F57" s="74" t="str">
        <f>IF(TrRail_act!F45=0,"",1000000*F17/TrRail_act!F45/1000)</f>
        <v/>
      </c>
      <c r="G57" s="74" t="str">
        <f>IF(TrRail_act!G45=0,"",1000000*G17/TrRail_act!G45/1000)</f>
        <v/>
      </c>
      <c r="H57" s="74" t="str">
        <f>IF(TrRail_act!H45=0,"",1000000*H17/TrRail_act!H45/1000)</f>
        <v/>
      </c>
      <c r="I57" s="74" t="str">
        <f>IF(TrRail_act!I45=0,"",1000000*I17/TrRail_act!I45/1000)</f>
        <v/>
      </c>
      <c r="J57" s="74" t="str">
        <f>IF(TrRail_act!J45=0,"",1000000*J17/TrRail_act!J45/1000)</f>
        <v/>
      </c>
      <c r="K57" s="74" t="str">
        <f>IF(TrRail_act!K45=0,"",1000000*K17/TrRail_act!K45/1000)</f>
        <v/>
      </c>
      <c r="L57" s="74" t="str">
        <f>IF(TrRail_act!L45=0,"",1000000*L17/TrRail_act!L45/1000)</f>
        <v/>
      </c>
      <c r="M57" s="74" t="str">
        <f>IF(TrRail_act!M45=0,"",1000000*M17/TrRail_act!M45/1000)</f>
        <v/>
      </c>
      <c r="N57" s="74" t="str">
        <f>IF(TrRail_act!N45=0,"",1000000*N17/TrRail_act!N45/1000)</f>
        <v/>
      </c>
      <c r="O57" s="74" t="str">
        <f>IF(TrRail_act!O45=0,"",1000000*O17/TrRail_act!O45/1000)</f>
        <v/>
      </c>
      <c r="P57" s="74" t="str">
        <f>IF(TrRail_act!P45=0,"",1000000*P17/TrRail_act!P45/1000)</f>
        <v/>
      </c>
      <c r="Q57" s="74" t="str">
        <f>IF(TrRail_act!Q45=0,"",1000000*Q17/TrRail_act!Q45/1000)</f>
        <v/>
      </c>
    </row>
    <row r="59" spans="1:17" ht="11.45" customHeight="1" x14ac:dyDescent="0.25">
      <c r="A59" s="27" t="s">
        <v>40</v>
      </c>
      <c r="B59" s="33">
        <f t="shared" ref="B59:Q59" si="5">IF(B8=0,0,B8/B$8)</f>
        <v>0</v>
      </c>
      <c r="C59" s="33">
        <f t="shared" si="5"/>
        <v>0</v>
      </c>
      <c r="D59" s="33">
        <f t="shared" si="5"/>
        <v>0</v>
      </c>
      <c r="E59" s="33">
        <f t="shared" si="5"/>
        <v>0</v>
      </c>
      <c r="F59" s="33">
        <f t="shared" si="5"/>
        <v>0</v>
      </c>
      <c r="G59" s="33">
        <f t="shared" si="5"/>
        <v>0</v>
      </c>
      <c r="H59" s="33">
        <f t="shared" si="5"/>
        <v>0</v>
      </c>
      <c r="I59" s="33">
        <f t="shared" si="5"/>
        <v>0</v>
      </c>
      <c r="J59" s="33">
        <f t="shared" si="5"/>
        <v>0</v>
      </c>
      <c r="K59" s="33">
        <f t="shared" si="5"/>
        <v>0</v>
      </c>
      <c r="L59" s="33">
        <f t="shared" si="5"/>
        <v>0</v>
      </c>
      <c r="M59" s="33">
        <f t="shared" si="5"/>
        <v>0</v>
      </c>
      <c r="N59" s="33">
        <f t="shared" si="5"/>
        <v>0</v>
      </c>
      <c r="O59" s="33">
        <f t="shared" si="5"/>
        <v>0</v>
      </c>
      <c r="P59" s="33">
        <f t="shared" si="5"/>
        <v>0</v>
      </c>
      <c r="Q59" s="33">
        <f t="shared" si="5"/>
        <v>0</v>
      </c>
    </row>
    <row r="60" spans="1:17" ht="11.45" customHeight="1" x14ac:dyDescent="0.25">
      <c r="A60" s="25" t="s">
        <v>39</v>
      </c>
      <c r="B60" s="32">
        <f t="shared" ref="B60:Q60" si="6">IF(B9=0,0,B9/B$8)</f>
        <v>0</v>
      </c>
      <c r="C60" s="32">
        <f t="shared" si="6"/>
        <v>0</v>
      </c>
      <c r="D60" s="32">
        <f t="shared" si="6"/>
        <v>0</v>
      </c>
      <c r="E60" s="32">
        <f t="shared" si="6"/>
        <v>0</v>
      </c>
      <c r="F60" s="32">
        <f t="shared" si="6"/>
        <v>0</v>
      </c>
      <c r="G60" s="32">
        <f t="shared" si="6"/>
        <v>0</v>
      </c>
      <c r="H60" s="32">
        <f t="shared" si="6"/>
        <v>0</v>
      </c>
      <c r="I60" s="32">
        <f t="shared" si="6"/>
        <v>0</v>
      </c>
      <c r="J60" s="32">
        <f t="shared" si="6"/>
        <v>0</v>
      </c>
      <c r="K60" s="32">
        <f t="shared" si="6"/>
        <v>0</v>
      </c>
      <c r="L60" s="32">
        <f t="shared" si="6"/>
        <v>0</v>
      </c>
      <c r="M60" s="32">
        <f t="shared" si="6"/>
        <v>0</v>
      </c>
      <c r="N60" s="32">
        <f t="shared" si="6"/>
        <v>0</v>
      </c>
      <c r="O60" s="32">
        <f t="shared" si="6"/>
        <v>0</v>
      </c>
      <c r="P60" s="32">
        <f t="shared" si="6"/>
        <v>0</v>
      </c>
      <c r="Q60" s="32">
        <f t="shared" si="6"/>
        <v>0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</v>
      </c>
      <c r="C62" s="30">
        <f t="shared" si="8"/>
        <v>0</v>
      </c>
      <c r="D62" s="30">
        <f t="shared" si="8"/>
        <v>0</v>
      </c>
      <c r="E62" s="30">
        <f t="shared" si="8"/>
        <v>0</v>
      </c>
      <c r="F62" s="30">
        <f t="shared" si="8"/>
        <v>0</v>
      </c>
      <c r="G62" s="30">
        <f t="shared" si="8"/>
        <v>0</v>
      </c>
      <c r="H62" s="30">
        <f t="shared" si="8"/>
        <v>0</v>
      </c>
      <c r="I62" s="30">
        <f t="shared" si="8"/>
        <v>0</v>
      </c>
      <c r="J62" s="30">
        <f t="shared" si="8"/>
        <v>0</v>
      </c>
      <c r="K62" s="30">
        <f t="shared" si="8"/>
        <v>0</v>
      </c>
      <c r="L62" s="30">
        <f t="shared" si="8"/>
        <v>0</v>
      </c>
      <c r="M62" s="30">
        <f t="shared" si="8"/>
        <v>0</v>
      </c>
      <c r="N62" s="30">
        <f t="shared" si="8"/>
        <v>0</v>
      </c>
      <c r="O62" s="30">
        <f t="shared" si="8"/>
        <v>0</v>
      </c>
      <c r="P62" s="30">
        <f t="shared" si="8"/>
        <v>0</v>
      </c>
      <c r="Q62" s="30">
        <f t="shared" si="8"/>
        <v>0</v>
      </c>
    </row>
    <row r="63" spans="1:17" ht="11.45" customHeight="1" x14ac:dyDescent="0.25">
      <c r="A63" s="62" t="s">
        <v>17</v>
      </c>
      <c r="B63" s="115">
        <f t="shared" ref="B63:Q63" si="9">IF(B12=0,0,B12/B$8)</f>
        <v>0</v>
      </c>
      <c r="C63" s="115">
        <f t="shared" si="9"/>
        <v>0</v>
      </c>
      <c r="D63" s="115">
        <f t="shared" si="9"/>
        <v>0</v>
      </c>
      <c r="E63" s="115">
        <f t="shared" si="9"/>
        <v>0</v>
      </c>
      <c r="F63" s="115">
        <f t="shared" si="9"/>
        <v>0</v>
      </c>
      <c r="G63" s="115">
        <f t="shared" si="9"/>
        <v>0</v>
      </c>
      <c r="H63" s="115">
        <f t="shared" si="9"/>
        <v>0</v>
      </c>
      <c r="I63" s="115">
        <f t="shared" si="9"/>
        <v>0</v>
      </c>
      <c r="J63" s="115">
        <f t="shared" si="9"/>
        <v>0</v>
      </c>
      <c r="K63" s="115">
        <f t="shared" si="9"/>
        <v>0</v>
      </c>
      <c r="L63" s="115">
        <f t="shared" si="9"/>
        <v>0</v>
      </c>
      <c r="M63" s="115">
        <f t="shared" si="9"/>
        <v>0</v>
      </c>
      <c r="N63" s="115">
        <f t="shared" si="9"/>
        <v>0</v>
      </c>
      <c r="O63" s="115">
        <f t="shared" si="9"/>
        <v>0</v>
      </c>
      <c r="P63" s="115">
        <f t="shared" si="9"/>
        <v>0</v>
      </c>
      <c r="Q63" s="115">
        <f t="shared" si="9"/>
        <v>0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</v>
      </c>
      <c r="C66" s="32">
        <f t="shared" si="12"/>
        <v>0</v>
      </c>
      <c r="D66" s="32">
        <f t="shared" si="12"/>
        <v>0</v>
      </c>
      <c r="E66" s="32">
        <f t="shared" si="12"/>
        <v>0</v>
      </c>
      <c r="F66" s="32">
        <f t="shared" si="12"/>
        <v>0</v>
      </c>
      <c r="G66" s="32">
        <f t="shared" si="12"/>
        <v>0</v>
      </c>
      <c r="H66" s="32">
        <f t="shared" si="12"/>
        <v>0</v>
      </c>
      <c r="I66" s="32">
        <f t="shared" si="12"/>
        <v>0</v>
      </c>
      <c r="J66" s="32">
        <f t="shared" si="12"/>
        <v>0</v>
      </c>
      <c r="K66" s="32">
        <f t="shared" si="12"/>
        <v>0</v>
      </c>
      <c r="L66" s="32">
        <f t="shared" si="12"/>
        <v>0</v>
      </c>
      <c r="M66" s="32">
        <f t="shared" si="12"/>
        <v>0</v>
      </c>
      <c r="N66" s="32">
        <f t="shared" si="12"/>
        <v>0</v>
      </c>
      <c r="O66" s="32">
        <f t="shared" si="12"/>
        <v>0</v>
      </c>
      <c r="P66" s="32">
        <f t="shared" si="12"/>
        <v>0</v>
      </c>
      <c r="Q66" s="32">
        <f t="shared" si="12"/>
        <v>0</v>
      </c>
    </row>
    <row r="67" spans="1:17" ht="11.45" customHeight="1" x14ac:dyDescent="0.25">
      <c r="A67" s="116" t="s">
        <v>17</v>
      </c>
      <c r="B67" s="115">
        <f t="shared" ref="B67:Q67" si="13">IF(B16=0,0,B16/B$8)</f>
        <v>0</v>
      </c>
      <c r="C67" s="115">
        <f t="shared" si="13"/>
        <v>0</v>
      </c>
      <c r="D67" s="115">
        <f t="shared" si="13"/>
        <v>0</v>
      </c>
      <c r="E67" s="115">
        <f t="shared" si="13"/>
        <v>0</v>
      </c>
      <c r="F67" s="115">
        <f t="shared" si="13"/>
        <v>0</v>
      </c>
      <c r="G67" s="115">
        <f t="shared" si="13"/>
        <v>0</v>
      </c>
      <c r="H67" s="115">
        <f t="shared" si="13"/>
        <v>0</v>
      </c>
      <c r="I67" s="115">
        <f t="shared" si="13"/>
        <v>0</v>
      </c>
      <c r="J67" s="115">
        <f t="shared" si="13"/>
        <v>0</v>
      </c>
      <c r="K67" s="115">
        <f t="shared" si="13"/>
        <v>0</v>
      </c>
      <c r="L67" s="115">
        <f t="shared" si="13"/>
        <v>0</v>
      </c>
      <c r="M67" s="115">
        <f t="shared" si="13"/>
        <v>0</v>
      </c>
      <c r="N67" s="115">
        <f t="shared" si="13"/>
        <v>0</v>
      </c>
      <c r="O67" s="115">
        <f t="shared" si="13"/>
        <v>0</v>
      </c>
      <c r="P67" s="115">
        <f t="shared" si="13"/>
        <v>0</v>
      </c>
      <c r="Q67" s="115">
        <f t="shared" si="13"/>
        <v>0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3088.17154065368</v>
      </c>
      <c r="C4" s="132">
        <f t="shared" si="0"/>
        <v>2808.0063915865617</v>
      </c>
      <c r="D4" s="132">
        <f t="shared" si="0"/>
        <v>2490.7910237652172</v>
      </c>
      <c r="E4" s="132">
        <f t="shared" si="0"/>
        <v>2492.9186192559237</v>
      </c>
      <c r="F4" s="132">
        <f t="shared" si="0"/>
        <v>2588.3011274003343</v>
      </c>
      <c r="G4" s="132">
        <f t="shared" si="0"/>
        <v>2644.3694034088571</v>
      </c>
      <c r="H4" s="132">
        <f t="shared" si="0"/>
        <v>2552.4204162604083</v>
      </c>
      <c r="I4" s="132">
        <f t="shared" si="0"/>
        <v>2758.0100860181547</v>
      </c>
      <c r="J4" s="132">
        <f t="shared" si="0"/>
        <v>2772.3212014068563</v>
      </c>
      <c r="K4" s="132">
        <f t="shared" si="0"/>
        <v>2651.0181256002616</v>
      </c>
      <c r="L4" s="132">
        <f t="shared" si="0"/>
        <v>3016.4445206170226</v>
      </c>
      <c r="M4" s="132">
        <f t="shared" si="0"/>
        <v>3219.0564922118733</v>
      </c>
      <c r="N4" s="132">
        <f t="shared" si="0"/>
        <v>3356.9155229838025</v>
      </c>
      <c r="O4" s="132">
        <f t="shared" si="0"/>
        <v>3758.1813570630288</v>
      </c>
      <c r="P4" s="132">
        <f t="shared" si="0"/>
        <v>3953.6531205245542</v>
      </c>
      <c r="Q4" s="132">
        <f t="shared" si="0"/>
        <v>4205.8570667160366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2466.8136186006714</v>
      </c>
      <c r="C6" s="42">
        <v>2267.2459832338714</v>
      </c>
      <c r="D6" s="42">
        <v>2096.5537888374615</v>
      </c>
      <c r="E6" s="42">
        <v>2096.7535026237788</v>
      </c>
      <c r="F6" s="42">
        <v>2195.6461711932434</v>
      </c>
      <c r="G6" s="42">
        <v>2265.9729992170205</v>
      </c>
      <c r="H6" s="42">
        <v>2227.9519571674414</v>
      </c>
      <c r="I6" s="42">
        <v>2456.7247861105079</v>
      </c>
      <c r="J6" s="42">
        <v>2462.4693889869786</v>
      </c>
      <c r="K6" s="42">
        <v>2388.3584700061078</v>
      </c>
      <c r="L6" s="42">
        <v>2674.3973679359578</v>
      </c>
      <c r="M6" s="42">
        <v>2858.6552452618444</v>
      </c>
      <c r="N6" s="42">
        <v>2917.2341793284641</v>
      </c>
      <c r="O6" s="42">
        <v>3187.7710988827425</v>
      </c>
      <c r="P6" s="42">
        <v>3420.250966339941</v>
      </c>
      <c r="Q6" s="42">
        <v>3725.9701012355008</v>
      </c>
    </row>
    <row r="7" spans="1:17" ht="11.45" customHeight="1" x14ac:dyDescent="0.25">
      <c r="A7" s="116" t="s">
        <v>125</v>
      </c>
      <c r="B7" s="42">
        <v>621.35792205300856</v>
      </c>
      <c r="C7" s="42">
        <v>540.76040835269021</v>
      </c>
      <c r="D7" s="42">
        <v>394.23723492775576</v>
      </c>
      <c r="E7" s="42">
        <v>396.16511663214476</v>
      </c>
      <c r="F7" s="42">
        <v>392.65495620709089</v>
      </c>
      <c r="G7" s="42">
        <v>378.39640419183661</v>
      </c>
      <c r="H7" s="42">
        <v>324.46845909296667</v>
      </c>
      <c r="I7" s="42">
        <v>301.28529990764662</v>
      </c>
      <c r="J7" s="42">
        <v>309.85181241987766</v>
      </c>
      <c r="K7" s="42">
        <v>262.65965559415372</v>
      </c>
      <c r="L7" s="42">
        <v>342.04715268106463</v>
      </c>
      <c r="M7" s="42">
        <v>360.40124695002902</v>
      </c>
      <c r="N7" s="42">
        <v>439.68134365533865</v>
      </c>
      <c r="O7" s="42">
        <v>570.41025818028618</v>
      </c>
      <c r="P7" s="42">
        <v>533.4021541846131</v>
      </c>
      <c r="Q7" s="42">
        <v>479.88696548053571</v>
      </c>
    </row>
    <row r="8" spans="1:17" ht="11.45" customHeight="1" x14ac:dyDescent="0.25">
      <c r="A8" s="128" t="s">
        <v>51</v>
      </c>
      <c r="B8" s="131">
        <f t="shared" ref="B8:Q8" si="1">SUM(B9:B10)</f>
        <v>13.001887977268428</v>
      </c>
      <c r="C8" s="131">
        <f t="shared" si="1"/>
        <v>11.82117585056664</v>
      </c>
      <c r="D8" s="131">
        <f t="shared" si="1"/>
        <v>11.285170639503608</v>
      </c>
      <c r="E8" s="131">
        <f t="shared" si="1"/>
        <v>14.543081165205422</v>
      </c>
      <c r="F8" s="131">
        <f t="shared" si="1"/>
        <v>13.350249971659061</v>
      </c>
      <c r="G8" s="131">
        <f t="shared" si="1"/>
        <v>13.907874999999999</v>
      </c>
      <c r="H8" s="131">
        <f t="shared" si="1"/>
        <v>15.055213499999999</v>
      </c>
      <c r="I8" s="131">
        <f t="shared" si="1"/>
        <v>13.979563944966522</v>
      </c>
      <c r="J8" s="131">
        <f t="shared" si="1"/>
        <v>14.158453848331671</v>
      </c>
      <c r="K8" s="131">
        <f t="shared" si="1"/>
        <v>14.27742256958501</v>
      </c>
      <c r="L8" s="131">
        <f t="shared" si="1"/>
        <v>12.367879128373707</v>
      </c>
      <c r="M8" s="131">
        <f t="shared" si="1"/>
        <v>10.914917273440738</v>
      </c>
      <c r="N8" s="131">
        <f t="shared" si="1"/>
        <v>11.359443576505837</v>
      </c>
      <c r="O8" s="131">
        <f t="shared" si="1"/>
        <v>11.358628479308271</v>
      </c>
      <c r="P8" s="131">
        <f t="shared" si="1"/>
        <v>11.452313308637482</v>
      </c>
      <c r="Q8" s="131">
        <f t="shared" si="1"/>
        <v>11.468972832710925</v>
      </c>
    </row>
    <row r="9" spans="1:17" ht="11.45" customHeight="1" x14ac:dyDescent="0.25">
      <c r="A9" s="95" t="s">
        <v>126</v>
      </c>
      <c r="B9" s="37">
        <v>9.179328583268946</v>
      </c>
      <c r="C9" s="37">
        <v>7.9700082848719793</v>
      </c>
      <c r="D9" s="37">
        <v>7.3747388764276787</v>
      </c>
      <c r="E9" s="37">
        <v>10.508568887080202</v>
      </c>
      <c r="F9" s="37">
        <v>8.6666890742177962</v>
      </c>
      <c r="G9" s="37">
        <v>9.2371673987488236</v>
      </c>
      <c r="H9" s="37">
        <v>11.51417262580024</v>
      </c>
      <c r="I9" s="37">
        <v>10.790732607425115</v>
      </c>
      <c r="J9" s="37">
        <v>10.883614898367522</v>
      </c>
      <c r="K9" s="37">
        <v>10.699996161086162</v>
      </c>
      <c r="L9" s="37">
        <v>10.450163038805648</v>
      </c>
      <c r="M9" s="37">
        <v>9.6589171394114253</v>
      </c>
      <c r="N9" s="37">
        <v>9.4704267881697888</v>
      </c>
      <c r="O9" s="37">
        <v>8.6805595619042428</v>
      </c>
      <c r="P9" s="37">
        <v>8.448569538561415</v>
      </c>
      <c r="Q9" s="37">
        <v>8.7194161435221194</v>
      </c>
    </row>
    <row r="10" spans="1:17" ht="11.45" customHeight="1" x14ac:dyDescent="0.25">
      <c r="A10" s="93" t="s">
        <v>125</v>
      </c>
      <c r="B10" s="36">
        <v>3.8225593939994824</v>
      </c>
      <c r="C10" s="36">
        <v>3.8511675656946607</v>
      </c>
      <c r="D10" s="36">
        <v>3.91043176307593</v>
      </c>
      <c r="E10" s="36">
        <v>4.0345122781252201</v>
      </c>
      <c r="F10" s="36">
        <v>4.6835608974412635</v>
      </c>
      <c r="G10" s="36">
        <v>4.6707076012511752</v>
      </c>
      <c r="H10" s="36">
        <v>3.5410408741997581</v>
      </c>
      <c r="I10" s="36">
        <v>3.1888313375414068</v>
      </c>
      <c r="J10" s="36">
        <v>3.274838949964149</v>
      </c>
      <c r="K10" s="36">
        <v>3.5774264084988481</v>
      </c>
      <c r="L10" s="36">
        <v>1.9177160895680581</v>
      </c>
      <c r="M10" s="36">
        <v>1.2560001340293123</v>
      </c>
      <c r="N10" s="36">
        <v>1.8890167883360489</v>
      </c>
      <c r="O10" s="36">
        <v>2.678068917404028</v>
      </c>
      <c r="P10" s="36">
        <v>3.003743770076067</v>
      </c>
      <c r="Q10" s="36">
        <v>2.7495566891888052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31.967300835983355</v>
      </c>
      <c r="C12" s="41">
        <f t="shared" ref="C12:Q12" si="3">SUM(C13,C17)</f>
        <v>28.988648038395983</v>
      </c>
      <c r="D12" s="41">
        <f t="shared" si="3"/>
        <v>24.914787531606542</v>
      </c>
      <c r="E12" s="41">
        <f t="shared" si="3"/>
        <v>26.281277779336818</v>
      </c>
      <c r="F12" s="41">
        <f t="shared" si="3"/>
        <v>26.331679021852597</v>
      </c>
      <c r="G12" s="41">
        <f t="shared" si="3"/>
        <v>28.451587148036076</v>
      </c>
      <c r="H12" s="41">
        <f t="shared" si="3"/>
        <v>26.859508251635607</v>
      </c>
      <c r="I12" s="41">
        <f t="shared" si="3"/>
        <v>29.57875818628019</v>
      </c>
      <c r="J12" s="41">
        <f t="shared" si="3"/>
        <v>28.119133279124437</v>
      </c>
      <c r="K12" s="41">
        <f t="shared" si="3"/>
        <v>27.691625950637263</v>
      </c>
      <c r="L12" s="41">
        <f t="shared" si="3"/>
        <v>30.026252778912514</v>
      </c>
      <c r="M12" s="41">
        <f t="shared" si="3"/>
        <v>29.425809454376367</v>
      </c>
      <c r="N12" s="41">
        <f t="shared" si="3"/>
        <v>29.497233437950658</v>
      </c>
      <c r="O12" s="41">
        <f t="shared" si="3"/>
        <v>32.356156150285997</v>
      </c>
      <c r="P12" s="41">
        <f t="shared" si="3"/>
        <v>33.519754948231586</v>
      </c>
      <c r="Q12" s="41">
        <f t="shared" si="3"/>
        <v>34.662296823688699</v>
      </c>
    </row>
    <row r="13" spans="1:17" ht="11.45" customHeight="1" x14ac:dyDescent="0.25">
      <c r="A13" s="130" t="s">
        <v>39</v>
      </c>
      <c r="B13" s="132">
        <f t="shared" ref="B13" si="4">SUM(B14:B16)</f>
        <v>31.447085713676984</v>
      </c>
      <c r="C13" s="132">
        <f t="shared" ref="C13:Q13" si="5">SUM(C14:C16)</f>
        <v>28.536473397024633</v>
      </c>
      <c r="D13" s="132">
        <f t="shared" si="5"/>
        <v>24.49609691094517</v>
      </c>
      <c r="E13" s="132">
        <f t="shared" si="5"/>
        <v>25.719410914435663</v>
      </c>
      <c r="F13" s="132">
        <f t="shared" si="5"/>
        <v>25.849346808572502</v>
      </c>
      <c r="G13" s="132">
        <f t="shared" si="5"/>
        <v>27.939855069951314</v>
      </c>
      <c r="H13" s="132">
        <f t="shared" si="5"/>
        <v>26.240469634648644</v>
      </c>
      <c r="I13" s="132">
        <f t="shared" si="5"/>
        <v>28.995178715524897</v>
      </c>
      <c r="J13" s="132">
        <f t="shared" si="5"/>
        <v>27.516638251102741</v>
      </c>
      <c r="K13" s="132">
        <f t="shared" si="5"/>
        <v>27.099921811873887</v>
      </c>
      <c r="L13" s="132">
        <f t="shared" si="5"/>
        <v>29.497535214399278</v>
      </c>
      <c r="M13" s="132">
        <f t="shared" si="5"/>
        <v>28.962304041422442</v>
      </c>
      <c r="N13" s="132">
        <f t="shared" si="5"/>
        <v>29.026019617348133</v>
      </c>
      <c r="O13" s="132">
        <f t="shared" si="5"/>
        <v>31.908510509516855</v>
      </c>
      <c r="P13" s="132">
        <f t="shared" si="5"/>
        <v>33.107339338906861</v>
      </c>
      <c r="Q13" s="132">
        <f t="shared" si="5"/>
        <v>34.236258315996785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24.750162103955297</v>
      </c>
      <c r="C15" s="42">
        <f t="shared" ref="C15:Q15" si="7">C24*C80/1000000</f>
        <v>22.730620863216711</v>
      </c>
      <c r="D15" s="42">
        <f t="shared" si="7"/>
        <v>20.250315677161176</v>
      </c>
      <c r="E15" s="42">
        <f t="shared" si="7"/>
        <v>21.295970315524393</v>
      </c>
      <c r="F15" s="42">
        <f t="shared" si="7"/>
        <v>21.828415708777726</v>
      </c>
      <c r="G15" s="42">
        <f t="shared" si="7"/>
        <v>23.9619508476483</v>
      </c>
      <c r="H15" s="42">
        <f t="shared" si="7"/>
        <v>22.694222151053321</v>
      </c>
      <c r="I15" s="42">
        <f t="shared" si="7"/>
        <v>25.412844173388095</v>
      </c>
      <c r="J15" s="42">
        <f t="shared" si="7"/>
        <v>24.270190946159701</v>
      </c>
      <c r="K15" s="42">
        <f t="shared" si="7"/>
        <v>24.249044187097059</v>
      </c>
      <c r="L15" s="42">
        <f t="shared" si="7"/>
        <v>26.313149718925924</v>
      </c>
      <c r="M15" s="42">
        <f t="shared" si="7"/>
        <v>26.033147128151523</v>
      </c>
      <c r="N15" s="42">
        <f t="shared" si="7"/>
        <v>25.511970668215522</v>
      </c>
      <c r="O15" s="42">
        <f t="shared" si="7"/>
        <v>27.224123375514701</v>
      </c>
      <c r="P15" s="42">
        <f t="shared" si="7"/>
        <v>28.625833016541389</v>
      </c>
      <c r="Q15" s="42">
        <f t="shared" si="7"/>
        <v>30.612788080050542</v>
      </c>
    </row>
    <row r="16" spans="1:17" ht="11.45" customHeight="1" x14ac:dyDescent="0.25">
      <c r="A16" s="116" t="s">
        <v>125</v>
      </c>
      <c r="B16" s="42">
        <f>B25*B81/1000000</f>
        <v>6.6969236097216873</v>
      </c>
      <c r="C16" s="42">
        <f t="shared" ref="C16:Q16" si="8">C25*C81/1000000</f>
        <v>5.8058525338079221</v>
      </c>
      <c r="D16" s="42">
        <f t="shared" si="8"/>
        <v>4.2457812337839922</v>
      </c>
      <c r="E16" s="42">
        <f t="shared" si="8"/>
        <v>4.4234405989112711</v>
      </c>
      <c r="F16" s="42">
        <f t="shared" si="8"/>
        <v>4.0209310997947769</v>
      </c>
      <c r="G16" s="42">
        <f t="shared" si="8"/>
        <v>3.9779042223030139</v>
      </c>
      <c r="H16" s="42">
        <f t="shared" si="8"/>
        <v>3.5462474835953244</v>
      </c>
      <c r="I16" s="42">
        <f t="shared" si="8"/>
        <v>3.5823345421368029</v>
      </c>
      <c r="J16" s="42">
        <f t="shared" si="8"/>
        <v>3.2464473049430387</v>
      </c>
      <c r="K16" s="42">
        <f t="shared" si="8"/>
        <v>2.8508776247768282</v>
      </c>
      <c r="L16" s="42">
        <f t="shared" si="8"/>
        <v>3.1843854954733524</v>
      </c>
      <c r="M16" s="42">
        <f t="shared" si="8"/>
        <v>2.9291569132709179</v>
      </c>
      <c r="N16" s="42">
        <f t="shared" si="8"/>
        <v>3.5140489491326132</v>
      </c>
      <c r="O16" s="42">
        <f t="shared" si="8"/>
        <v>4.6843871340021552</v>
      </c>
      <c r="P16" s="42">
        <f t="shared" si="8"/>
        <v>4.4815063223654743</v>
      </c>
      <c r="Q16" s="42">
        <f t="shared" si="8"/>
        <v>3.6234702359462436</v>
      </c>
    </row>
    <row r="17" spans="1:17" ht="11.45" customHeight="1" x14ac:dyDescent="0.25">
      <c r="A17" s="128" t="s">
        <v>18</v>
      </c>
      <c r="B17" s="131">
        <f t="shared" ref="B17" si="9">SUM(B18:B19)</f>
        <v>0.52021512230637323</v>
      </c>
      <c r="C17" s="131">
        <f t="shared" ref="C17:Q17" si="10">SUM(C18:C19)</f>
        <v>0.45217464137135033</v>
      </c>
      <c r="D17" s="131">
        <f t="shared" si="10"/>
        <v>0.41869062066137391</v>
      </c>
      <c r="E17" s="131">
        <f t="shared" si="10"/>
        <v>0.56186686490115667</v>
      </c>
      <c r="F17" s="131">
        <f t="shared" si="10"/>
        <v>0.48233221328009507</v>
      </c>
      <c r="G17" s="131">
        <f t="shared" si="10"/>
        <v>0.51173207808476129</v>
      </c>
      <c r="H17" s="131">
        <f t="shared" si="10"/>
        <v>0.61903861698696327</v>
      </c>
      <c r="I17" s="131">
        <f t="shared" si="10"/>
        <v>0.58357947075529204</v>
      </c>
      <c r="J17" s="131">
        <f t="shared" si="10"/>
        <v>0.60249502802169508</v>
      </c>
      <c r="K17" s="131">
        <f t="shared" si="10"/>
        <v>0.59170413876337424</v>
      </c>
      <c r="L17" s="131">
        <f t="shared" si="10"/>
        <v>0.52871756451323515</v>
      </c>
      <c r="M17" s="131">
        <f t="shared" si="10"/>
        <v>0.46350541295392572</v>
      </c>
      <c r="N17" s="131">
        <f t="shared" si="10"/>
        <v>0.47121382060252359</v>
      </c>
      <c r="O17" s="131">
        <f t="shared" si="10"/>
        <v>0.44764564076913971</v>
      </c>
      <c r="P17" s="131">
        <f t="shared" si="10"/>
        <v>0.41241560932472665</v>
      </c>
      <c r="Q17" s="131">
        <f t="shared" si="10"/>
        <v>0.42603850769191026</v>
      </c>
    </row>
    <row r="18" spans="1:17" ht="11.45" customHeight="1" x14ac:dyDescent="0.25">
      <c r="A18" s="95" t="s">
        <v>126</v>
      </c>
      <c r="B18" s="37">
        <f>B27*B83/1000000</f>
        <v>0.44901045974907389</v>
      </c>
      <c r="C18" s="37">
        <f t="shared" ref="C18:Q18" si="11">C27*C83/1000000</f>
        <v>0.38017127751077606</v>
      </c>
      <c r="D18" s="37">
        <f t="shared" si="11"/>
        <v>0.34641451535485956</v>
      </c>
      <c r="E18" s="37">
        <f t="shared" si="11"/>
        <v>0.48672465665099107</v>
      </c>
      <c r="F18" s="37">
        <f t="shared" si="11"/>
        <v>0.3963197544514569</v>
      </c>
      <c r="G18" s="37">
        <f t="shared" si="11"/>
        <v>0.42685141566864682</v>
      </c>
      <c r="H18" s="37">
        <f t="shared" si="11"/>
        <v>0.55408992502869769</v>
      </c>
      <c r="I18" s="37">
        <f t="shared" si="11"/>
        <v>0.52514534762565734</v>
      </c>
      <c r="J18" s="37">
        <f t="shared" si="11"/>
        <v>0.54211359517546431</v>
      </c>
      <c r="K18" s="37">
        <f t="shared" si="11"/>
        <v>0.52502661404044226</v>
      </c>
      <c r="L18" s="37">
        <f t="shared" si="11"/>
        <v>0.49387289602841183</v>
      </c>
      <c r="M18" s="37">
        <f t="shared" si="11"/>
        <v>0.44029198035897721</v>
      </c>
      <c r="N18" s="37">
        <f t="shared" si="11"/>
        <v>0.43544546824185637</v>
      </c>
      <c r="O18" s="37">
        <f t="shared" si="11"/>
        <v>0.39458867591784441</v>
      </c>
      <c r="P18" s="37">
        <f t="shared" si="11"/>
        <v>0.35568005329704383</v>
      </c>
      <c r="Q18" s="37">
        <f t="shared" si="11"/>
        <v>0.37193713509325904</v>
      </c>
    </row>
    <row r="19" spans="1:17" ht="11.45" customHeight="1" x14ac:dyDescent="0.25">
      <c r="A19" s="93" t="s">
        <v>125</v>
      </c>
      <c r="B19" s="36">
        <f>B28*B84/1000000</f>
        <v>7.1204662557299347E-2</v>
      </c>
      <c r="C19" s="36">
        <f t="shared" ref="C19:Q19" si="12">C28*C84/1000000</f>
        <v>7.2003363860574238E-2</v>
      </c>
      <c r="D19" s="36">
        <f t="shared" si="12"/>
        <v>7.2276105306514363E-2</v>
      </c>
      <c r="E19" s="36">
        <f t="shared" si="12"/>
        <v>7.5142208250165571E-2</v>
      </c>
      <c r="F19" s="36">
        <f t="shared" si="12"/>
        <v>8.6012458828638172E-2</v>
      </c>
      <c r="G19" s="36">
        <f t="shared" si="12"/>
        <v>8.4880662416114513E-2</v>
      </c>
      <c r="H19" s="36">
        <f t="shared" si="12"/>
        <v>6.4948691958265595E-2</v>
      </c>
      <c r="I19" s="36">
        <f t="shared" si="12"/>
        <v>5.843412312963471E-2</v>
      </c>
      <c r="J19" s="36">
        <f t="shared" si="12"/>
        <v>6.0381432846230793E-2</v>
      </c>
      <c r="K19" s="36">
        <f t="shared" si="12"/>
        <v>6.6677524722931966E-2</v>
      </c>
      <c r="L19" s="36">
        <f t="shared" si="12"/>
        <v>3.4844668484823295E-2</v>
      </c>
      <c r="M19" s="36">
        <f t="shared" si="12"/>
        <v>2.3213432594948531E-2</v>
      </c>
      <c r="N19" s="36">
        <f t="shared" si="12"/>
        <v>3.5768352360667249E-2</v>
      </c>
      <c r="O19" s="36">
        <f t="shared" si="12"/>
        <v>5.305696485129531E-2</v>
      </c>
      <c r="P19" s="36">
        <f t="shared" si="12"/>
        <v>5.6735556027682828E-2</v>
      </c>
      <c r="Q19" s="36">
        <f t="shared" si="12"/>
        <v>5.4101372598651234E-2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32020</v>
      </c>
      <c r="C21" s="41">
        <f t="shared" ref="C21:Q21" si="14">SUM(C22,C26)</f>
        <v>29242</v>
      </c>
      <c r="D21" s="41">
        <f t="shared" si="14"/>
        <v>26314</v>
      </c>
      <c r="E21" s="41">
        <f t="shared" si="14"/>
        <v>27880</v>
      </c>
      <c r="F21" s="41">
        <f t="shared" si="14"/>
        <v>28189</v>
      </c>
      <c r="G21" s="41">
        <f t="shared" si="14"/>
        <v>29810.999999999996</v>
      </c>
      <c r="H21" s="41">
        <f t="shared" si="14"/>
        <v>28457.000000000004</v>
      </c>
      <c r="I21" s="41">
        <f t="shared" si="14"/>
        <v>31867</v>
      </c>
      <c r="J21" s="41">
        <f t="shared" si="14"/>
        <v>31609</v>
      </c>
      <c r="K21" s="41">
        <f t="shared" si="14"/>
        <v>30525</v>
      </c>
      <c r="L21" s="41">
        <f t="shared" si="14"/>
        <v>33012</v>
      </c>
      <c r="M21" s="41">
        <f t="shared" si="14"/>
        <v>32371</v>
      </c>
      <c r="N21" s="41">
        <f t="shared" si="14"/>
        <v>32379</v>
      </c>
      <c r="O21" s="41">
        <f t="shared" si="14"/>
        <v>34956</v>
      </c>
      <c r="P21" s="41">
        <f t="shared" si="14"/>
        <v>36493</v>
      </c>
      <c r="Q21" s="41">
        <f t="shared" si="14"/>
        <v>38353</v>
      </c>
    </row>
    <row r="22" spans="1:17" ht="11.45" customHeight="1" x14ac:dyDescent="0.25">
      <c r="A22" s="130" t="s">
        <v>39</v>
      </c>
      <c r="B22" s="132">
        <f t="shared" ref="B22" si="15">SUM(B23:B25)</f>
        <v>31420</v>
      </c>
      <c r="C22" s="132">
        <f t="shared" ref="C22:Q22" si="16">SUM(C23:C25)</f>
        <v>28711</v>
      </c>
      <c r="D22" s="132">
        <f t="shared" si="16"/>
        <v>25813</v>
      </c>
      <c r="E22" s="132">
        <f t="shared" si="16"/>
        <v>27180</v>
      </c>
      <c r="F22" s="132">
        <f t="shared" si="16"/>
        <v>27573</v>
      </c>
      <c r="G22" s="132">
        <f t="shared" si="16"/>
        <v>29139.999999999996</v>
      </c>
      <c r="H22" s="132">
        <f t="shared" si="16"/>
        <v>27675.000000000004</v>
      </c>
      <c r="I22" s="132">
        <f t="shared" si="16"/>
        <v>31072</v>
      </c>
      <c r="J22" s="132">
        <f t="shared" si="16"/>
        <v>30790</v>
      </c>
      <c r="K22" s="132">
        <f t="shared" si="16"/>
        <v>29766</v>
      </c>
      <c r="L22" s="132">
        <f t="shared" si="16"/>
        <v>32268</v>
      </c>
      <c r="M22" s="132">
        <f t="shared" si="16"/>
        <v>31667</v>
      </c>
      <c r="N22" s="132">
        <f t="shared" si="16"/>
        <v>31672</v>
      </c>
      <c r="O22" s="132">
        <f t="shared" si="16"/>
        <v>34291</v>
      </c>
      <c r="P22" s="132">
        <f t="shared" si="16"/>
        <v>35890</v>
      </c>
      <c r="Q22" s="132">
        <f t="shared" si="16"/>
        <v>37707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26595</v>
      </c>
      <c r="C24" s="42">
        <f t="shared" si="18"/>
        <v>24528</v>
      </c>
      <c r="D24" s="42">
        <f t="shared" si="18"/>
        <v>22754</v>
      </c>
      <c r="E24" s="42">
        <f t="shared" si="18"/>
        <v>23993</v>
      </c>
      <c r="F24" s="42">
        <f t="shared" si="18"/>
        <v>24676</v>
      </c>
      <c r="G24" s="42">
        <f t="shared" si="18"/>
        <v>26273.999999999996</v>
      </c>
      <c r="H24" s="42">
        <f t="shared" si="18"/>
        <v>25120.000000000004</v>
      </c>
      <c r="I24" s="42">
        <f t="shared" si="18"/>
        <v>28491</v>
      </c>
      <c r="J24" s="42">
        <f t="shared" si="18"/>
        <v>28451</v>
      </c>
      <c r="K24" s="42">
        <f t="shared" si="18"/>
        <v>27712</v>
      </c>
      <c r="L24" s="42">
        <f t="shared" si="18"/>
        <v>29859</v>
      </c>
      <c r="M24" s="42">
        <f t="shared" si="18"/>
        <v>29450</v>
      </c>
      <c r="N24" s="42">
        <f t="shared" si="18"/>
        <v>29011</v>
      </c>
      <c r="O24" s="42">
        <f t="shared" si="18"/>
        <v>30742</v>
      </c>
      <c r="P24" s="42">
        <f t="shared" si="18"/>
        <v>32493</v>
      </c>
      <c r="Q24" s="42">
        <f t="shared" si="18"/>
        <v>34959</v>
      </c>
    </row>
    <row r="25" spans="1:17" ht="11.45" customHeight="1" x14ac:dyDescent="0.25">
      <c r="A25" s="116" t="s">
        <v>125</v>
      </c>
      <c r="B25" s="42">
        <f t="shared" si="18"/>
        <v>4825</v>
      </c>
      <c r="C25" s="42">
        <f t="shared" si="18"/>
        <v>4183</v>
      </c>
      <c r="D25" s="42">
        <f t="shared" si="18"/>
        <v>3059.0000000000005</v>
      </c>
      <c r="E25" s="42">
        <f t="shared" si="18"/>
        <v>3186.9999999999995</v>
      </c>
      <c r="F25" s="42">
        <f t="shared" si="18"/>
        <v>2897</v>
      </c>
      <c r="G25" s="42">
        <f t="shared" si="18"/>
        <v>2866</v>
      </c>
      <c r="H25" s="42">
        <f t="shared" si="18"/>
        <v>2555</v>
      </c>
      <c r="I25" s="42">
        <f t="shared" si="18"/>
        <v>2581</v>
      </c>
      <c r="J25" s="42">
        <f t="shared" si="18"/>
        <v>2339</v>
      </c>
      <c r="K25" s="42">
        <f t="shared" si="18"/>
        <v>2054</v>
      </c>
      <c r="L25" s="42">
        <f t="shared" si="18"/>
        <v>2409</v>
      </c>
      <c r="M25" s="42">
        <f t="shared" si="18"/>
        <v>2217</v>
      </c>
      <c r="N25" s="42">
        <f t="shared" si="18"/>
        <v>2661</v>
      </c>
      <c r="O25" s="42">
        <f t="shared" si="18"/>
        <v>3549</v>
      </c>
      <c r="P25" s="42">
        <f t="shared" si="18"/>
        <v>3397</v>
      </c>
      <c r="Q25" s="42">
        <f t="shared" si="18"/>
        <v>2748</v>
      </c>
    </row>
    <row r="26" spans="1:17" ht="11.45" customHeight="1" x14ac:dyDescent="0.25">
      <c r="A26" s="128" t="s">
        <v>18</v>
      </c>
      <c r="B26" s="131">
        <f t="shared" ref="B26" si="19">SUM(B27:B28)</f>
        <v>600</v>
      </c>
      <c r="C26" s="131">
        <f t="shared" ref="C26:Q26" si="20">SUM(C27:C28)</f>
        <v>531</v>
      </c>
      <c r="D26" s="131">
        <f t="shared" si="20"/>
        <v>500.99999999999994</v>
      </c>
      <c r="E26" s="131">
        <f t="shared" si="20"/>
        <v>700</v>
      </c>
      <c r="F26" s="131">
        <f t="shared" si="20"/>
        <v>616</v>
      </c>
      <c r="G26" s="131">
        <f t="shared" si="20"/>
        <v>671</v>
      </c>
      <c r="H26" s="131">
        <f t="shared" si="20"/>
        <v>782</v>
      </c>
      <c r="I26" s="131">
        <f t="shared" si="20"/>
        <v>795</v>
      </c>
      <c r="J26" s="131">
        <f t="shared" si="20"/>
        <v>819</v>
      </c>
      <c r="K26" s="131">
        <f t="shared" si="20"/>
        <v>759</v>
      </c>
      <c r="L26" s="131">
        <f t="shared" si="20"/>
        <v>744</v>
      </c>
      <c r="M26" s="131">
        <f t="shared" si="20"/>
        <v>704</v>
      </c>
      <c r="N26" s="131">
        <f t="shared" si="20"/>
        <v>707</v>
      </c>
      <c r="O26" s="131">
        <f t="shared" si="20"/>
        <v>665</v>
      </c>
      <c r="P26" s="131">
        <f t="shared" si="20"/>
        <v>603</v>
      </c>
      <c r="Q26" s="131">
        <f t="shared" si="20"/>
        <v>646</v>
      </c>
    </row>
    <row r="27" spans="1:17" ht="11.45" customHeight="1" x14ac:dyDescent="0.25">
      <c r="A27" s="95" t="s">
        <v>126</v>
      </c>
      <c r="B27" s="37">
        <f t="shared" ref="B27:Q28" si="21">IF(B36=0,0,B36/B74)</f>
        <v>540</v>
      </c>
      <c r="C27" s="37">
        <f t="shared" si="21"/>
        <v>470</v>
      </c>
      <c r="D27" s="37">
        <f t="shared" si="21"/>
        <v>439.99999999999994</v>
      </c>
      <c r="E27" s="37">
        <f t="shared" si="21"/>
        <v>636</v>
      </c>
      <c r="F27" s="37">
        <f t="shared" si="21"/>
        <v>543</v>
      </c>
      <c r="G27" s="37">
        <f t="shared" si="21"/>
        <v>599</v>
      </c>
      <c r="H27" s="37">
        <f t="shared" si="21"/>
        <v>727</v>
      </c>
      <c r="I27" s="37">
        <f t="shared" si="21"/>
        <v>747</v>
      </c>
      <c r="J27" s="37">
        <f t="shared" si="21"/>
        <v>766</v>
      </c>
      <c r="K27" s="37">
        <f t="shared" si="21"/>
        <v>698</v>
      </c>
      <c r="L27" s="37">
        <f t="shared" si="21"/>
        <v>711</v>
      </c>
      <c r="M27" s="37">
        <f t="shared" si="21"/>
        <v>681</v>
      </c>
      <c r="N27" s="37">
        <f t="shared" si="21"/>
        <v>670</v>
      </c>
      <c r="O27" s="37">
        <f t="shared" si="21"/>
        <v>616</v>
      </c>
      <c r="P27" s="37">
        <f t="shared" si="21"/>
        <v>560</v>
      </c>
      <c r="Q27" s="37">
        <f t="shared" si="21"/>
        <v>600</v>
      </c>
    </row>
    <row r="28" spans="1:17" ht="11.45" customHeight="1" x14ac:dyDescent="0.25">
      <c r="A28" s="93" t="s">
        <v>125</v>
      </c>
      <c r="B28" s="36">
        <f t="shared" si="21"/>
        <v>60</v>
      </c>
      <c r="C28" s="36">
        <f t="shared" si="21"/>
        <v>60.999999999999993</v>
      </c>
      <c r="D28" s="36">
        <f t="shared" si="21"/>
        <v>61</v>
      </c>
      <c r="E28" s="36">
        <f t="shared" si="21"/>
        <v>64</v>
      </c>
      <c r="F28" s="36">
        <f t="shared" si="21"/>
        <v>73</v>
      </c>
      <c r="G28" s="36">
        <f t="shared" si="21"/>
        <v>72</v>
      </c>
      <c r="H28" s="36">
        <f t="shared" si="21"/>
        <v>55</v>
      </c>
      <c r="I28" s="36">
        <f t="shared" si="21"/>
        <v>48</v>
      </c>
      <c r="J28" s="36">
        <f t="shared" si="21"/>
        <v>53</v>
      </c>
      <c r="K28" s="36">
        <f t="shared" si="21"/>
        <v>61</v>
      </c>
      <c r="L28" s="36">
        <f t="shared" si="21"/>
        <v>33</v>
      </c>
      <c r="M28" s="36">
        <f t="shared" si="21"/>
        <v>23</v>
      </c>
      <c r="N28" s="36">
        <f t="shared" si="21"/>
        <v>37</v>
      </c>
      <c r="O28" s="36">
        <f t="shared" si="21"/>
        <v>49</v>
      </c>
      <c r="P28" s="36">
        <f t="shared" si="21"/>
        <v>43</v>
      </c>
      <c r="Q28" s="36">
        <f t="shared" si="21"/>
        <v>46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3098362</v>
      </c>
      <c r="C31" s="132">
        <f t="shared" si="22"/>
        <v>2836131</v>
      </c>
      <c r="D31" s="132">
        <f t="shared" si="22"/>
        <v>2639805</v>
      </c>
      <c r="E31" s="132">
        <f t="shared" si="22"/>
        <v>2647726</v>
      </c>
      <c r="F31" s="132">
        <f t="shared" si="22"/>
        <v>2764975</v>
      </c>
      <c r="G31" s="132">
        <f t="shared" si="22"/>
        <v>2757240</v>
      </c>
      <c r="H31" s="132">
        <f t="shared" si="22"/>
        <v>2699870</v>
      </c>
      <c r="I31" s="132">
        <f t="shared" si="22"/>
        <v>2971368</v>
      </c>
      <c r="J31" s="132">
        <f t="shared" si="22"/>
        <v>3109899</v>
      </c>
      <c r="K31" s="132">
        <f t="shared" si="22"/>
        <v>2918676</v>
      </c>
      <c r="L31" s="132">
        <f t="shared" si="22"/>
        <v>3293548</v>
      </c>
      <c r="M31" s="132">
        <f t="shared" si="22"/>
        <v>3506632</v>
      </c>
      <c r="N31" s="132">
        <f t="shared" si="22"/>
        <v>3650287</v>
      </c>
      <c r="O31" s="132">
        <f t="shared" si="22"/>
        <v>4031848</v>
      </c>
      <c r="P31" s="132">
        <f t="shared" si="22"/>
        <v>4286626</v>
      </c>
      <c r="Q31" s="132">
        <f t="shared" si="22"/>
        <v>4618901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2650686</v>
      </c>
      <c r="C33" s="42">
        <v>2446524</v>
      </c>
      <c r="D33" s="42">
        <v>2355765</v>
      </c>
      <c r="E33" s="42">
        <v>2362297</v>
      </c>
      <c r="F33" s="42">
        <v>2482075</v>
      </c>
      <c r="G33" s="42">
        <v>2484613</v>
      </c>
      <c r="H33" s="42">
        <v>2466097</v>
      </c>
      <c r="I33" s="42">
        <v>2754298</v>
      </c>
      <c r="J33" s="42">
        <v>2886657</v>
      </c>
      <c r="K33" s="42">
        <v>2729435</v>
      </c>
      <c r="L33" s="42">
        <v>3034788</v>
      </c>
      <c r="M33" s="42">
        <v>3233854</v>
      </c>
      <c r="N33" s="42">
        <v>3317340</v>
      </c>
      <c r="O33" s="42">
        <v>3599692</v>
      </c>
      <c r="P33" s="42">
        <v>3882305</v>
      </c>
      <c r="Q33" s="42">
        <v>4254960</v>
      </c>
    </row>
    <row r="34" spans="1:17" ht="11.45" customHeight="1" x14ac:dyDescent="0.25">
      <c r="A34" s="116" t="s">
        <v>125</v>
      </c>
      <c r="B34" s="42">
        <v>447676</v>
      </c>
      <c r="C34" s="42">
        <v>389607</v>
      </c>
      <c r="D34" s="42">
        <v>284040</v>
      </c>
      <c r="E34" s="42">
        <v>285429</v>
      </c>
      <c r="F34" s="42">
        <v>282900</v>
      </c>
      <c r="G34" s="42">
        <v>272627</v>
      </c>
      <c r="H34" s="42">
        <v>233773</v>
      </c>
      <c r="I34" s="42">
        <v>217070</v>
      </c>
      <c r="J34" s="42">
        <v>223242</v>
      </c>
      <c r="K34" s="42">
        <v>189241</v>
      </c>
      <c r="L34" s="42">
        <v>258760</v>
      </c>
      <c r="M34" s="42">
        <v>272778</v>
      </c>
      <c r="N34" s="42">
        <v>332947</v>
      </c>
      <c r="O34" s="42">
        <v>432156</v>
      </c>
      <c r="P34" s="42">
        <v>404321</v>
      </c>
      <c r="Q34" s="42">
        <v>363941.00000000006</v>
      </c>
    </row>
    <row r="35" spans="1:17" ht="11.45" customHeight="1" x14ac:dyDescent="0.25">
      <c r="A35" s="128" t="s">
        <v>137</v>
      </c>
      <c r="B35" s="131">
        <f t="shared" ref="B35:Q35" si="23">SUM(B36:B37)</f>
        <v>14260.516839853382</v>
      </c>
      <c r="C35" s="131">
        <f t="shared" si="23"/>
        <v>13115.843001583366</v>
      </c>
      <c r="D35" s="131">
        <f t="shared" si="23"/>
        <v>12667.407241738518</v>
      </c>
      <c r="E35" s="131">
        <f t="shared" si="23"/>
        <v>17167.748111626981</v>
      </c>
      <c r="F35" s="131">
        <f t="shared" si="23"/>
        <v>15849.285996014827</v>
      </c>
      <c r="G35" s="131">
        <f t="shared" si="23"/>
        <v>16924.430726108418</v>
      </c>
      <c r="H35" s="131">
        <f t="shared" si="23"/>
        <v>18105.933736902611</v>
      </c>
      <c r="I35" s="131">
        <f t="shared" si="23"/>
        <v>17968.848171851529</v>
      </c>
      <c r="J35" s="131">
        <f t="shared" si="23"/>
        <v>18252.917745375144</v>
      </c>
      <c r="K35" s="131">
        <f t="shared" si="23"/>
        <v>17497.990653268978</v>
      </c>
      <c r="L35" s="131">
        <f t="shared" si="23"/>
        <v>16860.68280654911</v>
      </c>
      <c r="M35" s="131">
        <f t="shared" si="23"/>
        <v>16183.907802393933</v>
      </c>
      <c r="N35" s="131">
        <f t="shared" si="23"/>
        <v>16525.775186943963</v>
      </c>
      <c r="O35" s="131">
        <f t="shared" si="23"/>
        <v>16024.681314110565</v>
      </c>
      <c r="P35" s="131">
        <f t="shared" si="23"/>
        <v>15578.38325248898</v>
      </c>
      <c r="Q35" s="131">
        <f t="shared" si="23"/>
        <v>16403.777679481114</v>
      </c>
    </row>
    <row r="36" spans="1:17" ht="11.45" customHeight="1" x14ac:dyDescent="0.25">
      <c r="A36" s="95" t="s">
        <v>126</v>
      </c>
      <c r="B36" s="37">
        <v>11039.469854968016</v>
      </c>
      <c r="C36" s="37">
        <v>9853.2006900064971</v>
      </c>
      <c r="D36" s="37">
        <v>9367.0587166481382</v>
      </c>
      <c r="E36" s="37">
        <v>13731.479843593414</v>
      </c>
      <c r="F36" s="37">
        <v>11874.281093592768</v>
      </c>
      <c r="G36" s="37">
        <v>12962.504208128743</v>
      </c>
      <c r="H36" s="37">
        <v>15107.301397915202</v>
      </c>
      <c r="I36" s="37">
        <v>15349.421439590673</v>
      </c>
      <c r="J36" s="37">
        <v>15378.417155266432</v>
      </c>
      <c r="K36" s="37">
        <v>14225.178535164394</v>
      </c>
      <c r="L36" s="37">
        <v>15044.490151902108</v>
      </c>
      <c r="M36" s="37">
        <v>14939.455782447494</v>
      </c>
      <c r="N36" s="37">
        <v>14571.711984265037</v>
      </c>
      <c r="O36" s="37">
        <v>13551.389121076389</v>
      </c>
      <c r="P36" s="37">
        <v>13301.839385531024</v>
      </c>
      <c r="Q36" s="37">
        <v>14065.951453870006</v>
      </c>
    </row>
    <row r="37" spans="1:17" ht="11.45" customHeight="1" x14ac:dyDescent="0.25">
      <c r="A37" s="93" t="s">
        <v>125</v>
      </c>
      <c r="B37" s="36">
        <v>3221.0469848853654</v>
      </c>
      <c r="C37" s="36">
        <v>3262.6423115768685</v>
      </c>
      <c r="D37" s="36">
        <v>3300.3485250903805</v>
      </c>
      <c r="E37" s="36">
        <v>3436.2682680335674</v>
      </c>
      <c r="F37" s="36">
        <v>3975.0049024220589</v>
      </c>
      <c r="G37" s="36">
        <v>3961.926517979673</v>
      </c>
      <c r="H37" s="36">
        <v>2998.6323389874096</v>
      </c>
      <c r="I37" s="36">
        <v>2619.4267322608557</v>
      </c>
      <c r="J37" s="36">
        <v>2874.5005901087111</v>
      </c>
      <c r="K37" s="36">
        <v>3272.812118104584</v>
      </c>
      <c r="L37" s="36">
        <v>1816.1926546470006</v>
      </c>
      <c r="M37" s="36">
        <v>1244.4520199464382</v>
      </c>
      <c r="N37" s="36">
        <v>1954.0632026789274</v>
      </c>
      <c r="O37" s="36">
        <v>2473.2921930341759</v>
      </c>
      <c r="P37" s="36">
        <v>2276.5438669579571</v>
      </c>
      <c r="Q37" s="36">
        <v>2337.8262256111079</v>
      </c>
    </row>
    <row r="39" spans="1:17" ht="11.45" customHeight="1" x14ac:dyDescent="0.25">
      <c r="A39" s="27" t="s">
        <v>136</v>
      </c>
      <c r="B39" s="41">
        <f t="shared" ref="B39:Q39" si="24">SUM(B40,B44)</f>
        <v>23.610835104025</v>
      </c>
      <c r="C39" s="41">
        <f t="shared" si="24"/>
        <v>22.890473933891002</v>
      </c>
      <c r="D39" s="41">
        <f t="shared" si="24"/>
        <v>22.170112763757</v>
      </c>
      <c r="E39" s="41">
        <f t="shared" si="24"/>
        <v>21.449751593622999</v>
      </c>
      <c r="F39" s="41">
        <f t="shared" si="24"/>
        <v>21.433739987013002</v>
      </c>
      <c r="G39" s="41">
        <f t="shared" si="24"/>
        <v>22.497877514386001</v>
      </c>
      <c r="H39" s="41">
        <f t="shared" si="24"/>
        <v>21.777516344252</v>
      </c>
      <c r="I39" s="41">
        <f t="shared" si="24"/>
        <v>23.424994818838002</v>
      </c>
      <c r="J39" s="41">
        <f t="shared" si="24"/>
        <v>22.915847845119</v>
      </c>
      <c r="K39" s="41">
        <f t="shared" si="24"/>
        <v>22.487350068818998</v>
      </c>
      <c r="L39" s="41">
        <f t="shared" si="24"/>
        <v>23.728368533619999</v>
      </c>
      <c r="M39" s="41">
        <f t="shared" si="24"/>
        <v>23.342003524928</v>
      </c>
      <c r="N39" s="41">
        <f t="shared" si="24"/>
        <v>22.868276288177</v>
      </c>
      <c r="O39" s="41">
        <f t="shared" si="24"/>
        <v>24.536124384103999</v>
      </c>
      <c r="P39" s="41">
        <f t="shared" si="24"/>
        <v>25.449572197506001</v>
      </c>
      <c r="Q39" s="41">
        <f t="shared" si="24"/>
        <v>26.781532762927</v>
      </c>
    </row>
    <row r="40" spans="1:17" ht="11.45" customHeight="1" x14ac:dyDescent="0.25">
      <c r="A40" s="130" t="s">
        <v>39</v>
      </c>
      <c r="B40" s="132">
        <f t="shared" ref="B40:Q40" si="25">SUM(B41:B43)</f>
        <v>21.610835104025</v>
      </c>
      <c r="C40" s="132">
        <f t="shared" si="25"/>
        <v>20.890473933891002</v>
      </c>
      <c r="D40" s="132">
        <f t="shared" si="25"/>
        <v>20.170112763757</v>
      </c>
      <c r="E40" s="132">
        <f t="shared" si="25"/>
        <v>19.449751593622999</v>
      </c>
      <c r="F40" s="132">
        <f t="shared" si="25"/>
        <v>19.433739987013002</v>
      </c>
      <c r="G40" s="132">
        <f t="shared" si="25"/>
        <v>20.497877514386001</v>
      </c>
      <c r="H40" s="132">
        <f t="shared" si="25"/>
        <v>19.777516344252</v>
      </c>
      <c r="I40" s="132">
        <f t="shared" si="25"/>
        <v>21.424994818838002</v>
      </c>
      <c r="J40" s="132">
        <f t="shared" si="25"/>
        <v>20.915847845119</v>
      </c>
      <c r="K40" s="132">
        <f t="shared" si="25"/>
        <v>20.487350068818998</v>
      </c>
      <c r="L40" s="132">
        <f t="shared" si="25"/>
        <v>21.728368533619999</v>
      </c>
      <c r="M40" s="132">
        <f t="shared" si="25"/>
        <v>21.342003524928</v>
      </c>
      <c r="N40" s="132">
        <f t="shared" si="25"/>
        <v>20.868276288177</v>
      </c>
      <c r="O40" s="132">
        <f t="shared" si="25"/>
        <v>22.536124384103999</v>
      </c>
      <c r="P40" s="132">
        <f t="shared" si="25"/>
        <v>23.449572197506001</v>
      </c>
      <c r="Q40" s="132">
        <f t="shared" si="25"/>
        <v>24.781532762927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16.993610223642001</v>
      </c>
      <c r="C42" s="42">
        <v>16.427156549521001</v>
      </c>
      <c r="D42" s="42">
        <v>15.860702875399999</v>
      </c>
      <c r="E42" s="42">
        <v>15.294249201278999</v>
      </c>
      <c r="F42" s="42">
        <v>15.432145090682001</v>
      </c>
      <c r="G42" s="42">
        <v>16.650190114068</v>
      </c>
      <c r="H42" s="42">
        <v>16.083736439947</v>
      </c>
      <c r="I42" s="42">
        <v>17.885122410546</v>
      </c>
      <c r="J42" s="42">
        <v>17.52988293284</v>
      </c>
      <c r="K42" s="42">
        <v>17.255292652552999</v>
      </c>
      <c r="L42" s="42">
        <v>18.650218613366999</v>
      </c>
      <c r="M42" s="42">
        <v>18.417761100688001</v>
      </c>
      <c r="N42" s="42">
        <v>18.097941359949999</v>
      </c>
      <c r="O42" s="42">
        <v>19.237797246557999</v>
      </c>
      <c r="P42" s="42">
        <v>20.295440349781</v>
      </c>
      <c r="Q42" s="42">
        <v>21.781308411215001</v>
      </c>
    </row>
    <row r="43" spans="1:17" ht="11.45" customHeight="1" x14ac:dyDescent="0.25">
      <c r="A43" s="116" t="s">
        <v>125</v>
      </c>
      <c r="B43" s="42">
        <v>4.6172248803829996</v>
      </c>
      <c r="C43" s="42">
        <v>4.4633173843699998</v>
      </c>
      <c r="D43" s="42">
        <v>4.309409888357</v>
      </c>
      <c r="E43" s="42">
        <v>4.1555023923440002</v>
      </c>
      <c r="F43" s="42">
        <v>4.0015948963310004</v>
      </c>
      <c r="G43" s="42">
        <v>3.8476874003180002</v>
      </c>
      <c r="H43" s="42">
        <v>3.6937799043049999</v>
      </c>
      <c r="I43" s="42">
        <v>3.5398724082920001</v>
      </c>
      <c r="J43" s="42">
        <v>3.3859649122789999</v>
      </c>
      <c r="K43" s="42">
        <v>3.2320574162660001</v>
      </c>
      <c r="L43" s="42">
        <v>3.0781499202529998</v>
      </c>
      <c r="M43" s="42">
        <v>2.92424242424</v>
      </c>
      <c r="N43" s="42">
        <v>2.7703349282269998</v>
      </c>
      <c r="O43" s="42">
        <v>3.2983271375459999</v>
      </c>
      <c r="P43" s="42">
        <v>3.154131847725</v>
      </c>
      <c r="Q43" s="42">
        <v>3.0002243517120002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23.610835104025</v>
      </c>
      <c r="C48" s="41">
        <f t="shared" si="27"/>
        <v>21.645727956253999</v>
      </c>
      <c r="D48" s="41">
        <f t="shared" si="27"/>
        <v>19.193103448276002</v>
      </c>
      <c r="E48" s="41">
        <f t="shared" si="27"/>
        <v>20.082968785599999</v>
      </c>
      <c r="F48" s="41">
        <f t="shared" si="27"/>
        <v>20.204393894510002</v>
      </c>
      <c r="G48" s="41">
        <f t="shared" si="27"/>
        <v>21.392773846124999</v>
      </c>
      <c r="H48" s="41">
        <f t="shared" si="27"/>
        <v>20.293556518195</v>
      </c>
      <c r="I48" s="41">
        <f t="shared" si="27"/>
        <v>22.354978869876</v>
      </c>
      <c r="J48" s="41">
        <f t="shared" si="27"/>
        <v>21.768160444802</v>
      </c>
      <c r="K48" s="41">
        <f t="shared" si="27"/>
        <v>21.220842891787001</v>
      </c>
      <c r="L48" s="41">
        <f t="shared" si="27"/>
        <v>22.889066197009999</v>
      </c>
      <c r="M48" s="41">
        <f t="shared" si="27"/>
        <v>22.478170022621001</v>
      </c>
      <c r="N48" s="41">
        <f t="shared" si="27"/>
        <v>22.570989687087998</v>
      </c>
      <c r="O48" s="41">
        <f t="shared" si="27"/>
        <v>24.536124384103999</v>
      </c>
      <c r="P48" s="41">
        <f t="shared" si="27"/>
        <v>25.449572197506001</v>
      </c>
      <c r="Q48" s="41">
        <f t="shared" si="27"/>
        <v>26.332840444641</v>
      </c>
    </row>
    <row r="49" spans="1:17" ht="11.45" customHeight="1" x14ac:dyDescent="0.25">
      <c r="A49" s="130" t="s">
        <v>39</v>
      </c>
      <c r="B49" s="132">
        <f t="shared" ref="B49:Q49" si="28">SUM(B50:B52)</f>
        <v>21.610835104025</v>
      </c>
      <c r="C49" s="132">
        <f t="shared" si="28"/>
        <v>19.645727956253999</v>
      </c>
      <c r="D49" s="132">
        <f t="shared" si="28"/>
        <v>17.193103448276002</v>
      </c>
      <c r="E49" s="132">
        <f t="shared" si="28"/>
        <v>18.082968785599999</v>
      </c>
      <c r="F49" s="132">
        <f t="shared" si="28"/>
        <v>18.204393894510002</v>
      </c>
      <c r="G49" s="132">
        <f t="shared" si="28"/>
        <v>19.392773846124999</v>
      </c>
      <c r="H49" s="132">
        <f t="shared" si="28"/>
        <v>18.293556518195</v>
      </c>
      <c r="I49" s="132">
        <f t="shared" si="28"/>
        <v>20.354978869876</v>
      </c>
      <c r="J49" s="132">
        <f t="shared" si="28"/>
        <v>19.768160444802</v>
      </c>
      <c r="K49" s="132">
        <f t="shared" si="28"/>
        <v>19.220842891787001</v>
      </c>
      <c r="L49" s="132">
        <f t="shared" si="28"/>
        <v>20.889066197009999</v>
      </c>
      <c r="M49" s="132">
        <f t="shared" si="28"/>
        <v>20.478170022621001</v>
      </c>
      <c r="N49" s="132">
        <f t="shared" si="28"/>
        <v>20.570989687087998</v>
      </c>
      <c r="O49" s="132">
        <f t="shared" si="28"/>
        <v>22.536124384103999</v>
      </c>
      <c r="P49" s="132">
        <f t="shared" si="28"/>
        <v>23.449572197506001</v>
      </c>
      <c r="Q49" s="132">
        <f t="shared" si="28"/>
        <v>24.332840444641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16.993610223642001</v>
      </c>
      <c r="C51" s="42">
        <v>15.642857142857</v>
      </c>
      <c r="D51" s="42">
        <v>14.265830721003001</v>
      </c>
      <c r="E51" s="42">
        <v>15.033208020049999</v>
      </c>
      <c r="F51" s="42">
        <v>15.432145090682001</v>
      </c>
      <c r="G51" s="42">
        <v>16.650190114068</v>
      </c>
      <c r="H51" s="42">
        <v>15.848580441639999</v>
      </c>
      <c r="I51" s="42">
        <v>17.885122410546</v>
      </c>
      <c r="J51" s="42">
        <v>17.52988293284</v>
      </c>
      <c r="K51" s="42">
        <v>17.255292652552999</v>
      </c>
      <c r="L51" s="42">
        <v>18.650218613366999</v>
      </c>
      <c r="M51" s="42">
        <v>18.417761100688001</v>
      </c>
      <c r="N51" s="42">
        <v>18.097941359949999</v>
      </c>
      <c r="O51" s="42">
        <v>19.237797246557999</v>
      </c>
      <c r="P51" s="42">
        <v>20.295440349781</v>
      </c>
      <c r="Q51" s="42">
        <v>21.781308411215001</v>
      </c>
    </row>
    <row r="52" spans="1:17" ht="11.45" customHeight="1" x14ac:dyDescent="0.25">
      <c r="A52" s="116" t="s">
        <v>125</v>
      </c>
      <c r="B52" s="42">
        <v>4.6172248803829996</v>
      </c>
      <c r="C52" s="42">
        <v>4.0028708133970001</v>
      </c>
      <c r="D52" s="42">
        <v>2.9272727272729999</v>
      </c>
      <c r="E52" s="42">
        <v>3.0497607655499999</v>
      </c>
      <c r="F52" s="42">
        <v>2.772248803828</v>
      </c>
      <c r="G52" s="42">
        <v>2.7425837320570001</v>
      </c>
      <c r="H52" s="42">
        <v>2.4449760765550002</v>
      </c>
      <c r="I52" s="42">
        <v>2.4698564593299999</v>
      </c>
      <c r="J52" s="42">
        <v>2.238277511962</v>
      </c>
      <c r="K52" s="42">
        <v>1.9655502392340001</v>
      </c>
      <c r="L52" s="42">
        <v>2.238847583643</v>
      </c>
      <c r="M52" s="42">
        <v>2.060408921933</v>
      </c>
      <c r="N52" s="42">
        <v>2.4730483271380002</v>
      </c>
      <c r="O52" s="42">
        <v>3.2983271375459999</v>
      </c>
      <c r="P52" s="42">
        <v>3.154131847725</v>
      </c>
      <c r="Q52" s="42">
        <v>2.5515320334260001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6.6666666665999852E-2</v>
      </c>
      <c r="D57" s="41">
        <f t="shared" si="30"/>
        <v>6.6666666665999852E-2</v>
      </c>
      <c r="E57" s="41">
        <f t="shared" si="30"/>
        <v>6.6666666665999852E-2</v>
      </c>
      <c r="F57" s="41">
        <f t="shared" si="30"/>
        <v>0.77101623019000121</v>
      </c>
      <c r="G57" s="41">
        <f t="shared" si="30"/>
        <v>1.8511653641729988</v>
      </c>
      <c r="H57" s="41">
        <f t="shared" si="30"/>
        <v>6.6666666665999852E-2</v>
      </c>
      <c r="I57" s="41">
        <f t="shared" si="30"/>
        <v>2.4345063113859999</v>
      </c>
      <c r="J57" s="41">
        <f t="shared" si="30"/>
        <v>0.27788086308099968</v>
      </c>
      <c r="K57" s="41">
        <f t="shared" si="30"/>
        <v>0.35853006049999925</v>
      </c>
      <c r="L57" s="41">
        <f t="shared" si="30"/>
        <v>2.0280463016009995</v>
      </c>
      <c r="M57" s="41">
        <f t="shared" si="30"/>
        <v>0.4006628281080018</v>
      </c>
      <c r="N57" s="41">
        <f t="shared" si="30"/>
        <v>0.3133006000489984</v>
      </c>
      <c r="O57" s="41">
        <f t="shared" si="30"/>
        <v>2.454875932727</v>
      </c>
      <c r="P57" s="41">
        <f t="shared" si="30"/>
        <v>1.7004756502020002</v>
      </c>
      <c r="Q57" s="41">
        <f t="shared" si="30"/>
        <v>2.1189884022210008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</v>
      </c>
      <c r="D58" s="132">
        <f t="shared" si="31"/>
        <v>0</v>
      </c>
      <c r="E58" s="132">
        <f t="shared" si="31"/>
        <v>0</v>
      </c>
      <c r="F58" s="132">
        <f t="shared" si="31"/>
        <v>0.70434956352400135</v>
      </c>
      <c r="G58" s="132">
        <f t="shared" si="31"/>
        <v>1.784498697506999</v>
      </c>
      <c r="H58" s="132">
        <f t="shared" si="31"/>
        <v>0</v>
      </c>
      <c r="I58" s="132">
        <f t="shared" si="31"/>
        <v>2.3678396447200001</v>
      </c>
      <c r="J58" s="132">
        <f t="shared" si="31"/>
        <v>0.21121419641499983</v>
      </c>
      <c r="K58" s="132">
        <f t="shared" si="31"/>
        <v>0.2918633938339994</v>
      </c>
      <c r="L58" s="132">
        <f t="shared" si="31"/>
        <v>1.9613796349349997</v>
      </c>
      <c r="M58" s="132">
        <f t="shared" si="31"/>
        <v>0.33399616144200195</v>
      </c>
      <c r="N58" s="132">
        <f t="shared" si="31"/>
        <v>0.24663393338299855</v>
      </c>
      <c r="O58" s="132">
        <f t="shared" si="31"/>
        <v>2.3882092660610001</v>
      </c>
      <c r="P58" s="132">
        <f t="shared" si="31"/>
        <v>1.6338089835360003</v>
      </c>
      <c r="Q58" s="132">
        <f t="shared" si="31"/>
        <v>2.052321735555001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</v>
      </c>
      <c r="D60" s="42">
        <v>0</v>
      </c>
      <c r="E60" s="42">
        <v>0</v>
      </c>
      <c r="F60" s="42">
        <v>0.70434956352400135</v>
      </c>
      <c r="G60" s="42">
        <v>1.784498697506999</v>
      </c>
      <c r="H60" s="42">
        <v>0</v>
      </c>
      <c r="I60" s="42">
        <v>2.3678396447200001</v>
      </c>
      <c r="J60" s="42">
        <v>0.21121419641499983</v>
      </c>
      <c r="K60" s="42">
        <v>0.2918633938339994</v>
      </c>
      <c r="L60" s="42">
        <v>1.9613796349349997</v>
      </c>
      <c r="M60" s="42">
        <v>0.33399616144200195</v>
      </c>
      <c r="N60" s="42">
        <v>0.24663393338299855</v>
      </c>
      <c r="O60" s="42">
        <v>1.7063095607290002</v>
      </c>
      <c r="P60" s="42">
        <v>1.6240967773440005</v>
      </c>
      <c r="Q60" s="42">
        <v>2.052321735555001</v>
      </c>
    </row>
    <row r="61" spans="1:17" ht="11.45" customHeight="1" x14ac:dyDescent="0.25">
      <c r="A61" s="116" t="s">
        <v>125</v>
      </c>
      <c r="B61" s="42"/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0.68189970533199995</v>
      </c>
      <c r="P61" s="42">
        <v>9.7122061919998615E-3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98.611139401654995</v>
      </c>
      <c r="C69" s="134">
        <f t="shared" si="33"/>
        <v>98.782034760196439</v>
      </c>
      <c r="D69" s="134">
        <f t="shared" si="33"/>
        <v>102.26649362724208</v>
      </c>
      <c r="E69" s="134">
        <f t="shared" si="33"/>
        <v>97.414495952906549</v>
      </c>
      <c r="F69" s="134">
        <f t="shared" si="33"/>
        <v>100.27835201102528</v>
      </c>
      <c r="G69" s="134">
        <f t="shared" si="33"/>
        <v>94.620452985586837</v>
      </c>
      <c r="H69" s="134">
        <f t="shared" si="33"/>
        <v>97.556278229448949</v>
      </c>
      <c r="I69" s="134">
        <f t="shared" si="33"/>
        <v>95.628475798146241</v>
      </c>
      <c r="J69" s="134">
        <f t="shared" si="33"/>
        <v>101.00354011042546</v>
      </c>
      <c r="K69" s="134">
        <f t="shared" si="33"/>
        <v>98.054021366659953</v>
      </c>
      <c r="L69" s="134">
        <f t="shared" si="33"/>
        <v>102.06855088632702</v>
      </c>
      <c r="M69" s="134">
        <f t="shared" si="33"/>
        <v>110.73458174124482</v>
      </c>
      <c r="N69" s="134">
        <f t="shared" si="33"/>
        <v>115.2528100530437</v>
      </c>
      <c r="O69" s="134">
        <f t="shared" si="33"/>
        <v>117.57744014464437</v>
      </c>
      <c r="P69" s="134">
        <f t="shared" si="33"/>
        <v>119.43789356366676</v>
      </c>
      <c r="Q69" s="134">
        <f t="shared" si="33"/>
        <v>122.49452356326411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99.668584320360964</v>
      </c>
      <c r="C71" s="77">
        <f>TrAvia_png!C14*TrAvia_png!C20</f>
        <v>99.74412915851272</v>
      </c>
      <c r="D71" s="77">
        <f>TrAvia_png!D14*TrAvia_png!D20</f>
        <v>103.53190647798189</v>
      </c>
      <c r="E71" s="77">
        <f>TrAvia_png!E14*TrAvia_png!E20</f>
        <v>98.457758512899602</v>
      </c>
      <c r="F71" s="77">
        <f>TrAvia_png!F14*TrAvia_png!F20</f>
        <v>100.58660236667207</v>
      </c>
      <c r="G71" s="77">
        <f>TrAvia_png!G14*TrAvia_png!G20</f>
        <v>94.565463956763352</v>
      </c>
      <c r="H71" s="77">
        <f>TrAvia_png!H14*TrAvia_png!H20</f>
        <v>98.172651273885336</v>
      </c>
      <c r="I71" s="77">
        <f>TrAvia_png!I14*TrAvia_png!I20</f>
        <v>96.672563265592643</v>
      </c>
      <c r="J71" s="77">
        <f>TrAvia_png!J14*TrAvia_png!J20</f>
        <v>101.46065164669081</v>
      </c>
      <c r="K71" s="77">
        <f>TrAvia_png!K14*TrAvia_png!K20</f>
        <v>98.492891166281751</v>
      </c>
      <c r="L71" s="77">
        <f>TrAvia_png!L14*TrAvia_png!L20</f>
        <v>101.63729528785291</v>
      </c>
      <c r="M71" s="77">
        <f>TrAvia_png!M14*TrAvia_png!M20</f>
        <v>109.80828522920204</v>
      </c>
      <c r="N71" s="77">
        <f>TrAvia_png!N14*TrAvia_png!N20</f>
        <v>114.3476612319465</v>
      </c>
      <c r="O71" s="77">
        <f>TrAvia_png!O14*TrAvia_png!O20</f>
        <v>117.09361785179884</v>
      </c>
      <c r="P71" s="77">
        <f>TrAvia_png!P14*TrAvia_png!P20</f>
        <v>119.48127288954544</v>
      </c>
      <c r="Q71" s="77">
        <f>TrAvia_png!Q14*TrAvia_png!Q20</f>
        <v>121.71286364026432</v>
      </c>
    </row>
    <row r="72" spans="1:17" ht="11.45" customHeight="1" x14ac:dyDescent="0.25">
      <c r="A72" s="116" t="s">
        <v>125</v>
      </c>
      <c r="B72" s="135">
        <f>TrAvia_png!B15*TrAvia_png!B21</f>
        <v>92.782590673575129</v>
      </c>
      <c r="C72" s="135">
        <f>TrAvia_png!C15*TrAvia_png!C21</f>
        <v>93.14056896963902</v>
      </c>
      <c r="D72" s="135">
        <f>TrAvia_png!D15*TrAvia_png!D21</f>
        <v>92.853873814972204</v>
      </c>
      <c r="E72" s="135">
        <f>TrAvia_png!E15*TrAvia_png!E21</f>
        <v>89.560401631628508</v>
      </c>
      <c r="F72" s="135">
        <f>TrAvia_png!F15*TrAvia_png!F21</f>
        <v>97.652744218156712</v>
      </c>
      <c r="G72" s="135">
        <f>TrAvia_png!G15*TrAvia_png!G21</f>
        <v>95.124563852058614</v>
      </c>
      <c r="H72" s="135">
        <f>TrAvia_png!H15*TrAvia_png!H21</f>
        <v>91.496281800391387</v>
      </c>
      <c r="I72" s="135">
        <f>TrAvia_png!I15*TrAvia_png!I21</f>
        <v>84.103060829135998</v>
      </c>
      <c r="J72" s="135">
        <f>TrAvia_png!J15*TrAvia_png!J21</f>
        <v>95.443351859769137</v>
      </c>
      <c r="K72" s="135">
        <f>TrAvia_png!K15*TrAvia_png!K21</f>
        <v>92.132911392405063</v>
      </c>
      <c r="L72" s="135">
        <f>TrAvia_png!L15*TrAvia_png!L21</f>
        <v>107.41386467413865</v>
      </c>
      <c r="M72" s="135">
        <f>TrAvia_png!M15*TrAvia_png!M21</f>
        <v>123.03924221921515</v>
      </c>
      <c r="N72" s="135">
        <f>TrAvia_png!N15*TrAvia_png!N21</f>
        <v>125.12100714017286</v>
      </c>
      <c r="O72" s="135">
        <f>TrAvia_png!O15*TrAvia_png!O21</f>
        <v>121.76838546069315</v>
      </c>
      <c r="P72" s="135">
        <f>TrAvia_png!P15*TrAvia_png!P21</f>
        <v>119.02296143656167</v>
      </c>
      <c r="Q72" s="135">
        <f>TrAvia_png!Q15*TrAvia_png!Q21</f>
        <v>132.43850072780205</v>
      </c>
    </row>
    <row r="73" spans="1:17" ht="11.45" customHeight="1" x14ac:dyDescent="0.25">
      <c r="A73" s="128" t="s">
        <v>132</v>
      </c>
      <c r="B73" s="133">
        <f t="shared" ref="B73:Q73" si="34">IF(B35=0,"",B35/B26)</f>
        <v>23.767528066422305</v>
      </c>
      <c r="C73" s="133">
        <f t="shared" si="34"/>
        <v>24.700269306183362</v>
      </c>
      <c r="D73" s="133">
        <f t="shared" si="34"/>
        <v>25.28424599149405</v>
      </c>
      <c r="E73" s="133">
        <f t="shared" si="34"/>
        <v>24.525354445181403</v>
      </c>
      <c r="F73" s="133">
        <f t="shared" si="34"/>
        <v>25.729360383140953</v>
      </c>
      <c r="G73" s="133">
        <f t="shared" si="34"/>
        <v>25.222698548596746</v>
      </c>
      <c r="H73" s="133">
        <f t="shared" si="34"/>
        <v>23.153367950003339</v>
      </c>
      <c r="I73" s="133">
        <f t="shared" si="34"/>
        <v>22.602324744467332</v>
      </c>
      <c r="J73" s="133">
        <f t="shared" si="34"/>
        <v>22.286834853937904</v>
      </c>
      <c r="K73" s="133">
        <f t="shared" si="34"/>
        <v>23.054006130789169</v>
      </c>
      <c r="L73" s="133">
        <f t="shared" si="34"/>
        <v>22.662208073318695</v>
      </c>
      <c r="M73" s="133">
        <f t="shared" si="34"/>
        <v>22.988505401127746</v>
      </c>
      <c r="N73" s="133">
        <f t="shared" si="34"/>
        <v>23.374505214913668</v>
      </c>
      <c r="O73" s="133">
        <f t="shared" si="34"/>
        <v>24.09726513400085</v>
      </c>
      <c r="P73" s="133">
        <f t="shared" si="34"/>
        <v>25.83479809699665</v>
      </c>
      <c r="Q73" s="133">
        <f t="shared" si="34"/>
        <v>25.392844705079124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1000.8620532678863</v>
      </c>
      <c r="C78" s="134">
        <f t="shared" ref="C78:Q78" si="35">IF(C13=0,0,C13*1000000/C22)</f>
        <v>993.92126352354956</v>
      </c>
      <c r="D78" s="134">
        <f t="shared" si="35"/>
        <v>948.98295087534075</v>
      </c>
      <c r="E78" s="134">
        <f t="shared" si="35"/>
        <v>946.26235888284259</v>
      </c>
      <c r="F78" s="134">
        <f t="shared" si="35"/>
        <v>937.48764402032793</v>
      </c>
      <c r="G78" s="134">
        <f t="shared" si="35"/>
        <v>958.81451852955797</v>
      </c>
      <c r="H78" s="134">
        <f t="shared" si="35"/>
        <v>948.16511778314873</v>
      </c>
      <c r="I78" s="134">
        <f t="shared" si="35"/>
        <v>933.16100397544085</v>
      </c>
      <c r="J78" s="134">
        <f t="shared" si="35"/>
        <v>893.68750409557458</v>
      </c>
      <c r="K78" s="134">
        <f t="shared" si="35"/>
        <v>910.43209742235729</v>
      </c>
      <c r="L78" s="134">
        <f t="shared" si="35"/>
        <v>914.1420358993206</v>
      </c>
      <c r="M78" s="134">
        <f t="shared" si="35"/>
        <v>914.58944773494306</v>
      </c>
      <c r="N78" s="134">
        <f t="shared" si="35"/>
        <v>916.45679519285602</v>
      </c>
      <c r="O78" s="134">
        <f t="shared" si="35"/>
        <v>930.52143447309368</v>
      </c>
      <c r="P78" s="134">
        <f t="shared" si="35"/>
        <v>922.46696402638236</v>
      </c>
      <c r="Q78" s="134">
        <f t="shared" si="35"/>
        <v>907.95497695379606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930.63215280899783</v>
      </c>
      <c r="C80" s="77">
        <v>926.72133330139877</v>
      </c>
      <c r="D80" s="77">
        <v>889.96728826409321</v>
      </c>
      <c r="E80" s="77">
        <v>887.59097718186104</v>
      </c>
      <c r="F80" s="77">
        <v>884.60105806361344</v>
      </c>
      <c r="G80" s="77">
        <v>912.00239200914609</v>
      </c>
      <c r="H80" s="77">
        <v>903.43241047186768</v>
      </c>
      <c r="I80" s="77">
        <v>891.96041463578297</v>
      </c>
      <c r="J80" s="77">
        <v>853.05229855399466</v>
      </c>
      <c r="K80" s="77">
        <v>875.03767996164322</v>
      </c>
      <c r="L80" s="77">
        <v>881.24685082976396</v>
      </c>
      <c r="M80" s="77">
        <v>883.97783117662209</v>
      </c>
      <c r="N80" s="77">
        <v>879.38956493107855</v>
      </c>
      <c r="O80" s="77">
        <v>885.56773715160693</v>
      </c>
      <c r="P80" s="77">
        <v>880.98461257936754</v>
      </c>
      <c r="Q80" s="77">
        <v>875.67688091909213</v>
      </c>
    </row>
    <row r="81" spans="1:17" ht="11.45" customHeight="1" x14ac:dyDescent="0.25">
      <c r="A81" s="116" t="s">
        <v>125</v>
      </c>
      <c r="B81" s="77">
        <v>1387.9634424293654</v>
      </c>
      <c r="C81" s="77">
        <v>1387.9637900568785</v>
      </c>
      <c r="D81" s="77">
        <v>1387.9637900568785</v>
      </c>
      <c r="E81" s="77">
        <v>1387.9637900568785</v>
      </c>
      <c r="F81" s="77">
        <v>1387.9637900568785</v>
      </c>
      <c r="G81" s="77">
        <v>1387.9637900568785</v>
      </c>
      <c r="H81" s="77">
        <v>1387.9637900568785</v>
      </c>
      <c r="I81" s="77">
        <v>1387.9637900568782</v>
      </c>
      <c r="J81" s="77">
        <v>1387.9637900568785</v>
      </c>
      <c r="K81" s="77">
        <v>1387.9637900568782</v>
      </c>
      <c r="L81" s="77">
        <v>1321.870276244646</v>
      </c>
      <c r="M81" s="77">
        <v>1321.2254908754703</v>
      </c>
      <c r="N81" s="77">
        <v>1320.5745769006439</v>
      </c>
      <c r="O81" s="77">
        <v>1319.9174792905483</v>
      </c>
      <c r="P81" s="77">
        <v>1319.2541425862448</v>
      </c>
      <c r="Q81" s="77">
        <v>1318.5845108974686</v>
      </c>
    </row>
    <row r="82" spans="1:17" ht="11.45" customHeight="1" x14ac:dyDescent="0.25">
      <c r="A82" s="128" t="s">
        <v>18</v>
      </c>
      <c r="B82" s="133">
        <f>IF(B17=0,0,B17*1000000/B26)</f>
        <v>867.02520384395541</v>
      </c>
      <c r="C82" s="133">
        <f t="shared" ref="C82:Q82" si="36">IF(C17=0,0,C17*1000000/C26)</f>
        <v>851.55299693286315</v>
      </c>
      <c r="D82" s="133">
        <f t="shared" si="36"/>
        <v>835.70982167938905</v>
      </c>
      <c r="E82" s="133">
        <f t="shared" si="36"/>
        <v>802.66694985879519</v>
      </c>
      <c r="F82" s="133">
        <f t="shared" si="36"/>
        <v>783.00683974041408</v>
      </c>
      <c r="G82" s="133">
        <f t="shared" si="36"/>
        <v>762.64095094599293</v>
      </c>
      <c r="H82" s="133">
        <f t="shared" si="36"/>
        <v>791.60948463806051</v>
      </c>
      <c r="I82" s="133">
        <f t="shared" si="36"/>
        <v>734.06222736514712</v>
      </c>
      <c r="J82" s="133">
        <f t="shared" si="36"/>
        <v>735.64716486165457</v>
      </c>
      <c r="K82" s="133">
        <f t="shared" si="36"/>
        <v>779.58384553804251</v>
      </c>
      <c r="L82" s="133">
        <f t="shared" si="36"/>
        <v>710.64188778660639</v>
      </c>
      <c r="M82" s="133">
        <f t="shared" si="36"/>
        <v>658.38837067318991</v>
      </c>
      <c r="N82" s="133">
        <f t="shared" si="36"/>
        <v>666.49762461460193</v>
      </c>
      <c r="O82" s="133">
        <f t="shared" si="36"/>
        <v>673.1513395024657</v>
      </c>
      <c r="P82" s="133">
        <f t="shared" si="36"/>
        <v>683.93965062143718</v>
      </c>
      <c r="Q82" s="133">
        <f t="shared" si="36"/>
        <v>659.50233388840593</v>
      </c>
    </row>
    <row r="83" spans="1:17" ht="11.45" customHeight="1" x14ac:dyDescent="0.25">
      <c r="A83" s="95" t="s">
        <v>126</v>
      </c>
      <c r="B83" s="75">
        <v>831.50085138717384</v>
      </c>
      <c r="C83" s="75">
        <v>808.87505853356606</v>
      </c>
      <c r="D83" s="75">
        <v>787.30571671559005</v>
      </c>
      <c r="E83" s="75">
        <v>765.29034064621237</v>
      </c>
      <c r="F83" s="75">
        <v>729.87063434890774</v>
      </c>
      <c r="G83" s="75">
        <v>712.60670395433522</v>
      </c>
      <c r="H83" s="75">
        <v>762.15945671072586</v>
      </c>
      <c r="I83" s="75">
        <v>703.0058201146685</v>
      </c>
      <c r="J83" s="75">
        <v>707.72009814029286</v>
      </c>
      <c r="K83" s="75">
        <v>752.18712613243872</v>
      </c>
      <c r="L83" s="75">
        <v>694.61729399214039</v>
      </c>
      <c r="M83" s="75">
        <v>646.53741609247754</v>
      </c>
      <c r="N83" s="75">
        <v>649.91860931620351</v>
      </c>
      <c r="O83" s="75">
        <v>640.56603233416297</v>
      </c>
      <c r="P83" s="75">
        <v>635.14295231614972</v>
      </c>
      <c r="Q83" s="75">
        <v>619.89522515543172</v>
      </c>
    </row>
    <row r="84" spans="1:17" ht="11.45" customHeight="1" x14ac:dyDescent="0.25">
      <c r="A84" s="93" t="s">
        <v>125</v>
      </c>
      <c r="B84" s="74">
        <v>1186.7443759549892</v>
      </c>
      <c r="C84" s="74">
        <v>1180.3830141077744</v>
      </c>
      <c r="D84" s="74">
        <v>1184.8541853526945</v>
      </c>
      <c r="E84" s="74">
        <v>1174.097003908837</v>
      </c>
      <c r="F84" s="74">
        <v>1178.2528606662763</v>
      </c>
      <c r="G84" s="74">
        <v>1178.8980891127017</v>
      </c>
      <c r="H84" s="74">
        <v>1180.8853083321017</v>
      </c>
      <c r="I84" s="74">
        <v>1217.3775652007232</v>
      </c>
      <c r="J84" s="74">
        <v>1139.2723178534111</v>
      </c>
      <c r="K84" s="74">
        <v>1093.07417578577</v>
      </c>
      <c r="L84" s="74">
        <v>1055.8990449946455</v>
      </c>
      <c r="M84" s="74">
        <v>1009.2796780412405</v>
      </c>
      <c r="N84" s="74">
        <v>966.71222596397968</v>
      </c>
      <c r="O84" s="74">
        <v>1082.7952010468432</v>
      </c>
      <c r="P84" s="74">
        <v>1319.4315355275075</v>
      </c>
      <c r="Q84" s="74">
        <v>1176.116795622853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98286.80905963335</v>
      </c>
      <c r="C87" s="132">
        <f t="shared" si="37"/>
        <v>97802.458694805537</v>
      </c>
      <c r="D87" s="132">
        <f t="shared" si="37"/>
        <v>96493.666902925557</v>
      </c>
      <c r="E87" s="132">
        <f t="shared" si="37"/>
        <v>91718.860163941266</v>
      </c>
      <c r="F87" s="132">
        <f t="shared" si="37"/>
        <v>93870.856540831039</v>
      </c>
      <c r="G87" s="132">
        <f t="shared" si="37"/>
        <v>90747.062574085707</v>
      </c>
      <c r="H87" s="132">
        <f t="shared" si="37"/>
        <v>92228.379991342663</v>
      </c>
      <c r="I87" s="132">
        <f t="shared" si="37"/>
        <v>88761.910595331952</v>
      </c>
      <c r="J87" s="132">
        <f t="shared" si="37"/>
        <v>90039.662273688082</v>
      </c>
      <c r="K87" s="132">
        <f t="shared" si="37"/>
        <v>89061.954095285284</v>
      </c>
      <c r="L87" s="132">
        <f t="shared" si="37"/>
        <v>93480.987994825293</v>
      </c>
      <c r="M87" s="132">
        <f t="shared" si="37"/>
        <v>101653.34550831697</v>
      </c>
      <c r="N87" s="132">
        <f t="shared" si="37"/>
        <v>105990.00767188059</v>
      </c>
      <c r="O87" s="132">
        <f t="shared" si="37"/>
        <v>109596.72675229736</v>
      </c>
      <c r="P87" s="132">
        <f t="shared" si="37"/>
        <v>110160.29870505862</v>
      </c>
      <c r="Q87" s="132">
        <f t="shared" si="37"/>
        <v>111540.48496873357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92754.789193482662</v>
      </c>
      <c r="C89" s="42">
        <f t="shared" si="39"/>
        <v>92435.012362763839</v>
      </c>
      <c r="D89" s="42">
        <f t="shared" si="39"/>
        <v>92140.010057021253</v>
      </c>
      <c r="E89" s="42">
        <f t="shared" si="39"/>
        <v>87390.218089600254</v>
      </c>
      <c r="F89" s="42">
        <f t="shared" si="39"/>
        <v>88979.014880582079</v>
      </c>
      <c r="G89" s="42">
        <f t="shared" si="39"/>
        <v>86243.929330022875</v>
      </c>
      <c r="H89" s="42">
        <f t="shared" si="39"/>
        <v>88692.354982780293</v>
      </c>
      <c r="I89" s="42">
        <f t="shared" si="39"/>
        <v>86228.099614281979</v>
      </c>
      <c r="J89" s="42">
        <f t="shared" si="39"/>
        <v>86551.242099995725</v>
      </c>
      <c r="K89" s="42">
        <f t="shared" si="39"/>
        <v>86184.990978857822</v>
      </c>
      <c r="L89" s="42">
        <f t="shared" si="39"/>
        <v>89567.54639927519</v>
      </c>
      <c r="M89" s="42">
        <f t="shared" si="39"/>
        <v>97068.08982213393</v>
      </c>
      <c r="N89" s="42">
        <f t="shared" si="39"/>
        <v>100556.14006164779</v>
      </c>
      <c r="O89" s="42">
        <f t="shared" si="39"/>
        <v>103694.33019591251</v>
      </c>
      <c r="P89" s="42">
        <f t="shared" si="39"/>
        <v>105261.16290708586</v>
      </c>
      <c r="Q89" s="42">
        <f t="shared" si="39"/>
        <v>106581.14080023744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128778.84394881007</v>
      </c>
      <c r="C90" s="42">
        <f t="shared" si="40"/>
        <v>129275.73711515425</v>
      </c>
      <c r="D90" s="42">
        <f t="shared" si="40"/>
        <v>128877.81462169196</v>
      </c>
      <c r="E90" s="42">
        <f t="shared" si="40"/>
        <v>124306.59448765134</v>
      </c>
      <c r="F90" s="42">
        <f t="shared" si="40"/>
        <v>135538.47297448773</v>
      </c>
      <c r="G90" s="42">
        <f t="shared" si="40"/>
        <v>132029.45017161081</v>
      </c>
      <c r="H90" s="42">
        <f t="shared" si="40"/>
        <v>126993.52606378343</v>
      </c>
      <c r="I90" s="42">
        <f t="shared" si="40"/>
        <v>116732.00306379178</v>
      </c>
      <c r="J90" s="42">
        <f t="shared" si="40"/>
        <v>132471.91638301738</v>
      </c>
      <c r="K90" s="42">
        <f t="shared" si="40"/>
        <v>127877.14488517708</v>
      </c>
      <c r="L90" s="42">
        <f t="shared" si="40"/>
        <v>141987.19496930868</v>
      </c>
      <c r="M90" s="42">
        <f t="shared" si="40"/>
        <v>162562.58319802841</v>
      </c>
      <c r="N90" s="42">
        <f t="shared" si="40"/>
        <v>165231.6210655162</v>
      </c>
      <c r="O90" s="42">
        <f t="shared" si="40"/>
        <v>160724.22039455795</v>
      </c>
      <c r="P90" s="42">
        <f t="shared" si="40"/>
        <v>157021.53493806685</v>
      </c>
      <c r="Q90" s="42">
        <f t="shared" si="40"/>
        <v>174631.35570616293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21669.81329544738</v>
      </c>
      <c r="C91" s="131">
        <f t="shared" si="41"/>
        <v>22262.101413496493</v>
      </c>
      <c r="D91" s="131">
        <f t="shared" si="41"/>
        <v>22525.290697611992</v>
      </c>
      <c r="E91" s="131">
        <f t="shared" si="41"/>
        <v>20775.830236007743</v>
      </c>
      <c r="F91" s="131">
        <f t="shared" si="41"/>
        <v>21672.483720225748</v>
      </c>
      <c r="G91" s="131">
        <f t="shared" si="41"/>
        <v>20727.086438152008</v>
      </c>
      <c r="H91" s="131">
        <f t="shared" si="41"/>
        <v>19252.191176470587</v>
      </c>
      <c r="I91" s="131">
        <f t="shared" si="41"/>
        <v>17584.357163479901</v>
      </c>
      <c r="J91" s="131">
        <f t="shared" si="41"/>
        <v>17287.489436302407</v>
      </c>
      <c r="K91" s="131">
        <f t="shared" si="41"/>
        <v>18810.833425013188</v>
      </c>
      <c r="L91" s="131">
        <f t="shared" si="41"/>
        <v>16623.493452115195</v>
      </c>
      <c r="M91" s="131">
        <f t="shared" si="41"/>
        <v>15504.143854319229</v>
      </c>
      <c r="N91" s="131">
        <f t="shared" si="41"/>
        <v>16067.105483035131</v>
      </c>
      <c r="O91" s="131">
        <f t="shared" si="41"/>
        <v>17080.644329786872</v>
      </c>
      <c r="P91" s="131">
        <f t="shared" si="41"/>
        <v>18992.227709183218</v>
      </c>
      <c r="Q91" s="131">
        <f t="shared" si="41"/>
        <v>17753.827914413196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16998.756635683232</v>
      </c>
      <c r="C92" s="37">
        <f t="shared" si="42"/>
        <v>16957.464435897829</v>
      </c>
      <c r="D92" s="37">
        <f t="shared" si="42"/>
        <v>16760.770173699271</v>
      </c>
      <c r="E92" s="37">
        <f t="shared" si="42"/>
        <v>16522.90705515755</v>
      </c>
      <c r="F92" s="37">
        <f t="shared" si="42"/>
        <v>15960.753359517121</v>
      </c>
      <c r="G92" s="37">
        <f t="shared" si="42"/>
        <v>15420.980632301877</v>
      </c>
      <c r="H92" s="37">
        <f t="shared" si="42"/>
        <v>15837.926582943936</v>
      </c>
      <c r="I92" s="37">
        <f t="shared" si="42"/>
        <v>14445.425177275922</v>
      </c>
      <c r="J92" s="37">
        <f t="shared" si="42"/>
        <v>14208.374540949768</v>
      </c>
      <c r="K92" s="37">
        <f t="shared" si="42"/>
        <v>15329.507394106249</v>
      </c>
      <c r="L92" s="37">
        <f t="shared" si="42"/>
        <v>14697.838310556468</v>
      </c>
      <c r="M92" s="37">
        <f t="shared" si="42"/>
        <v>14183.431922777423</v>
      </c>
      <c r="N92" s="37">
        <f t="shared" si="42"/>
        <v>14134.965355477296</v>
      </c>
      <c r="O92" s="37">
        <f t="shared" si="42"/>
        <v>14091.81747062377</v>
      </c>
      <c r="P92" s="37">
        <f t="shared" si="42"/>
        <v>15086.731318859669</v>
      </c>
      <c r="Q92" s="37">
        <f t="shared" si="42"/>
        <v>14532.360239203532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63709.323233324707</v>
      </c>
      <c r="C93" s="36">
        <f t="shared" si="43"/>
        <v>63133.89451958461</v>
      </c>
      <c r="D93" s="36">
        <f t="shared" si="43"/>
        <v>64105.43873894967</v>
      </c>
      <c r="E93" s="36">
        <f t="shared" si="43"/>
        <v>63039.254345706562</v>
      </c>
      <c r="F93" s="36">
        <f t="shared" si="43"/>
        <v>64158.368458099496</v>
      </c>
      <c r="G93" s="36">
        <f t="shared" si="43"/>
        <v>64870.938906266325</v>
      </c>
      <c r="H93" s="36">
        <f t="shared" si="43"/>
        <v>64382.561349086514</v>
      </c>
      <c r="I93" s="36">
        <f t="shared" si="43"/>
        <v>66433.986198779312</v>
      </c>
      <c r="J93" s="36">
        <f t="shared" si="43"/>
        <v>61789.414150266959</v>
      </c>
      <c r="K93" s="36">
        <f t="shared" si="43"/>
        <v>58646.334565554884</v>
      </c>
      <c r="L93" s="36">
        <f t="shared" si="43"/>
        <v>58112.608774789638</v>
      </c>
      <c r="M93" s="36">
        <f t="shared" si="43"/>
        <v>54608.701479535317</v>
      </c>
      <c r="N93" s="36">
        <f t="shared" si="43"/>
        <v>51054.507792866185</v>
      </c>
      <c r="O93" s="36">
        <f t="shared" si="43"/>
        <v>54654.467702123024</v>
      </c>
      <c r="P93" s="36">
        <f t="shared" si="43"/>
        <v>69854.506280838774</v>
      </c>
      <c r="Q93" s="36">
        <f t="shared" si="43"/>
        <v>59772.971504104462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1453.9003166123855</v>
      </c>
      <c r="C96" s="132">
        <f t="shared" si="44"/>
        <v>1461.4373192956778</v>
      </c>
      <c r="D96" s="132">
        <f t="shared" si="44"/>
        <v>1501.3578018451542</v>
      </c>
      <c r="E96" s="132">
        <f t="shared" si="44"/>
        <v>1503.0717755617782</v>
      </c>
      <c r="F96" s="132">
        <f t="shared" si="44"/>
        <v>1514.6343327758548</v>
      </c>
      <c r="G96" s="132">
        <f t="shared" si="44"/>
        <v>1502.6215553904713</v>
      </c>
      <c r="H96" s="132">
        <f t="shared" si="44"/>
        <v>1512.8277529016352</v>
      </c>
      <c r="I96" s="132">
        <f t="shared" si="44"/>
        <v>1526.5061289739028</v>
      </c>
      <c r="J96" s="132">
        <f t="shared" si="44"/>
        <v>1557.5551445959743</v>
      </c>
      <c r="K96" s="132">
        <f t="shared" si="44"/>
        <v>1548.6313564697471</v>
      </c>
      <c r="L96" s="132">
        <f t="shared" si="44"/>
        <v>1544.7315689304842</v>
      </c>
      <c r="M96" s="132">
        <f t="shared" si="44"/>
        <v>1546.3784100346552</v>
      </c>
      <c r="N96" s="132">
        <f t="shared" si="44"/>
        <v>1539.6439588844812</v>
      </c>
      <c r="O96" s="132">
        <f t="shared" si="44"/>
        <v>1521.6014704013339</v>
      </c>
      <c r="P96" s="132">
        <f t="shared" si="44"/>
        <v>1530.5183266335712</v>
      </c>
      <c r="Q96" s="132">
        <f t="shared" si="44"/>
        <v>1549.6341286495588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1565.0000000000157</v>
      </c>
      <c r="C98" s="42">
        <f t="shared" si="46"/>
        <v>1568.0000000000143</v>
      </c>
      <c r="D98" s="42">
        <f t="shared" si="46"/>
        <v>1595.000000000015</v>
      </c>
      <c r="E98" s="42">
        <f t="shared" si="46"/>
        <v>1596.0000000000134</v>
      </c>
      <c r="F98" s="42">
        <f t="shared" si="46"/>
        <v>1598.9999999999663</v>
      </c>
      <c r="G98" s="42">
        <f t="shared" si="46"/>
        <v>1578.0000000000416</v>
      </c>
      <c r="H98" s="42">
        <f t="shared" si="46"/>
        <v>1585.0000000000382</v>
      </c>
      <c r="I98" s="42">
        <f t="shared" si="46"/>
        <v>1593.0000000000125</v>
      </c>
      <c r="J98" s="42">
        <f t="shared" si="46"/>
        <v>1623.0000000000389</v>
      </c>
      <c r="K98" s="42">
        <f t="shared" si="46"/>
        <v>1605.9999999999932</v>
      </c>
      <c r="L98" s="42">
        <f t="shared" si="46"/>
        <v>1600.9999999999698</v>
      </c>
      <c r="M98" s="42">
        <f t="shared" si="46"/>
        <v>1598.9999999999939</v>
      </c>
      <c r="N98" s="42">
        <f t="shared" si="46"/>
        <v>1603.0000000000084</v>
      </c>
      <c r="O98" s="42">
        <f t="shared" si="46"/>
        <v>1598.0000000000164</v>
      </c>
      <c r="P98" s="42">
        <f t="shared" si="46"/>
        <v>1601.0000000000305</v>
      </c>
      <c r="Q98" s="42">
        <f t="shared" si="46"/>
        <v>1604.9999999999966</v>
      </c>
    </row>
    <row r="99" spans="1:17" ht="11.45" customHeight="1" x14ac:dyDescent="0.25">
      <c r="A99" s="116" t="s">
        <v>125</v>
      </c>
      <c r="B99" s="42">
        <f t="shared" ref="B99:Q99" si="47">IF(B25=0,0,B25/B52)</f>
        <v>1044.9999999999493</v>
      </c>
      <c r="C99" s="42">
        <f t="shared" si="47"/>
        <v>1045.0000000000337</v>
      </c>
      <c r="D99" s="42">
        <f t="shared" si="47"/>
        <v>1044.9999999999029</v>
      </c>
      <c r="E99" s="42">
        <f t="shared" si="47"/>
        <v>1045.0000000000819</v>
      </c>
      <c r="F99" s="42">
        <f t="shared" si="47"/>
        <v>1044.9999999999063</v>
      </c>
      <c r="G99" s="42">
        <f t="shared" si="47"/>
        <v>1045.0000000001585</v>
      </c>
      <c r="H99" s="42">
        <f t="shared" si="47"/>
        <v>1045.0000000000102</v>
      </c>
      <c r="I99" s="42">
        <f t="shared" si="47"/>
        <v>1045.0000000000607</v>
      </c>
      <c r="J99" s="42">
        <f t="shared" si="47"/>
        <v>1044.9999999998704</v>
      </c>
      <c r="K99" s="42">
        <f t="shared" si="47"/>
        <v>1045.000000000239</v>
      </c>
      <c r="L99" s="42">
        <f t="shared" si="47"/>
        <v>1076.0000000000589</v>
      </c>
      <c r="M99" s="42">
        <f t="shared" si="47"/>
        <v>1076.0000000000446</v>
      </c>
      <c r="N99" s="42">
        <f t="shared" si="47"/>
        <v>1075.9999999998026</v>
      </c>
      <c r="O99" s="42">
        <f t="shared" si="47"/>
        <v>1076.0000000001528</v>
      </c>
      <c r="P99" s="42">
        <f t="shared" si="47"/>
        <v>1077.0000000000555</v>
      </c>
      <c r="Q99" s="42">
        <f t="shared" si="47"/>
        <v>1077.0000000000775</v>
      </c>
    </row>
    <row r="100" spans="1:17" ht="11.45" customHeight="1" x14ac:dyDescent="0.25">
      <c r="A100" s="128" t="s">
        <v>18</v>
      </c>
      <c r="B100" s="131">
        <f t="shared" ref="B100:Q100" si="48">IF(B26=0,0,B26/B53)</f>
        <v>300</v>
      </c>
      <c r="C100" s="131">
        <f t="shared" si="48"/>
        <v>265.5</v>
      </c>
      <c r="D100" s="131">
        <f t="shared" si="48"/>
        <v>250.49999999999997</v>
      </c>
      <c r="E100" s="131">
        <f t="shared" si="48"/>
        <v>350</v>
      </c>
      <c r="F100" s="131">
        <f t="shared" si="48"/>
        <v>308</v>
      </c>
      <c r="G100" s="131">
        <f t="shared" si="48"/>
        <v>335.5</v>
      </c>
      <c r="H100" s="131">
        <f t="shared" si="48"/>
        <v>391</v>
      </c>
      <c r="I100" s="131">
        <f t="shared" si="48"/>
        <v>397.5</v>
      </c>
      <c r="J100" s="131">
        <f t="shared" si="48"/>
        <v>409.5</v>
      </c>
      <c r="K100" s="131">
        <f t="shared" si="48"/>
        <v>379.5</v>
      </c>
      <c r="L100" s="131">
        <f t="shared" si="48"/>
        <v>372</v>
      </c>
      <c r="M100" s="131">
        <f t="shared" si="48"/>
        <v>352</v>
      </c>
      <c r="N100" s="131">
        <f t="shared" si="48"/>
        <v>353.5</v>
      </c>
      <c r="O100" s="131">
        <f t="shared" si="48"/>
        <v>332.5</v>
      </c>
      <c r="P100" s="131">
        <f t="shared" si="48"/>
        <v>301.5</v>
      </c>
      <c r="Q100" s="131">
        <f t="shared" si="48"/>
        <v>323</v>
      </c>
    </row>
    <row r="101" spans="1:17" ht="11.45" customHeight="1" x14ac:dyDescent="0.25">
      <c r="A101" s="95" t="s">
        <v>126</v>
      </c>
      <c r="B101" s="37">
        <f t="shared" ref="B101:Q101" si="49">IF(B27=0,0,B27/B54)</f>
        <v>540</v>
      </c>
      <c r="C101" s="37">
        <f t="shared" si="49"/>
        <v>470</v>
      </c>
      <c r="D101" s="37">
        <f t="shared" si="49"/>
        <v>439.99999999999994</v>
      </c>
      <c r="E101" s="37">
        <f t="shared" si="49"/>
        <v>636</v>
      </c>
      <c r="F101" s="37">
        <f t="shared" si="49"/>
        <v>543</v>
      </c>
      <c r="G101" s="37">
        <f t="shared" si="49"/>
        <v>599</v>
      </c>
      <c r="H101" s="37">
        <f t="shared" si="49"/>
        <v>727</v>
      </c>
      <c r="I101" s="37">
        <f t="shared" si="49"/>
        <v>747</v>
      </c>
      <c r="J101" s="37">
        <f t="shared" si="49"/>
        <v>766</v>
      </c>
      <c r="K101" s="37">
        <f t="shared" si="49"/>
        <v>698</v>
      </c>
      <c r="L101" s="37">
        <f t="shared" si="49"/>
        <v>711</v>
      </c>
      <c r="M101" s="37">
        <f t="shared" si="49"/>
        <v>681</v>
      </c>
      <c r="N101" s="37">
        <f t="shared" si="49"/>
        <v>670</v>
      </c>
      <c r="O101" s="37">
        <f t="shared" si="49"/>
        <v>616</v>
      </c>
      <c r="P101" s="37">
        <f t="shared" si="49"/>
        <v>560</v>
      </c>
      <c r="Q101" s="37">
        <f t="shared" si="49"/>
        <v>600</v>
      </c>
    </row>
    <row r="102" spans="1:17" ht="11.45" customHeight="1" x14ac:dyDescent="0.25">
      <c r="A102" s="93" t="s">
        <v>125</v>
      </c>
      <c r="B102" s="36">
        <f t="shared" ref="B102:Q102" si="50">IF(B28=0,0,B28/B55)</f>
        <v>60</v>
      </c>
      <c r="C102" s="36">
        <f t="shared" si="50"/>
        <v>60.999999999999993</v>
      </c>
      <c r="D102" s="36">
        <f t="shared" si="50"/>
        <v>61</v>
      </c>
      <c r="E102" s="36">
        <f t="shared" si="50"/>
        <v>64</v>
      </c>
      <c r="F102" s="36">
        <f t="shared" si="50"/>
        <v>73</v>
      </c>
      <c r="G102" s="36">
        <f t="shared" si="50"/>
        <v>72</v>
      </c>
      <c r="H102" s="36">
        <f t="shared" si="50"/>
        <v>55</v>
      </c>
      <c r="I102" s="36">
        <f t="shared" si="50"/>
        <v>48</v>
      </c>
      <c r="J102" s="36">
        <f t="shared" si="50"/>
        <v>53</v>
      </c>
      <c r="K102" s="36">
        <f t="shared" si="50"/>
        <v>61</v>
      </c>
      <c r="L102" s="36">
        <f t="shared" si="50"/>
        <v>33</v>
      </c>
      <c r="M102" s="36">
        <f t="shared" si="50"/>
        <v>23</v>
      </c>
      <c r="N102" s="36">
        <f t="shared" si="50"/>
        <v>37</v>
      </c>
      <c r="O102" s="36">
        <f t="shared" si="50"/>
        <v>49</v>
      </c>
      <c r="P102" s="36">
        <f t="shared" si="50"/>
        <v>43</v>
      </c>
      <c r="Q102" s="36">
        <f t="shared" si="50"/>
        <v>46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0.79879423345715939</v>
      </c>
      <c r="C107" s="52">
        <f t="shared" si="53"/>
        <v>0.80742194534423639</v>
      </c>
      <c r="D107" s="52">
        <f t="shared" si="53"/>
        <v>0.84172207496885676</v>
      </c>
      <c r="E107" s="52">
        <f t="shared" si="53"/>
        <v>0.84108381494202544</v>
      </c>
      <c r="F107" s="52">
        <f t="shared" si="53"/>
        <v>0.84829626195717422</v>
      </c>
      <c r="G107" s="52">
        <f t="shared" si="53"/>
        <v>0.85690486219359308</v>
      </c>
      <c r="H107" s="52">
        <f t="shared" si="53"/>
        <v>0.87287812892189964</v>
      </c>
      <c r="I107" s="52">
        <f t="shared" si="53"/>
        <v>0.89075989916243425</v>
      </c>
      <c r="J107" s="52">
        <f t="shared" si="53"/>
        <v>0.88823379763404087</v>
      </c>
      <c r="K107" s="52">
        <f t="shared" si="53"/>
        <v>0.90092121473719444</v>
      </c>
      <c r="L107" s="52">
        <f t="shared" si="53"/>
        <v>0.88660585323442387</v>
      </c>
      <c r="M107" s="52">
        <f t="shared" si="53"/>
        <v>0.88804134136136559</v>
      </c>
      <c r="N107" s="52">
        <f t="shared" si="53"/>
        <v>0.86902221975948724</v>
      </c>
      <c r="O107" s="52">
        <f t="shared" si="53"/>
        <v>0.84822173174046744</v>
      </c>
      <c r="P107" s="52">
        <f t="shared" si="53"/>
        <v>0.86508625366864667</v>
      </c>
      <c r="Q107" s="52">
        <f t="shared" si="53"/>
        <v>0.88590031523462232</v>
      </c>
    </row>
    <row r="108" spans="1:17" ht="11.45" customHeight="1" x14ac:dyDescent="0.25">
      <c r="A108" s="116" t="s">
        <v>125</v>
      </c>
      <c r="B108" s="52">
        <f t="shared" ref="B108:Q108" si="54">IF(B7=0,0,B7/B$4)</f>
        <v>0.20120576654284056</v>
      </c>
      <c r="C108" s="52">
        <f t="shared" si="54"/>
        <v>0.19257805465576353</v>
      </c>
      <c r="D108" s="52">
        <f t="shared" si="54"/>
        <v>0.15827792503114332</v>
      </c>
      <c r="E108" s="52">
        <f t="shared" si="54"/>
        <v>0.15891618505797456</v>
      </c>
      <c r="F108" s="52">
        <f t="shared" si="54"/>
        <v>0.15170373804282575</v>
      </c>
      <c r="G108" s="52">
        <f t="shared" si="54"/>
        <v>0.14309513780640698</v>
      </c>
      <c r="H108" s="52">
        <f t="shared" si="54"/>
        <v>0.12712187107810027</v>
      </c>
      <c r="I108" s="52">
        <f t="shared" si="54"/>
        <v>0.10924010083756576</v>
      </c>
      <c r="J108" s="52">
        <f t="shared" si="54"/>
        <v>0.11176620236595913</v>
      </c>
      <c r="K108" s="52">
        <f t="shared" si="54"/>
        <v>9.9078785262805599E-2</v>
      </c>
      <c r="L108" s="52">
        <f t="shared" si="54"/>
        <v>0.11339414676557615</v>
      </c>
      <c r="M108" s="52">
        <f t="shared" si="54"/>
        <v>0.11195865863863441</v>
      </c>
      <c r="N108" s="52">
        <f t="shared" si="54"/>
        <v>0.13097778024051282</v>
      </c>
      <c r="O108" s="52">
        <f t="shared" si="54"/>
        <v>0.15177826825953247</v>
      </c>
      <c r="P108" s="52">
        <f t="shared" si="54"/>
        <v>0.13491374633135331</v>
      </c>
      <c r="Q108" s="52">
        <f t="shared" si="54"/>
        <v>0.11409968476537766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0.70599966707276884</v>
      </c>
      <c r="C110" s="48">
        <f t="shared" si="56"/>
        <v>0.67421451009799016</v>
      </c>
      <c r="D110" s="48">
        <f t="shared" si="56"/>
        <v>0.65348935448193324</v>
      </c>
      <c r="E110" s="48">
        <f t="shared" si="56"/>
        <v>0.72258201461614191</v>
      </c>
      <c r="F110" s="48">
        <f t="shared" si="56"/>
        <v>0.64917803731136958</v>
      </c>
      <c r="G110" s="48">
        <f t="shared" si="56"/>
        <v>0.66416813486954873</v>
      </c>
      <c r="H110" s="48">
        <f t="shared" si="56"/>
        <v>0.76479636943044627</v>
      </c>
      <c r="I110" s="48">
        <f t="shared" si="56"/>
        <v>0.77189336161736455</v>
      </c>
      <c r="J110" s="48">
        <f t="shared" si="56"/>
        <v>0.76870080694933851</v>
      </c>
      <c r="K110" s="48">
        <f t="shared" si="56"/>
        <v>0.74943471827192476</v>
      </c>
      <c r="L110" s="48">
        <f t="shared" si="56"/>
        <v>0.84494382022471903</v>
      </c>
      <c r="M110" s="48">
        <f t="shared" si="56"/>
        <v>0.88492811236549296</v>
      </c>
      <c r="N110" s="48">
        <f t="shared" si="56"/>
        <v>0.83370516560837482</v>
      </c>
      <c r="O110" s="48">
        <f t="shared" si="56"/>
        <v>0.76422603113724519</v>
      </c>
      <c r="P110" s="48">
        <f t="shared" si="56"/>
        <v>0.73771729002466213</v>
      </c>
      <c r="Q110" s="48">
        <f t="shared" si="56"/>
        <v>0.76026129547131449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0.29400033292723121</v>
      </c>
      <c r="C111" s="46">
        <f t="shared" si="57"/>
        <v>0.32578548990200984</v>
      </c>
      <c r="D111" s="46">
        <f t="shared" si="57"/>
        <v>0.34651064551806682</v>
      </c>
      <c r="E111" s="46">
        <f t="shared" si="57"/>
        <v>0.27741798538385815</v>
      </c>
      <c r="F111" s="46">
        <f t="shared" si="57"/>
        <v>0.35082196268863036</v>
      </c>
      <c r="G111" s="46">
        <f t="shared" si="57"/>
        <v>0.33583186513045132</v>
      </c>
      <c r="H111" s="46">
        <f t="shared" si="57"/>
        <v>0.23520363056955376</v>
      </c>
      <c r="I111" s="46">
        <f t="shared" si="57"/>
        <v>0.22810663838263542</v>
      </c>
      <c r="J111" s="46">
        <f t="shared" si="57"/>
        <v>0.23129919305066154</v>
      </c>
      <c r="K111" s="46">
        <f t="shared" si="57"/>
        <v>0.25056528172807524</v>
      </c>
      <c r="L111" s="46">
        <f t="shared" si="57"/>
        <v>0.15505617977528091</v>
      </c>
      <c r="M111" s="46">
        <f t="shared" si="57"/>
        <v>0.11507188763450703</v>
      </c>
      <c r="N111" s="46">
        <f t="shared" si="57"/>
        <v>0.16629483439162521</v>
      </c>
      <c r="O111" s="46">
        <f t="shared" si="57"/>
        <v>0.23577396886275478</v>
      </c>
      <c r="P111" s="46">
        <f t="shared" si="57"/>
        <v>0.26228270997533787</v>
      </c>
      <c r="Q111" s="46">
        <f t="shared" si="57"/>
        <v>0.23973870452868548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0.78704151886452689</v>
      </c>
      <c r="C116" s="52">
        <f t="shared" si="60"/>
        <v>0.79654624967031584</v>
      </c>
      <c r="D116" s="52">
        <f t="shared" si="60"/>
        <v>0.82667519445161386</v>
      </c>
      <c r="E116" s="52">
        <f t="shared" si="60"/>
        <v>0.82801158962670862</v>
      </c>
      <c r="F116" s="52">
        <f t="shared" si="60"/>
        <v>0.84444747754858929</v>
      </c>
      <c r="G116" s="52">
        <f t="shared" si="60"/>
        <v>0.85762616834111072</v>
      </c>
      <c r="H116" s="52">
        <f t="shared" si="60"/>
        <v>0.86485579210393548</v>
      </c>
      <c r="I116" s="52">
        <f t="shared" si="60"/>
        <v>0.87645068246402247</v>
      </c>
      <c r="J116" s="52">
        <f t="shared" si="60"/>
        <v>0.88201875260641849</v>
      </c>
      <c r="K116" s="52">
        <f t="shared" si="60"/>
        <v>0.89480126014504924</v>
      </c>
      <c r="L116" s="52">
        <f t="shared" si="60"/>
        <v>0.89204570916423931</v>
      </c>
      <c r="M116" s="52">
        <f t="shared" si="60"/>
        <v>0.89886312535488944</v>
      </c>
      <c r="N116" s="52">
        <f t="shared" si="60"/>
        <v>0.87893452166509423</v>
      </c>
      <c r="O116" s="52">
        <f t="shared" si="60"/>
        <v>0.85319317451044874</v>
      </c>
      <c r="P116" s="52">
        <f t="shared" si="60"/>
        <v>0.86463707407925328</v>
      </c>
      <c r="Q116" s="52">
        <f t="shared" si="60"/>
        <v>0.89416278489015877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0.21295848113547317</v>
      </c>
      <c r="C117" s="52">
        <f t="shared" si="61"/>
        <v>0.2034537503296841</v>
      </c>
      <c r="D117" s="52">
        <f t="shared" si="61"/>
        <v>0.17332480554838606</v>
      </c>
      <c r="E117" s="52">
        <f t="shared" si="61"/>
        <v>0.17198841037329141</v>
      </c>
      <c r="F117" s="52">
        <f t="shared" si="61"/>
        <v>0.15555252245141074</v>
      </c>
      <c r="G117" s="52">
        <f t="shared" si="61"/>
        <v>0.14237383165888934</v>
      </c>
      <c r="H117" s="52">
        <f t="shared" si="61"/>
        <v>0.13514420789606452</v>
      </c>
      <c r="I117" s="52">
        <f t="shared" si="61"/>
        <v>0.12354931753597755</v>
      </c>
      <c r="J117" s="52">
        <f t="shared" si="61"/>
        <v>0.11798124739358144</v>
      </c>
      <c r="K117" s="52">
        <f t="shared" si="61"/>
        <v>0.1051987398549508</v>
      </c>
      <c r="L117" s="52">
        <f t="shared" si="61"/>
        <v>0.10795429083576069</v>
      </c>
      <c r="M117" s="52">
        <f t="shared" si="61"/>
        <v>0.10113687464511047</v>
      </c>
      <c r="N117" s="52">
        <f t="shared" si="61"/>
        <v>0.12106547833490587</v>
      </c>
      <c r="O117" s="52">
        <f t="shared" si="61"/>
        <v>0.14680682548955132</v>
      </c>
      <c r="P117" s="52">
        <f t="shared" si="61"/>
        <v>0.13536292592074675</v>
      </c>
      <c r="Q117" s="52">
        <f t="shared" si="61"/>
        <v>0.10583721510984126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0.86312458153539728</v>
      </c>
      <c r="C119" s="48">
        <f t="shared" si="63"/>
        <v>0.84076204795075804</v>
      </c>
      <c r="D119" s="48">
        <f t="shared" si="63"/>
        <v>0.82737586719199663</v>
      </c>
      <c r="E119" s="48">
        <f t="shared" si="63"/>
        <v>0.86626332153723895</v>
      </c>
      <c r="F119" s="48">
        <f t="shared" si="63"/>
        <v>0.82167382467840711</v>
      </c>
      <c r="G119" s="48">
        <f t="shared" si="63"/>
        <v>0.83413065928211139</v>
      </c>
      <c r="H119" s="48">
        <f t="shared" si="63"/>
        <v>0.89508135651635223</v>
      </c>
      <c r="I119" s="48">
        <f t="shared" si="63"/>
        <v>0.89986946755682329</v>
      </c>
      <c r="J119" s="48">
        <f t="shared" si="63"/>
        <v>0.89978102716549468</v>
      </c>
      <c r="K119" s="48">
        <f t="shared" si="63"/>
        <v>0.88731272885418044</v>
      </c>
      <c r="L119" s="48">
        <f t="shared" si="63"/>
        <v>0.93409587495565216</v>
      </c>
      <c r="M119" s="48">
        <f t="shared" si="63"/>
        <v>0.94991766666324562</v>
      </c>
      <c r="N119" s="48">
        <f t="shared" si="63"/>
        <v>0.92409315941766823</v>
      </c>
      <c r="O119" s="48">
        <f t="shared" si="63"/>
        <v>0.88147552434525345</v>
      </c>
      <c r="P119" s="48">
        <f t="shared" si="63"/>
        <v>0.86243111379663973</v>
      </c>
      <c r="Q119" s="48">
        <f t="shared" si="63"/>
        <v>0.873012951595036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0.13687541846460277</v>
      </c>
      <c r="C120" s="46">
        <f t="shared" si="64"/>
        <v>0.1592379520492419</v>
      </c>
      <c r="D120" s="46">
        <f t="shared" si="64"/>
        <v>0.17262413280800334</v>
      </c>
      <c r="E120" s="46">
        <f t="shared" si="64"/>
        <v>0.13373667846276102</v>
      </c>
      <c r="F120" s="46">
        <f t="shared" si="64"/>
        <v>0.17832617532159289</v>
      </c>
      <c r="G120" s="46">
        <f t="shared" si="64"/>
        <v>0.16586934071788872</v>
      </c>
      <c r="H120" s="46">
        <f t="shared" si="64"/>
        <v>0.10491864348364779</v>
      </c>
      <c r="I120" s="46">
        <f t="shared" si="64"/>
        <v>0.1001305324431768</v>
      </c>
      <c r="J120" s="46">
        <f t="shared" si="64"/>
        <v>0.10021897283450534</v>
      </c>
      <c r="K120" s="46">
        <f t="shared" si="64"/>
        <v>0.11268727114581951</v>
      </c>
      <c r="L120" s="46">
        <f t="shared" si="64"/>
        <v>6.5904125044347839E-2</v>
      </c>
      <c r="M120" s="46">
        <f t="shared" si="64"/>
        <v>5.0082333336754443E-2</v>
      </c>
      <c r="N120" s="46">
        <f t="shared" si="64"/>
        <v>7.5906840582331783E-2</v>
      </c>
      <c r="O120" s="46">
        <f t="shared" si="64"/>
        <v>0.11852447565474653</v>
      </c>
      <c r="P120" s="46">
        <f t="shared" si="64"/>
        <v>0.13756888620336033</v>
      </c>
      <c r="Q120" s="46">
        <f t="shared" si="64"/>
        <v>0.126987048404964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123.27792664202556</v>
      </c>
      <c r="C4" s="100">
        <v>92.451349999999991</v>
      </c>
      <c r="D4" s="100">
        <v>89.4</v>
      </c>
      <c r="E4" s="100">
        <v>79.067099999999996</v>
      </c>
      <c r="F4" s="100">
        <v>101.69999999999999</v>
      </c>
      <c r="G4" s="100">
        <v>88.35271414515212</v>
      </c>
      <c r="H4" s="100">
        <v>76.986519999999999</v>
      </c>
      <c r="I4" s="100">
        <v>90.439499999999995</v>
      </c>
      <c r="J4" s="100">
        <v>128.42191</v>
      </c>
      <c r="K4" s="100">
        <v>91.4</v>
      </c>
      <c r="L4" s="100">
        <v>101.676698194325</v>
      </c>
      <c r="M4" s="100">
        <v>105.7879999101898</v>
      </c>
      <c r="N4" s="100">
        <v>100.64961290338631</v>
      </c>
      <c r="O4" s="100">
        <v>105.78484761631822</v>
      </c>
      <c r="P4" s="100">
        <v>111.94707174930724</v>
      </c>
      <c r="Q4" s="100">
        <v>117.08712559773772</v>
      </c>
    </row>
    <row r="5" spans="1:17" ht="11.45" customHeight="1" x14ac:dyDescent="0.25">
      <c r="A5" s="141" t="s">
        <v>91</v>
      </c>
      <c r="B5" s="140">
        <f t="shared" ref="B5:Q5" si="0">B4</f>
        <v>123.27792664202556</v>
      </c>
      <c r="C5" s="140">
        <f t="shared" si="0"/>
        <v>92.451349999999991</v>
      </c>
      <c r="D5" s="140">
        <f t="shared" si="0"/>
        <v>89.4</v>
      </c>
      <c r="E5" s="140">
        <f t="shared" si="0"/>
        <v>79.067099999999996</v>
      </c>
      <c r="F5" s="140">
        <f t="shared" si="0"/>
        <v>101.69999999999999</v>
      </c>
      <c r="G5" s="140">
        <f t="shared" si="0"/>
        <v>88.35271414515212</v>
      </c>
      <c r="H5" s="140">
        <f t="shared" si="0"/>
        <v>76.986519999999999</v>
      </c>
      <c r="I5" s="140">
        <f t="shared" si="0"/>
        <v>90.439499999999995</v>
      </c>
      <c r="J5" s="140">
        <f t="shared" si="0"/>
        <v>128.42191</v>
      </c>
      <c r="K5" s="140">
        <f t="shared" si="0"/>
        <v>91.4</v>
      </c>
      <c r="L5" s="140">
        <f t="shared" si="0"/>
        <v>101.676698194325</v>
      </c>
      <c r="M5" s="140">
        <f t="shared" si="0"/>
        <v>105.7879999101898</v>
      </c>
      <c r="N5" s="140">
        <f t="shared" si="0"/>
        <v>100.64961290338631</v>
      </c>
      <c r="O5" s="140">
        <f t="shared" si="0"/>
        <v>105.78484761631822</v>
      </c>
      <c r="P5" s="140">
        <f t="shared" si="0"/>
        <v>111.94707174930724</v>
      </c>
      <c r="Q5" s="140">
        <f t="shared" si="0"/>
        <v>117.08712559773772</v>
      </c>
    </row>
    <row r="7" spans="1:17" ht="11.45" customHeight="1" x14ac:dyDescent="0.25">
      <c r="A7" s="27" t="s">
        <v>81</v>
      </c>
      <c r="B7" s="71">
        <f t="shared" ref="B7:Q7" si="1">SUM(B8,B12)</f>
        <v>123.27792664202556</v>
      </c>
      <c r="C7" s="71">
        <f t="shared" si="1"/>
        <v>92.451349999999962</v>
      </c>
      <c r="D7" s="71">
        <f t="shared" si="1"/>
        <v>89.399999999999991</v>
      </c>
      <c r="E7" s="71">
        <f t="shared" si="1"/>
        <v>79.067100000000011</v>
      </c>
      <c r="F7" s="71">
        <f t="shared" si="1"/>
        <v>101.69999999999997</v>
      </c>
      <c r="G7" s="71">
        <f t="shared" si="1"/>
        <v>88.35271414515212</v>
      </c>
      <c r="H7" s="71">
        <f t="shared" si="1"/>
        <v>76.986520000000027</v>
      </c>
      <c r="I7" s="71">
        <f t="shared" si="1"/>
        <v>90.439499999999995</v>
      </c>
      <c r="J7" s="71">
        <f t="shared" si="1"/>
        <v>128.42191</v>
      </c>
      <c r="K7" s="71">
        <f t="shared" si="1"/>
        <v>91.4</v>
      </c>
      <c r="L7" s="71">
        <f t="shared" si="1"/>
        <v>101.67669819432503</v>
      </c>
      <c r="M7" s="71">
        <f t="shared" si="1"/>
        <v>105.7879999101898</v>
      </c>
      <c r="N7" s="71">
        <f t="shared" si="1"/>
        <v>100.64961290338631</v>
      </c>
      <c r="O7" s="71">
        <f t="shared" si="1"/>
        <v>105.78484761631823</v>
      </c>
      <c r="P7" s="71">
        <f t="shared" si="1"/>
        <v>111.94707174930724</v>
      </c>
      <c r="Q7" s="71">
        <f t="shared" si="1"/>
        <v>117.08712559773775</v>
      </c>
    </row>
    <row r="8" spans="1:17" ht="11.45" customHeight="1" x14ac:dyDescent="0.25">
      <c r="A8" s="130" t="s">
        <v>39</v>
      </c>
      <c r="B8" s="139">
        <f t="shared" ref="B8:Q8" si="2">SUM(B9:B11)</f>
        <v>120.44112245608727</v>
      </c>
      <c r="C8" s="139">
        <f t="shared" si="2"/>
        <v>90.33252613596278</v>
      </c>
      <c r="D8" s="139">
        <f t="shared" si="2"/>
        <v>87.237562599664813</v>
      </c>
      <c r="E8" s="139">
        <f t="shared" si="2"/>
        <v>76.637228890945991</v>
      </c>
      <c r="F8" s="139">
        <f t="shared" si="2"/>
        <v>98.977403188447113</v>
      </c>
      <c r="G8" s="139">
        <f t="shared" si="2"/>
        <v>85.999543646578957</v>
      </c>
      <c r="H8" s="139">
        <f t="shared" si="2"/>
        <v>74.4466663761294</v>
      </c>
      <c r="I8" s="139">
        <f t="shared" si="2"/>
        <v>87.830979482986407</v>
      </c>
      <c r="J8" s="139">
        <f t="shared" si="2"/>
        <v>124.46182183438859</v>
      </c>
      <c r="K8" s="139">
        <f t="shared" si="2"/>
        <v>88.656492445769601</v>
      </c>
      <c r="L8" s="139">
        <f t="shared" si="2"/>
        <v>99.158898983704546</v>
      </c>
      <c r="M8" s="139">
        <f t="shared" si="2"/>
        <v>103.40362790233893</v>
      </c>
      <c r="N8" s="139">
        <f t="shared" si="2"/>
        <v>98.399539592642071</v>
      </c>
      <c r="O8" s="139">
        <f t="shared" si="2"/>
        <v>103.77098909259202</v>
      </c>
      <c r="P8" s="139">
        <f t="shared" si="2"/>
        <v>110.08343222070415</v>
      </c>
      <c r="Q8" s="139">
        <f t="shared" si="2"/>
        <v>115.11338386919445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87.973495259764434</v>
      </c>
      <c r="C10" s="70">
        <v>69.622129972829583</v>
      </c>
      <c r="D10" s="70">
        <v>70.623417134537505</v>
      </c>
      <c r="E10" s="70">
        <v>62.26619075073198</v>
      </c>
      <c r="F10" s="70">
        <v>81.69536651111359</v>
      </c>
      <c r="G10" s="70">
        <v>72.001462331394649</v>
      </c>
      <c r="H10" s="70">
        <v>62.894489337075328</v>
      </c>
      <c r="I10" s="70">
        <v>75.601711396643992</v>
      </c>
      <c r="J10" s="70">
        <v>107.76478725988514</v>
      </c>
      <c r="K10" s="70">
        <v>77.84646593570119</v>
      </c>
      <c r="L10" s="70">
        <v>86.663920120078302</v>
      </c>
      <c r="M10" s="70">
        <v>91.550603974208599</v>
      </c>
      <c r="N10" s="70">
        <v>84.838792704746609</v>
      </c>
      <c r="O10" s="70">
        <v>86.263285984043748</v>
      </c>
      <c r="P10" s="70">
        <v>92.87777172986516</v>
      </c>
      <c r="Q10" s="70">
        <v>100.81589279193129</v>
      </c>
    </row>
    <row r="11" spans="1:17" ht="11.45" customHeight="1" x14ac:dyDescent="0.25">
      <c r="A11" s="116" t="s">
        <v>125</v>
      </c>
      <c r="B11" s="70">
        <v>32.46762719632283</v>
      </c>
      <c r="C11" s="70">
        <v>20.710396163133197</v>
      </c>
      <c r="D11" s="70">
        <v>16.614145465127315</v>
      </c>
      <c r="E11" s="70">
        <v>14.371038140214006</v>
      </c>
      <c r="F11" s="70">
        <v>17.282036677333519</v>
      </c>
      <c r="G11" s="70">
        <v>13.998081315184315</v>
      </c>
      <c r="H11" s="70">
        <v>11.552177039054072</v>
      </c>
      <c r="I11" s="70">
        <v>12.229268086342421</v>
      </c>
      <c r="J11" s="70">
        <v>16.697034574503441</v>
      </c>
      <c r="K11" s="70">
        <v>10.810026510068418</v>
      </c>
      <c r="L11" s="70">
        <v>12.494978863626248</v>
      </c>
      <c r="M11" s="70">
        <v>11.85302392813033</v>
      </c>
      <c r="N11" s="70">
        <v>13.560746887895458</v>
      </c>
      <c r="O11" s="70">
        <v>17.507703108548267</v>
      </c>
      <c r="P11" s="70">
        <v>17.205660490838998</v>
      </c>
      <c r="Q11" s="70">
        <v>14.297491077263155</v>
      </c>
    </row>
    <row r="12" spans="1:17" ht="11.45" customHeight="1" x14ac:dyDescent="0.25">
      <c r="A12" s="128" t="s">
        <v>18</v>
      </c>
      <c r="B12" s="138">
        <f t="shared" ref="B12:Q12" si="3">SUM(B13:B14)</f>
        <v>2.8368041859382904</v>
      </c>
      <c r="C12" s="138">
        <f t="shared" si="3"/>
        <v>2.1188238640371853</v>
      </c>
      <c r="D12" s="138">
        <f t="shared" si="3"/>
        <v>2.162437400335175</v>
      </c>
      <c r="E12" s="138">
        <f t="shared" si="3"/>
        <v>2.4298711090540221</v>
      </c>
      <c r="F12" s="138">
        <f t="shared" si="3"/>
        <v>2.7225968115528629</v>
      </c>
      <c r="G12" s="138">
        <f t="shared" si="3"/>
        <v>2.3531704985731685</v>
      </c>
      <c r="H12" s="138">
        <f t="shared" si="3"/>
        <v>2.5398536238706204</v>
      </c>
      <c r="I12" s="138">
        <f t="shared" si="3"/>
        <v>2.6085205170135923</v>
      </c>
      <c r="J12" s="138">
        <f t="shared" si="3"/>
        <v>3.9600881656114177</v>
      </c>
      <c r="K12" s="138">
        <f t="shared" si="3"/>
        <v>2.7435075542304026</v>
      </c>
      <c r="L12" s="138">
        <f t="shared" si="3"/>
        <v>2.5177992106204843</v>
      </c>
      <c r="M12" s="138">
        <f t="shared" si="3"/>
        <v>2.3843720078508701</v>
      </c>
      <c r="N12" s="138">
        <f t="shared" si="3"/>
        <v>2.2500733107442445</v>
      </c>
      <c r="O12" s="138">
        <f t="shared" si="3"/>
        <v>2.0138585237262077</v>
      </c>
      <c r="P12" s="138">
        <f t="shared" si="3"/>
        <v>1.8636395286030916</v>
      </c>
      <c r="Q12" s="138">
        <f t="shared" si="3"/>
        <v>1.9737417285433096</v>
      </c>
    </row>
    <row r="13" spans="1:17" ht="11.45" customHeight="1" x14ac:dyDescent="0.25">
      <c r="A13" s="95" t="s">
        <v>126</v>
      </c>
      <c r="B13" s="20">
        <v>2.4315511122963773</v>
      </c>
      <c r="C13" s="20">
        <v>1.7673054351138557</v>
      </c>
      <c r="D13" s="20">
        <v>1.7746011410529803</v>
      </c>
      <c r="E13" s="20">
        <v>2.0943453994672652</v>
      </c>
      <c r="F13" s="20">
        <v>2.2313370365033856</v>
      </c>
      <c r="G13" s="20">
        <v>1.9599886105947448</v>
      </c>
      <c r="H13" s="20">
        <v>2.2659135368456842</v>
      </c>
      <c r="I13" s="20">
        <v>2.3495569524515405</v>
      </c>
      <c r="J13" s="20">
        <v>3.5577501040160127</v>
      </c>
      <c r="K13" s="20">
        <v>2.4154829354273994</v>
      </c>
      <c r="L13" s="20">
        <v>2.3431722160657298</v>
      </c>
      <c r="M13" s="20">
        <v>2.2596614618475792</v>
      </c>
      <c r="N13" s="20">
        <v>2.0687836844984799</v>
      </c>
      <c r="O13" s="20">
        <v>1.770184722474764</v>
      </c>
      <c r="P13" s="20">
        <v>1.6179588826200757</v>
      </c>
      <c r="Q13" s="20">
        <v>1.7265350248386215</v>
      </c>
    </row>
    <row r="14" spans="1:17" ht="11.45" customHeight="1" x14ac:dyDescent="0.25">
      <c r="A14" s="93" t="s">
        <v>125</v>
      </c>
      <c r="B14" s="69">
        <v>0.40525307364191321</v>
      </c>
      <c r="C14" s="69">
        <v>0.35151842892332952</v>
      </c>
      <c r="D14" s="69">
        <v>0.38783625928219478</v>
      </c>
      <c r="E14" s="69">
        <v>0.33552570958675682</v>
      </c>
      <c r="F14" s="69">
        <v>0.49125977504947749</v>
      </c>
      <c r="G14" s="69">
        <v>0.39318188797842379</v>
      </c>
      <c r="H14" s="69">
        <v>0.27394008702493639</v>
      </c>
      <c r="I14" s="69">
        <v>0.25896356456205161</v>
      </c>
      <c r="J14" s="69">
        <v>0.40233806159540531</v>
      </c>
      <c r="K14" s="69">
        <v>0.32802461880300315</v>
      </c>
      <c r="L14" s="69">
        <v>0.17462699455475469</v>
      </c>
      <c r="M14" s="69">
        <v>0.12471054600329111</v>
      </c>
      <c r="N14" s="69">
        <v>0.1812896262457647</v>
      </c>
      <c r="O14" s="69">
        <v>0.24367380125144361</v>
      </c>
      <c r="P14" s="69">
        <v>0.24568064598301592</v>
      </c>
      <c r="Q14" s="69">
        <v>0.24720670370468811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385.6375840879885</v>
      </c>
      <c r="C18" s="68">
        <f>IF(C7=0,"",C7/TrAvia_act!C12*100)</f>
        <v>318.92259990030061</v>
      </c>
      <c r="D18" s="68">
        <f>IF(D7=0,"",D7/TrAvia_act!D12*100)</f>
        <v>358.82304790513842</v>
      </c>
      <c r="E18" s="68">
        <f>IF(E7=0,"",E7/TrAvia_act!E12*100)</f>
        <v>300.84952742352999</v>
      </c>
      <c r="F18" s="68">
        <f>IF(F7=0,"",F7/TrAvia_act!F12*100)</f>
        <v>386.22679516790168</v>
      </c>
      <c r="G18" s="68">
        <f>IF(G7=0,"",G7/TrAvia_act!G12*100)</f>
        <v>310.53703150353368</v>
      </c>
      <c r="H18" s="68">
        <f>IF(H7=0,"",H7/TrAvia_act!H12*100)</f>
        <v>286.62669204046927</v>
      </c>
      <c r="I18" s="68">
        <f>IF(I7=0,"",I7/TrAvia_act!I12*100)</f>
        <v>305.75827230620337</v>
      </c>
      <c r="J18" s="68">
        <f>IF(J7=0,"",J7/TrAvia_act!J12*100)</f>
        <v>456.70650202913635</v>
      </c>
      <c r="K18" s="68">
        <f>IF(K7=0,"",K7/TrAvia_act!K12*100)</f>
        <v>330.06368121152752</v>
      </c>
      <c r="L18" s="68">
        <f>IF(L7=0,"",L7/TrAvia_act!L12*100)</f>
        <v>338.62599819892523</v>
      </c>
      <c r="M18" s="68">
        <f>IF(M7=0,"",M7/TrAvia_act!M12*100)</f>
        <v>359.50752713943245</v>
      </c>
      <c r="N18" s="68">
        <f>IF(N7=0,"",N7/TrAvia_act!N12*100)</f>
        <v>341.21712843039774</v>
      </c>
      <c r="O18" s="68">
        <f>IF(O7=0,"",O7/TrAvia_act!O12*100)</f>
        <v>326.93885863628213</v>
      </c>
      <c r="P18" s="68">
        <f>IF(P7=0,"",P7/TrAvia_act!P12*100)</f>
        <v>333.97341932302305</v>
      </c>
      <c r="Q18" s="68">
        <f>IF(Q7=0,"",Q7/TrAvia_act!Q12*100)</f>
        <v>337.79390382958917</v>
      </c>
    </row>
    <row r="19" spans="1:17" ht="11.45" customHeight="1" x14ac:dyDescent="0.25">
      <c r="A19" s="130" t="s">
        <v>39</v>
      </c>
      <c r="B19" s="134">
        <f>IF(B8=0,"",B8/TrAvia_act!B13*100)</f>
        <v>382.99613373618581</v>
      </c>
      <c r="C19" s="134">
        <f>IF(C8=0,"",C8/TrAvia_act!C13*100)</f>
        <v>316.55111996208103</v>
      </c>
      <c r="D19" s="134">
        <f>IF(D8=0,"",D8/TrAvia_act!D13*100)</f>
        <v>356.12841881224739</v>
      </c>
      <c r="E19" s="134">
        <f>IF(E8=0,"",E8/TrAvia_act!E13*100)</f>
        <v>297.9742776609686</v>
      </c>
      <c r="F19" s="134">
        <f>IF(F8=0,"",F8/TrAvia_act!F13*100)</f>
        <v>382.90098361643288</v>
      </c>
      <c r="G19" s="134">
        <f>IF(G8=0,"",G8/TrAvia_act!G13*100)</f>
        <v>307.80239708211491</v>
      </c>
      <c r="H19" s="134">
        <f>IF(H8=0,"",H8/TrAvia_act!H13*100)</f>
        <v>283.70935205301339</v>
      </c>
      <c r="I19" s="134">
        <f>IF(I8=0,"",I8/TrAvia_act!I13*100)</f>
        <v>302.91580660601011</v>
      </c>
      <c r="J19" s="134">
        <f>IF(J8=0,"",J8/TrAvia_act!J13*100)</f>
        <v>452.31478023810092</v>
      </c>
      <c r="K19" s="134">
        <f>IF(K8=0,"",K8/TrAvia_act!K13*100)</f>
        <v>327.14667245617136</v>
      </c>
      <c r="L19" s="134">
        <f>IF(L8=0,"",L8/TrAvia_act!L13*100)</f>
        <v>336.15994781591087</v>
      </c>
      <c r="M19" s="134">
        <f>IF(M8=0,"",M8/TrAvia_act!M13*100)</f>
        <v>357.02832120831641</v>
      </c>
      <c r="N19" s="134">
        <f>IF(N8=0,"",N8/TrAvia_act!N13*100)</f>
        <v>339.00459274075286</v>
      </c>
      <c r="O19" s="134">
        <f>IF(O8=0,"",O8/TrAvia_act!O13*100)</f>
        <v>325.21414329773199</v>
      </c>
      <c r="P19" s="134">
        <f>IF(P8=0,"",P8/TrAvia_act!P13*100)</f>
        <v>332.50461806617312</v>
      </c>
      <c r="Q19" s="134">
        <f>IF(Q8=0,"",Q8/TrAvia_act!Q13*100)</f>
        <v>336.23237331226721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355.4461376465307</v>
      </c>
      <c r="C21" s="77">
        <f>IF(C10=0,"",C10/TrAvia_act!C15*100)</f>
        <v>306.29224952449033</v>
      </c>
      <c r="D21" s="77">
        <f>IF(D10=0,"",D10/TrAvia_act!D15*100)</f>
        <v>348.75217878301225</v>
      </c>
      <c r="E21" s="77">
        <f>IF(E10=0,"",E10/TrAvia_act!E15*100)</f>
        <v>292.38484947239527</v>
      </c>
      <c r="F21" s="77">
        <f>IF(F10=0,"",F10/TrAvia_act!F15*100)</f>
        <v>374.26154788806747</v>
      </c>
      <c r="G21" s="77">
        <f>IF(G10=0,"",G10/TrAvia_act!G15*100)</f>
        <v>300.48247235454579</v>
      </c>
      <c r="H21" s="77">
        <f>IF(H10=0,"",H10/TrAvia_act!H15*100)</f>
        <v>277.13877531667754</v>
      </c>
      <c r="I21" s="77">
        <f>IF(I10=0,"",I10/TrAvia_act!I15*100)</f>
        <v>297.49409739746028</v>
      </c>
      <c r="J21" s="77">
        <f>IF(J10=0,"",J10/TrAvia_act!J15*100)</f>
        <v>444.02117601360231</v>
      </c>
      <c r="K21" s="77">
        <f>IF(K10=0,"",K10/TrAvia_act!K15*100)</f>
        <v>321.02900772115123</v>
      </c>
      <c r="L21" s="77">
        <f>IF(L10=0,"",L10/TrAvia_act!L15*100)</f>
        <v>329.35593437430504</v>
      </c>
      <c r="M21" s="77">
        <f>IF(M10=0,"",M10/TrAvia_act!M15*100)</f>
        <v>351.6693679928091</v>
      </c>
      <c r="N21" s="77">
        <f>IF(N10=0,"",N10/TrAvia_act!N15*100)</f>
        <v>332.54503859415422</v>
      </c>
      <c r="O21" s="77">
        <f>IF(O10=0,"",O10/TrAvia_act!O15*100)</f>
        <v>316.86341115258352</v>
      </c>
      <c r="P21" s="77">
        <f>IF(P10=0,"",P10/TrAvia_act!P15*100)</f>
        <v>324.4543894188019</v>
      </c>
      <c r="Q21" s="77">
        <f>IF(Q10=0,"",Q10/TrAvia_act!Q15*100)</f>
        <v>329.32607290882487</v>
      </c>
    </row>
    <row r="22" spans="1:17" ht="11.45" customHeight="1" x14ac:dyDescent="0.25">
      <c r="A22" s="116" t="s">
        <v>125</v>
      </c>
      <c r="B22" s="77">
        <f>IF(B11=0,"",B11/TrAvia_act!B16*100)</f>
        <v>484.81405923744933</v>
      </c>
      <c r="C22" s="77">
        <f>IF(C11=0,"",C11/TrAvia_act!C16*100)</f>
        <v>356.71584909425411</v>
      </c>
      <c r="D22" s="77">
        <f>IF(D11=0,"",D11/TrAvia_act!D16*100)</f>
        <v>391.30950348848273</v>
      </c>
      <c r="E22" s="77">
        <f>IF(E11=0,"",E11/TrAvia_act!E16*100)</f>
        <v>324.88371481129661</v>
      </c>
      <c r="F22" s="77">
        <f>IF(F11=0,"",F11/TrAvia_act!F16*100)</f>
        <v>429.80186052468224</v>
      </c>
      <c r="G22" s="77">
        <f>IF(G11=0,"",G11/TrAvia_act!G16*100)</f>
        <v>351.89588619808706</v>
      </c>
      <c r="H22" s="77">
        <f>IF(H11=0,"",H11/TrAvia_act!H16*100)</f>
        <v>325.75777896194722</v>
      </c>
      <c r="I22" s="77">
        <f>IF(I11=0,"",I11/TrAvia_act!I16*100)</f>
        <v>341.37705293844124</v>
      </c>
      <c r="J22" s="77">
        <f>IF(J11=0,"",J11/TrAvia_act!J16*100)</f>
        <v>514.31712903765742</v>
      </c>
      <c r="K22" s="77">
        <f>IF(K11=0,"",K11/TrAvia_act!K16*100)</f>
        <v>379.18241092213304</v>
      </c>
      <c r="L22" s="77">
        <f>IF(L11=0,"",L11/TrAvia_act!L16*100)</f>
        <v>392.38273385518278</v>
      </c>
      <c r="M22" s="77">
        <f>IF(M11=0,"",M11/TrAvia_act!M16*100)</f>
        <v>404.65650284655965</v>
      </c>
      <c r="N22" s="77">
        <f>IF(N11=0,"",N11/TrAvia_act!N16*100)</f>
        <v>385.90091043674028</v>
      </c>
      <c r="O22" s="77">
        <f>IF(O11=0,"",O11/TrAvia_act!O16*100)</f>
        <v>373.74586275046778</v>
      </c>
      <c r="P22" s="77">
        <f>IF(P11=0,"",P11/TrAvia_act!P16*100)</f>
        <v>383.92583326218158</v>
      </c>
      <c r="Q22" s="77">
        <f>IF(Q11=0,"",Q11/TrAvia_act!Q16*100)</f>
        <v>394.58006127458822</v>
      </c>
    </row>
    <row r="23" spans="1:17" ht="11.45" customHeight="1" x14ac:dyDescent="0.25">
      <c r="A23" s="128" t="s">
        <v>18</v>
      </c>
      <c r="B23" s="133">
        <f>IF(B12=0,"",B12/TrAvia_act!B17*100)</f>
        <v>545.31367203654554</v>
      </c>
      <c r="C23" s="133">
        <f>IF(C12=0,"",C12/TrAvia_act!C17*100)</f>
        <v>468.58529209228521</v>
      </c>
      <c r="D23" s="133">
        <f>IF(D12=0,"",D12/TrAvia_act!D17*100)</f>
        <v>516.4761983249914</v>
      </c>
      <c r="E23" s="133">
        <f>IF(E12=0,"",E12/TrAvia_act!E17*100)</f>
        <v>432.46385591388872</v>
      </c>
      <c r="F23" s="133">
        <f>IF(F12=0,"",F12/TrAvia_act!F17*100)</f>
        <v>564.46505885183831</v>
      </c>
      <c r="G23" s="133">
        <f>IF(G12=0,"",G12/TrAvia_act!G17*100)</f>
        <v>459.84424259278092</v>
      </c>
      <c r="H23" s="133">
        <f>IF(H12=0,"",H12/TrAvia_act!H17*100)</f>
        <v>410.29001328427768</v>
      </c>
      <c r="I23" s="133">
        <f>IF(I12=0,"",I12/TrAvia_act!I17*100)</f>
        <v>446.986339947418</v>
      </c>
      <c r="J23" s="133">
        <f>IF(J12=0,"",J12/TrAvia_act!J17*100)</f>
        <v>657.28146813334695</v>
      </c>
      <c r="K23" s="133">
        <f>IF(K12=0,"",K12/TrAvia_act!K17*100)</f>
        <v>463.66205245144425</v>
      </c>
      <c r="L23" s="133">
        <f>IF(L12=0,"",L12/TrAvia_act!L17*100)</f>
        <v>476.20873214955532</v>
      </c>
      <c r="M23" s="133">
        <f>IF(M12=0,"",M12/TrAvia_act!M17*100)</f>
        <v>514.42161002074124</v>
      </c>
      <c r="N23" s="133">
        <f>IF(N12=0,"",N12/TrAvia_act!N17*100)</f>
        <v>477.5057972338671</v>
      </c>
      <c r="O23" s="133">
        <f>IF(O12=0,"",O12/TrAvia_act!O17*100)</f>
        <v>449.87783646591947</v>
      </c>
      <c r="P23" s="133">
        <f>IF(P12=0,"",P12/TrAvia_act!P17*100)</f>
        <v>451.8838488326237</v>
      </c>
      <c r="Q23" s="133">
        <f>IF(Q12=0,"",Q12/TrAvia_act!Q17*100)</f>
        <v>463.27777722163574</v>
      </c>
    </row>
    <row r="24" spans="1:17" ht="11.45" customHeight="1" x14ac:dyDescent="0.25">
      <c r="A24" s="95" t="s">
        <v>126</v>
      </c>
      <c r="B24" s="75">
        <f>IF(B13=0,"",B13/TrAvia_act!B18*100)</f>
        <v>541.53551649002372</v>
      </c>
      <c r="C24" s="75">
        <f>IF(C13=0,"",C13/TrAvia_act!C18*100)</f>
        <v>464.87084628947565</v>
      </c>
      <c r="D24" s="75">
        <f>IF(D13=0,"",D13/TrAvia_act!D18*100)</f>
        <v>512.27678471703678</v>
      </c>
      <c r="E24" s="75">
        <f>IF(E13=0,"",E13/TrAvia_act!E18*100)</f>
        <v>430.29367237687086</v>
      </c>
      <c r="F24" s="75">
        <f>IF(F13=0,"",F13/TrAvia_act!F18*100)</f>
        <v>563.01433664132185</v>
      </c>
      <c r="G24" s="75">
        <f>IF(G13=0,"",G13/TrAvia_act!G18*100)</f>
        <v>459.17350596682354</v>
      </c>
      <c r="H24" s="75">
        <f>IF(H13=0,"",H13/TrAvia_act!H18*100)</f>
        <v>408.94328420216749</v>
      </c>
      <c r="I24" s="75">
        <f>IF(I13=0,"",I13/TrAvia_act!I18*100)</f>
        <v>447.41079076004502</v>
      </c>
      <c r="J24" s="75">
        <f>IF(J13=0,"",J13/TrAvia_act!J18*100)</f>
        <v>656.27391300977911</v>
      </c>
      <c r="K24" s="75">
        <f>IF(K13=0,"",K13/TrAvia_act!K18*100)</f>
        <v>460.06866525081278</v>
      </c>
      <c r="L24" s="75">
        <f>IF(L13=0,"",L13/TrAvia_act!L18*100)</f>
        <v>474.44843296906305</v>
      </c>
      <c r="M24" s="75">
        <f>IF(M13=0,"",M13/TrAvia_act!M18*100)</f>
        <v>513.21885536167167</v>
      </c>
      <c r="N24" s="75">
        <f>IF(N13=0,"",N13/TrAvia_act!N18*100)</f>
        <v>475.0959271321272</v>
      </c>
      <c r="O24" s="75">
        <f>IF(O13=0,"",O13/TrAvia_act!O18*100)</f>
        <v>448.61518601799065</v>
      </c>
      <c r="P24" s="75">
        <f>IF(P13=0,"",P13/TrAvia_act!P18*100)</f>
        <v>454.89165547016154</v>
      </c>
      <c r="Q24" s="75">
        <f>IF(Q13=0,"",Q13/TrAvia_act!Q18*100)</f>
        <v>464.20076457429087</v>
      </c>
    </row>
    <row r="25" spans="1:17" ht="11.45" customHeight="1" x14ac:dyDescent="0.25">
      <c r="A25" s="93" t="s">
        <v>125</v>
      </c>
      <c r="B25" s="74">
        <f>IF(B14=0,"",B14/TrAvia_act!B19*100)</f>
        <v>569.13839499737901</v>
      </c>
      <c r="C25" s="74">
        <f>IF(C14=0,"",C14/TrAvia_act!C19*100)</f>
        <v>488.19723145713334</v>
      </c>
      <c r="D25" s="74">
        <f>IF(D14=0,"",D14/TrAvia_act!D19*100)</f>
        <v>536.60370552263066</v>
      </c>
      <c r="E25" s="74">
        <f>IF(E14=0,"",E14/TrAvia_act!E19*100)</f>
        <v>446.52095992403514</v>
      </c>
      <c r="F25" s="74">
        <f>IF(F14=0,"",F14/TrAvia_act!F19*100)</f>
        <v>571.14955407589241</v>
      </c>
      <c r="G25" s="74">
        <f>IF(G14=0,"",G14/TrAvia_act!G19*100)</f>
        <v>463.21727091491056</v>
      </c>
      <c r="H25" s="74">
        <f>IF(H14=0,"",H14/TrAvia_act!H19*100)</f>
        <v>421.77922105184723</v>
      </c>
      <c r="I25" s="74">
        <f>IF(I14=0,"",I14/TrAvia_act!I19*100)</f>
        <v>443.1718158712626</v>
      </c>
      <c r="J25" s="74">
        <f>IF(J14=0,"",J14/TrAvia_act!J19*100)</f>
        <v>666.32744973113131</v>
      </c>
      <c r="K25" s="74">
        <f>IF(K14=0,"",K14/TrAvia_act!K19*100)</f>
        <v>491.95680278483371</v>
      </c>
      <c r="L25" s="74">
        <f>IF(L14=0,"",L14/TrAvia_act!L19*100)</f>
        <v>501.15843297752718</v>
      </c>
      <c r="M25" s="74">
        <f>IF(M14=0,"",M14/TrAvia_act!M19*100)</f>
        <v>537.23440293974159</v>
      </c>
      <c r="N25" s="74">
        <f>IF(N14=0,"",N14/TrAvia_act!N19*100)</f>
        <v>506.84366005385317</v>
      </c>
      <c r="O25" s="74">
        <f>IF(O14=0,"",O14/TrAvia_act!O19*100)</f>
        <v>459.26826371315633</v>
      </c>
      <c r="P25" s="74">
        <f>IF(P14=0,"",P14/TrAvia_act!P19*100)</f>
        <v>433.02765176592544</v>
      </c>
      <c r="Q25" s="74">
        <f>IF(Q14=0,"",Q14/TrAvia_act!Q19*100)</f>
        <v>456.93240638935481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39.000787641023734</v>
      </c>
      <c r="C28" s="134">
        <f>IF(C8=0,"",C8/TrAvia_act!C4*1000)</f>
        <v>32.169629815167077</v>
      </c>
      <c r="D28" s="134">
        <f>IF(D8=0,"",D8/TrAvia_act!D4*1000)</f>
        <v>35.024039257934895</v>
      </c>
      <c r="E28" s="134">
        <f>IF(E8=0,"",E8/TrAvia_act!E4*1000)</f>
        <v>30.741969793550805</v>
      </c>
      <c r="F28" s="134">
        <f>IF(F8=0,"",F8/TrAvia_act!F4*1000)</f>
        <v>38.240296749342725</v>
      </c>
      <c r="G28" s="134">
        <f>IF(G8=0,"",G8/TrAvia_act!G4*1000)</f>
        <v>32.52175869820492</v>
      </c>
      <c r="H28" s="134">
        <f>IF(H8=0,"",H8/TrAvia_act!H4*1000)</f>
        <v>29.167086229941066</v>
      </c>
      <c r="I28" s="134">
        <f>IF(I8=0,"",I8/TrAvia_act!I4*1000)</f>
        <v>31.845778928891217</v>
      </c>
      <c r="J28" s="134">
        <f>IF(J8=0,"",J8/TrAvia_act!J4*1000)</f>
        <v>44.894445048874047</v>
      </c>
      <c r="K28" s="134">
        <f>IF(K8=0,"",K8/TrAvia_act!K4*1000)</f>
        <v>33.442431641502033</v>
      </c>
      <c r="L28" s="134">
        <f>IF(L8=0,"",L8/TrAvia_act!L4*1000)</f>
        <v>32.87277399135499</v>
      </c>
      <c r="M28" s="134">
        <f>IF(M8=0,"",M8/TrAvia_act!M4*1000)</f>
        <v>32.122340242400774</v>
      </c>
      <c r="N28" s="134">
        <f>IF(N8=0,"",N8/TrAvia_act!N4*1000)</f>
        <v>29.312486095920402</v>
      </c>
      <c r="O28" s="134">
        <f>IF(O8=0,"",O8/TrAvia_act!O4*1000)</f>
        <v>27.612022740086108</v>
      </c>
      <c r="P28" s="134">
        <f>IF(P8=0,"",P8/TrAvia_act!P4*1000)</f>
        <v>27.843472572044647</v>
      </c>
      <c r="Q28" s="134">
        <f>IF(Q8=0,"",Q8/TrAvia_act!Q4*1000)</f>
        <v>27.369780295238566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35.66280589518896</v>
      </c>
      <c r="C30" s="77">
        <f>IF(C10=0,"",C10/TrAvia_act!C6*1000)</f>
        <v>30.707797251679114</v>
      </c>
      <c r="D30" s="77">
        <f>IF(D10=0,"",D10/TrAvia_act!D6*1000)</f>
        <v>33.685478288490835</v>
      </c>
      <c r="E30" s="77">
        <f>IF(E10=0,"",E10/TrAvia_act!E6*1000)</f>
        <v>29.696476325335809</v>
      </c>
      <c r="F30" s="77">
        <f>IF(F10=0,"",F10/TrAvia_act!F6*1000)</f>
        <v>37.20789241133307</v>
      </c>
      <c r="G30" s="77">
        <f>IF(G10=0,"",G10/TrAvia_act!G6*1000)</f>
        <v>31.775075147088639</v>
      </c>
      <c r="H30" s="77">
        <f>IF(H10=0,"",H10/TrAvia_act!H6*1000)</f>
        <v>28.229733201714865</v>
      </c>
      <c r="I30" s="77">
        <f>IF(I10=0,"",I10/TrAvia_act!I6*1000)</f>
        <v>30.773374300642274</v>
      </c>
      <c r="J30" s="77">
        <f>IF(J10=0,"",J10/TrAvia_act!J6*1000)</f>
        <v>43.762894167069376</v>
      </c>
      <c r="K30" s="77">
        <f>IF(K10=0,"",K10/TrAvia_act!K6*1000)</f>
        <v>32.594129781323034</v>
      </c>
      <c r="L30" s="77">
        <f>IF(L10=0,"",L10/TrAvia_act!L6*1000)</f>
        <v>32.405027449964791</v>
      </c>
      <c r="M30" s="77">
        <f>IF(M10=0,"",M10/TrAvia_act!M6*1000)</f>
        <v>32.025759008873706</v>
      </c>
      <c r="N30" s="77">
        <f>IF(N10=0,"",N10/TrAvia_act!N6*1000)</f>
        <v>29.08192743178272</v>
      </c>
      <c r="O30" s="77">
        <f>IF(O10=0,"",O10/TrAvia_act!O6*1000)</f>
        <v>27.060690152526167</v>
      </c>
      <c r="P30" s="77">
        <f>IF(P10=0,"",P10/TrAvia_act!P6*1000)</f>
        <v>27.155250490070024</v>
      </c>
      <c r="Q30" s="77">
        <f>IF(Q10=0,"",Q10/TrAvia_act!Q6*1000)</f>
        <v>27.057622592972919</v>
      </c>
    </row>
    <row r="31" spans="1:17" ht="11.45" customHeight="1" x14ac:dyDescent="0.25">
      <c r="A31" s="116" t="s">
        <v>125</v>
      </c>
      <c r="B31" s="77">
        <f>IF(B11=0,"",B11/TrAvia_act!B7*1000)</f>
        <v>52.252696946467822</v>
      </c>
      <c r="C31" s="77">
        <f>IF(C11=0,"",C11/TrAvia_act!C7*1000)</f>
        <v>38.298654715168489</v>
      </c>
      <c r="D31" s="77">
        <f>IF(D11=0,"",D11/TrAvia_act!D7*1000)</f>
        <v>42.142507082497843</v>
      </c>
      <c r="E31" s="77">
        <f>IF(E11=0,"",E11/TrAvia_act!E7*1000)</f>
        <v>36.275374930494181</v>
      </c>
      <c r="F31" s="77">
        <f>IF(F11=0,"",F11/TrAvia_act!F7*1000)</f>
        <v>44.013290559915326</v>
      </c>
      <c r="G31" s="77">
        <f>IF(G11=0,"",G11/TrAvia_act!G7*1000)</f>
        <v>36.993166848614315</v>
      </c>
      <c r="H31" s="77">
        <f>IF(H11=0,"",H11/TrAvia_act!H7*1000)</f>
        <v>35.603389837482304</v>
      </c>
      <c r="I31" s="77">
        <f>IF(I11=0,"",I11/TrAvia_act!I7*1000)</f>
        <v>40.5903244867608</v>
      </c>
      <c r="J31" s="77">
        <f>IF(J11=0,"",J11/TrAvia_act!J7*1000)</f>
        <v>53.887161233956007</v>
      </c>
      <c r="K31" s="77">
        <f>IF(K11=0,"",K11/TrAvia_act!K7*1000)</f>
        <v>41.156021794117621</v>
      </c>
      <c r="L31" s="77">
        <f>IF(L11=0,"",L11/TrAvia_act!L7*1000)</f>
        <v>36.529989405516126</v>
      </c>
      <c r="M31" s="77">
        <f>IF(M11=0,"",M11/TrAvia_act!M7*1000)</f>
        <v>32.888409872160615</v>
      </c>
      <c r="N31" s="77">
        <f>IF(N11=0,"",N11/TrAvia_act!N7*1000)</f>
        <v>30.842215808286781</v>
      </c>
      <c r="O31" s="77">
        <f>IF(O11=0,"",O11/TrAvia_act!O7*1000)</f>
        <v>30.693177160595017</v>
      </c>
      <c r="P31" s="77">
        <f>IF(P11=0,"",P11/TrAvia_act!P7*1000)</f>
        <v>32.256451077031151</v>
      </c>
      <c r="Q31" s="77">
        <f>IF(Q11=0,"",Q11/TrAvia_act!Q7*1000)</f>
        <v>29.793455762955208</v>
      </c>
    </row>
    <row r="32" spans="1:17" ht="11.45" customHeight="1" x14ac:dyDescent="0.25">
      <c r="A32" s="128" t="s">
        <v>36</v>
      </c>
      <c r="B32" s="133">
        <f>IF(B12=0,"",B12/TrAvia_act!B8*1000)</f>
        <v>218.18401995909795</v>
      </c>
      <c r="C32" s="133">
        <f>IF(C12=0,"",C12/TrAvia_act!C8*1000)</f>
        <v>179.23968738994952</v>
      </c>
      <c r="D32" s="133">
        <f>IF(D12=0,"",D12/TrAvia_act!D8*1000)</f>
        <v>191.61760769177809</v>
      </c>
      <c r="E32" s="133">
        <f>IF(E12=0,"",E12/TrAvia_act!E8*1000)</f>
        <v>167.08090132010895</v>
      </c>
      <c r="F32" s="133">
        <f>IF(F12=0,"",F12/TrAvia_act!F8*1000)</f>
        <v>203.93601747777018</v>
      </c>
      <c r="G32" s="133">
        <f>IF(G12=0,"",G12/TrAvia_act!G8*1000)</f>
        <v>169.19698362065873</v>
      </c>
      <c r="H32" s="133">
        <f>IF(H12=0,"",H12/TrAvia_act!H8*1000)</f>
        <v>168.70259753344718</v>
      </c>
      <c r="I32" s="133">
        <f>IF(I12=0,"",I12/TrAvia_act!I8*1000)</f>
        <v>186.59527058802254</v>
      </c>
      <c r="J32" s="133">
        <f>IF(J12=0,"",J12/TrAvia_act!J8*1000)</f>
        <v>279.69778395527601</v>
      </c>
      <c r="K32" s="133">
        <f>IF(K12=0,"",K12/TrAvia_act!K8*1000)</f>
        <v>192.15706062205217</v>
      </c>
      <c r="L32" s="133">
        <f>IF(L12=0,"",L12/TrAvia_act!L8*1000)</f>
        <v>203.57566438729887</v>
      </c>
      <c r="M32" s="133">
        <f>IF(M12=0,"",M12/TrAvia_act!M8*1000)</f>
        <v>218.45076312696949</v>
      </c>
      <c r="N32" s="133">
        <f>IF(N12=0,"",N12/TrAvia_act!N8*1000)</f>
        <v>198.07953581440884</v>
      </c>
      <c r="O32" s="133">
        <f>IF(O12=0,"",O12/TrAvia_act!O8*1000)</f>
        <v>177.29768408173604</v>
      </c>
      <c r="P32" s="133">
        <f>IF(P12=0,"",P12/TrAvia_act!P8*1000)</f>
        <v>162.73040025874167</v>
      </c>
      <c r="Q32" s="133">
        <f>IF(Q12=0,"",Q12/TrAvia_act!Q8*1000)</f>
        <v>172.09402771571266</v>
      </c>
    </row>
    <row r="33" spans="1:17" ht="11.45" customHeight="1" x14ac:dyDescent="0.25">
      <c r="A33" s="95" t="s">
        <v>126</v>
      </c>
      <c r="B33" s="75">
        <f>IF(B13=0,"",B13/TrAvia_act!B9*1000)</f>
        <v>264.89422295311846</v>
      </c>
      <c r="C33" s="75">
        <f>IF(C13=0,"",C13/TrAvia_act!C9*1000)</f>
        <v>221.74449159211176</v>
      </c>
      <c r="D33" s="75">
        <f>IF(D13=0,"",D13/TrAvia_act!D9*1000)</f>
        <v>240.6324035045152</v>
      </c>
      <c r="E33" s="75">
        <f>IF(E13=0,"",E13/TrAvia_act!E9*1000)</f>
        <v>199.29882193969971</v>
      </c>
      <c r="F33" s="75">
        <f>IF(F13=0,"",F13/TrAvia_act!F9*1000)</f>
        <v>257.46130008763151</v>
      </c>
      <c r="G33" s="75">
        <f>IF(G13=0,"",G13/TrAvia_act!G9*1000)</f>
        <v>212.1850266414167</v>
      </c>
      <c r="H33" s="75">
        <f>IF(H13=0,"",H13/TrAvia_act!H9*1000)</f>
        <v>196.7934310597677</v>
      </c>
      <c r="I33" s="75">
        <f>IF(I13=0,"",I13/TrAvia_act!I9*1000)</f>
        <v>217.73840923783132</v>
      </c>
      <c r="J33" s="75">
        <f>IF(J13=0,"",J13/TrAvia_act!J9*1000)</f>
        <v>326.89048052863888</v>
      </c>
      <c r="K33" s="75">
        <f>IF(K13=0,"",K13/TrAvia_act!K9*1000)</f>
        <v>225.74614972405772</v>
      </c>
      <c r="L33" s="75">
        <f>IF(L13=0,"",L13/TrAvia_act!L9*1000)</f>
        <v>224.22350803184514</v>
      </c>
      <c r="M33" s="75">
        <f>IF(M13=0,"",M13/TrAvia_act!M9*1000)</f>
        <v>233.94563067814804</v>
      </c>
      <c r="N33" s="75">
        <f>IF(N13=0,"",N13/TrAvia_act!N9*1000)</f>
        <v>218.4467216496252</v>
      </c>
      <c r="O33" s="75">
        <f>IF(O13=0,"",O13/TrAvia_act!O9*1000)</f>
        <v>203.92518591122263</v>
      </c>
      <c r="P33" s="75">
        <f>IF(P13=0,"",P13/TrAvia_act!P9*1000)</f>
        <v>191.50684328693762</v>
      </c>
      <c r="Q33" s="75">
        <f>IF(Q13=0,"",Q13/TrAvia_act!Q9*1000)</f>
        <v>198.01039386350533</v>
      </c>
    </row>
    <row r="34" spans="1:17" ht="11.45" customHeight="1" x14ac:dyDescent="0.25">
      <c r="A34" s="93" t="s">
        <v>125</v>
      </c>
      <c r="B34" s="74">
        <f>IF(B14=0,"",B14/TrAvia_act!B10*1000)</f>
        <v>106.0161613912566</v>
      </c>
      <c r="C34" s="74">
        <f>IF(C14=0,"",C14/TrAvia_act!C10*1000)</f>
        <v>91.275807382305842</v>
      </c>
      <c r="D34" s="74">
        <f>IF(D14=0,"",D14/TrAvia_act!D10*1000)</f>
        <v>99.179907176573352</v>
      </c>
      <c r="E34" s="74">
        <f>IF(E14=0,"",E14/TrAvia_act!E10*1000)</f>
        <v>83.163883626268401</v>
      </c>
      <c r="F34" s="74">
        <f>IF(F14=0,"",F14/TrAvia_act!F10*1000)</f>
        <v>104.89022899603246</v>
      </c>
      <c r="G34" s="74">
        <f>IF(G14=0,"",G14/TrAvia_act!G10*1000)</f>
        <v>84.180368703255894</v>
      </c>
      <c r="H34" s="74">
        <f>IF(H14=0,"",H14/TrAvia_act!H10*1000)</f>
        <v>77.361458609777912</v>
      </c>
      <c r="I34" s="74">
        <f>IF(I14=0,"",I14/TrAvia_act!I10*1000)</f>
        <v>81.209552074244499</v>
      </c>
      <c r="J34" s="74">
        <f>IF(J14=0,"",J14/TrAvia_act!J10*1000)</f>
        <v>122.85735809994866</v>
      </c>
      <c r="K34" s="74">
        <f>IF(K14=0,"",K14/TrAvia_act!K10*1000)</f>
        <v>91.69290471600452</v>
      </c>
      <c r="L34" s="74">
        <f>IF(L14=0,"",L14/TrAvia_act!L10*1000)</f>
        <v>91.059878730061271</v>
      </c>
      <c r="M34" s="74">
        <f>IF(M14=0,"",M14/TrAvia_act!M10*1000)</f>
        <v>99.291825394328058</v>
      </c>
      <c r="N34" s="74">
        <f>IF(N14=0,"",N14/TrAvia_act!N10*1000)</f>
        <v>95.970362659113633</v>
      </c>
      <c r="O34" s="74">
        <f>IF(O14=0,"",O14/TrAvia_act!O10*1000)</f>
        <v>90.98862231209776</v>
      </c>
      <c r="P34" s="74">
        <f>IF(P14=0,"",P14/TrAvia_act!P10*1000)</f>
        <v>81.791479163615307</v>
      </c>
      <c r="Q34" s="74">
        <f>IF(Q14=0,"",Q14/TrAvia_act!Q10*1000)</f>
        <v>89.907840299019583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3833.2629680486084</v>
      </c>
      <c r="C37" s="134">
        <f>IF(C8=0,"",1000000*C8/TrAvia_act!C22)</f>
        <v>3146.2688912250628</v>
      </c>
      <c r="D37" s="134">
        <f>IF(D8=0,"",1000000*D8/TrAvia_act!D22)</f>
        <v>3379.597977750157</v>
      </c>
      <c r="E37" s="134">
        <f>IF(E8=0,"",1000000*E8/TrAvia_act!E22)</f>
        <v>2819.6184286587927</v>
      </c>
      <c r="F37" s="134">
        <f>IF(F8=0,"",1000000*F8/TrAvia_act!F22)</f>
        <v>3589.6494102363586</v>
      </c>
      <c r="G37" s="134">
        <f>IF(G8=0,"",1000000*G8/TrAvia_act!G22)</f>
        <v>2951.2540716053177</v>
      </c>
      <c r="H37" s="134">
        <f>IF(H8=0,"",1000000*H8/TrAvia_act!H22)</f>
        <v>2690.0331120552628</v>
      </c>
      <c r="I37" s="134">
        <f>IF(I8=0,"",1000000*I8/TrAvia_act!I22)</f>
        <v>2826.6921821249489</v>
      </c>
      <c r="J37" s="134">
        <f>IF(J8=0,"",1000000*J8/TrAvia_act!J22)</f>
        <v>4042.2806701652676</v>
      </c>
      <c r="K37" s="134">
        <f>IF(K8=0,"",1000000*K8/TrAvia_act!K22)</f>
        <v>2978.4483116901702</v>
      </c>
      <c r="L37" s="134">
        <f>IF(L8=0,"",1000000*L8/TrAvia_act!L22)</f>
        <v>3072.9793908424617</v>
      </c>
      <c r="M37" s="134">
        <f>IF(M8=0,"",1000000*M8/TrAvia_act!M22)</f>
        <v>3265.3433511964795</v>
      </c>
      <c r="N37" s="134">
        <f>IF(N8=0,"",1000000*N8/TrAvia_act!N22)</f>
        <v>3106.8306261884968</v>
      </c>
      <c r="O37" s="134">
        <f>IF(O8=0,"",1000000*O8/TrAvia_act!O22)</f>
        <v>3026.1873113234383</v>
      </c>
      <c r="P37" s="134">
        <f>IF(P8=0,"",1000000*P8/TrAvia_act!P22)</f>
        <v>3067.2452555225454</v>
      </c>
      <c r="Q37" s="134">
        <f>IF(Q8=0,"",1000000*Q8/TrAvia_act!Q22)</f>
        <v>3052.8385676185972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3307.8960428563428</v>
      </c>
      <c r="C39" s="77">
        <f>IF(C10=0,"",1000000*C10/TrAvia_act!C24)</f>
        <v>2838.4756185922042</v>
      </c>
      <c r="D39" s="77">
        <f>IF(D10=0,"",1000000*D10/TrAvia_act!D24)</f>
        <v>3103.7803082771161</v>
      </c>
      <c r="E39" s="77">
        <f>IF(E10=0,"",1000000*E10/TrAvia_act!E24)</f>
        <v>2595.1815425637469</v>
      </c>
      <c r="F39" s="77">
        <f>IF(F10=0,"",1000000*F10/TrAvia_act!F24)</f>
        <v>3310.7216125431019</v>
      </c>
      <c r="G39" s="77">
        <f>IF(G10=0,"",1000000*G10/TrAvia_act!G24)</f>
        <v>2740.4073354416782</v>
      </c>
      <c r="H39" s="77">
        <f>IF(H10=0,"",1000000*H10/TrAvia_act!H24)</f>
        <v>2503.7615181956735</v>
      </c>
      <c r="I39" s="77">
        <f>IF(I10=0,"",1000000*I10/TrAvia_act!I24)</f>
        <v>2653.5295846633671</v>
      </c>
      <c r="J39" s="77">
        <f>IF(J10=0,"",1000000*J10/TrAvia_act!J24)</f>
        <v>3787.7328480505125</v>
      </c>
      <c r="K39" s="77">
        <f>IF(K10=0,"",1000000*K10/TrAvia_act!K24)</f>
        <v>2809.1247811670464</v>
      </c>
      <c r="L39" s="77">
        <f>IF(L10=0,"",1000000*L10/TrAvia_act!L24)</f>
        <v>2902.4387996945075</v>
      </c>
      <c r="M39" s="77">
        <f>IF(M10=0,"",1000000*M10/TrAvia_act!M24)</f>
        <v>3108.6792520953682</v>
      </c>
      <c r="N39" s="77">
        <f>IF(N10=0,"",1000000*N10/TrAvia_act!N24)</f>
        <v>2924.3663680930199</v>
      </c>
      <c r="O39" s="77">
        <f>IF(O10=0,"",1000000*O10/TrAvia_act!O24)</f>
        <v>2806.0401400053265</v>
      </c>
      <c r="P39" s="77">
        <f>IF(P10=0,"",1000000*P10/TrAvia_act!P24)</f>
        <v>2858.3932456179841</v>
      </c>
      <c r="Q39" s="77">
        <f>IF(Q10=0,"",1000000*Q10/TrAvia_act!Q24)</f>
        <v>2883.8322833013326</v>
      </c>
    </row>
    <row r="40" spans="1:17" ht="11.45" customHeight="1" x14ac:dyDescent="0.25">
      <c r="A40" s="116" t="s">
        <v>125</v>
      </c>
      <c r="B40" s="77">
        <f>IF(B11=0,"",1000000*B11/TrAvia_act!B25)</f>
        <v>6729.0419059736432</v>
      </c>
      <c r="C40" s="77">
        <f>IF(C11=0,"",1000000*C11/TrAvia_act!C25)</f>
        <v>4951.0868188221839</v>
      </c>
      <c r="D40" s="77">
        <f>IF(D11=0,"",1000000*D11/TrAvia_act!D25)</f>
        <v>5431.2342154714979</v>
      </c>
      <c r="E40" s="77">
        <f>IF(E11=0,"",1000000*E11/TrAvia_act!E25)</f>
        <v>4509.2683213724531</v>
      </c>
      <c r="F40" s="77">
        <f>IF(F11=0,"",1000000*F11/TrAvia_act!F25)</f>
        <v>5965.4941930733585</v>
      </c>
      <c r="G40" s="77">
        <f>IF(G11=0,"",1000000*G11/TrAvia_act!G25)</f>
        <v>4884.1874791292103</v>
      </c>
      <c r="H40" s="77">
        <f>IF(H11=0,"",1000000*H11/TrAvia_act!H25)</f>
        <v>4521.4000152853505</v>
      </c>
      <c r="I40" s="77">
        <f>IF(I11=0,"",1000000*I11/TrAvia_act!I25)</f>
        <v>4738.1898823488646</v>
      </c>
      <c r="J40" s="77">
        <f>IF(J11=0,"",1000000*J11/TrAvia_act!J25)</f>
        <v>7138.5355171027959</v>
      </c>
      <c r="K40" s="77">
        <f>IF(K11=0,"",1000000*K11/TrAvia_act!K25)</f>
        <v>5262.914561863884</v>
      </c>
      <c r="L40" s="77">
        <f>IF(L11=0,"",1000000*L11/TrAvia_act!L25)</f>
        <v>5186.7907279477986</v>
      </c>
      <c r="M40" s="77">
        <f>IF(M11=0,"",1000000*M11/TrAvia_act!M25)</f>
        <v>5346.4248660939693</v>
      </c>
      <c r="N40" s="77">
        <f>IF(N11=0,"",1000000*N11/TrAvia_act!N25)</f>
        <v>5096.109315255716</v>
      </c>
      <c r="O40" s="77">
        <f>IF(O11=0,"",1000000*O11/TrAvia_act!O25)</f>
        <v>4933.1369705686857</v>
      </c>
      <c r="P40" s="77">
        <f>IF(P11=0,"",1000000*P11/TrAvia_act!P25)</f>
        <v>5064.9574597700903</v>
      </c>
      <c r="Q40" s="77">
        <f>IF(Q11=0,"",1000000*Q11/TrAvia_act!Q25)</f>
        <v>5202.8715710564611</v>
      </c>
    </row>
    <row r="41" spans="1:17" ht="11.45" customHeight="1" x14ac:dyDescent="0.25">
      <c r="A41" s="128" t="s">
        <v>18</v>
      </c>
      <c r="B41" s="133">
        <f>IF(B12=0,"",1000000*B12/TrAvia_act!B26)</f>
        <v>4728.0069765638173</v>
      </c>
      <c r="C41" s="133">
        <f>IF(C12=0,"",1000000*C12/TrAvia_act!C26)</f>
        <v>3990.2520979984661</v>
      </c>
      <c r="D41" s="133">
        <f>IF(D12=0,"",1000000*D12/TrAvia_act!D26)</f>
        <v>4316.2423160382741</v>
      </c>
      <c r="E41" s="133">
        <f>IF(E12=0,"",1000000*E12/TrAvia_act!E26)</f>
        <v>3471.2444415057457</v>
      </c>
      <c r="F41" s="133">
        <f>IF(F12=0,"",1000000*F12/TrAvia_act!F26)</f>
        <v>4419.8000187546477</v>
      </c>
      <c r="G41" s="133">
        <f>IF(G12=0,"",1000000*G12/TrAvia_act!G26)</f>
        <v>3506.9605045799831</v>
      </c>
      <c r="H41" s="133">
        <f>IF(H12=0,"",1000000*H12/TrAvia_act!H26)</f>
        <v>3247.8946596811002</v>
      </c>
      <c r="I41" s="133">
        <f>IF(I12=0,"",1000000*I12/TrAvia_act!I26)</f>
        <v>3281.1578830359649</v>
      </c>
      <c r="J41" s="133">
        <f>IF(J12=0,"",1000000*J12/TrAvia_act!J26)</f>
        <v>4835.2724854840271</v>
      </c>
      <c r="K41" s="133">
        <f>IF(K12=0,"",1000000*K12/TrAvia_act!K26)</f>
        <v>3614.6344588015845</v>
      </c>
      <c r="L41" s="133">
        <f>IF(L12=0,"",1000000*L12/TrAvia_act!L26)</f>
        <v>3384.1387239522637</v>
      </c>
      <c r="M41" s="133">
        <f>IF(M12=0,"",1000000*M12/TrAvia_act!M26)</f>
        <v>3386.8920566063493</v>
      </c>
      <c r="N41" s="133">
        <f>IF(N12=0,"",1000000*N12/TrAvia_act!N26)</f>
        <v>3182.5647959607422</v>
      </c>
      <c r="O41" s="133">
        <f>IF(O12=0,"",1000000*O12/TrAvia_act!O26)</f>
        <v>3028.3586822950492</v>
      </c>
      <c r="P41" s="133">
        <f>IF(P12=0,"",1000000*P12/TrAvia_act!P26)</f>
        <v>3090.6128169205499</v>
      </c>
      <c r="Q41" s="133">
        <f>IF(Q12=0,"",1000000*Q12/TrAvia_act!Q26)</f>
        <v>3055.3277531630183</v>
      </c>
    </row>
    <row r="42" spans="1:17" ht="11.45" customHeight="1" x14ac:dyDescent="0.25">
      <c r="A42" s="95" t="s">
        <v>126</v>
      </c>
      <c r="B42" s="75">
        <f>IF(B13=0,"",1000000*B13/TrAvia_act!B27)</f>
        <v>4502.8724301784769</v>
      </c>
      <c r="C42" s="75">
        <f>IF(C13=0,"",1000000*C13/TrAvia_act!C27)</f>
        <v>3760.2243300294799</v>
      </c>
      <c r="D42" s="75">
        <f>IF(D13=0,"",1000000*D13/TrAvia_act!D27)</f>
        <v>4033.1844114840464</v>
      </c>
      <c r="E42" s="75">
        <f>IF(E13=0,"",1000000*E13/TrAvia_act!E27)</f>
        <v>3292.9959111120525</v>
      </c>
      <c r="F42" s="75">
        <f>IF(F13=0,"",1000000*F13/TrAvia_act!F27)</f>
        <v>4109.2763103193111</v>
      </c>
      <c r="G42" s="75">
        <f>IF(G13=0,"",1000000*G13/TrAvia_act!G27)</f>
        <v>3272.1011863017443</v>
      </c>
      <c r="H42" s="75">
        <f>IF(H13=0,"",1000000*H13/TrAvia_act!H27)</f>
        <v>3116.7999131302395</v>
      </c>
      <c r="I42" s="75">
        <f>IF(I13=0,"",1000000*I13/TrAvia_act!I27)</f>
        <v>3145.3238988641774</v>
      </c>
      <c r="J42" s="75">
        <f>IF(J13=0,"",1000000*J13/TrAvia_act!J27)</f>
        <v>4644.5823812219487</v>
      </c>
      <c r="K42" s="75">
        <f>IF(K13=0,"",1000000*K13/TrAvia_act!K27)</f>
        <v>3460.5772713859587</v>
      </c>
      <c r="L42" s="75">
        <f>IF(L13=0,"",1000000*L13/TrAvia_act!L27)</f>
        <v>3295.6008664778201</v>
      </c>
      <c r="M42" s="75">
        <f>IF(M13=0,"",1000000*M13/TrAvia_act!M27)</f>
        <v>3318.1519263547416</v>
      </c>
      <c r="N42" s="75">
        <f>IF(N13=0,"",1000000*N13/TrAvia_act!N27)</f>
        <v>3087.7368425350446</v>
      </c>
      <c r="O42" s="75">
        <f>IF(O13=0,"",1000000*O13/TrAvia_act!O27)</f>
        <v>2873.6764975239676</v>
      </c>
      <c r="P42" s="75">
        <f>IF(P13=0,"",1000000*P13/TrAvia_act!P27)</f>
        <v>2889.2122903929921</v>
      </c>
      <c r="Q42" s="75">
        <f>IF(Q13=0,"",1000000*Q13/TrAvia_act!Q27)</f>
        <v>2877.5583747310357</v>
      </c>
    </row>
    <row r="43" spans="1:17" ht="11.45" customHeight="1" x14ac:dyDescent="0.25">
      <c r="A43" s="93" t="s">
        <v>125</v>
      </c>
      <c r="B43" s="74">
        <f>IF(B14=0,"",1000000*B14/TrAvia_act!B28)</f>
        <v>6754.2178940318863</v>
      </c>
      <c r="C43" s="74">
        <f>IF(C14=0,"",1000000*C14/TrAvia_act!C28)</f>
        <v>5762.5971954644192</v>
      </c>
      <c r="D43" s="74">
        <f>IF(D14=0,"",1000000*D14/TrAvia_act!D28)</f>
        <v>6357.9714636425369</v>
      </c>
      <c r="E43" s="74">
        <f>IF(E14=0,"",1000000*E14/TrAvia_act!E28)</f>
        <v>5242.5892122930754</v>
      </c>
      <c r="F43" s="74">
        <f>IF(F14=0,"",1000000*F14/TrAvia_act!F28)</f>
        <v>6729.5859595818829</v>
      </c>
      <c r="G43" s="74">
        <f>IF(G14=0,"",1000000*G14/TrAvia_act!G28)</f>
        <v>5460.8595552558863</v>
      </c>
      <c r="H43" s="74">
        <f>IF(H14=0,"",1000000*H14/TrAvia_act!H28)</f>
        <v>4980.7288549988434</v>
      </c>
      <c r="I43" s="74">
        <f>IF(I14=0,"",1000000*I14/TrAvia_act!I28)</f>
        <v>5395.0742617094083</v>
      </c>
      <c r="J43" s="74">
        <f>IF(J14=0,"",1000000*J14/TrAvia_act!J28)</f>
        <v>7591.2841810453829</v>
      </c>
      <c r="K43" s="74">
        <f>IF(K14=0,"",1000000*K14/TrAvia_act!K28)</f>
        <v>5377.4527672623472</v>
      </c>
      <c r="L43" s="74">
        <f>IF(L14=0,"",1000000*L14/TrAvia_act!L28)</f>
        <v>5291.7271077198393</v>
      </c>
      <c r="M43" s="74">
        <f>IF(M14=0,"",1000000*M14/TrAvia_act!M28)</f>
        <v>5422.1976523170042</v>
      </c>
      <c r="N43" s="74">
        <f>IF(N14=0,"",1000000*N14/TrAvia_act!N28)</f>
        <v>4899.7196282639106</v>
      </c>
      <c r="O43" s="74">
        <f>IF(O14=0,"",1000000*O14/TrAvia_act!O28)</f>
        <v>4972.934719417216</v>
      </c>
      <c r="P43" s="74">
        <f>IF(P14=0,"",1000000*P14/TrAvia_act!P28)</f>
        <v>5713.5033949538583</v>
      </c>
      <c r="Q43" s="74">
        <f>IF(Q14=0,"",1000000*Q14/TrAvia_act!Q28)</f>
        <v>5374.0587761888719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0.97698854723460915</v>
      </c>
      <c r="C46" s="129">
        <f t="shared" si="5"/>
        <v>0.97708174229973732</v>
      </c>
      <c r="D46" s="129">
        <f t="shared" si="5"/>
        <v>0.97581166218864457</v>
      </c>
      <c r="E46" s="129">
        <f t="shared" si="5"/>
        <v>0.9692682404052505</v>
      </c>
      <c r="F46" s="129">
        <f t="shared" si="5"/>
        <v>0.973229136562902</v>
      </c>
      <c r="G46" s="129">
        <f t="shared" si="5"/>
        <v>0.97336617758332578</v>
      </c>
      <c r="H46" s="129">
        <f t="shared" si="5"/>
        <v>0.96700911245409427</v>
      </c>
      <c r="I46" s="129">
        <f t="shared" si="5"/>
        <v>0.97115728728029693</v>
      </c>
      <c r="J46" s="129">
        <f t="shared" si="5"/>
        <v>0.96916345376259072</v>
      </c>
      <c r="K46" s="129">
        <f t="shared" si="5"/>
        <v>0.96998350597122096</v>
      </c>
      <c r="L46" s="129">
        <f t="shared" si="5"/>
        <v>0.97523720522662483</v>
      </c>
      <c r="M46" s="129">
        <f t="shared" si="5"/>
        <v>0.97746084612739514</v>
      </c>
      <c r="N46" s="129">
        <f t="shared" si="5"/>
        <v>0.97764449116258312</v>
      </c>
      <c r="O46" s="129">
        <f t="shared" si="5"/>
        <v>0.98096269391028024</v>
      </c>
      <c r="P46" s="129">
        <f t="shared" si="5"/>
        <v>0.98335249417888748</v>
      </c>
      <c r="Q46" s="129">
        <f t="shared" si="5"/>
        <v>0.98314296539036883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0.71361919896026371</v>
      </c>
      <c r="C48" s="52">
        <f t="shared" si="7"/>
        <v>0.75306774831118861</v>
      </c>
      <c r="D48" s="52">
        <f t="shared" si="7"/>
        <v>0.78997110888744415</v>
      </c>
      <c r="E48" s="52">
        <f t="shared" si="7"/>
        <v>0.78751074404818144</v>
      </c>
      <c r="F48" s="52">
        <f t="shared" si="7"/>
        <v>0.80329760581232657</v>
      </c>
      <c r="G48" s="52">
        <f t="shared" si="7"/>
        <v>0.81493209380195752</v>
      </c>
      <c r="H48" s="52">
        <f t="shared" si="7"/>
        <v>0.81695456993088278</v>
      </c>
      <c r="I48" s="52">
        <f t="shared" si="7"/>
        <v>0.83593685719894506</v>
      </c>
      <c r="J48" s="52">
        <f t="shared" si="7"/>
        <v>0.83914642960757357</v>
      </c>
      <c r="K48" s="52">
        <f t="shared" si="7"/>
        <v>0.85171188113458629</v>
      </c>
      <c r="L48" s="52">
        <f t="shared" si="7"/>
        <v>0.85234789936279964</v>
      </c>
      <c r="M48" s="52">
        <f t="shared" si="7"/>
        <v>0.86541577543702275</v>
      </c>
      <c r="N48" s="52">
        <f t="shared" si="7"/>
        <v>0.84291226024071719</v>
      </c>
      <c r="O48" s="52">
        <f t="shared" si="7"/>
        <v>0.81545975560621675</v>
      </c>
      <c r="P48" s="52">
        <f t="shared" si="7"/>
        <v>0.8296578934896518</v>
      </c>
      <c r="Q48" s="52">
        <f t="shared" si="7"/>
        <v>0.86103311766566382</v>
      </c>
    </row>
    <row r="49" spans="1:17" ht="11.45" customHeight="1" x14ac:dyDescent="0.25">
      <c r="A49" s="116" t="s">
        <v>125</v>
      </c>
      <c r="B49" s="52">
        <f t="shared" ref="B49:Q49" si="8">IF(B11=0,0,B11/B$7)</f>
        <v>0.26336934827434538</v>
      </c>
      <c r="C49" s="52">
        <f t="shared" si="8"/>
        <v>0.22401399398854863</v>
      </c>
      <c r="D49" s="52">
        <f t="shared" si="8"/>
        <v>0.18584055330120042</v>
      </c>
      <c r="E49" s="52">
        <f t="shared" si="8"/>
        <v>0.18175749635706892</v>
      </c>
      <c r="F49" s="52">
        <f t="shared" si="8"/>
        <v>0.16993153075057546</v>
      </c>
      <c r="G49" s="52">
        <f t="shared" si="8"/>
        <v>0.15843408378136831</v>
      </c>
      <c r="H49" s="52">
        <f t="shared" si="8"/>
        <v>0.15005454252321143</v>
      </c>
      <c r="I49" s="52">
        <f t="shared" si="8"/>
        <v>0.13522043008135184</v>
      </c>
      <c r="J49" s="52">
        <f t="shared" si="8"/>
        <v>0.13001702415501717</v>
      </c>
      <c r="K49" s="52">
        <f t="shared" si="8"/>
        <v>0.11827162483663477</v>
      </c>
      <c r="L49" s="52">
        <f t="shared" si="8"/>
        <v>0.12288930586382515</v>
      </c>
      <c r="M49" s="52">
        <f t="shared" si="8"/>
        <v>0.11204507069037245</v>
      </c>
      <c r="N49" s="52">
        <f t="shared" si="8"/>
        <v>0.1347322309218659</v>
      </c>
      <c r="O49" s="52">
        <f t="shared" si="8"/>
        <v>0.16550293830406343</v>
      </c>
      <c r="P49" s="52">
        <f t="shared" si="8"/>
        <v>0.15369460068923571</v>
      </c>
      <c r="Q49" s="52">
        <f t="shared" si="8"/>
        <v>0.1221098477247049</v>
      </c>
    </row>
    <row r="50" spans="1:17" ht="11.45" customHeight="1" x14ac:dyDescent="0.25">
      <c r="A50" s="128" t="s">
        <v>18</v>
      </c>
      <c r="B50" s="127">
        <f t="shared" ref="B50:Q50" si="9">IF(B12=0,0,B12/B$7)</f>
        <v>2.3011452765390857E-2</v>
      </c>
      <c r="C50" s="127">
        <f t="shared" si="9"/>
        <v>2.2918257700262745E-2</v>
      </c>
      <c r="D50" s="127">
        <f t="shared" si="9"/>
        <v>2.4188337811355428E-2</v>
      </c>
      <c r="E50" s="127">
        <f t="shared" si="9"/>
        <v>3.0731759594749546E-2</v>
      </c>
      <c r="F50" s="127">
        <f t="shared" si="9"/>
        <v>2.6770863437097971E-2</v>
      </c>
      <c r="G50" s="127">
        <f t="shared" si="9"/>
        <v>2.6633822416674294E-2</v>
      </c>
      <c r="H50" s="127">
        <f t="shared" si="9"/>
        <v>3.2990887545905692E-2</v>
      </c>
      <c r="I50" s="127">
        <f t="shared" si="9"/>
        <v>2.8842712719703144E-2</v>
      </c>
      <c r="J50" s="127">
        <f t="shared" si="9"/>
        <v>3.0836546237409317E-2</v>
      </c>
      <c r="K50" s="127">
        <f t="shared" si="9"/>
        <v>3.0016494028779019E-2</v>
      </c>
      <c r="L50" s="127">
        <f t="shared" si="9"/>
        <v>2.4762794773375247E-2</v>
      </c>
      <c r="M50" s="127">
        <f t="shared" si="9"/>
        <v>2.2539153872604797E-2</v>
      </c>
      <c r="N50" s="127">
        <f t="shared" si="9"/>
        <v>2.2355508837416917E-2</v>
      </c>
      <c r="O50" s="127">
        <f t="shared" si="9"/>
        <v>1.9037306089719722E-2</v>
      </c>
      <c r="P50" s="127">
        <f t="shared" si="9"/>
        <v>1.6647505821112504E-2</v>
      </c>
      <c r="Q50" s="127">
        <f t="shared" si="9"/>
        <v>1.6857034609631279E-2</v>
      </c>
    </row>
    <row r="51" spans="1:17" ht="11.45" customHeight="1" x14ac:dyDescent="0.25">
      <c r="A51" s="95" t="s">
        <v>126</v>
      </c>
      <c r="B51" s="48">
        <f t="shared" ref="B51:Q51" si="10">IF(B13=0,0,B13/B$7)</f>
        <v>1.9724140229557197E-2</v>
      </c>
      <c r="C51" s="48">
        <f t="shared" si="10"/>
        <v>1.9116058717518526E-2</v>
      </c>
      <c r="D51" s="48">
        <f t="shared" si="10"/>
        <v>1.9850124620279422E-2</v>
      </c>
      <c r="E51" s="48">
        <f t="shared" si="10"/>
        <v>2.6488203051171281E-2</v>
      </c>
      <c r="F51" s="48">
        <f t="shared" si="10"/>
        <v>2.1940383839757976E-2</v>
      </c>
      <c r="G51" s="48">
        <f t="shared" si="10"/>
        <v>2.2183683088385222E-2</v>
      </c>
      <c r="H51" s="48">
        <f t="shared" si="10"/>
        <v>2.9432601146871989E-2</v>
      </c>
      <c r="I51" s="48">
        <f t="shared" si="10"/>
        <v>2.5979322668209584E-2</v>
      </c>
      <c r="J51" s="48">
        <f t="shared" si="10"/>
        <v>2.7703606837929856E-2</v>
      </c>
      <c r="K51" s="48">
        <f t="shared" si="10"/>
        <v>2.6427603232247257E-2</v>
      </c>
      <c r="L51" s="48">
        <f t="shared" si="10"/>
        <v>2.3045321668367386E-2</v>
      </c>
      <c r="M51" s="48">
        <f t="shared" si="10"/>
        <v>2.1360281542008076E-2</v>
      </c>
      <c r="N51" s="48">
        <f t="shared" si="10"/>
        <v>2.0554313373110613E-2</v>
      </c>
      <c r="O51" s="48">
        <f t="shared" si="10"/>
        <v>1.6733821169693661E-2</v>
      </c>
      <c r="P51" s="48">
        <f t="shared" si="10"/>
        <v>1.4452891507902153E-2</v>
      </c>
      <c r="Q51" s="48">
        <f t="shared" si="10"/>
        <v>1.4745729011832366E-2</v>
      </c>
    </row>
    <row r="52" spans="1:17" ht="11.45" customHeight="1" x14ac:dyDescent="0.25">
      <c r="A52" s="93" t="s">
        <v>125</v>
      </c>
      <c r="B52" s="46">
        <f t="shared" ref="B52:Q52" si="11">IF(B14=0,0,B14/B$7)</f>
        <v>3.2873125358336619E-3</v>
      </c>
      <c r="C52" s="46">
        <f t="shared" si="11"/>
        <v>3.8021989827442182E-3</v>
      </c>
      <c r="D52" s="46">
        <f t="shared" si="11"/>
        <v>4.3382131910760045E-3</v>
      </c>
      <c r="E52" s="46">
        <f t="shared" si="11"/>
        <v>4.2435565435782613E-3</v>
      </c>
      <c r="F52" s="46">
        <f t="shared" si="11"/>
        <v>4.8304795973399964E-3</v>
      </c>
      <c r="G52" s="46">
        <f t="shared" si="11"/>
        <v>4.4501393282890735E-3</v>
      </c>
      <c r="H52" s="46">
        <f t="shared" si="11"/>
        <v>3.5582863990337049E-3</v>
      </c>
      <c r="I52" s="46">
        <f t="shared" si="11"/>
        <v>2.8633900514935576E-3</v>
      </c>
      <c r="J52" s="46">
        <f t="shared" si="11"/>
        <v>3.1329393994794603E-3</v>
      </c>
      <c r="K52" s="46">
        <f t="shared" si="11"/>
        <v>3.5888907965317628E-3</v>
      </c>
      <c r="L52" s="46">
        <f t="shared" si="11"/>
        <v>1.7174731050078622E-3</v>
      </c>
      <c r="M52" s="46">
        <f t="shared" si="11"/>
        <v>1.1788723305967207E-3</v>
      </c>
      <c r="N52" s="46">
        <f t="shared" si="11"/>
        <v>1.8011954643063041E-3</v>
      </c>
      <c r="O52" s="46">
        <f t="shared" si="11"/>
        <v>2.3034849200260585E-3</v>
      </c>
      <c r="P52" s="46">
        <f t="shared" si="11"/>
        <v>2.1946143132103523E-3</v>
      </c>
      <c r="Q52" s="46">
        <f t="shared" si="11"/>
        <v>2.1113055977989132E-3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332.77964076409182</v>
      </c>
      <c r="C54" s="68">
        <f>IF(TrAvia_act!C39=0,"",(SUMPRODUCT(C56:C58,TrAvia_act!C14:C16)+SUMPRODUCT(C60:C61,TrAvia_act!C18:C19))/TrAvia_act!C12)</f>
        <v>319.13902842652112</v>
      </c>
      <c r="D54" s="68">
        <f>IF(TrAvia_act!D39=0,"",(SUMPRODUCT(D56:D58,TrAvia_act!D14:D16)+SUMPRODUCT(D60:D61,TrAvia_act!D18:D19))/TrAvia_act!D12)</f>
        <v>324.34399231067744</v>
      </c>
      <c r="E54" s="68">
        <f>IF(TrAvia_act!E39=0,"",(SUMPRODUCT(E56:E58,TrAvia_act!E14:E16)+SUMPRODUCT(E60:E61,TrAvia_act!E18:E19))/TrAvia_act!E12)</f>
        <v>322.47277671369949</v>
      </c>
      <c r="F54" s="68">
        <f>IF(TrAvia_act!F39=0,"",(SUMPRODUCT(F56:F58,TrAvia_act!F14:F16)+SUMPRODUCT(F60:F61,TrAvia_act!F18:F19))/TrAvia_act!F12)</f>
        <v>318.01412585977499</v>
      </c>
      <c r="G54" s="68">
        <f>IF(TrAvia_act!G39=0,"",(SUMPRODUCT(G56:G58,TrAvia_act!G14:G16)+SUMPRODUCT(G60:G61,TrAvia_act!G18:G19))/TrAvia_act!G12)</f>
        <v>312.3834489896098</v>
      </c>
      <c r="H54" s="68">
        <f>IF(TrAvia_act!H39=0,"",(SUMPRODUCT(H56:H58,TrAvia_act!H14:H16)+SUMPRODUCT(H60:H61,TrAvia_act!H18:H19))/TrAvia_act!H12)</f>
        <v>310.67219175931683</v>
      </c>
      <c r="I54" s="68">
        <f>IF(TrAvia_act!I39=0,"",(SUMPRODUCT(I56:I58,TrAvia_act!I14:I16)+SUMPRODUCT(I60:I61,TrAvia_act!I18:I19))/TrAvia_act!I12)</f>
        <v>309.48626079091372</v>
      </c>
      <c r="J54" s="68">
        <f>IF(TrAvia_act!J39=0,"",(SUMPRODUCT(J56:J58,TrAvia_act!J14:J16)+SUMPRODUCT(J60:J61,TrAvia_act!J18:J19))/TrAvia_act!J12)</f>
        <v>310.82844706014646</v>
      </c>
      <c r="K54" s="68">
        <f>IF(TrAvia_act!K39=0,"",(SUMPRODUCT(K56:K58,TrAvia_act!K14:K16)+SUMPRODUCT(K60:K61,TrAvia_act!K18:K19))/TrAvia_act!K12)</f>
        <v>309.20143624336396</v>
      </c>
      <c r="L54" s="68">
        <f>IF(TrAvia_act!L39=0,"",(SUMPRODUCT(L56:L58,TrAvia_act!L14:L16)+SUMPRODUCT(L60:L61,TrAvia_act!L18:L19))/TrAvia_act!L12)</f>
        <v>313.9741976601573</v>
      </c>
      <c r="M54" s="68">
        <f>IF(TrAvia_act!M39=0,"",(SUMPRODUCT(M56:M58,TrAvia_act!M14:M16)+SUMPRODUCT(M60:M61,TrAvia_act!M18:M19))/TrAvia_act!M12)</f>
        <v>313.52395200734571</v>
      </c>
      <c r="N54" s="68">
        <f>IF(TrAvia_act!N39=0,"",(SUMPRODUCT(N56:N58,TrAvia_act!N14:N16)+SUMPRODUCT(N60:N61,TrAvia_act!N18:N19))/TrAvia_act!N12)</f>
        <v>317.00662036875889</v>
      </c>
      <c r="O54" s="68">
        <f>IF(TrAvia_act!O39=0,"",(SUMPRODUCT(O56:O58,TrAvia_act!O14:O16)+SUMPRODUCT(O60:O61,TrAvia_act!O18:O19))/TrAvia_act!O12)</f>
        <v>319.78236237352252</v>
      </c>
      <c r="P54" s="68">
        <f>IF(TrAvia_act!P39=0,"",(SUMPRODUCT(P56:P58,TrAvia_act!P14:P16)+SUMPRODUCT(P60:P61,TrAvia_act!P18:P19))/TrAvia_act!P12)</f>
        <v>319.47092131101959</v>
      </c>
      <c r="Q54" s="68">
        <f>IF(TrAvia_act!Q39=0,"",(SUMPRODUCT(Q56:Q58,TrAvia_act!Q14:Q16)+SUMPRODUCT(Q60:Q61,TrAvia_act!Q18:Q19))/TrAvia_act!Q12)</f>
        <v>316.1420011756731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330.50024442037721</v>
      </c>
      <c r="C55" s="134">
        <f>IF(TrAvia_act!C40=0,"",SUMPRODUCT(C56:C58,TrAvia_act!C14:C16)/TrAvia_act!C13)</f>
        <v>316.7659391451312</v>
      </c>
      <c r="D55" s="134">
        <f>IF(TrAvia_act!D40=0,"",SUMPRODUCT(D56:D58,TrAvia_act!D14:D16)/TrAvia_act!D13)</f>
        <v>321.9082882418133</v>
      </c>
      <c r="E55" s="134">
        <f>IF(TrAvia_act!E40=0,"",SUMPRODUCT(E56:E58,TrAvia_act!E14:E16)/TrAvia_act!E13)</f>
        <v>319.39087134187122</v>
      </c>
      <c r="F55" s="134">
        <f>IF(TrAvia_act!F40=0,"",SUMPRODUCT(F56:F58,TrAvia_act!F14:F16)/TrAvia_act!F13)</f>
        <v>315.27569583227029</v>
      </c>
      <c r="G55" s="134">
        <f>IF(TrAvia_act!G40=0,"",SUMPRODUCT(G56:G58,TrAvia_act!G14:G16)/TrAvia_act!G13)</f>
        <v>309.63255474632922</v>
      </c>
      <c r="H55" s="134">
        <f>IF(TrAvia_act!H40=0,"",SUMPRODUCT(H56:H58,TrAvia_act!H14:H16)/TrAvia_act!H13)</f>
        <v>307.5101121862042</v>
      </c>
      <c r="I55" s="134">
        <f>IF(TrAvia_act!I40=0,"",SUMPRODUCT(I56:I58,TrAvia_act!I14:I16)/TrAvia_act!I13)</f>
        <v>306.60913804180871</v>
      </c>
      <c r="J55" s="134">
        <f>IF(TrAvia_act!J40=0,"",SUMPRODUCT(J56:J58,TrAvia_act!J14:J16)/TrAvia_act!J13)</f>
        <v>307.83949888848093</v>
      </c>
      <c r="K55" s="134">
        <f>IF(TrAvia_act!K40=0,"",SUMPRODUCT(K56:K58,TrAvia_act!K14:K16)/TrAvia_act!K13)</f>
        <v>306.46880206386282</v>
      </c>
      <c r="L55" s="134">
        <f>IF(TrAvia_act!L40=0,"",SUMPRODUCT(L56:L58,TrAvia_act!L14:L16)/TrAvia_act!L13)</f>
        <v>311.6876744914855</v>
      </c>
      <c r="M55" s="134">
        <f>IF(TrAvia_act!M40=0,"",SUMPRODUCT(M56:M58,TrAvia_act!M14:M16)/TrAvia_act!M13)</f>
        <v>311.36185418550497</v>
      </c>
      <c r="N55" s="134">
        <f>IF(TrAvia_act!N40=0,"",SUMPRODUCT(N56:N58,TrAvia_act!N14:N16)/TrAvia_act!N13)</f>
        <v>314.95107156132951</v>
      </c>
      <c r="O55" s="134">
        <f>IF(TrAvia_act!O40=0,"",SUMPRODUCT(O56:O58,TrAvia_act!O14:O16)/TrAvia_act!O13)</f>
        <v>318.09540002317993</v>
      </c>
      <c r="P55" s="134">
        <f>IF(TrAvia_act!P40=0,"",SUMPRODUCT(P56:P58,TrAvia_act!P14:P16)/TrAvia_act!P13)</f>
        <v>318.06590143937899</v>
      </c>
      <c r="Q55" s="134">
        <f>IF(TrAvia_act!Q40=0,"",SUMPRODUCT(Q56:Q58,TrAvia_act!Q14:Q16)/TrAvia_act!Q13)</f>
        <v>314.68056159062928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306.7264262551962</v>
      </c>
      <c r="C57" s="77">
        <v>306.50010679198425</v>
      </c>
      <c r="D57" s="77">
        <v>315.24082595562135</v>
      </c>
      <c r="E57" s="77">
        <v>313.39970877084409</v>
      </c>
      <c r="F57" s="77">
        <v>308.16209668417531</v>
      </c>
      <c r="G57" s="77">
        <v>302.26910658792059</v>
      </c>
      <c r="H57" s="77">
        <v>300.38832090686299</v>
      </c>
      <c r="I57" s="77">
        <v>301.12132409848107</v>
      </c>
      <c r="J57" s="77">
        <v>302.19498077853746</v>
      </c>
      <c r="K57" s="77">
        <v>300.73781489320424</v>
      </c>
      <c r="L57" s="77">
        <v>305.37898976981757</v>
      </c>
      <c r="M57" s="77">
        <v>306.68834928251385</v>
      </c>
      <c r="N57" s="77">
        <v>308.94984460498716</v>
      </c>
      <c r="O57" s="77">
        <v>309.92746041495212</v>
      </c>
      <c r="P57" s="77">
        <v>310.3652467946074</v>
      </c>
      <c r="Q57" s="77">
        <v>308.21694100567612</v>
      </c>
    </row>
    <row r="58" spans="1:17" ht="11.45" customHeight="1" x14ac:dyDescent="0.25">
      <c r="A58" s="116" t="s">
        <v>125</v>
      </c>
      <c r="B58" s="77">
        <v>418.3623565943937</v>
      </c>
      <c r="C58" s="77">
        <v>356.95792502591615</v>
      </c>
      <c r="D58" s="77">
        <v>353.70884710871985</v>
      </c>
      <c r="E58" s="77">
        <v>348.23439651534761</v>
      </c>
      <c r="F58" s="77">
        <v>353.89326861240284</v>
      </c>
      <c r="G58" s="77">
        <v>353.98821867904275</v>
      </c>
      <c r="H58" s="77">
        <v>353.08603833192922</v>
      </c>
      <c r="I58" s="77">
        <v>345.53932698813361</v>
      </c>
      <c r="J58" s="77">
        <v>350.03748316464561</v>
      </c>
      <c r="K58" s="77">
        <v>355.21553181795571</v>
      </c>
      <c r="L58" s="77">
        <v>363.81747028622294</v>
      </c>
      <c r="M58" s="77">
        <v>352.89805191956293</v>
      </c>
      <c r="N58" s="77">
        <v>358.51993707792997</v>
      </c>
      <c r="O58" s="77">
        <v>365.5647891358102</v>
      </c>
      <c r="P58" s="77">
        <v>367.25419620517306</v>
      </c>
      <c r="Q58" s="77">
        <v>369.28828134891017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470.5695071532881</v>
      </c>
      <c r="C59" s="133">
        <f>IF(TrAvia_act!C44=0,"",SUMPRODUCT(C60:C61,TrAvia_act!C18:C19)/TrAvia_act!C17)</f>
        <v>468.90328531135407</v>
      </c>
      <c r="D59" s="133">
        <f>IF(TrAvia_act!D44=0,"",SUMPRODUCT(D60:D61,TrAvia_act!D18:D19)/TrAvia_act!D17)</f>
        <v>466.84836182110269</v>
      </c>
      <c r="E59" s="133">
        <f>IF(TrAvia_act!E44=0,"",SUMPRODUCT(E60:E61,TrAvia_act!E18:E19)/TrAvia_act!E17)</f>
        <v>463.54674923101675</v>
      </c>
      <c r="F59" s="133">
        <f>IF(TrAvia_act!F44=0,"",SUMPRODUCT(F60:F61,TrAvia_act!F18:F19)/TrAvia_act!F17)</f>
        <v>464.77319677190593</v>
      </c>
      <c r="G59" s="133">
        <f>IF(TrAvia_act!G44=0,"",SUMPRODUCT(G60:G61,TrAvia_act!G18:G19)/TrAvia_act!G17)</f>
        <v>462.57842358975836</v>
      </c>
      <c r="H59" s="133">
        <f>IF(TrAvia_act!H44=0,"",SUMPRODUCT(H60:H61,TrAvia_act!H18:H19)/TrAvia_act!H17)</f>
        <v>444.70979578548349</v>
      </c>
      <c r="I59" s="133">
        <f>IF(TrAvia_act!I44=0,"",SUMPRODUCT(I60:I61,TrAvia_act!I18:I19)/TrAvia_act!I17)</f>
        <v>452.43626584992319</v>
      </c>
      <c r="J59" s="133">
        <f>IF(TrAvia_act!J44=0,"",SUMPRODUCT(J60:J61,TrAvia_act!J18:J19)/TrAvia_act!J17)</f>
        <v>447.33713471035196</v>
      </c>
      <c r="K59" s="133">
        <f>IF(TrAvia_act!K44=0,"",SUMPRODUCT(K60:K61,TrAvia_act!K18:K19)/TrAvia_act!K17)</f>
        <v>434.35549171389857</v>
      </c>
      <c r="L59" s="133">
        <f>IF(TrAvia_act!L44=0,"",SUMPRODUCT(L60:L61,TrAvia_act!L18:L19)/TrAvia_act!L17)</f>
        <v>441.54097851513393</v>
      </c>
      <c r="M59" s="133">
        <f>IF(TrAvia_act!M44=0,"",SUMPRODUCT(M60:M61,TrAvia_act!M18:M19)/TrAvia_act!M17)</f>
        <v>448.62341952893735</v>
      </c>
      <c r="N59" s="133">
        <f>IF(TrAvia_act!N44=0,"",SUMPRODUCT(N60:N61,TrAvia_act!N18:N19)/TrAvia_act!N17)</f>
        <v>443.62514767037959</v>
      </c>
      <c r="O59" s="133">
        <f>IF(TrAvia_act!O44=0,"",SUMPRODUCT(O60:O61,TrAvia_act!O18:O19)/TrAvia_act!O17)</f>
        <v>440.03027943707332</v>
      </c>
      <c r="P59" s="133">
        <f>IF(TrAvia_act!P44=0,"",SUMPRODUCT(P60:P61,TrAvia_act!P18:P19)/TrAvia_act!P17)</f>
        <v>432.2611955309456</v>
      </c>
      <c r="Q59" s="133">
        <f>IF(TrAvia_act!Q44=0,"",SUMPRODUCT(Q60:Q61,TrAvia_act!Q18:Q19)/TrAvia_act!Q17)</f>
        <v>433.58261333500189</v>
      </c>
    </row>
    <row r="60" spans="1:17" ht="11.45" customHeight="1" x14ac:dyDescent="0.25">
      <c r="A60" s="95" t="s">
        <v>126</v>
      </c>
      <c r="B60" s="75">
        <v>467.30920966829103</v>
      </c>
      <c r="C60" s="75">
        <v>465.18631879652509</v>
      </c>
      <c r="D60" s="75">
        <v>463.05246692828661</v>
      </c>
      <c r="E60" s="75">
        <v>461.22058599202552</v>
      </c>
      <c r="F60" s="75">
        <v>463.57869094938212</v>
      </c>
      <c r="G60" s="75">
        <v>461.9036988409394</v>
      </c>
      <c r="H60" s="75">
        <v>443.25008778457578</v>
      </c>
      <c r="I60" s="75">
        <v>452.86589182176948</v>
      </c>
      <c r="J60" s="75">
        <v>446.65140592612255</v>
      </c>
      <c r="K60" s="75">
        <v>430.98923075681472</v>
      </c>
      <c r="L60" s="75">
        <v>439.90882822018744</v>
      </c>
      <c r="M60" s="75">
        <v>447.57450576346702</v>
      </c>
      <c r="N60" s="75">
        <v>441.3862659940861</v>
      </c>
      <c r="O60" s="75">
        <v>438.79526765298965</v>
      </c>
      <c r="P60" s="75">
        <v>435.1383908465711</v>
      </c>
      <c r="Q60" s="75">
        <v>434.4464390743658</v>
      </c>
    </row>
    <row r="61" spans="1:17" ht="11.45" customHeight="1" x14ac:dyDescent="0.25">
      <c r="A61" s="93" t="s">
        <v>125</v>
      </c>
      <c r="B61" s="74">
        <v>491.12866185020476</v>
      </c>
      <c r="C61" s="74">
        <v>488.52853380868248</v>
      </c>
      <c r="D61" s="74">
        <v>485.04183093591291</v>
      </c>
      <c r="E61" s="74">
        <v>478.61419308418147</v>
      </c>
      <c r="F61" s="74">
        <v>470.27712330441716</v>
      </c>
      <c r="G61" s="74">
        <v>465.97150755048563</v>
      </c>
      <c r="H61" s="74">
        <v>457.16284868617095</v>
      </c>
      <c r="I61" s="74">
        <v>448.57523280534872</v>
      </c>
      <c r="J61" s="74">
        <v>453.49371097909659</v>
      </c>
      <c r="K61" s="74">
        <v>460.86182348938587</v>
      </c>
      <c r="L61" s="74">
        <v>464.67435380524262</v>
      </c>
      <c r="M61" s="74">
        <v>468.51829363407995</v>
      </c>
      <c r="N61" s="74">
        <v>470.88139000553878</v>
      </c>
      <c r="O61" s="74">
        <v>449.2151558428443</v>
      </c>
      <c r="P61" s="74">
        <v>414.22381201242757</v>
      </c>
      <c r="Q61" s="74">
        <v>427.64396787581376</v>
      </c>
    </row>
    <row r="63" spans="1:17" ht="11.45" customHeight="1" x14ac:dyDescent="0.25">
      <c r="A63" s="27" t="s">
        <v>141</v>
      </c>
      <c r="B63" s="26">
        <f t="shared" ref="B63:Q63" si="12">IF(B7=0,"",B18/B54)</f>
        <v>1.1588376716872766</v>
      </c>
      <c r="C63" s="26">
        <f t="shared" si="12"/>
        <v>0.99932183623141424</v>
      </c>
      <c r="D63" s="26">
        <f t="shared" si="12"/>
        <v>1.1063039748287822</v>
      </c>
      <c r="E63" s="26">
        <f t="shared" si="12"/>
        <v>0.93294550470110771</v>
      </c>
      <c r="F63" s="26">
        <f t="shared" si="12"/>
        <v>1.2144957212944822</v>
      </c>
      <c r="G63" s="26">
        <f t="shared" si="12"/>
        <v>0.99408925955568939</v>
      </c>
      <c r="H63" s="26">
        <f t="shared" si="12"/>
        <v>0.92260169929378155</v>
      </c>
      <c r="I63" s="26">
        <f t="shared" si="12"/>
        <v>0.98795426822766474</v>
      </c>
      <c r="J63" s="26">
        <f t="shared" si="12"/>
        <v>1.4693201550524813</v>
      </c>
      <c r="K63" s="26">
        <f t="shared" si="12"/>
        <v>1.0674713714840038</v>
      </c>
      <c r="L63" s="26">
        <f t="shared" si="12"/>
        <v>1.0785153707612969</v>
      </c>
      <c r="M63" s="26">
        <f t="shared" si="12"/>
        <v>1.1466668649641458</v>
      </c>
      <c r="N63" s="26">
        <f t="shared" si="12"/>
        <v>1.0763722474738096</v>
      </c>
      <c r="O63" s="26">
        <f t="shared" si="12"/>
        <v>1.0223792713570627</v>
      </c>
      <c r="P63" s="26">
        <f t="shared" si="12"/>
        <v>1.0453953616576095</v>
      </c>
      <c r="Q63" s="26">
        <f t="shared" si="12"/>
        <v>1.0684879028202412</v>
      </c>
    </row>
    <row r="64" spans="1:17" ht="11.45" customHeight="1" x14ac:dyDescent="0.25">
      <c r="A64" s="130" t="s">
        <v>39</v>
      </c>
      <c r="B64" s="137">
        <f t="shared" ref="B64:Q64" si="13">IF(B8=0,"",B19/B55)</f>
        <v>1.1588376716872768</v>
      </c>
      <c r="C64" s="137">
        <f t="shared" si="13"/>
        <v>0.99932183623141457</v>
      </c>
      <c r="D64" s="137">
        <f t="shared" si="13"/>
        <v>1.1063039748287822</v>
      </c>
      <c r="E64" s="137">
        <f t="shared" si="13"/>
        <v>0.93294550470110771</v>
      </c>
      <c r="F64" s="137">
        <f t="shared" si="13"/>
        <v>1.2144957212944822</v>
      </c>
      <c r="G64" s="137">
        <f t="shared" si="13"/>
        <v>0.9940892595556895</v>
      </c>
      <c r="H64" s="137">
        <f t="shared" si="13"/>
        <v>0.92260169929378155</v>
      </c>
      <c r="I64" s="137">
        <f t="shared" si="13"/>
        <v>0.98795426822766452</v>
      </c>
      <c r="J64" s="137">
        <f t="shared" si="13"/>
        <v>1.4693201550524813</v>
      </c>
      <c r="K64" s="137">
        <f t="shared" si="13"/>
        <v>1.0674713714840038</v>
      </c>
      <c r="L64" s="137">
        <f t="shared" si="13"/>
        <v>1.0785153707612969</v>
      </c>
      <c r="M64" s="137">
        <f t="shared" si="13"/>
        <v>1.1466668649641456</v>
      </c>
      <c r="N64" s="137">
        <f t="shared" si="13"/>
        <v>1.0763722474738096</v>
      </c>
      <c r="O64" s="137">
        <f t="shared" si="13"/>
        <v>1.0223792713570623</v>
      </c>
      <c r="P64" s="137">
        <f t="shared" si="13"/>
        <v>1.0453953616576093</v>
      </c>
      <c r="Q64" s="137">
        <f t="shared" si="13"/>
        <v>1.0684879028202412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1.1588376716872766</v>
      </c>
      <c r="C66" s="108">
        <f t="shared" si="15"/>
        <v>0.99932183623141446</v>
      </c>
      <c r="D66" s="108">
        <f t="shared" si="15"/>
        <v>1.1063039748287822</v>
      </c>
      <c r="E66" s="108">
        <f t="shared" si="15"/>
        <v>0.9329455047011076</v>
      </c>
      <c r="F66" s="108">
        <f t="shared" si="15"/>
        <v>1.2144957212944822</v>
      </c>
      <c r="G66" s="108">
        <f t="shared" si="15"/>
        <v>0.99408925955568961</v>
      </c>
      <c r="H66" s="108">
        <f t="shared" si="15"/>
        <v>0.92260169929378144</v>
      </c>
      <c r="I66" s="108">
        <f t="shared" si="15"/>
        <v>0.98795426822766452</v>
      </c>
      <c r="J66" s="108">
        <f t="shared" si="15"/>
        <v>1.4693201550524815</v>
      </c>
      <c r="K66" s="108">
        <f t="shared" si="15"/>
        <v>1.0674713714840038</v>
      </c>
      <c r="L66" s="108">
        <f t="shared" si="15"/>
        <v>1.0785153707612967</v>
      </c>
      <c r="M66" s="108">
        <f t="shared" si="15"/>
        <v>1.1466668649641458</v>
      </c>
      <c r="N66" s="108">
        <f t="shared" si="15"/>
        <v>1.0763722474738096</v>
      </c>
      <c r="O66" s="108">
        <f t="shared" si="15"/>
        <v>1.0223792713570623</v>
      </c>
      <c r="P66" s="108">
        <f t="shared" si="15"/>
        <v>1.0453953616576097</v>
      </c>
      <c r="Q66" s="108">
        <f t="shared" si="15"/>
        <v>1.0684879028202412</v>
      </c>
    </row>
    <row r="67" spans="1:17" ht="11.45" customHeight="1" x14ac:dyDescent="0.25">
      <c r="A67" s="116" t="s">
        <v>125</v>
      </c>
      <c r="B67" s="108">
        <f t="shared" ref="B67:Q67" si="16">IF(B11=0,"",B22/B58)</f>
        <v>1.1588376716872766</v>
      </c>
      <c r="C67" s="108">
        <f t="shared" si="16"/>
        <v>0.99932183623141446</v>
      </c>
      <c r="D67" s="108">
        <f t="shared" si="16"/>
        <v>1.1063039748287822</v>
      </c>
      <c r="E67" s="108">
        <f t="shared" si="16"/>
        <v>0.9329455047011076</v>
      </c>
      <c r="F67" s="108">
        <f t="shared" si="16"/>
        <v>1.2144957212944825</v>
      </c>
      <c r="G67" s="108">
        <f t="shared" si="16"/>
        <v>0.99408925955568939</v>
      </c>
      <c r="H67" s="108">
        <f t="shared" si="16"/>
        <v>0.92260169929378166</v>
      </c>
      <c r="I67" s="108">
        <f t="shared" si="16"/>
        <v>0.98795426822766452</v>
      </c>
      <c r="J67" s="108">
        <f t="shared" si="16"/>
        <v>1.4693201550524815</v>
      </c>
      <c r="K67" s="108">
        <f t="shared" si="16"/>
        <v>1.0674713714840041</v>
      </c>
      <c r="L67" s="108">
        <f t="shared" si="16"/>
        <v>1.0785153707612967</v>
      </c>
      <c r="M67" s="108">
        <f t="shared" si="16"/>
        <v>1.146666864964146</v>
      </c>
      <c r="N67" s="108">
        <f t="shared" si="16"/>
        <v>1.0763722474738096</v>
      </c>
      <c r="O67" s="108">
        <f t="shared" si="16"/>
        <v>1.0223792713570623</v>
      </c>
      <c r="P67" s="108">
        <f t="shared" si="16"/>
        <v>1.0453953616576095</v>
      </c>
      <c r="Q67" s="108">
        <f t="shared" si="16"/>
        <v>1.0684879028202412</v>
      </c>
    </row>
    <row r="68" spans="1:17" ht="11.45" customHeight="1" x14ac:dyDescent="0.25">
      <c r="A68" s="128" t="s">
        <v>18</v>
      </c>
      <c r="B68" s="136">
        <f t="shared" ref="B68:Q68" si="17">IF(B12=0,"",B23/B59)</f>
        <v>1.1588376716872764</v>
      </c>
      <c r="C68" s="136">
        <f t="shared" si="17"/>
        <v>0.99932183623141457</v>
      </c>
      <c r="D68" s="136">
        <f t="shared" si="17"/>
        <v>1.1063039748287822</v>
      </c>
      <c r="E68" s="136">
        <f t="shared" si="17"/>
        <v>0.93294550470110771</v>
      </c>
      <c r="F68" s="136">
        <f t="shared" si="17"/>
        <v>1.2144957212944825</v>
      </c>
      <c r="G68" s="136">
        <f t="shared" si="17"/>
        <v>0.99408925955568939</v>
      </c>
      <c r="H68" s="136">
        <f t="shared" si="17"/>
        <v>0.92260169929378166</v>
      </c>
      <c r="I68" s="136">
        <f t="shared" si="17"/>
        <v>0.98795426822766463</v>
      </c>
      <c r="J68" s="136">
        <f t="shared" si="17"/>
        <v>1.469320155052481</v>
      </c>
      <c r="K68" s="136">
        <f t="shared" si="17"/>
        <v>1.0674713714840041</v>
      </c>
      <c r="L68" s="136">
        <f t="shared" si="17"/>
        <v>1.0785153707612964</v>
      </c>
      <c r="M68" s="136">
        <f t="shared" si="17"/>
        <v>1.1466668649641456</v>
      </c>
      <c r="N68" s="136">
        <f t="shared" si="17"/>
        <v>1.0763722474738096</v>
      </c>
      <c r="O68" s="136">
        <f t="shared" si="17"/>
        <v>1.0223792713570621</v>
      </c>
      <c r="P68" s="136">
        <f t="shared" si="17"/>
        <v>1.0453953616576099</v>
      </c>
      <c r="Q68" s="136">
        <f t="shared" si="17"/>
        <v>1.0684879028202412</v>
      </c>
    </row>
    <row r="69" spans="1:17" ht="11.45" customHeight="1" x14ac:dyDescent="0.25">
      <c r="A69" s="95" t="s">
        <v>126</v>
      </c>
      <c r="B69" s="106">
        <f t="shared" ref="B69:Q69" si="18">IF(B13=0,"",B24/B60)</f>
        <v>1.1588376716872766</v>
      </c>
      <c r="C69" s="106">
        <f t="shared" si="18"/>
        <v>0.99932183623141457</v>
      </c>
      <c r="D69" s="106">
        <f t="shared" si="18"/>
        <v>1.1063039748287824</v>
      </c>
      <c r="E69" s="106">
        <f t="shared" si="18"/>
        <v>0.9329455047011076</v>
      </c>
      <c r="F69" s="106">
        <f t="shared" si="18"/>
        <v>1.2144957212944825</v>
      </c>
      <c r="G69" s="106">
        <f t="shared" si="18"/>
        <v>0.99408925955568928</v>
      </c>
      <c r="H69" s="106">
        <f t="shared" si="18"/>
        <v>0.92260169929378166</v>
      </c>
      <c r="I69" s="106">
        <f t="shared" si="18"/>
        <v>0.98795426822766463</v>
      </c>
      <c r="J69" s="106">
        <f t="shared" si="18"/>
        <v>1.4693201550524813</v>
      </c>
      <c r="K69" s="106">
        <f t="shared" si="18"/>
        <v>1.0674713714840038</v>
      </c>
      <c r="L69" s="106">
        <f t="shared" si="18"/>
        <v>1.0785153707612967</v>
      </c>
      <c r="M69" s="106">
        <f t="shared" si="18"/>
        <v>1.1466668649641456</v>
      </c>
      <c r="N69" s="106">
        <f t="shared" si="18"/>
        <v>1.0763722474738096</v>
      </c>
      <c r="O69" s="106">
        <f t="shared" si="18"/>
        <v>1.0223792713570623</v>
      </c>
      <c r="P69" s="106">
        <f t="shared" si="18"/>
        <v>1.0453953616576097</v>
      </c>
      <c r="Q69" s="106">
        <f t="shared" si="18"/>
        <v>1.0684879028202414</v>
      </c>
    </row>
    <row r="70" spans="1:17" ht="11.45" customHeight="1" x14ac:dyDescent="0.25">
      <c r="A70" s="93" t="s">
        <v>125</v>
      </c>
      <c r="B70" s="105">
        <f t="shared" ref="B70:Q70" si="19">IF(B14=0,"",B25/B61)</f>
        <v>1.1588376716872764</v>
      </c>
      <c r="C70" s="105">
        <f t="shared" si="19"/>
        <v>0.99932183623141468</v>
      </c>
      <c r="D70" s="105">
        <f t="shared" si="19"/>
        <v>1.1063039748287822</v>
      </c>
      <c r="E70" s="105">
        <f t="shared" si="19"/>
        <v>0.93294550470110782</v>
      </c>
      <c r="F70" s="105">
        <f t="shared" si="19"/>
        <v>1.2144957212944825</v>
      </c>
      <c r="G70" s="105">
        <f t="shared" si="19"/>
        <v>0.99408925955568939</v>
      </c>
      <c r="H70" s="105">
        <f t="shared" si="19"/>
        <v>0.92260169929378155</v>
      </c>
      <c r="I70" s="105">
        <f t="shared" si="19"/>
        <v>0.98795426822766463</v>
      </c>
      <c r="J70" s="105">
        <f t="shared" si="19"/>
        <v>1.4693201550524813</v>
      </c>
      <c r="K70" s="105">
        <f t="shared" si="19"/>
        <v>1.0674713714840041</v>
      </c>
      <c r="L70" s="105">
        <f t="shared" si="19"/>
        <v>1.0785153707612967</v>
      </c>
      <c r="M70" s="105">
        <f t="shared" si="19"/>
        <v>1.1466668649641458</v>
      </c>
      <c r="N70" s="105">
        <f t="shared" si="19"/>
        <v>1.0763722474738096</v>
      </c>
      <c r="O70" s="105">
        <f t="shared" si="19"/>
        <v>1.0223792713570623</v>
      </c>
      <c r="P70" s="105">
        <f t="shared" si="19"/>
        <v>1.0453953616576097</v>
      </c>
      <c r="Q70" s="105">
        <f t="shared" si="19"/>
        <v>1.0684879028202412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0.88379464736067259</v>
      </c>
      <c r="C75" s="108">
        <v>0.88558504940309557</v>
      </c>
      <c r="D75" s="108">
        <v>0.89345407408792421</v>
      </c>
      <c r="E75" s="108">
        <v>0.88745680419531936</v>
      </c>
      <c r="F75" s="108">
        <v>0.88237521894825077</v>
      </c>
      <c r="G75" s="108">
        <v>0.86928064704163321</v>
      </c>
      <c r="H75" s="108">
        <v>0.86630637698771107</v>
      </c>
      <c r="I75" s="108">
        <v>0.85747459666091874</v>
      </c>
      <c r="J75" s="108">
        <v>0.86987181250665957</v>
      </c>
      <c r="K75" s="108">
        <v>0.8628654163578191</v>
      </c>
      <c r="L75" s="108">
        <v>0.86741084128393586</v>
      </c>
      <c r="M75" s="108">
        <v>0.86711387769749471</v>
      </c>
      <c r="N75" s="108">
        <v>0.8654666775139267</v>
      </c>
      <c r="O75" s="108">
        <v>0.86353141287610813</v>
      </c>
      <c r="P75" s="108">
        <v>0.86385336240675503</v>
      </c>
      <c r="Q75" s="108">
        <v>0.86402772359089286</v>
      </c>
    </row>
    <row r="76" spans="1:17" ht="11.45" customHeight="1" x14ac:dyDescent="0.25">
      <c r="A76" s="116" t="s">
        <v>125</v>
      </c>
      <c r="B76" s="108">
        <v>1.41971093275379</v>
      </c>
      <c r="C76" s="108">
        <v>1.4349674706771844</v>
      </c>
      <c r="D76" s="108">
        <v>1.4372804114273485</v>
      </c>
      <c r="E76" s="108">
        <v>1.43539263157227</v>
      </c>
      <c r="F76" s="108">
        <v>1.4467891559935813</v>
      </c>
      <c r="G76" s="108">
        <v>1.4464197130253309</v>
      </c>
      <c r="H76" s="108">
        <v>1.4390658261943003</v>
      </c>
      <c r="I76" s="108">
        <v>1.4433041863803813</v>
      </c>
      <c r="J76" s="108">
        <v>1.427447388205286</v>
      </c>
      <c r="K76" s="108">
        <v>1.4187542133227828</v>
      </c>
      <c r="L76" s="108">
        <v>1.4034238593667927</v>
      </c>
      <c r="M76" s="108">
        <v>1.4032920410217313</v>
      </c>
      <c r="N76" s="108">
        <v>1.4055907046439693</v>
      </c>
      <c r="O76" s="108">
        <v>1.4042128613326159</v>
      </c>
      <c r="P76" s="108">
        <v>1.3989524825629729</v>
      </c>
      <c r="Q76" s="108">
        <v>1.3991333740469853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0.90575754132667652</v>
      </c>
      <c r="C78" s="106">
        <v>0.92495534404327773</v>
      </c>
      <c r="D78" s="106">
        <v>0.93590768284504677</v>
      </c>
      <c r="E78" s="106">
        <v>0.93569083787551843</v>
      </c>
      <c r="F78" s="106">
        <v>0.94424256438405207</v>
      </c>
      <c r="G78" s="106">
        <v>0.95946172956322151</v>
      </c>
      <c r="H78" s="106">
        <v>0.92180409205273794</v>
      </c>
      <c r="I78" s="106">
        <v>0.95075455909936668</v>
      </c>
      <c r="J78" s="106">
        <v>0.94458023924372458</v>
      </c>
      <c r="K78" s="106">
        <v>0.9307178648206581</v>
      </c>
      <c r="L78" s="106">
        <v>0.95595238925647141</v>
      </c>
      <c r="M78" s="106">
        <v>0.97338246899676861</v>
      </c>
      <c r="N78" s="106">
        <v>0.97502531544093496</v>
      </c>
      <c r="O78" s="106">
        <v>0.98002002542606215</v>
      </c>
      <c r="P78" s="106">
        <v>0.99712552686696831</v>
      </c>
      <c r="Q78" s="106">
        <v>1.0051218579485579</v>
      </c>
    </row>
    <row r="79" spans="1:17" ht="11.45" customHeight="1" x14ac:dyDescent="0.25">
      <c r="A79" s="93" t="s">
        <v>125</v>
      </c>
      <c r="B79" s="105">
        <v>1.4541221635400867</v>
      </c>
      <c r="C79" s="105">
        <v>1.4542455335237379</v>
      </c>
      <c r="D79" s="105">
        <v>1.4553375021987645</v>
      </c>
      <c r="E79" s="105">
        <v>1.4533158476916244</v>
      </c>
      <c r="F79" s="105">
        <v>1.4534813076085991</v>
      </c>
      <c r="G79" s="105">
        <v>1.4535806333864583</v>
      </c>
      <c r="H79" s="105">
        <v>1.4471093167996976</v>
      </c>
      <c r="I79" s="105">
        <v>1.4440493259088354</v>
      </c>
      <c r="J79" s="105">
        <v>1.4724754640130573</v>
      </c>
      <c r="K79" s="105">
        <v>1.5029632978632685</v>
      </c>
      <c r="L79" s="105">
        <v>1.5383470446645084</v>
      </c>
      <c r="M79" s="105">
        <v>1.5634250346154688</v>
      </c>
      <c r="N79" s="105">
        <v>1.5793062434900789</v>
      </c>
      <c r="O79" s="105">
        <v>1.5148069034821117</v>
      </c>
      <c r="P79" s="105">
        <v>1.3921105691872449</v>
      </c>
      <c r="Q79" s="105">
        <v>1.460813870597979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371.0210702442817</v>
      </c>
      <c r="C4" s="100">
        <v>278.21969147595598</v>
      </c>
      <c r="D4" s="100">
        <v>269.12164248000005</v>
      </c>
      <c r="E4" s="100">
        <v>238.01641854732003</v>
      </c>
      <c r="F4" s="100">
        <v>306.06094152000003</v>
      </c>
      <c r="G4" s="100">
        <v>265.88538481356539</v>
      </c>
      <c r="H4" s="100">
        <v>231.75322943198404</v>
      </c>
      <c r="I4" s="100">
        <v>272.16341363980803</v>
      </c>
      <c r="J4" s="100">
        <v>386.58965715457202</v>
      </c>
      <c r="K4" s="100">
        <v>275.14226088000004</v>
      </c>
      <c r="L4" s="100">
        <v>306.07829999999996</v>
      </c>
      <c r="M4" s="100">
        <v>318.45458937924366</v>
      </c>
      <c r="N4" s="100">
        <v>302.98645569950253</v>
      </c>
      <c r="O4" s="100">
        <v>318.44510000000093</v>
      </c>
      <c r="P4" s="100">
        <v>336.9952999999997</v>
      </c>
      <c r="Q4" s="100">
        <v>352.46845138842531</v>
      </c>
    </row>
    <row r="5" spans="1:17" ht="11.45" customHeight="1" x14ac:dyDescent="0.25">
      <c r="A5" s="141" t="s">
        <v>91</v>
      </c>
      <c r="B5" s="140">
        <f t="shared" ref="B5:Q5" si="0">B4</f>
        <v>371.0210702442817</v>
      </c>
      <c r="C5" s="140">
        <f t="shared" si="0"/>
        <v>278.21969147595598</v>
      </c>
      <c r="D5" s="140">
        <f t="shared" si="0"/>
        <v>269.12164248000005</v>
      </c>
      <c r="E5" s="140">
        <f t="shared" si="0"/>
        <v>238.01641854732003</v>
      </c>
      <c r="F5" s="140">
        <f t="shared" si="0"/>
        <v>306.06094152000003</v>
      </c>
      <c r="G5" s="140">
        <f t="shared" si="0"/>
        <v>265.88538481356539</v>
      </c>
      <c r="H5" s="140">
        <f t="shared" si="0"/>
        <v>231.75322943198404</v>
      </c>
      <c r="I5" s="140">
        <f t="shared" si="0"/>
        <v>272.16341363980803</v>
      </c>
      <c r="J5" s="140">
        <f t="shared" si="0"/>
        <v>386.58965715457202</v>
      </c>
      <c r="K5" s="140">
        <f t="shared" si="0"/>
        <v>275.14226088000004</v>
      </c>
      <c r="L5" s="140">
        <f t="shared" si="0"/>
        <v>306.07829999999996</v>
      </c>
      <c r="M5" s="140">
        <f t="shared" si="0"/>
        <v>318.45458937924366</v>
      </c>
      <c r="N5" s="140">
        <f t="shared" si="0"/>
        <v>302.98645569950253</v>
      </c>
      <c r="O5" s="140">
        <f t="shared" si="0"/>
        <v>318.44510000000093</v>
      </c>
      <c r="P5" s="140">
        <f t="shared" si="0"/>
        <v>336.9952999999997</v>
      </c>
      <c r="Q5" s="140">
        <f t="shared" si="0"/>
        <v>352.46845138842531</v>
      </c>
    </row>
    <row r="7" spans="1:17" ht="11.45" customHeight="1" x14ac:dyDescent="0.25">
      <c r="A7" s="27" t="s">
        <v>100</v>
      </c>
      <c r="B7" s="71">
        <f t="shared" ref="B7:Q7" si="1">SUM(B8,B12)</f>
        <v>371.02107024428165</v>
      </c>
      <c r="C7" s="71">
        <f t="shared" si="1"/>
        <v>278.21969147595593</v>
      </c>
      <c r="D7" s="71">
        <f t="shared" si="1"/>
        <v>269.12164248000005</v>
      </c>
      <c r="E7" s="71">
        <f t="shared" si="1"/>
        <v>238.01641854732006</v>
      </c>
      <c r="F7" s="71">
        <f t="shared" si="1"/>
        <v>306.06094151999997</v>
      </c>
      <c r="G7" s="71">
        <f t="shared" si="1"/>
        <v>265.88538481356545</v>
      </c>
      <c r="H7" s="71">
        <f t="shared" si="1"/>
        <v>231.75322943198412</v>
      </c>
      <c r="I7" s="71">
        <f t="shared" si="1"/>
        <v>272.16341363980808</v>
      </c>
      <c r="J7" s="71">
        <f t="shared" si="1"/>
        <v>386.58965715457208</v>
      </c>
      <c r="K7" s="71">
        <f t="shared" si="1"/>
        <v>275.14226088000004</v>
      </c>
      <c r="L7" s="71">
        <f t="shared" si="1"/>
        <v>306.07830000000001</v>
      </c>
      <c r="M7" s="71">
        <f t="shared" si="1"/>
        <v>318.4545893792436</v>
      </c>
      <c r="N7" s="71">
        <f t="shared" si="1"/>
        <v>302.98645569950253</v>
      </c>
      <c r="O7" s="71">
        <f t="shared" si="1"/>
        <v>318.44510000000093</v>
      </c>
      <c r="P7" s="71">
        <f t="shared" si="1"/>
        <v>336.99529999999976</v>
      </c>
      <c r="Q7" s="71">
        <f t="shared" si="1"/>
        <v>352.46845138842548</v>
      </c>
    </row>
    <row r="8" spans="1:17" ht="11.45" customHeight="1" x14ac:dyDescent="0.25">
      <c r="A8" s="130" t="s">
        <v>39</v>
      </c>
      <c r="B8" s="139">
        <f t="shared" ref="B8:Q8" si="2">SUM(B9:B11)</f>
        <v>362.48333641139061</v>
      </c>
      <c r="C8" s="139">
        <f t="shared" si="2"/>
        <v>271.84338088942235</v>
      </c>
      <c r="D8" s="139">
        <f t="shared" si="2"/>
        <v>262.61203727934696</v>
      </c>
      <c r="E8" s="139">
        <f t="shared" si="2"/>
        <v>230.70175519292053</v>
      </c>
      <c r="F8" s="139">
        <f t="shared" si="2"/>
        <v>297.86742585113842</v>
      </c>
      <c r="G8" s="139">
        <f t="shared" si="2"/>
        <v>258.80384069125182</v>
      </c>
      <c r="H8" s="139">
        <f t="shared" si="2"/>
        <v>224.10748470139305</v>
      </c>
      <c r="I8" s="139">
        <f t="shared" si="2"/>
        <v>264.31348248738135</v>
      </c>
      <c r="J8" s="139">
        <f t="shared" si="2"/>
        <v>374.66856731682088</v>
      </c>
      <c r="K8" s="139">
        <f t="shared" si="2"/>
        <v>266.88345484923076</v>
      </c>
      <c r="L8" s="139">
        <f t="shared" si="2"/>
        <v>298.49894587251646</v>
      </c>
      <c r="M8" s="139">
        <f t="shared" si="2"/>
        <v>311.27689238778765</v>
      </c>
      <c r="N8" s="139">
        <f t="shared" si="2"/>
        <v>296.2130393114947</v>
      </c>
      <c r="O8" s="139">
        <f t="shared" si="2"/>
        <v>312.38276315852949</v>
      </c>
      <c r="P8" s="139">
        <f t="shared" si="2"/>
        <v>331.38516878156219</v>
      </c>
      <c r="Q8" s="139">
        <f t="shared" si="2"/>
        <v>346.52687850456766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264.76775894510405</v>
      </c>
      <c r="C10" s="70">
        <v>209.51827659563173</v>
      </c>
      <c r="D10" s="70">
        <v>212.59832233553593</v>
      </c>
      <c r="E10" s="70">
        <v>187.4404868658834</v>
      </c>
      <c r="F10" s="70">
        <v>245.85802155568246</v>
      </c>
      <c r="G10" s="70">
        <v>216.67853335745806</v>
      </c>
      <c r="H10" s="70">
        <v>189.3318598806998</v>
      </c>
      <c r="I10" s="70">
        <v>227.51142864259762</v>
      </c>
      <c r="J10" s="70">
        <v>324.40533052447506</v>
      </c>
      <c r="K10" s="70">
        <v>234.3419325937279</v>
      </c>
      <c r="L10" s="70">
        <v>260.88519604553682</v>
      </c>
      <c r="M10" s="70">
        <v>275.59562540911679</v>
      </c>
      <c r="N10" s="70">
        <v>255.39099819599161</v>
      </c>
      <c r="O10" s="70">
        <v>259.67916341999802</v>
      </c>
      <c r="P10" s="70">
        <v>279.59081071391302</v>
      </c>
      <c r="Q10" s="70">
        <v>303.48700957776447</v>
      </c>
    </row>
    <row r="11" spans="1:17" ht="11.45" customHeight="1" x14ac:dyDescent="0.25">
      <c r="A11" s="116" t="s">
        <v>125</v>
      </c>
      <c r="B11" s="70">
        <v>97.715577466286589</v>
      </c>
      <c r="C11" s="70">
        <v>62.325104293790638</v>
      </c>
      <c r="D11" s="70">
        <v>50.013714943811046</v>
      </c>
      <c r="E11" s="70">
        <v>43.261268327037122</v>
      </c>
      <c r="F11" s="70">
        <v>52.009404295455951</v>
      </c>
      <c r="G11" s="70">
        <v>42.125307333793771</v>
      </c>
      <c r="H11" s="70">
        <v>34.775624820693238</v>
      </c>
      <c r="I11" s="70">
        <v>36.802053844783707</v>
      </c>
      <c r="J11" s="70">
        <v>50.263236792345801</v>
      </c>
      <c r="K11" s="70">
        <v>32.541522255502855</v>
      </c>
      <c r="L11" s="70">
        <v>37.613749826979635</v>
      </c>
      <c r="M11" s="70">
        <v>35.681266978670884</v>
      </c>
      <c r="N11" s="70">
        <v>40.822041115503069</v>
      </c>
      <c r="O11" s="70">
        <v>52.703599738531459</v>
      </c>
      <c r="P11" s="70">
        <v>51.794358067649149</v>
      </c>
      <c r="Q11" s="70">
        <v>43.039868926803187</v>
      </c>
    </row>
    <row r="12" spans="1:17" ht="11.45" customHeight="1" x14ac:dyDescent="0.25">
      <c r="A12" s="128" t="s">
        <v>18</v>
      </c>
      <c r="B12" s="138">
        <f t="shared" ref="B12:Q12" si="3">SUM(B13:B14)</f>
        <v>8.5377338328910533</v>
      </c>
      <c r="C12" s="138">
        <f t="shared" si="3"/>
        <v>6.3763105865335516</v>
      </c>
      <c r="D12" s="138">
        <f t="shared" si="3"/>
        <v>6.5096052006530618</v>
      </c>
      <c r="E12" s="138">
        <f t="shared" si="3"/>
        <v>7.3146633543995261</v>
      </c>
      <c r="F12" s="138">
        <f t="shared" si="3"/>
        <v>8.1935156688615471</v>
      </c>
      <c r="G12" s="138">
        <f t="shared" si="3"/>
        <v>7.0815441223136091</v>
      </c>
      <c r="H12" s="138">
        <f t="shared" si="3"/>
        <v>7.6457447305910691</v>
      </c>
      <c r="I12" s="138">
        <f t="shared" si="3"/>
        <v>7.8499311524267181</v>
      </c>
      <c r="J12" s="138">
        <f t="shared" si="3"/>
        <v>11.921089837751177</v>
      </c>
      <c r="K12" s="138">
        <f t="shared" si="3"/>
        <v>8.2588060307692803</v>
      </c>
      <c r="L12" s="138">
        <f t="shared" si="3"/>
        <v>7.5793541274835823</v>
      </c>
      <c r="M12" s="138">
        <f t="shared" si="3"/>
        <v>7.1776969914559494</v>
      </c>
      <c r="N12" s="138">
        <f t="shared" si="3"/>
        <v>6.7734163880078588</v>
      </c>
      <c r="O12" s="138">
        <f t="shared" si="3"/>
        <v>6.0623368414714225</v>
      </c>
      <c r="P12" s="138">
        <f t="shared" si="3"/>
        <v>5.6101312184375498</v>
      </c>
      <c r="Q12" s="138">
        <f t="shared" si="3"/>
        <v>5.9415728838578277</v>
      </c>
    </row>
    <row r="13" spans="1:17" ht="11.45" customHeight="1" x14ac:dyDescent="0.25">
      <c r="A13" s="95" t="s">
        <v>126</v>
      </c>
      <c r="B13" s="20">
        <v>7.318071617618604</v>
      </c>
      <c r="C13" s="20">
        <v>5.3184639586242621</v>
      </c>
      <c r="D13" s="20">
        <v>5.3420981412422854</v>
      </c>
      <c r="E13" s="20">
        <v>6.3046272239939842</v>
      </c>
      <c r="F13" s="20">
        <v>6.7150945353065179</v>
      </c>
      <c r="G13" s="20">
        <v>5.8983171145374875</v>
      </c>
      <c r="H13" s="20">
        <v>6.8211003663711027</v>
      </c>
      <c r="I13" s="20">
        <v>7.0706211414299656</v>
      </c>
      <c r="J13" s="20">
        <v>10.709927869420362</v>
      </c>
      <c r="K13" s="20">
        <v>7.2713505029601064</v>
      </c>
      <c r="L13" s="20">
        <v>7.0536728792070544</v>
      </c>
      <c r="M13" s="20">
        <v>6.8022796874852185</v>
      </c>
      <c r="N13" s="20">
        <v>6.227678558255672</v>
      </c>
      <c r="O13" s="20">
        <v>5.3288033557652303</v>
      </c>
      <c r="P13" s="20">
        <v>4.8705565095729337</v>
      </c>
      <c r="Q13" s="20">
        <v>5.1974042693939309</v>
      </c>
    </row>
    <row r="14" spans="1:17" ht="11.45" customHeight="1" x14ac:dyDescent="0.25">
      <c r="A14" s="93" t="s">
        <v>125</v>
      </c>
      <c r="B14" s="69">
        <v>1.219662215272449</v>
      </c>
      <c r="C14" s="69">
        <v>1.0578466279092897</v>
      </c>
      <c r="D14" s="69">
        <v>1.1675070594107766</v>
      </c>
      <c r="E14" s="69">
        <v>1.0100361304055423</v>
      </c>
      <c r="F14" s="69">
        <v>1.4784211335550295</v>
      </c>
      <c r="G14" s="69">
        <v>1.1832270077761218</v>
      </c>
      <c r="H14" s="69">
        <v>0.82464436421996679</v>
      </c>
      <c r="I14" s="69">
        <v>0.77931001099675234</v>
      </c>
      <c r="J14" s="69">
        <v>1.2111619683308155</v>
      </c>
      <c r="K14" s="69">
        <v>0.98745552780917334</v>
      </c>
      <c r="L14" s="69">
        <v>0.52568124827652796</v>
      </c>
      <c r="M14" s="69">
        <v>0.37541730397073059</v>
      </c>
      <c r="N14" s="69">
        <v>0.54573782975218688</v>
      </c>
      <c r="O14" s="69">
        <v>0.73353348570619248</v>
      </c>
      <c r="P14" s="69">
        <v>0.73957470886461585</v>
      </c>
      <c r="Q14" s="69">
        <v>0.7441686144638967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3.0096310049215274</v>
      </c>
      <c r="C19" s="100">
        <f>IF(C4=0,0,C4/TrAvia_ene!C4)</f>
        <v>3.0093632107692967</v>
      </c>
      <c r="D19" s="100">
        <f>IF(D4=0,0,D4/TrAvia_ene!D4)</f>
        <v>3.0103092000000005</v>
      </c>
      <c r="E19" s="100">
        <f>IF(E4=0,0,E4/TrAvia_ene!E4)</f>
        <v>3.0103092000000005</v>
      </c>
      <c r="F19" s="100">
        <f>IF(F4=0,0,F4/TrAvia_ene!F4)</f>
        <v>3.0094487858407084</v>
      </c>
      <c r="G19" s="100">
        <f>IF(G4=0,0,G4/TrAvia_ene!G4)</f>
        <v>3.0093629537712898</v>
      </c>
      <c r="H19" s="100">
        <f>IF(H4=0,0,H4/TrAvia_ene!H4)</f>
        <v>3.0103092000000005</v>
      </c>
      <c r="I19" s="100">
        <f>IF(I4=0,0,I4/TrAvia_ene!I4)</f>
        <v>3.0093423077284598</v>
      </c>
      <c r="J19" s="100">
        <f>IF(J4=0,0,J4/TrAvia_ene!J4)</f>
        <v>3.0103092000000005</v>
      </c>
      <c r="K19" s="100">
        <f>IF(K4=0,0,K4/TrAvia_ene!K4)</f>
        <v>3.0103092</v>
      </c>
      <c r="L19" s="100">
        <f>IF(L4=0,0,L4/TrAvia_ene!L4)</f>
        <v>3.0103092</v>
      </c>
      <c r="M19" s="100">
        <f>IF(M4=0,0,M4/TrAvia_ene!M4)</f>
        <v>3.0103092000000014</v>
      </c>
      <c r="N19" s="100">
        <f>IF(N4=0,0,N4/TrAvia_ene!N4)</f>
        <v>3.0103092</v>
      </c>
      <c r="O19" s="100">
        <f>IF(O4=0,0,O4/TrAvia_ene!O4)</f>
        <v>3.0103092000000014</v>
      </c>
      <c r="P19" s="100">
        <f>IF(P4=0,0,P4/TrAvia_ene!P4)</f>
        <v>3.0103092</v>
      </c>
      <c r="Q19" s="100">
        <f>IF(Q4=0,0,Q4/TrAvia_ene!Q4)</f>
        <v>3.0103091999999996</v>
      </c>
    </row>
    <row r="20" spans="1:17" ht="11.45" customHeight="1" x14ac:dyDescent="0.25">
      <c r="A20" s="141" t="s">
        <v>91</v>
      </c>
      <c r="B20" s="140">
        <f t="shared" ref="B20:Q20" si="4">B19</f>
        <v>3.0096310049215274</v>
      </c>
      <c r="C20" s="140">
        <f t="shared" si="4"/>
        <v>3.0093632107692967</v>
      </c>
      <c r="D20" s="140">
        <f t="shared" si="4"/>
        <v>3.0103092000000005</v>
      </c>
      <c r="E20" s="140">
        <f t="shared" si="4"/>
        <v>3.0103092000000005</v>
      </c>
      <c r="F20" s="140">
        <f t="shared" si="4"/>
        <v>3.0094487858407084</v>
      </c>
      <c r="G20" s="140">
        <f t="shared" si="4"/>
        <v>3.0093629537712898</v>
      </c>
      <c r="H20" s="140">
        <f t="shared" si="4"/>
        <v>3.0103092000000005</v>
      </c>
      <c r="I20" s="140">
        <f t="shared" si="4"/>
        <v>3.0093423077284598</v>
      </c>
      <c r="J20" s="140">
        <f t="shared" si="4"/>
        <v>3.0103092000000005</v>
      </c>
      <c r="K20" s="140">
        <f t="shared" si="4"/>
        <v>3.0103092</v>
      </c>
      <c r="L20" s="140">
        <f t="shared" si="4"/>
        <v>3.0103092</v>
      </c>
      <c r="M20" s="140">
        <f t="shared" si="4"/>
        <v>3.0103092000000014</v>
      </c>
      <c r="N20" s="140">
        <f t="shared" si="4"/>
        <v>3.0103092</v>
      </c>
      <c r="O20" s="140">
        <f t="shared" si="4"/>
        <v>3.0103092000000014</v>
      </c>
      <c r="P20" s="140">
        <f t="shared" si="4"/>
        <v>3.0103092</v>
      </c>
      <c r="Q20" s="140">
        <f t="shared" si="4"/>
        <v>3.0103091999999996</v>
      </c>
    </row>
    <row r="22" spans="1:17" ht="11.45" customHeight="1" x14ac:dyDescent="0.25">
      <c r="A22" s="27" t="s">
        <v>123</v>
      </c>
      <c r="B22" s="68">
        <f>IF(TrAvia_act!B12=0,"",B7/TrAvia_act!B12*100)</f>
        <v>1160.6268297342426</v>
      </c>
      <c r="C22" s="68">
        <f>IF(TrAvia_act!C12=0,"",C7/TrAvia_act!C12*100)</f>
        <v>959.75393922286048</v>
      </c>
      <c r="D22" s="68">
        <f>IF(TrAvia_act!D12=0,"",D7/TrAvia_act!D12*100)</f>
        <v>1080.168322280879</v>
      </c>
      <c r="E22" s="68">
        <f>IF(TrAvia_act!E12=0,"",E7/TrAvia_act!E12*100)</f>
        <v>905.65010021870455</v>
      </c>
      <c r="F22" s="68">
        <f>IF(TrAvia_act!F12=0,"",F7/TrAvia_act!F12*100)</f>
        <v>1162.3297597771898</v>
      </c>
      <c r="G22" s="68">
        <f>IF(TrAvia_act!G12=0,"",G7/TrAvia_act!G12*100)</f>
        <v>934.51863838084228</v>
      </c>
      <c r="H22" s="68">
        <f>IF(TrAvia_act!H12=0,"",H7/TrAvia_act!H12*100)</f>
        <v>862.83496801499166</v>
      </c>
      <c r="I22" s="68">
        <f>IF(TrAvia_act!I12=0,"",I7/TrAvia_act!I12*100)</f>
        <v>920.13130478901689</v>
      </c>
      <c r="J22" s="68">
        <f>IF(TrAvia_act!J12=0,"",J7/TrAvia_act!J12*100)</f>
        <v>1374.8277847581282</v>
      </c>
      <c r="K22" s="68">
        <f>IF(TrAvia_act!K12=0,"",K7/TrAvia_act!K12*100)</f>
        <v>993.59373613692856</v>
      </c>
      <c r="L22" s="68">
        <f>IF(TrAvia_act!L12=0,"",L7/TrAvia_act!L12*100)</f>
        <v>1019.368957737408</v>
      </c>
      <c r="M22" s="68">
        <f>IF(TrAvia_act!M12=0,"",M7/TrAvia_act!M12*100)</f>
        <v>1082.2288164170836</v>
      </c>
      <c r="N22" s="68">
        <f>IF(TrAvia_act!N12=0,"",N7/TrAvia_act!N12*100)</f>
        <v>1027.1690609116079</v>
      </c>
      <c r="O22" s="68">
        <f>IF(TrAvia_act!O12=0,"",O7/TrAvia_act!O12*100)</f>
        <v>984.18705399029966</v>
      </c>
      <c r="P22" s="68">
        <f>IF(TrAvia_act!P12=0,"",P7/TrAvia_act!P12*100)</f>
        <v>1005.3632567435543</v>
      </c>
      <c r="Q22" s="68">
        <f>IF(TrAvia_act!Q12=0,"",Q7/TrAvia_act!Q12*100)</f>
        <v>1016.8640964021276</v>
      </c>
    </row>
    <row r="23" spans="1:17" ht="11.45" customHeight="1" x14ac:dyDescent="0.25">
      <c r="A23" s="130" t="s">
        <v>39</v>
      </c>
      <c r="B23" s="134">
        <f>IF(TrAvia_act!B13=0,"",B8/TrAvia_act!B13*100)</f>
        <v>1152.6770388574964</v>
      </c>
      <c r="C23" s="134">
        <f>IF(TrAvia_act!C13=0,"",C8/TrAvia_act!C13*100)</f>
        <v>952.61729474170488</v>
      </c>
      <c r="D23" s="134">
        <f>IF(TrAvia_act!D13=0,"",D8/TrAvia_act!D13*100)</f>
        <v>1072.0566555319617</v>
      </c>
      <c r="E23" s="134">
        <f>IF(TrAvia_act!E13=0,"",E8/TrAvia_act!E13*100)</f>
        <v>896.99470940616845</v>
      </c>
      <c r="F23" s="134">
        <f>IF(TrAvia_act!F13=0,"",F8/TrAvia_act!F13*100)</f>
        <v>1152.320900241687</v>
      </c>
      <c r="G23" s="134">
        <f>IF(TrAvia_act!G13=0,"",G8/TrAvia_act!G13*100)</f>
        <v>926.28913086091677</v>
      </c>
      <c r="H23" s="134">
        <f>IF(TrAvia_act!H13=0,"",H8/TrAvia_act!H13*100)</f>
        <v>854.05287261122533</v>
      </c>
      <c r="I23" s="134">
        <f>IF(TrAvia_act!I13=0,"",I8/TrAvia_act!I13*100)</f>
        <v>911.57735249915834</v>
      </c>
      <c r="J23" s="134">
        <f>IF(TrAvia_act!J13=0,"",J8/TrAvia_act!J13*100)</f>
        <v>1361.6073442467336</v>
      </c>
      <c r="K23" s="134">
        <f>IF(TrAvia_act!K13=0,"",K8/TrAvia_act!K13*100)</f>
        <v>984.81263784419934</v>
      </c>
      <c r="L23" s="134">
        <f>IF(TrAvia_act!L13=0,"",L8/TrAvia_act!L13*100)</f>
        <v>1011.9453835817565</v>
      </c>
      <c r="M23" s="134">
        <f>IF(TrAvia_act!M13=0,"",M8/TrAvia_act!M13*100)</f>
        <v>1074.7656399939503</v>
      </c>
      <c r="N23" s="134">
        <f>IF(TrAvia_act!N13=0,"",N8/TrAvia_act!N13*100)</f>
        <v>1020.5086443697417</v>
      </c>
      <c r="O23" s="134">
        <f>IF(TrAvia_act!O13=0,"",O8/TrAvia_act!O13*100)</f>
        <v>978.99512753928127</v>
      </c>
      <c r="P23" s="134">
        <f>IF(TrAvia_act!P13=0,"",P8/TrAvia_act!P13*100)</f>
        <v>1000.9417108070874</v>
      </c>
      <c r="Q23" s="134">
        <f>IF(TrAvia_act!Q13=0,"",Q8/TrAvia_act!Q13*100)</f>
        <v>1012.1634067197526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1069.7617164406038</v>
      </c>
      <c r="C25" s="77">
        <f>IF(TrAvia_act!C15=0,"",C10/TrAvia_act!C15*100)</f>
        <v>921.74462746277084</v>
      </c>
      <c r="D25" s="77">
        <f>IF(TrAvia_act!D15=0,"",D10/TrAvia_act!D15*100)</f>
        <v>1049.8518923105469</v>
      </c>
      <c r="E25" s="77">
        <f>IF(TrAvia_act!E15=0,"",E10/TrAvia_act!E15*100)</f>
        <v>880.16880230736683</v>
      </c>
      <c r="F25" s="77">
        <f>IF(TrAvia_act!F15=0,"",F10/TrAvia_act!F15*100)</f>
        <v>1126.3209608786087</v>
      </c>
      <c r="G25" s="77">
        <f>IF(TrAvia_act!G15=0,"",G10/TrAvia_act!G15*100)</f>
        <v>904.26082056137579</v>
      </c>
      <c r="H25" s="77">
        <f>IF(TrAvia_act!H15=0,"",H10/TrAvia_act!H15*100)</f>
        <v>834.27340501252752</v>
      </c>
      <c r="I25" s="77">
        <f>IF(TrAvia_act!I15=0,"",I10/TrAvia_act!I15*100)</f>
        <v>895.26157359766842</v>
      </c>
      <c r="J25" s="77">
        <f>IF(TrAvia_act!J15=0,"",J10/TrAvia_act!J15*100)</f>
        <v>1336.6410311485665</v>
      </c>
      <c r="K25" s="77">
        <f>IF(TrAvia_act!K15=0,"",K10/TrAvia_act!K15*100)</f>
        <v>966.39657540985252</v>
      </c>
      <c r="L25" s="77">
        <f>IF(TrAvia_act!L15=0,"",L10/TrAvia_act!L15*100)</f>
        <v>991.46319932156678</v>
      </c>
      <c r="M25" s="77">
        <f>IF(TrAvia_act!M15=0,"",M10/TrAvia_act!M15*100)</f>
        <v>1058.6335338269391</v>
      </c>
      <c r="N25" s="77">
        <f>IF(TrAvia_act!N15=0,"",N10/TrAvia_act!N15*100)</f>
        <v>1001.0633890943375</v>
      </c>
      <c r="O25" s="77">
        <f>IF(TrAvia_act!O15=0,"",O10/TrAvia_act!O15*100)</f>
        <v>953.85684173600498</v>
      </c>
      <c r="P25" s="77">
        <f>IF(TrAvia_act!P15=0,"",P10/TrAvia_act!P15*100)</f>
        <v>976.70803344780199</v>
      </c>
      <c r="Q25" s="77">
        <f>IF(TrAvia_act!Q15=0,"",Q10/TrAvia_act!Q15*100)</f>
        <v>991.37330707730621</v>
      </c>
    </row>
    <row r="26" spans="1:17" ht="11.45" customHeight="1" x14ac:dyDescent="0.25">
      <c r="A26" s="116" t="s">
        <v>125</v>
      </c>
      <c r="B26" s="77">
        <f>IF(TrAvia_act!B16=0,"",B11/TrAvia_act!B16*100)</f>
        <v>1459.1114243028894</v>
      </c>
      <c r="C26" s="77">
        <f>IF(TrAvia_act!C16=0,"",C11/TrAvia_act!C16*100)</f>
        <v>1073.4875529625806</v>
      </c>
      <c r="D26" s="77">
        <f>IF(TrAvia_act!D16=0,"",D11/TrAvia_act!D16*100)</f>
        <v>1177.9625983988119</v>
      </c>
      <c r="E26" s="77">
        <f>IF(TrAvia_act!E16=0,"",E11/TrAvia_act!E16*100)</f>
        <v>978.00043562662268</v>
      </c>
      <c r="F26" s="77">
        <f>IF(TrAvia_act!F16=0,"",F11/TrAvia_act!F16*100)</f>
        <v>1293.4666873080826</v>
      </c>
      <c r="G26" s="77">
        <f>IF(TrAvia_act!G16=0,"",G11/TrAvia_act!G16*100)</f>
        <v>1058.9824435090411</v>
      </c>
      <c r="H26" s="77">
        <f>IF(TrAvia_act!H16=0,"",H11/TrAvia_act!H16*100)</f>
        <v>980.63163898071628</v>
      </c>
      <c r="I26" s="77">
        <f>IF(TrAvia_act!I16=0,"",I11/TrAvia_act!I16*100)</f>
        <v>1027.3204082953096</v>
      </c>
      <c r="J26" s="77">
        <f>IF(TrAvia_act!J16=0,"",J11/TrAvia_act!J16*100)</f>
        <v>1548.2535852596475</v>
      </c>
      <c r="K26" s="77">
        <f>IF(TrAvia_act!K16=0,"",K11/TrAvia_act!K16*100)</f>
        <v>1141.4563000770777</v>
      </c>
      <c r="L26" s="77">
        <f>IF(TrAvia_act!L16=0,"",L11/TrAvia_act!L16*100)</f>
        <v>1181.193353645408</v>
      </c>
      <c r="M26" s="77">
        <f>IF(TrAvia_act!M16=0,"",M11/TrAvia_act!M16*100)</f>
        <v>1218.1411933588251</v>
      </c>
      <c r="N26" s="77">
        <f>IF(TrAvia_act!N16=0,"",N11/TrAvia_act!N16*100)</f>
        <v>1161.6810609760953</v>
      </c>
      <c r="O26" s="77">
        <f>IF(TrAvia_act!O16=0,"",O11/TrAvia_act!O16*100)</f>
        <v>1125.0906090996707</v>
      </c>
      <c r="P26" s="77">
        <f>IF(TrAvia_act!P16=0,"",P11/TrAvia_act!P16*100)</f>
        <v>1155.7354679868113</v>
      </c>
      <c r="Q26" s="77">
        <f>IF(TrAvia_act!Q16=0,"",Q11/TrAvia_act!Q16*100)</f>
        <v>1187.8079885914567</v>
      </c>
    </row>
    <row r="27" spans="1:17" ht="11.45" customHeight="1" x14ac:dyDescent="0.25">
      <c r="A27" s="128" t="s">
        <v>18</v>
      </c>
      <c r="B27" s="133">
        <f>IF(TrAvia_act!B17=0,"",B12/TrAvia_act!B17*100)</f>
        <v>1641.1929347687969</v>
      </c>
      <c r="C27" s="133">
        <f>IF(TrAvia_act!C17=0,"",C12/TrAvia_act!C17*100)</f>
        <v>1410.1433391301082</v>
      </c>
      <c r="D27" s="133">
        <f>IF(TrAvia_act!D17=0,"",D12/TrAvia_act!D17*100)</f>
        <v>1554.7530513987465</v>
      </c>
      <c r="E27" s="133">
        <f>IF(TrAvia_act!E17=0,"",E12/TrAvia_act!E17*100)</f>
        <v>1301.8499241250536</v>
      </c>
      <c r="F27" s="133">
        <f>IF(TrAvia_act!F17=0,"",F12/TrAvia_act!F17*100)</f>
        <v>1698.7286860111687</v>
      </c>
      <c r="G27" s="133">
        <f>IF(TrAvia_act!G17=0,"",G12/TrAvia_act!G17*100)</f>
        <v>1383.8382281637325</v>
      </c>
      <c r="H27" s="133">
        <f>IF(TrAvia_act!H17=0,"",H12/TrAvia_act!H17*100)</f>
        <v>1235.0998016577835</v>
      </c>
      <c r="I27" s="133">
        <f>IF(TrAvia_act!I17=0,"",I12/TrAvia_act!I17*100)</f>
        <v>1345.1349037804605</v>
      </c>
      <c r="J27" s="133">
        <f>IF(TrAvia_act!J17=0,"",J12/TrAvia_act!J17*100)</f>
        <v>1978.6204505113219</v>
      </c>
      <c r="K27" s="133">
        <f>IF(TrAvia_act!K17=0,"",K12/TrAvia_act!K17*100)</f>
        <v>1395.7661421854652</v>
      </c>
      <c r="L27" s="133">
        <f>IF(TrAvia_act!L17=0,"",L12/TrAvia_act!L17*100)</f>
        <v>1433.5355275101422</v>
      </c>
      <c r="M27" s="133">
        <f>IF(TrAvia_act!M17=0,"",M12/TrAvia_act!M17*100)</f>
        <v>1548.5681053242502</v>
      </c>
      <c r="N27" s="133">
        <f>IF(TrAvia_act!N17=0,"",N12/TrAvia_act!N17*100)</f>
        <v>1437.4400944664449</v>
      </c>
      <c r="O27" s="133">
        <f>IF(TrAvia_act!O17=0,"",O12/TrAvia_act!O17*100)</f>
        <v>1354.2713899894532</v>
      </c>
      <c r="P27" s="133">
        <f>IF(TrAvia_act!P17=0,"",P12/TrAvia_act!P17*100)</f>
        <v>1360.3101074722563</v>
      </c>
      <c r="Q27" s="133">
        <f>IF(TrAvia_act!Q17=0,"",Q12/TrAvia_act!Q17*100)</f>
        <v>1394.6093549258408</v>
      </c>
    </row>
    <row r="28" spans="1:17" ht="11.45" customHeight="1" x14ac:dyDescent="0.25">
      <c r="A28" s="95" t="s">
        <v>126</v>
      </c>
      <c r="B28" s="75">
        <f>IF(TrAvia_act!B18=0,"",B13/TrAvia_act!B18*100)</f>
        <v>1629.8220806945685</v>
      </c>
      <c r="C28" s="75">
        <f>IF(TrAvia_act!C18=0,"",C13/TrAvia_act!C18*100)</f>
        <v>1398.9652225827367</v>
      </c>
      <c r="D28" s="75">
        <f>IF(TrAvia_act!D18=0,"",D13/TrAvia_act!D18*100)</f>
        <v>1542.1115179801157</v>
      </c>
      <c r="E28" s="75">
        <f>IF(TrAvia_act!E18=0,"",E13/TrAvia_act!E18*100)</f>
        <v>1295.3170006578803</v>
      </c>
      <c r="F28" s="75">
        <f>IF(TrAvia_act!F18=0,"",F13/TrAvia_act!F18*100)</f>
        <v>1694.3628118161378</v>
      </c>
      <c r="G28" s="75">
        <f>IF(TrAvia_act!G18=0,"",G13/TrAvia_act!G18*100)</f>
        <v>1381.8197382098392</v>
      </c>
      <c r="H28" s="75">
        <f>IF(TrAvia_act!H18=0,"",H13/TrAvia_act!H18*100)</f>
        <v>1231.0457307119996</v>
      </c>
      <c r="I28" s="75">
        <f>IF(TrAvia_act!I18=0,"",I13/TrAvia_act!I18*100)</f>
        <v>1346.4122215684488</v>
      </c>
      <c r="J28" s="75">
        <f>IF(TrAvia_act!J18=0,"",J13/TrAvia_act!J18*100)</f>
        <v>1975.5873980533379</v>
      </c>
      <c r="K28" s="75">
        <f>IF(TrAvia_act!K18=0,"",K13/TrAvia_act!K18*100)</f>
        <v>1384.9489356362421</v>
      </c>
      <c r="L28" s="75">
        <f>IF(TrAvia_act!L18=0,"",L13/TrAvia_act!L18*100)</f>
        <v>1428.2364826923538</v>
      </c>
      <c r="M28" s="75">
        <f>IF(TrAvia_act!M18=0,"",M13/TrAvia_act!M18*100)</f>
        <v>1544.9474419087101</v>
      </c>
      <c r="N28" s="75">
        <f>IF(TrAvia_act!N18=0,"",N13/TrAvia_act!N18*100)</f>
        <v>1430.1856403283723</v>
      </c>
      <c r="O28" s="75">
        <f>IF(TrAvia_act!O18=0,"",O13/TrAvia_act!O18*100)</f>
        <v>1350.4704217296689</v>
      </c>
      <c r="P28" s="75">
        <f>IF(TrAvia_act!P18=0,"",P13/TrAvia_act!P18*100)</f>
        <v>1369.3645354650578</v>
      </c>
      <c r="Q28" s="75">
        <f>IF(TrAvia_act!Q18=0,"",Q13/TrAvia_act!Q18*100)</f>
        <v>1397.3878322450219</v>
      </c>
    </row>
    <row r="29" spans="1:17" ht="11.45" customHeight="1" x14ac:dyDescent="0.25">
      <c r="A29" s="93" t="s">
        <v>125</v>
      </c>
      <c r="B29" s="74">
        <f>IF(TrAvia_act!B19=0,"",B14/TrAvia_act!B19*100)</f>
        <v>1712.8965596753872</v>
      </c>
      <c r="C29" s="74">
        <f>IF(TrAvia_act!C19=0,"",C14/TrAvia_act!C19*100)</f>
        <v>1469.1627879465204</v>
      </c>
      <c r="D29" s="74">
        <f>IF(TrAvia_act!D19=0,"",D14/TrAvia_act!D19*100)</f>
        <v>1615.3430714888664</v>
      </c>
      <c r="E29" s="74">
        <f>IF(TrAvia_act!E19=0,"",E14/TrAvia_act!E19*100)</f>
        <v>1344.1661536521544</v>
      </c>
      <c r="F29" s="74">
        <f>IF(TrAvia_act!F19=0,"",F14/TrAvia_act!F19*100)</f>
        <v>1718.8453320471563</v>
      </c>
      <c r="G29" s="74">
        <f>IF(TrAvia_act!G19=0,"",G14/TrAvia_act!G19*100)</f>
        <v>1393.988894638371</v>
      </c>
      <c r="H29" s="74">
        <f>IF(TrAvia_act!H19=0,"",H14/TrAvia_act!H19*100)</f>
        <v>1269.6858695012097</v>
      </c>
      <c r="I29" s="74">
        <f>IF(TrAvia_act!I19=0,"",I14/TrAvia_act!I19*100)</f>
        <v>1333.6556950942374</v>
      </c>
      <c r="J29" s="74">
        <f>IF(TrAvia_act!J19=0,"",J14/TrAvia_act!J19*100)</f>
        <v>2005.8516521381623</v>
      </c>
      <c r="K29" s="74">
        <f>IF(TrAvia_act!K19=0,"",K14/TrAvia_act!K19*100)</f>
        <v>1480.9420894257705</v>
      </c>
      <c r="L29" s="74">
        <f>IF(TrAvia_act!L19=0,"",L14/TrAvia_act!L19*100)</f>
        <v>1508.6418414498335</v>
      </c>
      <c r="M29" s="74">
        <f>IF(TrAvia_act!M19=0,"",M14/TrAvia_act!M19*100)</f>
        <v>1617.2416657260119</v>
      </c>
      <c r="N29" s="74">
        <f>IF(TrAvia_act!N19=0,"",N14/TrAvia_act!N19*100)</f>
        <v>1525.7561328217867</v>
      </c>
      <c r="O29" s="74">
        <f>IF(TrAvia_act!O19=0,"",O14/TrAvia_act!O19*100)</f>
        <v>1382.5394795237412</v>
      </c>
      <c r="P29" s="74">
        <f>IF(TrAvia_act!P19=0,"",P14/TrAvia_act!P19*100)</f>
        <v>1303.5471239653616</v>
      </c>
      <c r="Q29" s="74">
        <f>IF(TrAvia_act!Q19=0,"",Q14/TrAvia_act!Q19*100)</f>
        <v>1375.5078267320137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117.37797970078533</v>
      </c>
      <c r="C32" s="134">
        <f>IF(TrAvia_act!C4=0,"",C8/TrAvia_act!C4*1000)</f>
        <v>96.810100469830886</v>
      </c>
      <c r="D32" s="134">
        <f>IF(TrAvia_act!D4=0,"",D8/TrAvia_act!D4*1000)</f>
        <v>105.43318759932261</v>
      </c>
      <c r="E32" s="134">
        <f>IF(TrAvia_act!E4=0,"",E8/TrAvia_act!E4*1000)</f>
        <v>92.542834495648094</v>
      </c>
      <c r="F32" s="134">
        <f>IF(TrAvia_act!F4=0,"",F8/TrAvia_act!F4*1000)</f>
        <v>115.08221462249784</v>
      </c>
      <c r="G32" s="134">
        <f>IF(TrAvia_act!G4=0,"",G8/TrAvia_act!G4*1000)</f>
        <v>97.869775817867094</v>
      </c>
      <c r="H32" s="134">
        <f>IF(TrAvia_act!H4=0,"",H8/TrAvia_act!H4*1000)</f>
        <v>87.801948015184934</v>
      </c>
      <c r="I32" s="134">
        <f>IF(TrAvia_act!I4=0,"",I8/TrAvia_act!I4*1000)</f>
        <v>95.834849853279863</v>
      </c>
      <c r="J32" s="134">
        <f>IF(TrAvia_act!J4=0,"",J8/TrAvia_act!J4*1000)</f>
        <v>135.14616095952002</v>
      </c>
      <c r="K32" s="134">
        <f>IF(TrAvia_act!K4=0,"",K8/TrAvia_act!K4*1000)</f>
        <v>100.67205964078468</v>
      </c>
      <c r="L32" s="134">
        <f>IF(TrAvia_act!L4=0,"",L8/TrAvia_act!L4*1000)</f>
        <v>98.957213975696661</v>
      </c>
      <c r="M32" s="134">
        <f>IF(TrAvia_act!M4=0,"",M8/TrAvia_act!M4*1000)</f>
        <v>96.6981763572293</v>
      </c>
      <c r="N32" s="134">
        <f>IF(TrAvia_act!N4=0,"",N8/TrAvia_act!N4*1000)</f>
        <v>88.239646569421268</v>
      </c>
      <c r="O32" s="134">
        <f>IF(TrAvia_act!O4=0,"",O8/TrAvia_act!O4*1000)</f>
        <v>83.120726085090439</v>
      </c>
      <c r="P32" s="134">
        <f>IF(TrAvia_act!P4=0,"",P8/TrAvia_act!P4*1000)</f>
        <v>83.817461643573679</v>
      </c>
      <c r="Q32" s="134">
        <f>IF(TrAvia_act!Q4=0,"",Q8/TrAvia_act!Q4*1000)</f>
        <v>82.391501424735381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107.33188634465891</v>
      </c>
      <c r="C34" s="77">
        <f>IF(TrAvia_act!C6=0,"",C10/TrAvia_act!C6*1000)</f>
        <v>92.410915332965658</v>
      </c>
      <c r="D34" s="77">
        <f>IF(TrAvia_act!D6=0,"",D10/TrAvia_act!D6*1000)</f>
        <v>101.40370519824423</v>
      </c>
      <c r="E34" s="77">
        <f>IF(TrAvia_act!E6=0,"",E10/TrAvia_act!E6*1000)</f>
        <v>89.395575889740584</v>
      </c>
      <c r="F34" s="77">
        <f>IF(TrAvia_act!F6=0,"",F10/TrAvia_act!F6*1000)</f>
        <v>111.97524664097801</v>
      </c>
      <c r="G34" s="77">
        <f>IF(TrAvia_act!G6=0,"",G10/TrAvia_act!G6*1000)</f>
        <v>95.622734000947375</v>
      </c>
      <c r="H34" s="77">
        <f>IF(TrAvia_act!H6=0,"",H10/TrAvia_act!H6*1000)</f>
        <v>84.980225570667713</v>
      </c>
      <c r="I34" s="77">
        <f>IF(TrAvia_act!I6=0,"",I10/TrAvia_act!I6*1000)</f>
        <v>92.607617234486483</v>
      </c>
      <c r="J34" s="77">
        <f>IF(TrAvia_act!J6=0,"",J10/TrAvia_act!J6*1000)</f>
        <v>131.7398429297553</v>
      </c>
      <c r="K34" s="77">
        <f>IF(TrAvia_act!K6=0,"",K10/TrAvia_act!K6*1000)</f>
        <v>98.118408746710713</v>
      </c>
      <c r="L34" s="77">
        <f>IF(TrAvia_act!L6=0,"",L10/TrAvia_act!L6*1000)</f>
        <v>97.549152258881549</v>
      </c>
      <c r="M34" s="77">
        <f>IF(TrAvia_act!M6=0,"",M10/TrAvia_act!M6*1000)</f>
        <v>96.407436981395435</v>
      </c>
      <c r="N34" s="77">
        <f>IF(TrAvia_act!N6=0,"",N10/TrAvia_act!N6*1000)</f>
        <v>87.545593701627894</v>
      </c>
      <c r="O34" s="77">
        <f>IF(TrAvia_act!O6=0,"",O10/TrAvia_act!O6*1000)</f>
        <v>81.461044524498945</v>
      </c>
      <c r="P34" s="77">
        <f>IF(TrAvia_act!P6=0,"",P10/TrAvia_act!P6*1000)</f>
        <v>81.745700378562304</v>
      </c>
      <c r="Q34" s="77">
        <f>IF(TrAvia_act!Q6=0,"",Q10/TrAvia_act!Q6*1000)</f>
        <v>81.451810221754243</v>
      </c>
    </row>
    <row r="35" spans="1:17" ht="11.45" customHeight="1" x14ac:dyDescent="0.25">
      <c r="A35" s="116" t="s">
        <v>125</v>
      </c>
      <c r="B35" s="77">
        <f>IF(TrAvia_act!B7=0,"",B11/TrAvia_act!B7*1000)</f>
        <v>157.26133682085796</v>
      </c>
      <c r="C35" s="77">
        <f>IF(TrAvia_act!C7=0,"",C11/TrAvia_act!C7*1000)</f>
        <v>115.25456252178411</v>
      </c>
      <c r="D35" s="77">
        <f>IF(TrAvia_act!D7=0,"",D11/TrAvia_act!D7*1000)</f>
        <v>126.86197678150846</v>
      </c>
      <c r="E35" s="77">
        <f>IF(TrAvia_act!E7=0,"",E11/TrAvia_act!E7*1000)</f>
        <v>109.200094886716</v>
      </c>
      <c r="F35" s="77">
        <f>IF(TrAvia_act!F7=0,"",F11/TrAvia_act!F7*1000)</f>
        <v>132.45574383639149</v>
      </c>
      <c r="G35" s="77">
        <f>IF(TrAvia_act!G7=0,"",G11/TrAvia_act!G7*1000)</f>
        <v>111.32586585690015</v>
      </c>
      <c r="H35" s="77">
        <f>IF(TrAvia_act!H7=0,"",H11/TrAvia_act!H7*1000)</f>
        <v>107.17721197895951</v>
      </c>
      <c r="I35" s="77">
        <f>IF(TrAvia_act!I7=0,"",I11/TrAvia_act!I7*1000)</f>
        <v>122.15018076243577</v>
      </c>
      <c r="J35" s="77">
        <f>IF(TrAvia_act!J7=0,"",J11/TrAvia_act!J7*1000)</f>
        <v>162.21701722446116</v>
      </c>
      <c r="K35" s="77">
        <f>IF(TrAvia_act!K7=0,"",K11/TrAvia_act!K7*1000)</f>
        <v>123.89235104223279</v>
      </c>
      <c r="L35" s="77">
        <f>IF(TrAvia_act!L7=0,"",L11/TrAvia_act!L7*1000)</f>
        <v>109.96656318332772</v>
      </c>
      <c r="M35" s="77">
        <f>IF(TrAvia_act!M7=0,"",M11/TrAvia_act!M7*1000)</f>
        <v>99.004282811535958</v>
      </c>
      <c r="N35" s="77">
        <f>IF(TrAvia_act!N7=0,"",N11/TrAvia_act!N7*1000)</f>
        <v>92.844605996071138</v>
      </c>
      <c r="O35" s="77">
        <f>IF(TrAvia_act!O7=0,"",O11/TrAvia_act!O7*1000)</f>
        <v>92.395953583769071</v>
      </c>
      <c r="P35" s="77">
        <f>IF(TrAvia_act!P7=0,"",P11/TrAvia_act!P7*1000)</f>
        <v>97.101891436536775</v>
      </c>
      <c r="Q35" s="77">
        <f>IF(TrAvia_act!Q7=0,"",Q11/TrAvia_act!Q7*1000)</f>
        <v>89.687513983017098</v>
      </c>
    </row>
    <row r="36" spans="1:17" ht="11.45" customHeight="1" x14ac:dyDescent="0.25">
      <c r="A36" s="128" t="s">
        <v>33</v>
      </c>
      <c r="B36" s="133">
        <f>IF(TrAvia_act!B8=0,"",B12/TrAvia_act!B8*1000)</f>
        <v>656.65339124731861</v>
      </c>
      <c r="C36" s="133">
        <f>IF(TrAvia_act!C8=0,"",C12/TrAvia_act!C8*1000)</f>
        <v>539.39732114110348</v>
      </c>
      <c r="D36" s="133">
        <f>IF(TrAvia_act!D8=0,"",D12/TrAvia_act!D8*1000)</f>
        <v>576.82824731655046</v>
      </c>
      <c r="E36" s="133">
        <f>IF(TrAvia_act!E8=0,"",E12/TrAvia_act!E8*1000)</f>
        <v>502.9651743882161</v>
      </c>
      <c r="F36" s="133">
        <f>IF(TrAvia_act!F8=0,"",F12/TrAvia_act!F8*1000)</f>
        <v>613.73500018766492</v>
      </c>
      <c r="G36" s="133">
        <f>IF(TrAvia_act!G8=0,"",G12/TrAvia_act!G8*1000)</f>
        <v>509.17513439785802</v>
      </c>
      <c r="H36" s="133">
        <f>IF(TrAvia_act!H8=0,"",H12/TrAvia_act!H8*1000)</f>
        <v>507.84698141883342</v>
      </c>
      <c r="I36" s="133">
        <f>IF(TrAvia_act!I8=0,"",I12/TrAvia_act!I8*1000)</f>
        <v>561.52904220257619</v>
      </c>
      <c r="J36" s="133">
        <f>IF(TrAvia_act!J8=0,"",J12/TrAvia_act!J8*1000)</f>
        <v>841.97681226017983</v>
      </c>
      <c r="K36" s="133">
        <f>IF(TrAvia_act!K8=0,"",K12/TrAvia_act!K8*1000)</f>
        <v>578.45216743552146</v>
      </c>
      <c r="L36" s="133">
        <f>IF(TrAvia_act!L8=0,"",L12/TrAvia_act!L8*1000)</f>
        <v>612.82569540119823</v>
      </c>
      <c r="M36" s="133">
        <f>IF(TrAvia_act!M8=0,"",M12/TrAvia_act!M8*1000)</f>
        <v>657.60434198813721</v>
      </c>
      <c r="N36" s="133">
        <f>IF(TrAvia_act!N8=0,"",N12/TrAvia_act!N8*1000)</f>
        <v>596.28064899384447</v>
      </c>
      <c r="O36" s="133">
        <f>IF(TrAvia_act!O8=0,"",O12/TrAvia_act!O8*1000)</f>
        <v>533.72084952994373</v>
      </c>
      <c r="P36" s="133">
        <f>IF(TrAvia_act!P8=0,"",P12/TrAvia_act!P8*1000)</f>
        <v>489.86882101857242</v>
      </c>
      <c r="Q36" s="133">
        <f>IF(TrAvia_act!Q8=0,"",Q12/TrAvia_act!Q8*1000)</f>
        <v>518.05623489766481</v>
      </c>
    </row>
    <row r="37" spans="1:17" ht="11.45" customHeight="1" x14ac:dyDescent="0.25">
      <c r="A37" s="95" t="s">
        <v>126</v>
      </c>
      <c r="B37" s="75">
        <f>IF(TrAvia_act!B9=0,"",B13/TrAvia_act!B9*1000)</f>
        <v>797.23386642430114</v>
      </c>
      <c r="C37" s="75">
        <f>IF(TrAvia_act!C9=0,"",C13/TrAvia_act!C9*1000)</f>
        <v>667.30971518804279</v>
      </c>
      <c r="D37" s="75">
        <f>IF(TrAvia_act!D9=0,"",D13/TrAvia_act!D9*1000)</f>
        <v>724.3779380877545</v>
      </c>
      <c r="E37" s="75">
        <f>IF(TrAvia_act!E9=0,"",E13/TrAvia_act!E9*1000)</f>
        <v>599.95107723423996</v>
      </c>
      <c r="F37" s="75">
        <f>IF(TrAvia_act!F9=0,"",F13/TrAvia_act!F9*1000)</f>
        <v>774.81659694969301</v>
      </c>
      <c r="G37" s="75">
        <f>IF(TrAvia_act!G9=0,"",G13/TrAvia_act!G9*1000)</f>
        <v>638.54175851965351</v>
      </c>
      <c r="H37" s="75">
        <f>IF(TrAvia_act!H9=0,"",H13/TrAvia_act!H9*1000)</f>
        <v>592.40907601878462</v>
      </c>
      <c r="I37" s="75">
        <f>IF(TrAvia_act!I9=0,"",I13/TrAvia_act!I9*1000)</f>
        <v>655.24940693689916</v>
      </c>
      <c r="J37" s="75">
        <f>IF(TrAvia_act!J9=0,"",J13/TrAvia_act!J9*1000)</f>
        <v>984.04142092778272</v>
      </c>
      <c r="K37" s="75">
        <f>IF(TrAvia_act!K9=0,"",K13/TrAvia_act!K9*1000)</f>
        <v>679.56571137890842</v>
      </c>
      <c r="L37" s="75">
        <f>IF(TrAvia_act!L9=0,"",L13/TrAvia_act!L9*1000)</f>
        <v>674.98208908453739</v>
      </c>
      <c r="M37" s="75">
        <f>IF(TrAvia_act!M9=0,"",M13/TrAvia_act!M9*1000)</f>
        <v>704.2486843302313</v>
      </c>
      <c r="N37" s="75">
        <f>IF(TrAvia_act!N9=0,"",N13/TrAvia_act!N9*1000)</f>
        <v>657.59217589170601</v>
      </c>
      <c r="O37" s="75">
        <f>IF(TrAvia_act!O9=0,"",O13/TrAvia_act!O9*1000)</f>
        <v>613.87786326026401</v>
      </c>
      <c r="P37" s="75">
        <f>IF(TrAvia_act!P9=0,"",P13/TrAvia_act!P9*1000)</f>
        <v>576.4948122096265</v>
      </c>
      <c r="Q37" s="75">
        <f>IF(TrAvia_act!Q9=0,"",Q13/TrAvia_act!Q9*1000)</f>
        <v>596.07251034293358</v>
      </c>
    </row>
    <row r="38" spans="1:17" ht="11.45" customHeight="1" x14ac:dyDescent="0.25">
      <c r="A38" s="93" t="s">
        <v>125</v>
      </c>
      <c r="B38" s="74">
        <f>IF(TrAvia_act!B10=0,"",B14/TrAvia_act!B10*1000)</f>
        <v>319.06952634589049</v>
      </c>
      <c r="C38" s="74">
        <f>IF(TrAvia_act!C10=0,"",C14/TrAvia_act!C10*1000)</f>
        <v>274.68205676957581</v>
      </c>
      <c r="D38" s="74">
        <f>IF(TrAvia_act!D10=0,"",D14/TrAvia_act!D10*1000)</f>
        <v>298.56218702878482</v>
      </c>
      <c r="E38" s="74">
        <f>IF(TrAvia_act!E10=0,"",E14/TrAvia_act!E10*1000)</f>
        <v>250.34900398788511</v>
      </c>
      <c r="F38" s="74">
        <f>IF(TrAvia_act!F10=0,"",F14/TrAvia_act!F10*1000)</f>
        <v>315.66177229866378</v>
      </c>
      <c r="G38" s="74">
        <f>IF(TrAvia_act!G10=0,"",G14/TrAvia_act!G10*1000)</f>
        <v>253.32928301038638</v>
      </c>
      <c r="H38" s="74">
        <f>IF(TrAvia_act!H10=0,"",H14/TrAvia_act!H10*1000)</f>
        <v>232.88191057843372</v>
      </c>
      <c r="I38" s="74">
        <f>IF(TrAvia_act!I10=0,"",I14/TrAvia_act!I10*1000)</f>
        <v>244.38734084870146</v>
      </c>
      <c r="J38" s="74">
        <f>IF(TrAvia_act!J10=0,"",J14/TrAvia_act!J10*1000)</f>
        <v>369.83863537597</v>
      </c>
      <c r="K38" s="74">
        <f>IF(TrAvia_act!K10=0,"",K14/TrAvia_act!K10*1000)</f>
        <v>276.02399464131179</v>
      </c>
      <c r="L38" s="74">
        <f>IF(TrAvia_act!L10=0,"",L14/TrAvia_act!L10*1000)</f>
        <v>274.11839069198777</v>
      </c>
      <c r="M38" s="74">
        <f>IF(TrAvia_act!M10=0,"",M14/TrAvia_act!M10*1000)</f>
        <v>298.89909546933944</v>
      </c>
      <c r="N38" s="74">
        <f>IF(TrAvia_act!N10=0,"",N14/TrAvia_act!N10*1000)</f>
        <v>288.90046564006616</v>
      </c>
      <c r="O38" s="74">
        <f>IF(TrAvia_act!O10=0,"",O14/TrAvia_act!O10*1000)</f>
        <v>273.90388684143323</v>
      </c>
      <c r="P38" s="74">
        <f>IF(TrAvia_act!P10=0,"",P14/TrAvia_act!P10*1000)</f>
        <v>246.21764220783945</v>
      </c>
      <c r="Q38" s="74">
        <f>IF(TrAvia_act!Q10=0,"",Q14/TrAvia_act!Q10*1000)</f>
        <v>270.6503988042694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11536.707078656607</v>
      </c>
      <c r="C41" s="134">
        <f>IF(TrAvia_act!C22=0,"",1000000*C8/TrAvia_act!C22)</f>
        <v>9468.2658524406106</v>
      </c>
      <c r="D41" s="134">
        <f>IF(TrAvia_act!D22=0,"",1000000*D8/TrAvia_act!D22)</f>
        <v>10173.634884722696</v>
      </c>
      <c r="E41" s="134">
        <f>IF(TrAvia_act!E22=0,"",1000000*E8/TrAvia_act!E22)</f>
        <v>8487.9232962811093</v>
      </c>
      <c r="F41" s="134">
        <f>IF(TrAvia_act!F22=0,"",1000000*F8/TrAvia_act!F22)</f>
        <v>10802.866059229624</v>
      </c>
      <c r="G41" s="134">
        <f>IF(TrAvia_act!G22=0,"",1000000*G8/TrAvia_act!G22)</f>
        <v>8881.3946702557259</v>
      </c>
      <c r="H41" s="134">
        <f>IF(TrAvia_act!H22=0,"",1000000*H8/TrAvia_act!H22)</f>
        <v>8097.8314255245896</v>
      </c>
      <c r="I41" s="134">
        <f>IF(TrAvia_act!I22=0,"",1000000*I8/TrAvia_act!I22)</f>
        <v>8506.4843745938888</v>
      </c>
      <c r="J41" s="134">
        <f>IF(TrAvia_act!J22=0,"",1000000*J8/TrAvia_act!J22)</f>
        <v>12168.514690380671</v>
      </c>
      <c r="K41" s="134">
        <f>IF(TrAvia_act!K22=0,"",1000000*K8/TrAvia_act!K22)</f>
        <v>8966.0503544053881</v>
      </c>
      <c r="L41" s="134">
        <f>IF(TrAvia_act!L22=0,"",1000000*L8/TrAvia_act!L22)</f>
        <v>9250.6181316634575</v>
      </c>
      <c r="M41" s="134">
        <f>IF(TrAvia_act!M22=0,"",1000000*M8/TrAvia_act!M22)</f>
        <v>9829.6931312655961</v>
      </c>
      <c r="N41" s="134">
        <f>IF(TrAvia_act!N22=0,"",1000000*N8/TrAvia_act!N22)</f>
        <v>9352.5208168569934</v>
      </c>
      <c r="O41" s="134">
        <f>IF(TrAvia_act!O22=0,"",1000000*O8/TrAvia_act!O22)</f>
        <v>9109.7595042002122</v>
      </c>
      <c r="P41" s="134">
        <f>IF(TrAvia_act!P22=0,"",1000000*P8/TrAvia_act!P22)</f>
        <v>9233.3566113558718</v>
      </c>
      <c r="Q41" s="134">
        <f>IF(TrAvia_act!Q22=0,"",1000000*Q8/TrAvia_act!Q22)</f>
        <v>9189.9880262170864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9955.5464916376786</v>
      </c>
      <c r="C43" s="77">
        <f>IF(TrAvia_act!C24=0,"",1000000*C10/TrAvia_act!C24)</f>
        <v>8542.0041012570018</v>
      </c>
      <c r="D43" s="77">
        <f>IF(TrAvia_act!D24=0,"",1000000*D10/TrAvia_act!D24)</f>
        <v>9343.3384167854401</v>
      </c>
      <c r="E43" s="77">
        <f>IF(TrAvia_act!E24=0,"",1000000*E10/TrAvia_act!E24)</f>
        <v>7812.2988732498397</v>
      </c>
      <c r="F43" s="77">
        <f>IF(TrAvia_act!F24=0,"",1000000*F10/TrAvia_act!F24)</f>
        <v>9963.4471371244308</v>
      </c>
      <c r="G43" s="77">
        <f>IF(TrAvia_act!G24=0,"",1000000*G10/TrAvia_act!G24)</f>
        <v>8246.8803135212784</v>
      </c>
      <c r="H43" s="77">
        <f>IF(TrAvia_act!H24=0,"",1000000*H10/TrAvia_act!H24)</f>
        <v>7537.0963328304042</v>
      </c>
      <c r="I43" s="77">
        <f>IF(TrAvia_act!I24=0,"",1000000*I10/TrAvia_act!I24)</f>
        <v>7985.3788439365981</v>
      </c>
      <c r="J43" s="77">
        <f>IF(TrAvia_act!J24=0,"",1000000*J10/TrAvia_act!J24)</f>
        <v>11402.247039628661</v>
      </c>
      <c r="K43" s="77">
        <f>IF(TrAvia_act!K24=0,"",1000000*K10/TrAvia_act!K24)</f>
        <v>8456.3341726951476</v>
      </c>
      <c r="L43" s="77">
        <f>IF(TrAvia_act!L24=0,"",1000000*L10/TrAvia_act!L24)</f>
        <v>8737.2382211573331</v>
      </c>
      <c r="M43" s="77">
        <f>IF(TrAvia_act!M24=0,"",1000000*M10/TrAvia_act!M24)</f>
        <v>9358.0857524318108</v>
      </c>
      <c r="N43" s="77">
        <f>IF(TrAvia_act!N24=0,"",1000000*N10/TrAvia_act!N24)</f>
        <v>8803.246982041006</v>
      </c>
      <c r="O43" s="77">
        <f>IF(TrAvia_act!O24=0,"",1000000*O10/TrAvia_act!O24)</f>
        <v>8447.0484490273248</v>
      </c>
      <c r="P43" s="77">
        <f>IF(TrAvia_act!P24=0,"",1000000*P10/TrAvia_act!P24)</f>
        <v>8604.6474845016783</v>
      </c>
      <c r="Q43" s="77">
        <f>IF(TrAvia_act!Q24=0,"",1000000*Q10/TrAvia_act!Q24)</f>
        <v>8681.2268536790089</v>
      </c>
    </row>
    <row r="44" spans="1:17" ht="11.45" customHeight="1" x14ac:dyDescent="0.25">
      <c r="A44" s="116" t="s">
        <v>125</v>
      </c>
      <c r="B44" s="77">
        <f>IF(TrAvia_act!B25=0,"",1000000*B11/TrAvia_act!B25)</f>
        <v>20251.933153634527</v>
      </c>
      <c r="C44" s="77">
        <f>IF(TrAvia_act!C25=0,"",1000000*C11/TrAvia_act!C25)</f>
        <v>14899.618525888271</v>
      </c>
      <c r="D44" s="77">
        <f>IF(TrAvia_act!D25=0,"",1000000*D11/TrAvia_act!D25)</f>
        <v>16349.694326188635</v>
      </c>
      <c r="E44" s="77">
        <f>IF(TrAvia_act!E25=0,"",1000000*E11/TrAvia_act!E25)</f>
        <v>13574.291913096056</v>
      </c>
      <c r="F44" s="77">
        <f>IF(TrAvia_act!F25=0,"",1000000*F11/TrAvia_act!F25)</f>
        <v>17952.849256284415</v>
      </c>
      <c r="G44" s="77">
        <f>IF(TrAvia_act!G25=0,"",1000000*G11/TrAvia_act!G25)</f>
        <v>14698.292858965029</v>
      </c>
      <c r="H44" s="77">
        <f>IF(TrAvia_act!H25=0,"",1000000*H11/TrAvia_act!H25)</f>
        <v>13610.812062893636</v>
      </c>
      <c r="I44" s="77">
        <f>IF(TrAvia_act!I25=0,"",1000000*I11/TrAvia_act!I25)</f>
        <v>14258.835275003374</v>
      </c>
      <c r="J44" s="77">
        <f>IF(TrAvia_act!J25=0,"",1000000*J11/TrAvia_act!J25)</f>
        <v>21489.199141661309</v>
      </c>
      <c r="K44" s="77">
        <f>IF(TrAvia_act!K25=0,"",1000000*K11/TrAvia_act!K25)</f>
        <v>15843.00012439282</v>
      </c>
      <c r="L44" s="77">
        <f>IF(TrAvia_act!L25=0,"",1000000*L11/TrAvia_act!L25)</f>
        <v>15613.843846815955</v>
      </c>
      <c r="M44" s="77">
        <f>IF(TrAvia_act!M25=0,"",1000000*M11/TrAvia_act!M25)</f>
        <v>16094.391961511448</v>
      </c>
      <c r="N44" s="77">
        <f>IF(TrAvia_act!N25=0,"",1000000*N11/TrAvia_act!N25)</f>
        <v>15340.86475591998</v>
      </c>
      <c r="O44" s="77">
        <f>IF(TrAvia_act!O25=0,"",1000000*O11/TrAvia_act!O25)</f>
        <v>14850.267607363048</v>
      </c>
      <c r="P44" s="77">
        <f>IF(TrAvia_act!P25=0,"",1000000*P11/TrAvia_act!P25)</f>
        <v>15247.088038754533</v>
      </c>
      <c r="Q44" s="77">
        <f>IF(TrAvia_act!Q25=0,"",1000000*Q11/TrAvia_act!Q25)</f>
        <v>15662.252156769719</v>
      </c>
    </row>
    <row r="45" spans="1:17" ht="11.45" customHeight="1" x14ac:dyDescent="0.25">
      <c r="A45" s="128" t="s">
        <v>18</v>
      </c>
      <c r="B45" s="133">
        <f>IF(TrAvia_act!B26=0,"",1000000*B12/TrAvia_act!B26)</f>
        <v>14229.556388151754</v>
      </c>
      <c r="C45" s="133">
        <f>IF(TrAvia_act!C26=0,"",1000000*C12/TrAvia_act!C26)</f>
        <v>12008.117865411587</v>
      </c>
      <c r="D45" s="133">
        <f>IF(TrAvia_act!D26=0,"",1000000*D12/TrAvia_act!D26)</f>
        <v>12993.223953399327</v>
      </c>
      <c r="E45" s="133">
        <f>IF(TrAvia_act!E26=0,"",1000000*E12/TrAvia_act!E26)</f>
        <v>10449.519077713609</v>
      </c>
      <c r="F45" s="133">
        <f>IF(TrAvia_act!F26=0,"",1000000*F12/TrAvia_act!F26)</f>
        <v>13301.161800099915</v>
      </c>
      <c r="G45" s="133">
        <f>IF(TrAvia_act!G26=0,"",1000000*G12/TrAvia_act!G26)</f>
        <v>10553.717022822071</v>
      </c>
      <c r="H45" s="133">
        <f>IF(TrAvia_act!H26=0,"",1000000*H12/TrAvia_act!H26)</f>
        <v>9777.1671746688862</v>
      </c>
      <c r="I45" s="133">
        <f>IF(TrAvia_act!I26=0,"",1000000*I12/TrAvia_act!I26)</f>
        <v>9874.1272357568778</v>
      </c>
      <c r="J45" s="133">
        <f>IF(TrAvia_act!J26=0,"",1000000*J12/TrAvia_act!J26)</f>
        <v>14555.665247559436</v>
      </c>
      <c r="K45" s="133">
        <f>IF(TrAvia_act!K26=0,"",1000000*K12/TrAvia_act!K26)</f>
        <v>10881.167365967431</v>
      </c>
      <c r="L45" s="133">
        <f>IF(TrAvia_act!L26=0,"",1000000*L12/TrAvia_act!L26)</f>
        <v>10187.303934789761</v>
      </c>
      <c r="M45" s="133">
        <f>IF(TrAvia_act!M26=0,"",1000000*M12/TrAvia_act!M26)</f>
        <v>10195.59231740902</v>
      </c>
      <c r="N45" s="133">
        <f>IF(TrAvia_act!N26=0,"",1000000*N12/TrAvia_act!N26)</f>
        <v>9580.5040848767458</v>
      </c>
      <c r="O45" s="133">
        <f>IF(TrAvia_act!O26=0,"",1000000*O12/TrAvia_act!O26)</f>
        <v>9116.2960022126645</v>
      </c>
      <c r="P45" s="133">
        <f>IF(TrAvia_act!P26=0,"",1000000*P12/TrAvia_act!P26)</f>
        <v>9303.7001964138472</v>
      </c>
      <c r="Q45" s="133">
        <f>IF(TrAvia_act!Q26=0,"",1000000*Q12/TrAvia_act!Q26)</f>
        <v>9197.481244361963</v>
      </c>
    </row>
    <row r="46" spans="1:17" ht="11.45" customHeight="1" x14ac:dyDescent="0.25">
      <c r="A46" s="95" t="s">
        <v>126</v>
      </c>
      <c r="B46" s="75">
        <f>IF(TrAvia_act!B27=0,"",1000000*B13/TrAvia_act!B27)</f>
        <v>13551.984477071488</v>
      </c>
      <c r="C46" s="75">
        <f>IF(TrAvia_act!C27=0,"",1000000*C13/TrAvia_act!C27)</f>
        <v>11315.880763030345</v>
      </c>
      <c r="D46" s="75">
        <f>IF(TrAvia_act!D27=0,"",1000000*D13/TrAvia_act!D27)</f>
        <v>12141.132139187013</v>
      </c>
      <c r="E46" s="75">
        <f>IF(TrAvia_act!E27=0,"",1000000*E13/TrAvia_act!E27)</f>
        <v>9912.9358867829942</v>
      </c>
      <c r="F46" s="75">
        <f>IF(TrAvia_act!F27=0,"",1000000*F13/TrAvia_act!F27)</f>
        <v>12366.656602774434</v>
      </c>
      <c r="G46" s="75">
        <f>IF(TrAvia_act!G27=0,"",1000000*G13/TrAvia_act!G27)</f>
        <v>9846.9400910475597</v>
      </c>
      <c r="H46" s="75">
        <f>IF(TrAvia_act!H27=0,"",1000000*H13/TrAvia_act!H27)</f>
        <v>9382.5314530551623</v>
      </c>
      <c r="I46" s="75">
        <f>IF(TrAvia_act!I27=0,"",1000000*I13/TrAvia_act!I27)</f>
        <v>9465.3562803613986</v>
      </c>
      <c r="J46" s="75">
        <f>IF(TrAvia_act!J27=0,"",1000000*J13/TrAvia_act!J27)</f>
        <v>13981.629072350343</v>
      </c>
      <c r="K46" s="75">
        <f>IF(TrAvia_act!K27=0,"",1000000*K13/TrAvia_act!K27)</f>
        <v>10417.407597364048</v>
      </c>
      <c r="L46" s="75">
        <f>IF(TrAvia_act!L27=0,"",1000000*L13/TrAvia_act!L27)</f>
        <v>9920.7776078861516</v>
      </c>
      <c r="M46" s="75">
        <f>IF(TrAvia_act!M27=0,"",1000000*M13/TrAvia_act!M27)</f>
        <v>9988.6632709034038</v>
      </c>
      <c r="N46" s="75">
        <f>IF(TrAvia_act!N27=0,"",1000000*N13/TrAvia_act!N27)</f>
        <v>9295.0426242621961</v>
      </c>
      <c r="O46" s="75">
        <f>IF(TrAvia_act!O27=0,"",1000000*O13/TrAvia_act!O27)</f>
        <v>8650.6547983201781</v>
      </c>
      <c r="P46" s="75">
        <f>IF(TrAvia_act!P27=0,"",1000000*P13/TrAvia_act!P27)</f>
        <v>8697.4223385230962</v>
      </c>
      <c r="Q46" s="75">
        <f>IF(TrAvia_act!Q27=0,"",1000000*Q13/TrAvia_act!Q27)</f>
        <v>8662.3404489898858</v>
      </c>
    </row>
    <row r="47" spans="1:17" ht="11.45" customHeight="1" x14ac:dyDescent="0.25">
      <c r="A47" s="93" t="s">
        <v>125</v>
      </c>
      <c r="B47" s="74">
        <f>IF(TrAvia_act!B28=0,"",1000000*B14/TrAvia_act!B28)</f>
        <v>20327.703587874148</v>
      </c>
      <c r="C47" s="74">
        <f>IF(TrAvia_act!C28=0,"",1000000*C14/TrAvia_act!C28)</f>
        <v>17341.747998512947</v>
      </c>
      <c r="D47" s="74">
        <f>IF(TrAvia_act!D28=0,"",1000000*D14/TrAvia_act!D28)</f>
        <v>19139.459990340598</v>
      </c>
      <c r="E47" s="74">
        <f>IF(TrAvia_act!E28=0,"",1000000*E14/TrAvia_act!E28)</f>
        <v>15781.814537586599</v>
      </c>
      <c r="F47" s="74">
        <f>IF(TrAvia_act!F28=0,"",1000000*F14/TrAvia_act!F28)</f>
        <v>20252.344295274375</v>
      </c>
      <c r="G47" s="74">
        <f>IF(TrAvia_act!G28=0,"",1000000*G14/TrAvia_act!G28)</f>
        <v>16433.708441335024</v>
      </c>
      <c r="H47" s="74">
        <f>IF(TrAvia_act!H28=0,"",1000000*H14/TrAvia_act!H28)</f>
        <v>14993.533894908487</v>
      </c>
      <c r="I47" s="74">
        <f>IF(TrAvia_act!I28=0,"",1000000*I14/TrAvia_act!I28)</f>
        <v>16235.625229099007</v>
      </c>
      <c r="J47" s="74">
        <f>IF(TrAvia_act!J28=0,"",1000000*J14/TrAvia_act!J28)</f>
        <v>22852.112610015385</v>
      </c>
      <c r="K47" s="74">
        <f>IF(TrAvia_act!K28=0,"",1000000*K14/TrAvia_act!K28)</f>
        <v>16187.7955378553</v>
      </c>
      <c r="L47" s="74">
        <f>IF(TrAvia_act!L28=0,"",1000000*L14/TrAvia_act!L28)</f>
        <v>15929.734796258423</v>
      </c>
      <c r="M47" s="74">
        <f>IF(TrAvia_act!M28=0,"",1000000*M14/TrAvia_act!M28)</f>
        <v>16322.491476988285</v>
      </c>
      <c r="N47" s="74">
        <f>IF(TrAvia_act!N28=0,"",1000000*N14/TrAvia_act!N28)</f>
        <v>14749.67107438343</v>
      </c>
      <c r="O47" s="74">
        <f>IF(TrAvia_act!O28=0,"",1000000*O14/TrAvia_act!O28)</f>
        <v>14970.07113686107</v>
      </c>
      <c r="P47" s="74">
        <f>IF(TrAvia_act!P28=0,"",1000000*P14/TrAvia_act!P28)</f>
        <v>17199.411834060833</v>
      </c>
      <c r="Q47" s="74">
        <f>IF(TrAvia_act!Q28=0,"",1000000*Q14/TrAvia_act!Q28)</f>
        <v>16177.578575302103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0.97698854723460915</v>
      </c>
      <c r="C50" s="129">
        <f t="shared" si="6"/>
        <v>0.97708174229973721</v>
      </c>
      <c r="D50" s="129">
        <f t="shared" si="6"/>
        <v>0.97581166218864446</v>
      </c>
      <c r="E50" s="129">
        <f t="shared" si="6"/>
        <v>0.9692682404052505</v>
      </c>
      <c r="F50" s="129">
        <f t="shared" si="6"/>
        <v>0.973229136562902</v>
      </c>
      <c r="G50" s="129">
        <f t="shared" si="6"/>
        <v>0.97336617758332566</v>
      </c>
      <c r="H50" s="129">
        <f t="shared" si="6"/>
        <v>0.96700911245409427</v>
      </c>
      <c r="I50" s="129">
        <f t="shared" si="6"/>
        <v>0.97115728728029682</v>
      </c>
      <c r="J50" s="129">
        <f t="shared" si="6"/>
        <v>0.96916345376259061</v>
      </c>
      <c r="K50" s="129">
        <f t="shared" si="6"/>
        <v>0.96998350597122096</v>
      </c>
      <c r="L50" s="129">
        <f t="shared" si="6"/>
        <v>0.97523720522662483</v>
      </c>
      <c r="M50" s="129">
        <f t="shared" si="6"/>
        <v>0.97746084612739526</v>
      </c>
      <c r="N50" s="129">
        <f t="shared" si="6"/>
        <v>0.97764449116258312</v>
      </c>
      <c r="O50" s="129">
        <f t="shared" si="6"/>
        <v>0.98096269391028024</v>
      </c>
      <c r="P50" s="129">
        <f t="shared" si="6"/>
        <v>0.98335249417888748</v>
      </c>
      <c r="Q50" s="129">
        <f t="shared" si="6"/>
        <v>0.98314296539036872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0.71361919896026382</v>
      </c>
      <c r="C52" s="52">
        <f t="shared" si="8"/>
        <v>0.75306774831118861</v>
      </c>
      <c r="D52" s="52">
        <f t="shared" si="8"/>
        <v>0.78997110888744415</v>
      </c>
      <c r="E52" s="52">
        <f t="shared" si="8"/>
        <v>0.78751074404818144</v>
      </c>
      <c r="F52" s="52">
        <f t="shared" si="8"/>
        <v>0.80329760581232657</v>
      </c>
      <c r="G52" s="52">
        <f t="shared" si="8"/>
        <v>0.81493209380195741</v>
      </c>
      <c r="H52" s="52">
        <f t="shared" si="8"/>
        <v>0.81695456993088278</v>
      </c>
      <c r="I52" s="52">
        <f t="shared" si="8"/>
        <v>0.83593685719894495</v>
      </c>
      <c r="J52" s="52">
        <f t="shared" si="8"/>
        <v>0.83914642960757346</v>
      </c>
      <c r="K52" s="52">
        <f t="shared" si="8"/>
        <v>0.85171188113458618</v>
      </c>
      <c r="L52" s="52">
        <f t="shared" si="8"/>
        <v>0.85234789936279964</v>
      </c>
      <c r="M52" s="52">
        <f t="shared" si="8"/>
        <v>0.86541577543702286</v>
      </c>
      <c r="N52" s="52">
        <f t="shared" si="8"/>
        <v>0.84291226024071719</v>
      </c>
      <c r="O52" s="52">
        <f t="shared" si="8"/>
        <v>0.81545975560621675</v>
      </c>
      <c r="P52" s="52">
        <f t="shared" si="8"/>
        <v>0.82965789348965169</v>
      </c>
      <c r="Q52" s="52">
        <f t="shared" si="8"/>
        <v>0.86103311766566382</v>
      </c>
    </row>
    <row r="53" spans="1:17" ht="11.45" customHeight="1" x14ac:dyDescent="0.25">
      <c r="A53" s="116" t="s">
        <v>125</v>
      </c>
      <c r="B53" s="52">
        <f t="shared" ref="B53:Q53" si="9">IF(B11=0,0,B11/B$7)</f>
        <v>0.26336934827434544</v>
      </c>
      <c r="C53" s="52">
        <f t="shared" si="9"/>
        <v>0.2240139939885486</v>
      </c>
      <c r="D53" s="52">
        <f t="shared" si="9"/>
        <v>0.18584055330120039</v>
      </c>
      <c r="E53" s="52">
        <f t="shared" si="9"/>
        <v>0.18175749635706895</v>
      </c>
      <c r="F53" s="52">
        <f t="shared" si="9"/>
        <v>0.16993153075057546</v>
      </c>
      <c r="G53" s="52">
        <f t="shared" si="9"/>
        <v>0.15843408378136828</v>
      </c>
      <c r="H53" s="52">
        <f t="shared" si="9"/>
        <v>0.15005454252321143</v>
      </c>
      <c r="I53" s="52">
        <f t="shared" si="9"/>
        <v>0.13522043008135184</v>
      </c>
      <c r="J53" s="52">
        <f t="shared" si="9"/>
        <v>0.13001702415501715</v>
      </c>
      <c r="K53" s="52">
        <f t="shared" si="9"/>
        <v>0.11827162483663477</v>
      </c>
      <c r="L53" s="52">
        <f t="shared" si="9"/>
        <v>0.12288930586382515</v>
      </c>
      <c r="M53" s="52">
        <f t="shared" si="9"/>
        <v>0.11204507069037246</v>
      </c>
      <c r="N53" s="52">
        <f t="shared" si="9"/>
        <v>0.1347322309218659</v>
      </c>
      <c r="O53" s="52">
        <f t="shared" si="9"/>
        <v>0.1655029383040634</v>
      </c>
      <c r="P53" s="52">
        <f t="shared" si="9"/>
        <v>0.15369460068923568</v>
      </c>
      <c r="Q53" s="52">
        <f t="shared" si="9"/>
        <v>0.1221098477247049</v>
      </c>
    </row>
    <row r="54" spans="1:17" ht="11.45" customHeight="1" x14ac:dyDescent="0.25">
      <c r="A54" s="128" t="s">
        <v>18</v>
      </c>
      <c r="B54" s="127">
        <f t="shared" ref="B54:Q54" si="10">IF(B12=0,0,B12/B$7)</f>
        <v>2.3011452765390863E-2</v>
      </c>
      <c r="C54" s="127">
        <f t="shared" si="10"/>
        <v>2.2918257700262745E-2</v>
      </c>
      <c r="D54" s="127">
        <f t="shared" si="10"/>
        <v>2.4188337811355425E-2</v>
      </c>
      <c r="E54" s="127">
        <f t="shared" si="10"/>
        <v>3.0731759594749542E-2</v>
      </c>
      <c r="F54" s="127">
        <f t="shared" si="10"/>
        <v>2.6770863437097971E-2</v>
      </c>
      <c r="G54" s="127">
        <f t="shared" si="10"/>
        <v>2.663382241667429E-2</v>
      </c>
      <c r="H54" s="127">
        <f t="shared" si="10"/>
        <v>3.2990887545905692E-2</v>
      </c>
      <c r="I54" s="127">
        <f t="shared" si="10"/>
        <v>2.8842712719703133E-2</v>
      </c>
      <c r="J54" s="127">
        <f t="shared" si="10"/>
        <v>3.0836546237409317E-2</v>
      </c>
      <c r="K54" s="127">
        <f t="shared" si="10"/>
        <v>3.0016494028779019E-2</v>
      </c>
      <c r="L54" s="127">
        <f t="shared" si="10"/>
        <v>2.476279477337525E-2</v>
      </c>
      <c r="M54" s="127">
        <f t="shared" si="10"/>
        <v>2.25391538726048E-2</v>
      </c>
      <c r="N54" s="127">
        <f t="shared" si="10"/>
        <v>2.235550883741692E-2</v>
      </c>
      <c r="O54" s="127">
        <f t="shared" si="10"/>
        <v>1.9037306089719718E-2</v>
      </c>
      <c r="P54" s="127">
        <f t="shared" si="10"/>
        <v>1.6647505821112501E-2</v>
      </c>
      <c r="Q54" s="127">
        <f t="shared" si="10"/>
        <v>1.6857034609631276E-2</v>
      </c>
    </row>
    <row r="55" spans="1:17" ht="11.45" customHeight="1" x14ac:dyDescent="0.25">
      <c r="A55" s="95" t="s">
        <v>126</v>
      </c>
      <c r="B55" s="48">
        <f t="shared" ref="B55:Q55" si="11">IF(B13=0,0,B13/B$7)</f>
        <v>1.9724140229557201E-2</v>
      </c>
      <c r="C55" s="48">
        <f t="shared" si="11"/>
        <v>1.9116058717518526E-2</v>
      </c>
      <c r="D55" s="48">
        <f t="shared" si="11"/>
        <v>1.9850124620279422E-2</v>
      </c>
      <c r="E55" s="48">
        <f t="shared" si="11"/>
        <v>2.6488203051171284E-2</v>
      </c>
      <c r="F55" s="48">
        <f t="shared" si="11"/>
        <v>2.1940383839757976E-2</v>
      </c>
      <c r="G55" s="48">
        <f t="shared" si="11"/>
        <v>2.2183683088385218E-2</v>
      </c>
      <c r="H55" s="48">
        <f t="shared" si="11"/>
        <v>2.9432601146871986E-2</v>
      </c>
      <c r="I55" s="48">
        <f t="shared" si="11"/>
        <v>2.5979322668209577E-2</v>
      </c>
      <c r="J55" s="48">
        <f t="shared" si="11"/>
        <v>2.7703606837929856E-2</v>
      </c>
      <c r="K55" s="48">
        <f t="shared" si="11"/>
        <v>2.6427603232247254E-2</v>
      </c>
      <c r="L55" s="48">
        <f t="shared" si="11"/>
        <v>2.304532166836739E-2</v>
      </c>
      <c r="M55" s="48">
        <f t="shared" si="11"/>
        <v>2.1360281542008076E-2</v>
      </c>
      <c r="N55" s="48">
        <f t="shared" si="11"/>
        <v>2.0554313373110616E-2</v>
      </c>
      <c r="O55" s="48">
        <f t="shared" si="11"/>
        <v>1.6733821169693661E-2</v>
      </c>
      <c r="P55" s="48">
        <f t="shared" si="11"/>
        <v>1.445289150790215E-2</v>
      </c>
      <c r="Q55" s="48">
        <f t="shared" si="11"/>
        <v>1.4745729011832364E-2</v>
      </c>
    </row>
    <row r="56" spans="1:17" ht="11.45" customHeight="1" x14ac:dyDescent="0.25">
      <c r="A56" s="93" t="s">
        <v>125</v>
      </c>
      <c r="B56" s="46">
        <f t="shared" ref="B56:Q56" si="12">IF(B14=0,0,B14/B$7)</f>
        <v>3.2873125358336627E-3</v>
      </c>
      <c r="C56" s="46">
        <f t="shared" si="12"/>
        <v>3.8021989827442177E-3</v>
      </c>
      <c r="D56" s="46">
        <f t="shared" si="12"/>
        <v>4.3382131910760045E-3</v>
      </c>
      <c r="E56" s="46">
        <f t="shared" si="12"/>
        <v>4.2435565435782613E-3</v>
      </c>
      <c r="F56" s="46">
        <f t="shared" si="12"/>
        <v>4.8304795973399955E-3</v>
      </c>
      <c r="G56" s="46">
        <f t="shared" si="12"/>
        <v>4.4501393282890727E-3</v>
      </c>
      <c r="H56" s="46">
        <f t="shared" si="12"/>
        <v>3.5582863990337049E-3</v>
      </c>
      <c r="I56" s="46">
        <f t="shared" si="12"/>
        <v>2.8633900514935572E-3</v>
      </c>
      <c r="J56" s="46">
        <f t="shared" si="12"/>
        <v>3.1329393994794603E-3</v>
      </c>
      <c r="K56" s="46">
        <f t="shared" si="12"/>
        <v>3.5888907965317624E-3</v>
      </c>
      <c r="L56" s="46">
        <f t="shared" si="12"/>
        <v>1.7174731050078622E-3</v>
      </c>
      <c r="M56" s="46">
        <f t="shared" si="12"/>
        <v>1.1788723305967207E-3</v>
      </c>
      <c r="N56" s="46">
        <f t="shared" si="12"/>
        <v>1.8011954643063041E-3</v>
      </c>
      <c r="O56" s="46">
        <f t="shared" si="12"/>
        <v>2.303484920026059E-3</v>
      </c>
      <c r="P56" s="46">
        <f t="shared" si="12"/>
        <v>2.1946143132103514E-3</v>
      </c>
      <c r="Q56" s="46">
        <f t="shared" si="12"/>
        <v>2.1113055977989128E-3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4371015.5</v>
      </c>
      <c r="C4" s="132">
        <f t="shared" si="0"/>
        <v>3987441.3</v>
      </c>
      <c r="D4" s="132">
        <f t="shared" si="0"/>
        <v>3561451.9</v>
      </c>
      <c r="E4" s="132">
        <f t="shared" si="0"/>
        <v>3763472.3</v>
      </c>
      <c r="F4" s="132">
        <f t="shared" si="0"/>
        <v>3827014.5999999996</v>
      </c>
      <c r="G4" s="132">
        <f t="shared" si="0"/>
        <v>4067790.1999999993</v>
      </c>
      <c r="H4" s="132">
        <f t="shared" si="0"/>
        <v>3859913.5000000009</v>
      </c>
      <c r="I4" s="132">
        <f t="shared" si="0"/>
        <v>4370974.2</v>
      </c>
      <c r="J4" s="132">
        <f t="shared" si="0"/>
        <v>4340866.1000000006</v>
      </c>
      <c r="K4" s="132">
        <f t="shared" si="0"/>
        <v>4239450</v>
      </c>
      <c r="L4" s="132">
        <f t="shared" si="0"/>
        <v>4678517.3999999994</v>
      </c>
      <c r="M4" s="132">
        <f t="shared" si="0"/>
        <v>4623427.4000000004</v>
      </c>
      <c r="N4" s="132">
        <f t="shared" si="0"/>
        <v>4675269</v>
      </c>
      <c r="O4" s="132">
        <f t="shared" si="0"/>
        <v>5169624.9000000004</v>
      </c>
      <c r="P4" s="132">
        <f t="shared" si="0"/>
        <v>5437866.9000000004</v>
      </c>
      <c r="Q4" s="132">
        <f t="shared" si="0"/>
        <v>5707746.6000000006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3481285.5</v>
      </c>
      <c r="C6" s="42">
        <f>C14*TrAvia_act!C24</f>
        <v>3213168</v>
      </c>
      <c r="D6" s="42">
        <f>D14*TrAvia_act!D24</f>
        <v>3008078.8</v>
      </c>
      <c r="E6" s="42">
        <f>E14*TrAvia_act!E24</f>
        <v>3195867.5999999996</v>
      </c>
      <c r="F6" s="42">
        <f>F14*TrAvia_act!F24</f>
        <v>3299181.1999999997</v>
      </c>
      <c r="G6" s="42">
        <f>G14*TrAvia_act!G24</f>
        <v>3549617.3999999994</v>
      </c>
      <c r="H6" s="42">
        <f>H14*TrAvia_act!H24</f>
        <v>3398736.0000000009</v>
      </c>
      <c r="I6" s="42">
        <f>I14*TrAvia_act!I24</f>
        <v>3911814.3000000003</v>
      </c>
      <c r="J6" s="42">
        <f>J14*TrAvia_act!J24</f>
        <v>3920547.8000000003</v>
      </c>
      <c r="K6" s="42">
        <f>K14*TrAvia_act!K24</f>
        <v>3860281.6</v>
      </c>
      <c r="L6" s="42">
        <f>L14*TrAvia_act!L24</f>
        <v>4228034.3999999994</v>
      </c>
      <c r="M6" s="42">
        <f>M14*TrAvia_act!M24</f>
        <v>4208405</v>
      </c>
      <c r="N6" s="42">
        <f>N14*TrAvia_act!N24</f>
        <v>4168880.6999999997</v>
      </c>
      <c r="O6" s="42">
        <f>O14*TrAvia_act!O24</f>
        <v>4482183.6000000006</v>
      </c>
      <c r="P6" s="42">
        <f>P14*TrAvia_act!P24</f>
        <v>4776471</v>
      </c>
      <c r="Q6" s="42">
        <f>Q14*TrAvia_act!Q24</f>
        <v>5166940.2</v>
      </c>
    </row>
    <row r="7" spans="1:17" ht="11.45" customHeight="1" x14ac:dyDescent="0.25">
      <c r="A7" s="93" t="s">
        <v>125</v>
      </c>
      <c r="B7" s="36">
        <f>B15*TrAvia_act!B25</f>
        <v>889730</v>
      </c>
      <c r="C7" s="36">
        <f>C15*TrAvia_act!C25</f>
        <v>774273.29999999993</v>
      </c>
      <c r="D7" s="36">
        <f>D15*TrAvia_act!D25</f>
        <v>553373.10000000009</v>
      </c>
      <c r="E7" s="36">
        <f>E15*TrAvia_act!E25</f>
        <v>567604.69999999995</v>
      </c>
      <c r="F7" s="36">
        <f>F15*TrAvia_act!F25</f>
        <v>527833.4</v>
      </c>
      <c r="G7" s="36">
        <f>G15*TrAvia_act!G25</f>
        <v>518172.80000000005</v>
      </c>
      <c r="H7" s="36">
        <f>H15*TrAvia_act!H25</f>
        <v>461177.5</v>
      </c>
      <c r="I7" s="36">
        <f>I15*TrAvia_act!I25</f>
        <v>459159.9</v>
      </c>
      <c r="J7" s="36">
        <f>J15*TrAvia_act!J25</f>
        <v>420318.3</v>
      </c>
      <c r="K7" s="36">
        <f>K15*TrAvia_act!K25</f>
        <v>379168.39999999997</v>
      </c>
      <c r="L7" s="36">
        <f>L15*TrAvia_act!L25</f>
        <v>450483</v>
      </c>
      <c r="M7" s="36">
        <f>M15*TrAvia_act!M25</f>
        <v>415022.39999999997</v>
      </c>
      <c r="N7" s="36">
        <f>N15*TrAvia_act!N25</f>
        <v>506388.30000000005</v>
      </c>
      <c r="O7" s="36">
        <f>O15*TrAvia_act!O25</f>
        <v>687441.29999999993</v>
      </c>
      <c r="P7" s="36">
        <f>P15*TrAvia_act!P25</f>
        <v>661395.89999999991</v>
      </c>
      <c r="Q7" s="36">
        <f>Q15*TrAvia_act!Q25</f>
        <v>540806.40000000002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139.11570655633355</v>
      </c>
      <c r="C12" s="134">
        <f>IF(C4=0,0,C4/TrAvia_act!C22)</f>
        <v>138.88200689631151</v>
      </c>
      <c r="D12" s="134">
        <f>IF(D4=0,0,D4/TrAvia_act!D22)</f>
        <v>137.97125092007903</v>
      </c>
      <c r="E12" s="134">
        <f>IF(E4=0,0,E4/TrAvia_act!E22)</f>
        <v>138.46476453274465</v>
      </c>
      <c r="F12" s="134">
        <f>IF(F4=0,0,F4/TrAvia_act!F22)</f>
        <v>138.79572770463858</v>
      </c>
      <c r="G12" s="134">
        <f>IF(G4=0,0,G4/TrAvia_act!G22)</f>
        <v>139.59472203157171</v>
      </c>
      <c r="H12" s="134">
        <f>IF(H4=0,0,H4/TrAvia_act!H22)</f>
        <v>139.47293586269197</v>
      </c>
      <c r="I12" s="134">
        <f>IF(I4=0,0,I4/TrAvia_act!I22)</f>
        <v>140.67244464469618</v>
      </c>
      <c r="J12" s="134">
        <f>IF(J4=0,0,J4/TrAvia_act!J22)</f>
        <v>140.98298473530369</v>
      </c>
      <c r="K12" s="134">
        <f>IF(K4=0,0,K4/TrAvia_act!K22)</f>
        <v>142.42592219310623</v>
      </c>
      <c r="L12" s="134">
        <f>IF(L4=0,0,L4/TrAvia_act!L22)</f>
        <v>144.98938267013759</v>
      </c>
      <c r="M12" s="134">
        <f>IF(M4=0,0,M4/TrAvia_act!M22)</f>
        <v>146.00143366911928</v>
      </c>
      <c r="N12" s="134">
        <f>IF(N4=0,0,N4/TrAvia_act!N22)</f>
        <v>147.61521217479162</v>
      </c>
      <c r="O12" s="134">
        <f>IF(O4=0,0,O4/TrAvia_act!O22)</f>
        <v>150.75748447114404</v>
      </c>
      <c r="P12" s="134">
        <f>IF(P4=0,0,P4/TrAvia_act!P22)</f>
        <v>151.51482028420173</v>
      </c>
      <c r="Q12" s="134">
        <f>IF(Q4=0,0,Q4/TrAvia_act!Q22)</f>
        <v>151.37100803564326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0.70884260190795478</v>
      </c>
      <c r="C18" s="144">
        <f>IF(TrAvia_act!C31=0,0,TrAvia_act!C31/C4)</f>
        <v>0.71126589374494364</v>
      </c>
      <c r="D18" s="144">
        <f>IF(TrAvia_act!D31=0,0,TrAvia_act!D31/D4)</f>
        <v>0.74121596307393622</v>
      </c>
      <c r="E18" s="144">
        <f>IF(TrAvia_act!E31=0,0,TrAvia_act!E31/E4)</f>
        <v>0.70353274554458656</v>
      </c>
      <c r="F18" s="144">
        <f>IF(TrAvia_act!F31=0,0,TrAvia_act!F31/F4)</f>
        <v>0.72248875141474511</v>
      </c>
      <c r="G18" s="144">
        <f>IF(TrAvia_act!G31=0,0,TrAvia_act!G31/G4)</f>
        <v>0.6778225681353971</v>
      </c>
      <c r="H18" s="144">
        <f>IF(TrAvia_act!H31=0,0,TrAvia_act!H31/H4)</f>
        <v>0.6994638610424817</v>
      </c>
      <c r="I18" s="144">
        <f>IF(TrAvia_act!I31=0,0,TrAvia_act!I31/I4)</f>
        <v>0.67979536461230994</v>
      </c>
      <c r="J18" s="144">
        <f>IF(TrAvia_act!J31=0,0,TrAvia_act!J31/J4)</f>
        <v>0.71642361877967153</v>
      </c>
      <c r="K18" s="144">
        <f>IF(TrAvia_act!K31=0,0,TrAvia_act!K31/K4)</f>
        <v>0.68845628560308536</v>
      </c>
      <c r="L18" s="144">
        <f>IF(TrAvia_act!L31=0,0,TrAvia_act!L31/L4)</f>
        <v>0.70397258755519443</v>
      </c>
      <c r="M18" s="144">
        <f>IF(TrAvia_act!M31=0,0,TrAvia_act!M31/M4)</f>
        <v>0.75844859162274281</v>
      </c>
      <c r="N18" s="144">
        <f>IF(TrAvia_act!N31=0,0,TrAvia_act!N31/N4)</f>
        <v>0.78076512816695676</v>
      </c>
      <c r="O18" s="144">
        <f>IF(TrAvia_act!O31=0,0,TrAvia_act!O31/O4)</f>
        <v>0.77991113049614091</v>
      </c>
      <c r="P18" s="144">
        <f>IF(TrAvia_act!P31=0,0,TrAvia_act!P31/P4)</f>
        <v>0.78829182082408078</v>
      </c>
      <c r="Q18" s="144">
        <f>IF(TrAvia_act!Q31=0,0,TrAvia_act!Q31/Q4)</f>
        <v>0.80923371755851947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0.76141011703866279</v>
      </c>
      <c r="C20" s="143">
        <v>0.76140556609551691</v>
      </c>
      <c r="D20" s="143">
        <v>0.78314603992422016</v>
      </c>
      <c r="E20" s="143">
        <v>0.73917236120795504</v>
      </c>
      <c r="F20" s="143">
        <v>0.75233060857645528</v>
      </c>
      <c r="G20" s="143">
        <v>0.6999664245504319</v>
      </c>
      <c r="H20" s="143">
        <v>0.72559239670277409</v>
      </c>
      <c r="I20" s="143">
        <v>0.70409732895551813</v>
      </c>
      <c r="J20" s="143">
        <v>0.73628919917772717</v>
      </c>
      <c r="K20" s="143">
        <v>0.70705593084193641</v>
      </c>
      <c r="L20" s="143">
        <v>0.71777750909500648</v>
      </c>
      <c r="M20" s="143">
        <v>0.76842746836390508</v>
      </c>
      <c r="N20" s="143">
        <v>0.79573876988132575</v>
      </c>
      <c r="O20" s="143">
        <v>0.80311123355143232</v>
      </c>
      <c r="P20" s="143">
        <v>0.81279777475881254</v>
      </c>
      <c r="Q20" s="143">
        <v>0.82349704763372333</v>
      </c>
    </row>
    <row r="21" spans="1:17" ht="11.45" customHeight="1" x14ac:dyDescent="0.25">
      <c r="A21" s="93" t="s">
        <v>125</v>
      </c>
      <c r="B21" s="142">
        <v>0.50315938543153538</v>
      </c>
      <c r="C21" s="142">
        <v>0.5031905400844896</v>
      </c>
      <c r="D21" s="142">
        <v>0.51328841246529688</v>
      </c>
      <c r="E21" s="142">
        <v>0.50286581488842508</v>
      </c>
      <c r="F21" s="142">
        <v>0.53596456760788536</v>
      </c>
      <c r="G21" s="142">
        <v>0.52613143723483746</v>
      </c>
      <c r="H21" s="142">
        <v>0.50690460831241768</v>
      </c>
      <c r="I21" s="142">
        <v>0.47275469830880268</v>
      </c>
      <c r="J21" s="142">
        <v>0.53112605375497579</v>
      </c>
      <c r="K21" s="142">
        <v>0.49909486128063418</v>
      </c>
      <c r="L21" s="142">
        <v>0.57440569344459169</v>
      </c>
      <c r="M21" s="142">
        <v>0.65726090929067926</v>
      </c>
      <c r="N21" s="142">
        <v>0.6574934689446813</v>
      </c>
      <c r="O21" s="142">
        <v>0.62864422024105915</v>
      </c>
      <c r="P21" s="142">
        <v>0.61131464528280266</v>
      </c>
      <c r="Q21" s="142">
        <v>0.67295986142175834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2.7530761494647997E-2</v>
      </c>
      <c r="C24" s="137">
        <f>IF(TrAvia_ene!C8=0,0,TrAvia_ene!C8/(C12*TrAvia_act!C13))</f>
        <v>2.2792810028905777E-2</v>
      </c>
      <c r="D24" s="137">
        <f>IF(TrAvia_ene!D8=0,0,TrAvia_ene!D8/(D12*TrAvia_act!D13))</f>
        <v>2.5811784443306795E-2</v>
      </c>
      <c r="E24" s="137">
        <f>IF(TrAvia_ene!E8=0,0,TrAvia_ene!E8/(E12*TrAvia_act!E13))</f>
        <v>2.1519863097770452E-2</v>
      </c>
      <c r="F24" s="137">
        <f>IF(TrAvia_ene!F8=0,0,TrAvia_ene!F8/(F12*TrAvia_act!F13))</f>
        <v>2.7587375342795675E-2</v>
      </c>
      <c r="G24" s="137">
        <f>IF(TrAvia_ene!G8=0,0,TrAvia_ene!G8/(G12*TrAvia_act!G13))</f>
        <v>2.204971596365228E-2</v>
      </c>
      <c r="H24" s="137">
        <f>IF(TrAvia_ene!H8=0,0,TrAvia_ene!H8/(H12*TrAvia_act!H13))</f>
        <v>2.0341534384299403E-2</v>
      </c>
      <c r="I24" s="137">
        <f>IF(TrAvia_ene!I8=0,0,TrAvia_ene!I8/(I12*TrAvia_act!I13))</f>
        <v>2.153341454832185E-2</v>
      </c>
      <c r="J24" s="137">
        <f>IF(TrAvia_ene!J8=0,0,TrAvia_ene!J8/(J12*TrAvia_act!J13))</f>
        <v>3.2082934056710768E-2</v>
      </c>
      <c r="K24" s="137">
        <f>IF(TrAvia_ene!K8=0,0,TrAvia_ene!K8/(K12*TrAvia_act!K13))</f>
        <v>2.296960184064064E-2</v>
      </c>
      <c r="L24" s="137">
        <f>IF(TrAvia_ene!L8=0,0,TrAvia_ene!L8/(L12*TrAvia_act!L13))</f>
        <v>2.3185142361817044E-2</v>
      </c>
      <c r="M24" s="137">
        <f>IF(TrAvia_ene!M8=0,0,TrAvia_ene!M8/(M12*TrAvia_act!M13))</f>
        <v>2.4453754475962475E-2</v>
      </c>
      <c r="N24" s="137">
        <f>IF(TrAvia_ene!N8=0,0,TrAvia_ene!N8/(N12*TrAvia_act!N13))</f>
        <v>2.2965423938783251E-2</v>
      </c>
      <c r="O24" s="137">
        <f>IF(TrAvia_ene!O8=0,0,TrAvia_ene!O8/(O12*TrAvia_act!O13))</f>
        <v>2.1572006487013261E-2</v>
      </c>
      <c r="P24" s="137">
        <f>IF(TrAvia_ene!P8=0,0,TrAvia_ene!P8/(P12*TrAvia_act!P13))</f>
        <v>2.1945352767635696E-2</v>
      </c>
      <c r="Q24" s="137">
        <f>IF(TrAvia_ene!Q8=0,0,TrAvia_ene!Q8/(Q12*TrAvia_act!Q13))</f>
        <v>2.2212468403004542E-2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2.7154021210582944E-2</v>
      </c>
      <c r="C26" s="106">
        <f>IF(TrAvia_ene!C10=0,0,TrAvia_ene!C10/(C14*TrAvia_act!C15))</f>
        <v>2.3381087749961095E-2</v>
      </c>
      <c r="D26" s="106">
        <f>IF(TrAvia_ene!D10=0,0,TrAvia_ene!D10/(D14*TrAvia_act!D15))</f>
        <v>2.6380648924584891E-2</v>
      </c>
      <c r="E26" s="106">
        <f>IF(TrAvia_ene!E10=0,0,TrAvia_ene!E10/(E14*TrAvia_act!E15))</f>
        <v>2.1950814524954603E-2</v>
      </c>
      <c r="F26" s="106">
        <f>IF(TrAvia_ene!F10=0,0,TrAvia_ene!F10/(F14*TrAvia_act!F15))</f>
        <v>2.7992636341665482E-2</v>
      </c>
      <c r="G26" s="106">
        <f>IF(TrAvia_ene!G10=0,0,TrAvia_ene!G10/(G14*TrAvia_act!G15))</f>
        <v>2.2241485740528925E-2</v>
      </c>
      <c r="H26" s="106">
        <f>IF(TrAvia_ene!H10=0,0,TrAvia_ene!H10/(H14*TrAvia_act!H15))</f>
        <v>2.0483279772112159E-2</v>
      </c>
      <c r="I26" s="106">
        <f>IF(TrAvia_ene!I10=0,0,TrAvia_ene!I10/(I14*TrAvia_act!I15))</f>
        <v>2.166745064803061E-2</v>
      </c>
      <c r="J26" s="106">
        <f>IF(TrAvia_ene!J10=0,0,TrAvia_ene!J10/(J14*TrAvia_act!J15))</f>
        <v>3.2222146299971138E-2</v>
      </c>
      <c r="K26" s="106">
        <f>IF(TrAvia_ene!K10=0,0,TrAvia_ene!K10/(K14*TrAvia_act!K15))</f>
        <v>2.3045872772516237E-2</v>
      </c>
      <c r="L26" s="106">
        <f>IF(TrAvia_ene!L10=0,0,TrAvia_ene!L10/(L14*TrAvia_act!L15))</f>
        <v>2.3259599885191037E-2</v>
      </c>
      <c r="M26" s="106">
        <f>IF(TrAvia_ene!M10=0,0,TrAvia_ene!M10/(M14*TrAvia_act!M15))</f>
        <v>2.4609472917621351E-2</v>
      </c>
      <c r="N26" s="106">
        <f>IF(TrAvia_ene!N10=0,0,TrAvia_ene!N10/(N14*TrAvia_act!N15))</f>
        <v>2.3141617160344765E-2</v>
      </c>
      <c r="O26" s="106">
        <f>IF(TrAvia_ene!O10=0,0,TrAvia_ene!O10/(O14*TrAvia_act!O15))</f>
        <v>2.1732744249148391E-2</v>
      </c>
      <c r="P26" s="106">
        <f>IF(TrAvia_ene!P10=0,0,TrAvia_ene!P10/(P14*TrAvia_act!P15))</f>
        <v>2.2071727171347068E-2</v>
      </c>
      <c r="Q26" s="106">
        <f>IF(TrAvia_ene!Q10=0,0,TrAvia_ene!Q10/(Q14*TrAvia_act!Q15))</f>
        <v>2.228187232130073E-2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2.6291434882725014E-2</v>
      </c>
      <c r="C27" s="105">
        <f>IF(TrAvia_ene!C11=0,0,TrAvia_ene!C11/(C15*TrAvia_act!C16))</f>
        <v>1.9271520750635016E-2</v>
      </c>
      <c r="D27" s="105">
        <f>IF(TrAvia_ene!D11=0,0,TrAvia_ene!D11/(D15*TrAvia_act!D16))</f>
        <v>2.1631260557682847E-2</v>
      </c>
      <c r="E27" s="105">
        <f>IF(TrAvia_ene!E11=0,0,TrAvia_ene!E11/(E15*TrAvia_act!E16))</f>
        <v>1.8241645974806101E-2</v>
      </c>
      <c r="F27" s="105">
        <f>IF(TrAvia_ene!F11=0,0,TrAvia_ene!F11/(F15*TrAvia_act!F16))</f>
        <v>2.3589564243945239E-2</v>
      </c>
      <c r="G27" s="105">
        <f>IF(TrAvia_ene!G11=0,0,TrAvia_ene!G11/(G15*TrAvia_act!G16))</f>
        <v>1.9463268041929594E-2</v>
      </c>
      <c r="H27" s="105">
        <f>IF(TrAvia_ene!H11=0,0,TrAvia_ene!H11/(H15*TrAvia_act!H16))</f>
        <v>1.8047522380163279E-2</v>
      </c>
      <c r="I27" s="105">
        <f>IF(TrAvia_ene!I11=0,0,TrAvia_ene!I11/(I15*TrAvia_act!I16))</f>
        <v>1.9189266606995013E-2</v>
      </c>
      <c r="J27" s="105">
        <f>IF(TrAvia_ene!J11=0,0,TrAvia_ene!J11/(J15*TrAvia_act!J16))</f>
        <v>2.8620875294249167E-2</v>
      </c>
      <c r="K27" s="105">
        <f>IF(TrAvia_ene!K11=0,0,TrAvia_ene!K11/(K15*TrAvia_act!K16))</f>
        <v>2.0540758988197887E-2</v>
      </c>
      <c r="L27" s="105">
        <f>IF(TrAvia_ene!L11=0,0,TrAvia_ene!L11/(L15*TrAvia_act!L16))</f>
        <v>2.0983033895999079E-2</v>
      </c>
      <c r="M27" s="105">
        <f>IF(TrAvia_ene!M11=0,0,TrAvia_ene!M11/(M15*TrAvia_act!M16))</f>
        <v>2.1616266177700839E-2</v>
      </c>
      <c r="N27" s="105">
        <f>IF(TrAvia_ene!N11=0,0,TrAvia_ene!N11/(N15*TrAvia_act!N16))</f>
        <v>2.0278555461730963E-2</v>
      </c>
      <c r="O27" s="105">
        <f>IF(TrAvia_ene!O11=0,0,TrAvia_ene!O11/(O15*TrAvia_act!O16))</f>
        <v>1.9295088422842943E-2</v>
      </c>
      <c r="P27" s="105">
        <f>IF(TrAvia_ene!P11=0,0,TrAvia_ene!P11/(P15*TrAvia_act!P16))</f>
        <v>1.9718840948237372E-2</v>
      </c>
      <c r="Q27" s="105">
        <f>IF(TrAvia_ene!Q11=0,0,TrAvia_ene!Q11/(Q15*TrAvia_act!Q16))</f>
        <v>2.0049799861513628E-2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0</v>
      </c>
      <c r="C3" s="68">
        <f t="shared" si="0"/>
        <v>0</v>
      </c>
      <c r="D3" s="68">
        <f t="shared" si="0"/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68">
        <f t="shared" si="0"/>
        <v>0</v>
      </c>
      <c r="K3" s="68">
        <f t="shared" si="0"/>
        <v>0</v>
      </c>
      <c r="L3" s="68">
        <f t="shared" si="0"/>
        <v>2.1089740696509054</v>
      </c>
      <c r="M3" s="68">
        <f t="shared" si="0"/>
        <v>1.8820630418736453</v>
      </c>
      <c r="N3" s="68">
        <f t="shared" si="0"/>
        <v>1.8724389948324278</v>
      </c>
      <c r="O3" s="68">
        <f t="shared" si="0"/>
        <v>1.7580420000000001</v>
      </c>
      <c r="P3" s="68">
        <f t="shared" si="0"/>
        <v>1.8572164000000002</v>
      </c>
      <c r="Q3" s="68">
        <f t="shared" si="0"/>
        <v>1.9751651405635864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2.1089740696509054</v>
      </c>
      <c r="M4" s="77">
        <v>1.8820630418736453</v>
      </c>
      <c r="N4" s="77">
        <v>1.8724389948324278</v>
      </c>
      <c r="O4" s="77">
        <v>1.7580420000000001</v>
      </c>
      <c r="P4" s="77">
        <v>1.8572164000000002</v>
      </c>
      <c r="Q4" s="77">
        <v>1.9751651405635864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</v>
      </c>
      <c r="C7" s="26">
        <f t="shared" si="1"/>
        <v>0</v>
      </c>
      <c r="D7" s="26">
        <f t="shared" si="1"/>
        <v>0</v>
      </c>
      <c r="E7" s="26">
        <f t="shared" si="1"/>
        <v>0</v>
      </c>
      <c r="F7" s="26">
        <f t="shared" si="1"/>
        <v>0</v>
      </c>
      <c r="G7" s="26">
        <f t="shared" si="1"/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4.2179481393018105E-3</v>
      </c>
      <c r="M7" s="26">
        <f t="shared" si="1"/>
        <v>4.0419293349983109E-3</v>
      </c>
      <c r="N7" s="26">
        <f t="shared" si="1"/>
        <v>3.5578470102515091E-3</v>
      </c>
      <c r="O7" s="26">
        <f t="shared" si="1"/>
        <v>4.3518500209469117E-3</v>
      </c>
      <c r="P7" s="26">
        <f t="shared" si="1"/>
        <v>2.8445833021538318E-3</v>
      </c>
      <c r="Q7" s="26">
        <f t="shared" si="1"/>
        <v>3.6602444124261874E-3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4.2179481393018105E-3</v>
      </c>
      <c r="M8" s="108">
        <v>4.0419293349983109E-3</v>
      </c>
      <c r="N8" s="108">
        <v>3.5578470102515091E-3</v>
      </c>
      <c r="O8" s="108">
        <v>4.3518500209469117E-3</v>
      </c>
      <c r="P8" s="108">
        <v>2.8445833021538318E-3</v>
      </c>
      <c r="Q8" s="108">
        <v>3.6602444124261874E-3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 t="str">
        <f t="shared" ref="B13:Q13" si="2">IF(B3=0,"",B3/B7)</f>
        <v/>
      </c>
      <c r="C13" s="68" t="str">
        <f t="shared" si="2"/>
        <v/>
      </c>
      <c r="D13" s="68" t="str">
        <f t="shared" si="2"/>
        <v/>
      </c>
      <c r="E13" s="68" t="str">
        <f t="shared" si="2"/>
        <v/>
      </c>
      <c r="F13" s="68" t="str">
        <f t="shared" si="2"/>
        <v/>
      </c>
      <c r="G13" s="68" t="str">
        <f t="shared" si="2"/>
        <v/>
      </c>
      <c r="H13" s="68" t="str">
        <f t="shared" si="2"/>
        <v/>
      </c>
      <c r="I13" s="68" t="str">
        <f t="shared" si="2"/>
        <v/>
      </c>
      <c r="J13" s="68" t="str">
        <f t="shared" si="2"/>
        <v/>
      </c>
      <c r="K13" s="68" t="str">
        <f t="shared" si="2"/>
        <v/>
      </c>
      <c r="L13" s="68">
        <f t="shared" si="2"/>
        <v>500</v>
      </c>
      <c r="M13" s="68">
        <f t="shared" si="2"/>
        <v>465.63482087062062</v>
      </c>
      <c r="N13" s="68">
        <f t="shared" si="2"/>
        <v>526.28429199940854</v>
      </c>
      <c r="O13" s="68">
        <f t="shared" si="2"/>
        <v>403.97577847075502</v>
      </c>
      <c r="P13" s="68">
        <f t="shared" si="2"/>
        <v>652.89576810556844</v>
      </c>
      <c r="Q13" s="68">
        <f t="shared" si="2"/>
        <v>539.62657079895689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>
        <f t="shared" si="3"/>
        <v>500</v>
      </c>
      <c r="M14" s="77">
        <f t="shared" si="3"/>
        <v>465.63482087062062</v>
      </c>
      <c r="N14" s="77">
        <f t="shared" si="3"/>
        <v>526.28429199940854</v>
      </c>
      <c r="O14" s="77">
        <f t="shared" si="3"/>
        <v>403.97577847075502</v>
      </c>
      <c r="P14" s="77">
        <f t="shared" si="3"/>
        <v>652.89576810556844</v>
      </c>
      <c r="Q14" s="77">
        <f t="shared" si="3"/>
        <v>539.62657079895689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0</v>
      </c>
      <c r="C17" s="33">
        <f t="shared" si="5"/>
        <v>0</v>
      </c>
      <c r="D17" s="33">
        <f t="shared" si="5"/>
        <v>0</v>
      </c>
      <c r="E17" s="33">
        <f t="shared" si="5"/>
        <v>0</v>
      </c>
      <c r="F17" s="33">
        <f t="shared" si="5"/>
        <v>0</v>
      </c>
      <c r="G17" s="33">
        <f t="shared" si="5"/>
        <v>0</v>
      </c>
      <c r="H17" s="33">
        <f t="shared" si="5"/>
        <v>0</v>
      </c>
      <c r="I17" s="33">
        <f t="shared" si="5"/>
        <v>0</v>
      </c>
      <c r="J17" s="33">
        <f t="shared" si="5"/>
        <v>0</v>
      </c>
      <c r="K17" s="33">
        <f t="shared" si="5"/>
        <v>0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0</v>
      </c>
      <c r="C21" s="33">
        <f t="shared" si="8"/>
        <v>0</v>
      </c>
      <c r="D21" s="33">
        <f t="shared" si="8"/>
        <v>0</v>
      </c>
      <c r="E21" s="33">
        <f t="shared" si="8"/>
        <v>0</v>
      </c>
      <c r="F21" s="33">
        <f t="shared" si="8"/>
        <v>0</v>
      </c>
      <c r="G21" s="33">
        <f t="shared" si="8"/>
        <v>0</v>
      </c>
      <c r="H21" s="33">
        <f t="shared" si="8"/>
        <v>0</v>
      </c>
      <c r="I21" s="33">
        <f t="shared" si="8"/>
        <v>0</v>
      </c>
      <c r="J21" s="33">
        <f t="shared" si="8"/>
        <v>0</v>
      </c>
      <c r="K21" s="33">
        <f t="shared" si="8"/>
        <v>0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17.244673736505248</v>
      </c>
      <c r="M4" s="100">
        <v>16.361423613099905</v>
      </c>
      <c r="N4" s="100">
        <v>14.259302030478011</v>
      </c>
      <c r="O4" s="100">
        <v>17.268855074159063</v>
      </c>
      <c r="P4" s="100">
        <v>11.176013240942904</v>
      </c>
      <c r="Q4" s="100">
        <v>14.238261463319754</v>
      </c>
    </row>
    <row r="5" spans="1:17" ht="11.45" customHeight="1" x14ac:dyDescent="0.25">
      <c r="A5" s="95" t="s">
        <v>120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17.244673736505248</v>
      </c>
      <c r="M5" s="20">
        <v>16.361423613099905</v>
      </c>
      <c r="N5" s="20">
        <v>14.235202406368355</v>
      </c>
      <c r="O5" s="20">
        <v>17.245159997723569</v>
      </c>
      <c r="P5" s="20">
        <v>11.152131545144085</v>
      </c>
      <c r="Q5" s="20">
        <v>14.238261463319754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14.378522976975299</v>
      </c>
      <c r="M9" s="20">
        <v>15.406011557013297</v>
      </c>
      <c r="N9" s="20">
        <v>12.324443423520583</v>
      </c>
      <c r="O9" s="20">
        <v>14.378865941402902</v>
      </c>
      <c r="P9" s="20">
        <v>9.2427008997072395</v>
      </c>
      <c r="Q9" s="20">
        <v>12.325238023108531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2.8661507595299498</v>
      </c>
      <c r="M10" s="20">
        <v>0.95541205608660817</v>
      </c>
      <c r="N10" s="20">
        <v>1.9107589828477733</v>
      </c>
      <c r="O10" s="20">
        <v>2.8662940563206658</v>
      </c>
      <c r="P10" s="20">
        <v>1.9094306454368455</v>
      </c>
      <c r="Q10" s="20">
        <v>1.9130234402112227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2.4099624109656447E-2</v>
      </c>
      <c r="O13" s="20">
        <v>2.3695076435495867E-2</v>
      </c>
      <c r="P13" s="20">
        <v>2.3881695798818825E-2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2.4099624109656447E-2</v>
      </c>
      <c r="O16" s="20">
        <v>2.3695076435495867E-2</v>
      </c>
      <c r="P16" s="20">
        <v>2.3881695798818825E-2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0</v>
      </c>
      <c r="C19" s="71">
        <f t="shared" si="0"/>
        <v>0</v>
      </c>
      <c r="D19" s="71">
        <f t="shared" si="0"/>
        <v>0</v>
      </c>
      <c r="E19" s="71">
        <f t="shared" si="0"/>
        <v>0</v>
      </c>
      <c r="F19" s="71">
        <f t="shared" si="0"/>
        <v>0</v>
      </c>
      <c r="G19" s="71">
        <f t="shared" si="0"/>
        <v>0</v>
      </c>
      <c r="H19" s="71">
        <f t="shared" si="0"/>
        <v>0</v>
      </c>
      <c r="I19" s="71">
        <f t="shared" si="0"/>
        <v>0</v>
      </c>
      <c r="J19" s="71">
        <f t="shared" si="0"/>
        <v>0</v>
      </c>
      <c r="K19" s="71">
        <f t="shared" si="0"/>
        <v>0</v>
      </c>
      <c r="L19" s="71">
        <f t="shared" si="0"/>
        <v>17.244673736505248</v>
      </c>
      <c r="M19" s="71">
        <f t="shared" si="0"/>
        <v>16.361423613099905</v>
      </c>
      <c r="N19" s="71">
        <f t="shared" si="0"/>
        <v>14.259302030478011</v>
      </c>
      <c r="O19" s="71">
        <f t="shared" si="0"/>
        <v>17.268855074159063</v>
      </c>
      <c r="P19" s="71">
        <f t="shared" si="0"/>
        <v>11.176013240942904</v>
      </c>
      <c r="Q19" s="71">
        <f t="shared" si="0"/>
        <v>14.238261463319754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17.244673736505248</v>
      </c>
      <c r="M20" s="70">
        <v>16.361423613099905</v>
      </c>
      <c r="N20" s="70">
        <v>14.259302030478011</v>
      </c>
      <c r="O20" s="70">
        <v>17.268855074159063</v>
      </c>
      <c r="P20" s="70">
        <v>11.176013240942904</v>
      </c>
      <c r="Q20" s="70">
        <v>14.238261463319754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 t="str">
        <f>IF(B19=0,"",B19/TrNavi_act!B7*100)</f>
        <v/>
      </c>
      <c r="C25" s="68" t="str">
        <f>IF(C19=0,"",C19/TrNavi_act!C7*100)</f>
        <v/>
      </c>
      <c r="D25" s="68" t="str">
        <f>IF(D19=0,"",D19/TrNavi_act!D7*100)</f>
        <v/>
      </c>
      <c r="E25" s="68" t="str">
        <f>IF(E19=0,"",E19/TrNavi_act!E7*100)</f>
        <v/>
      </c>
      <c r="F25" s="68" t="str">
        <f>IF(F19=0,"",F19/TrNavi_act!F7*100)</f>
        <v/>
      </c>
      <c r="G25" s="68" t="str">
        <f>IF(G19=0,"",G19/TrNavi_act!G7*100)</f>
        <v/>
      </c>
      <c r="H25" s="68" t="str">
        <f>IF(H19=0,"",H19/TrNavi_act!H7*100)</f>
        <v/>
      </c>
      <c r="I25" s="68" t="str">
        <f>IF(I19=0,"",I19/TrNavi_act!I7*100)</f>
        <v/>
      </c>
      <c r="J25" s="68" t="str">
        <f>IF(J19=0,"",J19/TrNavi_act!J7*100)</f>
        <v/>
      </c>
      <c r="K25" s="68" t="str">
        <f>IF(K19=0,"",K19/TrNavi_act!K7*100)</f>
        <v/>
      </c>
      <c r="L25" s="68">
        <f>IF(L19=0,"",L19/TrNavi_act!L7*100)</f>
        <v>408840.34528124204</v>
      </c>
      <c r="M25" s="68">
        <f>IF(M19=0,"",M19/TrNavi_act!M7*100)</f>
        <v>404792.42107053671</v>
      </c>
      <c r="N25" s="68">
        <f>IF(N19=0,"",N19/TrNavi_act!N7*100)</f>
        <v>400784.57531736314</v>
      </c>
      <c r="O25" s="68">
        <f>IF(O19=0,"",O19/TrNavi_act!O7*100)</f>
        <v>396816.41120530997</v>
      </c>
      <c r="P25" s="68">
        <f>IF(P19=0,"",P19/TrNavi_act!P7*100)</f>
        <v>392887.53584684152</v>
      </c>
      <c r="Q25" s="68">
        <f>IF(Q19=0,"",Q19/TrNavi_act!Q7*100)</f>
        <v>388997.56024439755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>
        <f>IF(L20=0,"",L20/TrNavi_act!L8*100)</f>
        <v>408840.34528124204</v>
      </c>
      <c r="M26" s="77">
        <f>IF(M20=0,"",M20/TrNavi_act!M8*100)</f>
        <v>404792.42107053671</v>
      </c>
      <c r="N26" s="77">
        <f>IF(N20=0,"",N20/TrNavi_act!N8*100)</f>
        <v>400784.57531736314</v>
      </c>
      <c r="O26" s="77">
        <f>IF(O20=0,"",O20/TrNavi_act!O8*100)</f>
        <v>396816.41120530997</v>
      </c>
      <c r="P26" s="77">
        <f>IF(P20=0,"",P20/TrNavi_act!P8*100)</f>
        <v>392887.53584684152</v>
      </c>
      <c r="Q26" s="77">
        <f>IF(Q20=0,"",Q20/TrNavi_act!Q8*100)</f>
        <v>388997.56024439755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 t="str">
        <f>IF(B19=0,"",B19/TrNavi_act!B3*1000)</f>
        <v/>
      </c>
      <c r="C29" s="68" t="str">
        <f>IF(C19=0,"",C19/TrNavi_act!C3*1000)</f>
        <v/>
      </c>
      <c r="D29" s="68" t="str">
        <f>IF(D19=0,"",D19/TrNavi_act!D3*1000)</f>
        <v/>
      </c>
      <c r="E29" s="68" t="str">
        <f>IF(E19=0,"",E19/TrNavi_act!E3*1000)</f>
        <v/>
      </c>
      <c r="F29" s="68" t="str">
        <f>IF(F19=0,"",F19/TrNavi_act!F3*1000)</f>
        <v/>
      </c>
      <c r="G29" s="68" t="str">
        <f>IF(G19=0,"",G19/TrNavi_act!G3*1000)</f>
        <v/>
      </c>
      <c r="H29" s="68" t="str">
        <f>IF(H19=0,"",H19/TrNavi_act!H3*1000)</f>
        <v/>
      </c>
      <c r="I29" s="68" t="str">
        <f>IF(I19=0,"",I19/TrNavi_act!I3*1000)</f>
        <v/>
      </c>
      <c r="J29" s="68" t="str">
        <f>IF(J19=0,"",J19/TrNavi_act!J3*1000)</f>
        <v/>
      </c>
      <c r="K29" s="68" t="str">
        <f>IF(K19=0,"",K19/TrNavi_act!K3*1000)</f>
        <v/>
      </c>
      <c r="L29" s="68">
        <f>IF(L19=0,"",L19/TrNavi_act!L3*1000)</f>
        <v>8176.8069056248414</v>
      </c>
      <c r="M29" s="68">
        <f>IF(M19=0,"",M19/TrNavi_act!M3*1000)</f>
        <v>8693.3451478924217</v>
      </c>
      <c r="N29" s="68">
        <f>IF(N19=0,"",N19/TrNavi_act!N3*1000)</f>
        <v>7615.3626739407518</v>
      </c>
      <c r="O29" s="68">
        <f>IF(O19=0,"",O19/TrNavi_act!O3*1000)</f>
        <v>9822.7773137155218</v>
      </c>
      <c r="P29" s="68">
        <f>IF(P19=0,"",P19/TrNavi_act!P3*1000)</f>
        <v>6017.6149860311925</v>
      </c>
      <c r="Q29" s="68">
        <f>IF(Q19=0,"",Q19/TrNavi_act!Q3*1000)</f>
        <v>7208.6435563848909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>
        <f>IF(L20=0,"",L20/TrNavi_act!L4*1000)</f>
        <v>8176.8069056248414</v>
      </c>
      <c r="M30" s="77">
        <f>IF(M20=0,"",M20/TrNavi_act!M4*1000)</f>
        <v>8693.3451478924217</v>
      </c>
      <c r="N30" s="77">
        <f>IF(N20=0,"",N20/TrNavi_act!N4*1000)</f>
        <v>7615.3626739407518</v>
      </c>
      <c r="O30" s="77">
        <f>IF(O20=0,"",O20/TrNavi_act!O4*1000)</f>
        <v>9822.7773137155218</v>
      </c>
      <c r="P30" s="77">
        <f>IF(P20=0,"",P20/TrNavi_act!P4*1000)</f>
        <v>6017.6149860311925</v>
      </c>
      <c r="Q30" s="77">
        <f>IF(Q20=0,"",Q20/TrNavi_act!Q4*1000)</f>
        <v>7208.6435563848909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0</v>
      </c>
      <c r="C33" s="57">
        <f t="shared" si="1"/>
        <v>0</v>
      </c>
      <c r="D33" s="57">
        <f t="shared" si="1"/>
        <v>0</v>
      </c>
      <c r="E33" s="57">
        <f t="shared" si="1"/>
        <v>0</v>
      </c>
      <c r="F33" s="57">
        <f t="shared" si="1"/>
        <v>0</v>
      </c>
      <c r="G33" s="57">
        <f t="shared" si="1"/>
        <v>0</v>
      </c>
      <c r="H33" s="57">
        <f t="shared" si="1"/>
        <v>0</v>
      </c>
      <c r="I33" s="57">
        <f t="shared" si="1"/>
        <v>0</v>
      </c>
      <c r="J33" s="57">
        <f t="shared" si="1"/>
        <v>0</v>
      </c>
      <c r="K33" s="57">
        <f t="shared" si="1"/>
        <v>0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53.896200000000135</v>
      </c>
      <c r="M4" s="100">
        <v>50.891992145527041</v>
      </c>
      <c r="N4" s="100">
        <v>44.427558435732209</v>
      </c>
      <c r="O4" s="100">
        <v>53.897728384460663</v>
      </c>
      <c r="P4" s="100">
        <v>34.862397905196453</v>
      </c>
      <c r="Q4" s="100">
        <v>44.437361778921435</v>
      </c>
    </row>
    <row r="5" spans="1:17" ht="11.45" customHeight="1" x14ac:dyDescent="0.25">
      <c r="A5" s="141" t="s">
        <v>91</v>
      </c>
      <c r="B5" s="140">
        <f t="shared" ref="B5:Q5" si="0">B4</f>
        <v>0</v>
      </c>
      <c r="C5" s="140">
        <f t="shared" si="0"/>
        <v>0</v>
      </c>
      <c r="D5" s="140">
        <f t="shared" si="0"/>
        <v>0</v>
      </c>
      <c r="E5" s="140">
        <f t="shared" si="0"/>
        <v>0</v>
      </c>
      <c r="F5" s="140">
        <f t="shared" si="0"/>
        <v>0</v>
      </c>
      <c r="G5" s="140">
        <f t="shared" si="0"/>
        <v>0</v>
      </c>
      <c r="H5" s="140">
        <f t="shared" si="0"/>
        <v>0</v>
      </c>
      <c r="I5" s="140">
        <f t="shared" si="0"/>
        <v>0</v>
      </c>
      <c r="J5" s="140">
        <f t="shared" si="0"/>
        <v>0</v>
      </c>
      <c r="K5" s="140">
        <f t="shared" si="0"/>
        <v>0</v>
      </c>
      <c r="L5" s="140">
        <f t="shared" si="0"/>
        <v>53.896200000000135</v>
      </c>
      <c r="M5" s="140">
        <f t="shared" si="0"/>
        <v>50.891992145527041</v>
      </c>
      <c r="N5" s="140">
        <f t="shared" si="0"/>
        <v>44.427558435732209</v>
      </c>
      <c r="O5" s="140">
        <f t="shared" si="0"/>
        <v>53.897728384460663</v>
      </c>
      <c r="P5" s="140">
        <f t="shared" si="0"/>
        <v>34.862397905196453</v>
      </c>
      <c r="Q5" s="140">
        <f t="shared" si="0"/>
        <v>44.437361778921435</v>
      </c>
    </row>
    <row r="7" spans="1:17" ht="11.45" customHeight="1" x14ac:dyDescent="0.25">
      <c r="A7" s="27" t="s">
        <v>100</v>
      </c>
      <c r="B7" s="71">
        <f t="shared" ref="B7:Q7" si="1">SUM(B8:B9)</f>
        <v>0</v>
      </c>
      <c r="C7" s="71">
        <f t="shared" si="1"/>
        <v>0</v>
      </c>
      <c r="D7" s="71">
        <f t="shared" si="1"/>
        <v>0</v>
      </c>
      <c r="E7" s="71">
        <f t="shared" si="1"/>
        <v>0</v>
      </c>
      <c r="F7" s="71">
        <f t="shared" si="1"/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53.896200000000135</v>
      </c>
      <c r="M7" s="71">
        <f t="shared" si="1"/>
        <v>50.891992145527041</v>
      </c>
      <c r="N7" s="71">
        <f t="shared" si="1"/>
        <v>44.427558435732209</v>
      </c>
      <c r="O7" s="71">
        <f t="shared" si="1"/>
        <v>53.897728384460663</v>
      </c>
      <c r="P7" s="71">
        <f t="shared" si="1"/>
        <v>34.862397905196453</v>
      </c>
      <c r="Q7" s="71">
        <f t="shared" si="1"/>
        <v>44.437361778921435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53.896200000000135</v>
      </c>
      <c r="M8" s="70">
        <v>50.891992145527041</v>
      </c>
      <c r="N8" s="70">
        <v>44.427558435732209</v>
      </c>
      <c r="O8" s="70">
        <v>53.897728384460663</v>
      </c>
      <c r="P8" s="70">
        <v>34.862397905196453</v>
      </c>
      <c r="Q8" s="70">
        <v>44.437361778921435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0</v>
      </c>
      <c r="C14" s="100">
        <f>IF(C4=0,0,C4/TrNavi_ene!C4)</f>
        <v>0</v>
      </c>
      <c r="D14" s="100">
        <f>IF(D4=0,0,D4/TrNavi_ene!D4)</f>
        <v>0</v>
      </c>
      <c r="E14" s="100">
        <f>IF(E4=0,0,E4/TrNavi_ene!E4)</f>
        <v>0</v>
      </c>
      <c r="F14" s="100">
        <f>IF(F4=0,0,F4/TrNavi_ene!F4)</f>
        <v>0</v>
      </c>
      <c r="G14" s="100">
        <f>IF(G4=0,0,G4/TrNavi_ene!G4)</f>
        <v>0</v>
      </c>
      <c r="H14" s="100">
        <f>IF(H4=0,0,H4/TrNavi_ene!H4)</f>
        <v>0</v>
      </c>
      <c r="I14" s="100">
        <f>IF(I4=0,0,I4/TrNavi_ene!I4)</f>
        <v>0</v>
      </c>
      <c r="J14" s="100">
        <f>IF(J4=0,0,J4/TrNavi_ene!J4)</f>
        <v>0</v>
      </c>
      <c r="K14" s="100">
        <f>IF(K4=0,0,K4/TrNavi_ene!K4)</f>
        <v>0</v>
      </c>
      <c r="L14" s="100">
        <f>IF(L4=0,0,L4/TrNavi_ene!L4)</f>
        <v>3.1253824121883658</v>
      </c>
      <c r="M14" s="100">
        <f>IF(M4=0,0,M4/TrNavi_ene!M4)</f>
        <v>3.1104867980302129</v>
      </c>
      <c r="N14" s="100">
        <f>IF(N4=0,0,N4/TrNavi_ene!N4)</f>
        <v>3.1156895576496093</v>
      </c>
      <c r="O14" s="100">
        <f>IF(O4=0,0,O4/TrNavi_ene!O4)</f>
        <v>3.1210944879091995</v>
      </c>
      <c r="P14" s="100">
        <f>IF(P4=0,0,P4/TrNavi_ene!P4)</f>
        <v>3.1193948283346131</v>
      </c>
      <c r="Q14" s="100">
        <f>IF(Q4=0,0,Q4/TrNavi_ene!Q4)</f>
        <v>3.1209822837851262</v>
      </c>
    </row>
    <row r="15" spans="1:17" ht="11.45" customHeight="1" x14ac:dyDescent="0.25">
      <c r="A15" s="141" t="s">
        <v>91</v>
      </c>
      <c r="B15" s="140">
        <f t="shared" ref="B15:Q15" si="2">B14</f>
        <v>0</v>
      </c>
      <c r="C15" s="140">
        <f t="shared" si="2"/>
        <v>0</v>
      </c>
      <c r="D15" s="140">
        <f t="shared" si="2"/>
        <v>0</v>
      </c>
      <c r="E15" s="140">
        <f t="shared" si="2"/>
        <v>0</v>
      </c>
      <c r="F15" s="140">
        <f t="shared" si="2"/>
        <v>0</v>
      </c>
      <c r="G15" s="140">
        <f t="shared" si="2"/>
        <v>0</v>
      </c>
      <c r="H15" s="140">
        <f t="shared" si="2"/>
        <v>0</v>
      </c>
      <c r="I15" s="140">
        <f t="shared" si="2"/>
        <v>0</v>
      </c>
      <c r="J15" s="140">
        <f t="shared" si="2"/>
        <v>0</v>
      </c>
      <c r="K15" s="140">
        <f t="shared" si="2"/>
        <v>0</v>
      </c>
      <c r="L15" s="140">
        <f t="shared" si="2"/>
        <v>3.1253824121883658</v>
      </c>
      <c r="M15" s="140">
        <f t="shared" si="2"/>
        <v>3.1104867980302129</v>
      </c>
      <c r="N15" s="140">
        <f t="shared" si="2"/>
        <v>3.1156895576496093</v>
      </c>
      <c r="O15" s="140">
        <f t="shared" si="2"/>
        <v>3.1210944879091995</v>
      </c>
      <c r="P15" s="140">
        <f t="shared" si="2"/>
        <v>3.1193948283346131</v>
      </c>
      <c r="Q15" s="140">
        <f t="shared" si="2"/>
        <v>3.1209822837851262</v>
      </c>
    </row>
    <row r="17" spans="1:17" ht="11.45" customHeight="1" x14ac:dyDescent="0.25">
      <c r="A17" s="27" t="s">
        <v>123</v>
      </c>
      <c r="B17" s="68" t="str">
        <f>IF(B7=0,"",B7/TrNavi_act!B7*100)</f>
        <v/>
      </c>
      <c r="C17" s="68" t="str">
        <f>IF(C7=0,"",C7/TrNavi_act!C7*100)</f>
        <v/>
      </c>
      <c r="D17" s="68" t="str">
        <f>IF(D7=0,"",D7/TrNavi_act!D7*100)</f>
        <v/>
      </c>
      <c r="E17" s="68" t="str">
        <f>IF(E7=0,"",E7/TrNavi_act!E7*100)</f>
        <v/>
      </c>
      <c r="F17" s="68" t="str">
        <f>IF(F7=0,"",F7/TrNavi_act!F7*100)</f>
        <v/>
      </c>
      <c r="G17" s="68" t="str">
        <f>IF(G7=0,"",G7/TrNavi_act!G7*100)</f>
        <v/>
      </c>
      <c r="H17" s="68" t="str">
        <f>IF(H7=0,"",H7/TrNavi_act!H7*100)</f>
        <v/>
      </c>
      <c r="I17" s="68" t="str">
        <f>IF(I7=0,"",I7/TrNavi_act!I7*100)</f>
        <v/>
      </c>
      <c r="J17" s="68" t="str">
        <f>IF(J7=0,"",J7/TrNavi_act!J7*100)</f>
        <v/>
      </c>
      <c r="K17" s="68" t="str">
        <f>IF(K7=0,"",K7/TrNavi_act!K7*100)</f>
        <v/>
      </c>
      <c r="L17" s="68">
        <f>IF(L7=0,"",L7/TrNavi_act!L7*100)</f>
        <v>1277782.4245350128</v>
      </c>
      <c r="M17" s="68">
        <f>IF(M7=0,"",M7/TrNavi_act!M7*100)</f>
        <v>1259101.4816825914</v>
      </c>
      <c r="N17" s="68">
        <f>IF(N7=0,"",N7/TrNavi_act!N7*100)</f>
        <v>1248720.3161833414</v>
      </c>
      <c r="O17" s="68">
        <f>IF(O7=0,"",O7/TrNavi_act!O7*100)</f>
        <v>1238501.513724803</v>
      </c>
      <c r="P17" s="68">
        <f>IF(P7=0,"",P7/TrNavi_act!P7*100)</f>
        <v>1225571.3474377673</v>
      </c>
      <c r="Q17" s="68">
        <f>IF(Q7=0,"",Q7/TrNavi_act!Q7*100)</f>
        <v>1214054.493958402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>
        <f>IF(L8=0,"",L8/TrNavi_act!L8*100)</f>
        <v>1277782.4245350128</v>
      </c>
      <c r="M18" s="77">
        <f>IF(M8=0,"",M8/TrNavi_act!M8*100)</f>
        <v>1259101.4816825914</v>
      </c>
      <c r="N18" s="77">
        <f>IF(N8=0,"",N8/TrNavi_act!N8*100)</f>
        <v>1248720.3161833414</v>
      </c>
      <c r="O18" s="77">
        <f>IF(O8=0,"",O8/TrNavi_act!O8*100)</f>
        <v>1238501.513724803</v>
      </c>
      <c r="P18" s="77">
        <f>IF(P8=0,"",P8/TrNavi_act!P8*100)</f>
        <v>1225571.3474377673</v>
      </c>
      <c r="Q18" s="77">
        <f>IF(Q8=0,"",Q8/TrNavi_act!Q8*100)</f>
        <v>1214054.493958402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 t="str">
        <f>IF(B7=0,"",B7/TrNavi_act!B3*1000)</f>
        <v/>
      </c>
      <c r="C21" s="68" t="str">
        <f>IF(C7=0,"",C7/TrNavi_act!C3*1000)</f>
        <v/>
      </c>
      <c r="D21" s="68" t="str">
        <f>IF(D7=0,"",D7/TrNavi_act!D3*1000)</f>
        <v/>
      </c>
      <c r="E21" s="68" t="str">
        <f>IF(E7=0,"",E7/TrNavi_act!E3*1000)</f>
        <v/>
      </c>
      <c r="F21" s="68" t="str">
        <f>IF(F7=0,"",F7/TrNavi_act!F3*1000)</f>
        <v/>
      </c>
      <c r="G21" s="68" t="str">
        <f>IF(G7=0,"",G7/TrNavi_act!G3*1000)</f>
        <v/>
      </c>
      <c r="H21" s="68" t="str">
        <f>IF(H7=0,"",H7/TrNavi_act!H3*1000)</f>
        <v/>
      </c>
      <c r="I21" s="68" t="str">
        <f>IF(I7=0,"",I7/TrNavi_act!I3*1000)</f>
        <v/>
      </c>
      <c r="J21" s="68" t="str">
        <f>IF(J7=0,"",J7/TrNavi_act!J3*1000)</f>
        <v/>
      </c>
      <c r="K21" s="68" t="str">
        <f>IF(K7=0,"",K7/TrNavi_act!K3*1000)</f>
        <v/>
      </c>
      <c r="L21" s="68">
        <f>IF(L7=0,"",L7/TrNavi_act!L3*1000)</f>
        <v>25555.648490700252</v>
      </c>
      <c r="M21" s="68">
        <f>IF(M7=0,"",M7/TrNavi_act!M3*1000)</f>
        <v>27040.535313239387</v>
      </c>
      <c r="N21" s="68">
        <f>IF(N7=0,"",N7/TrNavi_act!N3*1000)</f>
        <v>23727.105960911806</v>
      </c>
      <c r="O21" s="68">
        <f>IF(O7=0,"",O7/TrNavi_act!O3*1000)</f>
        <v>30657.816129797047</v>
      </c>
      <c r="P21" s="68">
        <f>IF(P7=0,"",P7/TrNavi_act!P3*1000)</f>
        <v>18771.317066334566</v>
      </c>
      <c r="Q21" s="68">
        <f>IF(Q7=0,"",Q7/TrNavi_act!Q3*1000)</f>
        <v>22498.048829599051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>
        <f>IF(L8=0,"",L8/TrNavi_act!L4*1000)</f>
        <v>25555.648490700252</v>
      </c>
      <c r="M22" s="77">
        <f>IF(M8=0,"",M8/TrNavi_act!M4*1000)</f>
        <v>27040.535313239387</v>
      </c>
      <c r="N22" s="77">
        <f>IF(N8=0,"",N8/TrNavi_act!N4*1000)</f>
        <v>23727.105960911806</v>
      </c>
      <c r="O22" s="77">
        <f>IF(O8=0,"",O8/TrNavi_act!O4*1000)</f>
        <v>30657.816129797047</v>
      </c>
      <c r="P22" s="77">
        <f>IF(P8=0,"",P8/TrNavi_act!P4*1000)</f>
        <v>18771.317066334566</v>
      </c>
      <c r="Q22" s="77">
        <f>IF(Q8=0,"",Q8/TrNavi_act!Q4*1000)</f>
        <v>22498.048829599051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0</v>
      </c>
      <c r="C25" s="57">
        <f t="shared" si="3"/>
        <v>0</v>
      </c>
      <c r="D25" s="57">
        <f t="shared" si="3"/>
        <v>0</v>
      </c>
      <c r="E25" s="57">
        <f t="shared" si="3"/>
        <v>0</v>
      </c>
      <c r="F25" s="57">
        <f t="shared" si="3"/>
        <v>0</v>
      </c>
      <c r="G25" s="57">
        <f t="shared" si="3"/>
        <v>0</v>
      </c>
      <c r="H25" s="57">
        <f t="shared" si="3"/>
        <v>0</v>
      </c>
      <c r="I25" s="57">
        <f t="shared" si="3"/>
        <v>0</v>
      </c>
      <c r="J25" s="57">
        <f t="shared" si="3"/>
        <v>0</v>
      </c>
      <c r="K25" s="57">
        <f t="shared" si="3"/>
        <v>0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MT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5380.067736781506</v>
      </c>
      <c r="C4" s="40">
        <f t="shared" si="0"/>
        <v>5111.0027105052795</v>
      </c>
      <c r="D4" s="40">
        <f t="shared" si="0"/>
        <v>4855.0518623880707</v>
      </c>
      <c r="E4" s="40">
        <f t="shared" si="0"/>
        <v>4918.0761942486306</v>
      </c>
      <c r="F4" s="40">
        <f t="shared" si="0"/>
        <v>5071.1864939234201</v>
      </c>
      <c r="G4" s="40">
        <f t="shared" si="0"/>
        <v>5165.1969003788927</v>
      </c>
      <c r="H4" s="40">
        <f t="shared" si="0"/>
        <v>5134.0098665398709</v>
      </c>
      <c r="I4" s="40">
        <f t="shared" si="0"/>
        <v>5395.950766742244</v>
      </c>
      <c r="J4" s="40">
        <f t="shared" si="0"/>
        <v>5469.4585552810167</v>
      </c>
      <c r="K4" s="40">
        <f t="shared" si="0"/>
        <v>5372.9768031087424</v>
      </c>
      <c r="L4" s="40">
        <f t="shared" si="0"/>
        <v>5754.3156238262682</v>
      </c>
      <c r="M4" s="40">
        <f t="shared" si="0"/>
        <v>6116.6930936533972</v>
      </c>
      <c r="N4" s="40">
        <f t="shared" si="0"/>
        <v>6271.8197992638088</v>
      </c>
      <c r="O4" s="40">
        <f t="shared" si="0"/>
        <v>6736.3870162379426</v>
      </c>
      <c r="P4" s="40">
        <f t="shared" si="0"/>
        <v>7307.9825973597654</v>
      </c>
      <c r="Q4" s="40">
        <f t="shared" si="0"/>
        <v>7729.9045725654087</v>
      </c>
    </row>
    <row r="5" spans="1:17" ht="11.45" customHeight="1" x14ac:dyDescent="0.25">
      <c r="A5" s="23" t="s">
        <v>50</v>
      </c>
      <c r="B5" s="39">
        <f t="shared" ref="B5:Q5" si="1">B6+B7+B8</f>
        <v>2291.8961961278264</v>
      </c>
      <c r="C5" s="39">
        <f t="shared" si="1"/>
        <v>2302.9963189187183</v>
      </c>
      <c r="D5" s="39">
        <f t="shared" si="1"/>
        <v>2364.260838622854</v>
      </c>
      <c r="E5" s="39">
        <f t="shared" si="1"/>
        <v>2425.1575749927069</v>
      </c>
      <c r="F5" s="39">
        <f t="shared" si="1"/>
        <v>2482.8853665230863</v>
      </c>
      <c r="G5" s="39">
        <f t="shared" si="1"/>
        <v>2520.827496970036</v>
      </c>
      <c r="H5" s="39">
        <f t="shared" si="1"/>
        <v>2581.5894502794627</v>
      </c>
      <c r="I5" s="39">
        <f t="shared" si="1"/>
        <v>2637.9406807240889</v>
      </c>
      <c r="J5" s="39">
        <f t="shared" si="1"/>
        <v>2697.1373538741605</v>
      </c>
      <c r="K5" s="39">
        <f t="shared" si="1"/>
        <v>2721.9586775084808</v>
      </c>
      <c r="L5" s="39">
        <f t="shared" si="1"/>
        <v>2737.8711032092456</v>
      </c>
      <c r="M5" s="39">
        <f t="shared" si="1"/>
        <v>2897.6366014415235</v>
      </c>
      <c r="N5" s="39">
        <f t="shared" si="1"/>
        <v>2914.9042762800068</v>
      </c>
      <c r="O5" s="39">
        <f t="shared" si="1"/>
        <v>2978.2056591749138</v>
      </c>
      <c r="P5" s="39">
        <f t="shared" si="1"/>
        <v>3354.3294768352116</v>
      </c>
      <c r="Q5" s="39">
        <f t="shared" si="1"/>
        <v>3524.0475058493726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31.896196127826538</v>
      </c>
      <c r="C6" s="37">
        <f>TrRoad_act!C$5</f>
        <v>32.996318918718039</v>
      </c>
      <c r="D6" s="37">
        <f>TrRoad_act!D$5</f>
        <v>34.26083862285391</v>
      </c>
      <c r="E6" s="37">
        <f>TrRoad_act!E$5</f>
        <v>35.157574992707147</v>
      </c>
      <c r="F6" s="37">
        <f>TrRoad_act!F$5</f>
        <v>32.885366523086446</v>
      </c>
      <c r="G6" s="37">
        <f>TrRoad_act!G$5</f>
        <v>30.827496970035714</v>
      </c>
      <c r="H6" s="37">
        <f>TrRoad_act!H$5</f>
        <v>31.589450279462554</v>
      </c>
      <c r="I6" s="37">
        <f>TrRoad_act!I$5</f>
        <v>32.940680724089106</v>
      </c>
      <c r="J6" s="37">
        <f>TrRoad_act!J$5</f>
        <v>37.137353874160773</v>
      </c>
      <c r="K6" s="37">
        <f>TrRoad_act!K$5</f>
        <v>37.070105269604163</v>
      </c>
      <c r="L6" s="37">
        <f>TrRoad_act!L$5</f>
        <v>37.871103209245199</v>
      </c>
      <c r="M6" s="37">
        <f>TrRoad_act!M$5</f>
        <v>40.015743006003085</v>
      </c>
      <c r="N6" s="37">
        <f>TrRoad_act!N$5</f>
        <v>40.588777476246719</v>
      </c>
      <c r="O6" s="37">
        <f>TrRoad_act!O$5</f>
        <v>43.354422540378444</v>
      </c>
      <c r="P6" s="37">
        <f>TrRoad_act!P$5</f>
        <v>47.216837017267693</v>
      </c>
      <c r="Q6" s="37">
        <f>TrRoad_act!Q$5</f>
        <v>48.972098097359883</v>
      </c>
    </row>
    <row r="7" spans="1:17" ht="11.45" customHeight="1" x14ac:dyDescent="0.25">
      <c r="A7" s="17" t="str">
        <f>TrRoad_act!$A$6</f>
        <v>Passenger cars</v>
      </c>
      <c r="B7" s="37">
        <f>TrRoad_act!B$6</f>
        <v>1800</v>
      </c>
      <c r="C7" s="37">
        <f>TrRoad_act!C$6</f>
        <v>1800</v>
      </c>
      <c r="D7" s="37">
        <f>TrRoad_act!D$6</f>
        <v>1850</v>
      </c>
      <c r="E7" s="37">
        <f>TrRoad_act!E$6</f>
        <v>1900</v>
      </c>
      <c r="F7" s="37">
        <f>TrRoad_act!F$6</f>
        <v>1950</v>
      </c>
      <c r="G7" s="37">
        <f>TrRoad_act!G$6</f>
        <v>2000</v>
      </c>
      <c r="H7" s="37">
        <f>TrRoad_act!H$6</f>
        <v>2050</v>
      </c>
      <c r="I7" s="37">
        <f>TrRoad_act!I$6</f>
        <v>2100</v>
      </c>
      <c r="J7" s="37">
        <f>TrRoad_act!J$6</f>
        <v>2149.9999999999995</v>
      </c>
      <c r="K7" s="37">
        <f>TrRoad_act!K$6</f>
        <v>2200.0000000000005</v>
      </c>
      <c r="L7" s="37">
        <f>TrRoad_act!L$6</f>
        <v>2200.0000000000005</v>
      </c>
      <c r="M7" s="37">
        <f>TrRoad_act!M$6</f>
        <v>2381.9427052750125</v>
      </c>
      <c r="N7" s="37">
        <f>TrRoad_act!N$6</f>
        <v>2397.8636033989474</v>
      </c>
      <c r="O7" s="37">
        <f>TrRoad_act!O$6</f>
        <v>2466.3772122365594</v>
      </c>
      <c r="P7" s="37">
        <f>TrRoad_act!P$6</f>
        <v>2815.5583702296863</v>
      </c>
      <c r="Q7" s="37">
        <f>TrRoad_act!Q$6</f>
        <v>2935.1689461649848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460</v>
      </c>
      <c r="C8" s="37">
        <f>TrRoad_act!C$13</f>
        <v>470</v>
      </c>
      <c r="D8" s="37">
        <f>TrRoad_act!D$13</f>
        <v>480</v>
      </c>
      <c r="E8" s="37">
        <f>TrRoad_act!E$13</f>
        <v>490</v>
      </c>
      <c r="F8" s="37">
        <f>TrRoad_act!F$13</f>
        <v>500</v>
      </c>
      <c r="G8" s="37">
        <f>TrRoad_act!G$13</f>
        <v>490</v>
      </c>
      <c r="H8" s="37">
        <f>TrRoad_act!H$13</f>
        <v>500</v>
      </c>
      <c r="I8" s="37">
        <f>TrRoad_act!I$13</f>
        <v>505</v>
      </c>
      <c r="J8" s="37">
        <f>TrRoad_act!J$13</f>
        <v>510</v>
      </c>
      <c r="K8" s="37">
        <f>TrRoad_act!K$13</f>
        <v>484.88857223887641</v>
      </c>
      <c r="L8" s="37">
        <f>TrRoad_act!L$13</f>
        <v>500</v>
      </c>
      <c r="M8" s="37">
        <f>TrRoad_act!M$13</f>
        <v>475.67815316050803</v>
      </c>
      <c r="N8" s="37">
        <f>TrRoad_act!N$13</f>
        <v>476.45189540481243</v>
      </c>
      <c r="O8" s="37">
        <f>TrRoad_act!O$13</f>
        <v>468.47402439797605</v>
      </c>
      <c r="P8" s="37">
        <f>TrRoad_act!P$13</f>
        <v>491.55426958825763</v>
      </c>
      <c r="Q8" s="37">
        <f>TrRoad_act!Q$13</f>
        <v>539.90646158702805</v>
      </c>
    </row>
    <row r="9" spans="1:17" ht="11.45" customHeight="1" x14ac:dyDescent="0.25">
      <c r="A9" s="19" t="s">
        <v>52</v>
      </c>
      <c r="B9" s="38">
        <f t="shared" ref="B9:Q9" si="2">B10+B11+B12</f>
        <v>0</v>
      </c>
      <c r="C9" s="38">
        <f t="shared" si="2"/>
        <v>0</v>
      </c>
      <c r="D9" s="38">
        <f t="shared" si="2"/>
        <v>0</v>
      </c>
      <c r="E9" s="38">
        <f t="shared" si="2"/>
        <v>0</v>
      </c>
      <c r="F9" s="38">
        <f t="shared" si="2"/>
        <v>0</v>
      </c>
      <c r="G9" s="38">
        <f t="shared" si="2"/>
        <v>0</v>
      </c>
      <c r="H9" s="38">
        <f t="shared" si="2"/>
        <v>0</v>
      </c>
      <c r="I9" s="38">
        <f t="shared" si="2"/>
        <v>0</v>
      </c>
      <c r="J9" s="38">
        <f t="shared" si="2"/>
        <v>0</v>
      </c>
      <c r="K9" s="38">
        <f t="shared" si="2"/>
        <v>0</v>
      </c>
      <c r="L9" s="38">
        <f t="shared" si="2"/>
        <v>0</v>
      </c>
      <c r="M9" s="38">
        <f t="shared" si="2"/>
        <v>0</v>
      </c>
      <c r="N9" s="38">
        <f t="shared" si="2"/>
        <v>0</v>
      </c>
      <c r="O9" s="38">
        <f t="shared" si="2"/>
        <v>0</v>
      </c>
      <c r="P9" s="38">
        <f t="shared" si="2"/>
        <v>0</v>
      </c>
      <c r="Q9" s="38">
        <f t="shared" si="2"/>
        <v>0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0</v>
      </c>
      <c r="C10" s="37">
        <f>TrRail_act!C$5</f>
        <v>0</v>
      </c>
      <c r="D10" s="37">
        <f>TrRail_act!D$5</f>
        <v>0</v>
      </c>
      <c r="E10" s="37">
        <f>TrRail_act!E$5</f>
        <v>0</v>
      </c>
      <c r="F10" s="37">
        <f>TrRail_act!F$5</f>
        <v>0</v>
      </c>
      <c r="G10" s="37">
        <f>TrRail_act!G$5</f>
        <v>0</v>
      </c>
      <c r="H10" s="37">
        <f>TrRail_act!H$5</f>
        <v>0</v>
      </c>
      <c r="I10" s="37">
        <f>TrRail_act!I$5</f>
        <v>0</v>
      </c>
      <c r="J10" s="37">
        <f>TrRail_act!J$5</f>
        <v>0</v>
      </c>
      <c r="K10" s="37">
        <f>TrRail_act!K$5</f>
        <v>0</v>
      </c>
      <c r="L10" s="37">
        <f>TrRail_act!L$5</f>
        <v>0</v>
      </c>
      <c r="M10" s="37">
        <f>TrRail_act!M$5</f>
        <v>0</v>
      </c>
      <c r="N10" s="37">
        <f>TrRail_act!N$5</f>
        <v>0</v>
      </c>
      <c r="O10" s="37">
        <f>TrRail_act!O$5</f>
        <v>0</v>
      </c>
      <c r="P10" s="37">
        <f>TrRail_act!P$5</f>
        <v>0</v>
      </c>
      <c r="Q10" s="37">
        <f>TrRail_act!Q$5</f>
        <v>0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0</v>
      </c>
      <c r="C11" s="37">
        <f>TrRail_act!C$6</f>
        <v>0</v>
      </c>
      <c r="D11" s="37">
        <f>TrRail_act!D$6</f>
        <v>0</v>
      </c>
      <c r="E11" s="37">
        <f>TrRail_act!E$6</f>
        <v>0</v>
      </c>
      <c r="F11" s="37">
        <f>TrRail_act!F$6</f>
        <v>0</v>
      </c>
      <c r="G11" s="37">
        <f>TrRail_act!G$6</f>
        <v>0</v>
      </c>
      <c r="H11" s="37">
        <f>TrRail_act!H$6</f>
        <v>0</v>
      </c>
      <c r="I11" s="37">
        <f>TrRail_act!I$6</f>
        <v>0</v>
      </c>
      <c r="J11" s="37">
        <f>TrRail_act!J$6</f>
        <v>0</v>
      </c>
      <c r="K11" s="37">
        <f>TrRail_act!K$6</f>
        <v>0</v>
      </c>
      <c r="L11" s="37">
        <f>TrRail_act!L$6</f>
        <v>0</v>
      </c>
      <c r="M11" s="37">
        <f>TrRail_act!M$6</f>
        <v>0</v>
      </c>
      <c r="N11" s="37">
        <f>TrRail_act!N$6</f>
        <v>0</v>
      </c>
      <c r="O11" s="37">
        <f>TrRail_act!O$6</f>
        <v>0</v>
      </c>
      <c r="P11" s="37">
        <f>TrRail_act!P$6</f>
        <v>0</v>
      </c>
      <c r="Q11" s="37">
        <f>TrRail_act!Q$6</f>
        <v>0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3088.17154065368</v>
      </c>
      <c r="C13" s="38">
        <f t="shared" si="3"/>
        <v>2808.0063915865617</v>
      </c>
      <c r="D13" s="38">
        <f t="shared" si="3"/>
        <v>2490.7910237652172</v>
      </c>
      <c r="E13" s="38">
        <f t="shared" si="3"/>
        <v>2492.9186192559237</v>
      </c>
      <c r="F13" s="38">
        <f t="shared" si="3"/>
        <v>2588.3011274003343</v>
      </c>
      <c r="G13" s="38">
        <f t="shared" si="3"/>
        <v>2644.3694034088571</v>
      </c>
      <c r="H13" s="38">
        <f t="shared" si="3"/>
        <v>2552.4204162604083</v>
      </c>
      <c r="I13" s="38">
        <f t="shared" si="3"/>
        <v>2758.0100860181547</v>
      </c>
      <c r="J13" s="38">
        <f t="shared" si="3"/>
        <v>2772.3212014068563</v>
      </c>
      <c r="K13" s="38">
        <f t="shared" si="3"/>
        <v>2651.0181256002616</v>
      </c>
      <c r="L13" s="38">
        <f t="shared" si="3"/>
        <v>3016.4445206170226</v>
      </c>
      <c r="M13" s="38">
        <f t="shared" si="3"/>
        <v>3219.0564922118733</v>
      </c>
      <c r="N13" s="38">
        <f t="shared" si="3"/>
        <v>3356.9155229838025</v>
      </c>
      <c r="O13" s="38">
        <f t="shared" si="3"/>
        <v>3758.1813570630288</v>
      </c>
      <c r="P13" s="38">
        <f t="shared" si="3"/>
        <v>3953.6531205245542</v>
      </c>
      <c r="Q13" s="38">
        <f t="shared" si="3"/>
        <v>4205.8570667160366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2466.8136186006714</v>
      </c>
      <c r="C15" s="37">
        <f>TrAvia_act!C$6</f>
        <v>2267.2459832338714</v>
      </c>
      <c r="D15" s="37">
        <f>TrAvia_act!D$6</f>
        <v>2096.5537888374615</v>
      </c>
      <c r="E15" s="37">
        <f>TrAvia_act!E$6</f>
        <v>2096.7535026237788</v>
      </c>
      <c r="F15" s="37">
        <f>TrAvia_act!F$6</f>
        <v>2195.6461711932434</v>
      </c>
      <c r="G15" s="37">
        <f>TrAvia_act!G$6</f>
        <v>2265.9729992170205</v>
      </c>
      <c r="H15" s="37">
        <f>TrAvia_act!H$6</f>
        <v>2227.9519571674414</v>
      </c>
      <c r="I15" s="37">
        <f>TrAvia_act!I$6</f>
        <v>2456.7247861105079</v>
      </c>
      <c r="J15" s="37">
        <f>TrAvia_act!J$6</f>
        <v>2462.4693889869786</v>
      </c>
      <c r="K15" s="37">
        <f>TrAvia_act!K$6</f>
        <v>2388.3584700061078</v>
      </c>
      <c r="L15" s="37">
        <f>TrAvia_act!L$6</f>
        <v>2674.3973679359578</v>
      </c>
      <c r="M15" s="37">
        <f>TrAvia_act!M$6</f>
        <v>2858.6552452618444</v>
      </c>
      <c r="N15" s="37">
        <f>TrAvia_act!N$6</f>
        <v>2917.2341793284641</v>
      </c>
      <c r="O15" s="37">
        <f>TrAvia_act!O$6</f>
        <v>3187.7710988827425</v>
      </c>
      <c r="P15" s="37">
        <f>TrAvia_act!P$6</f>
        <v>3420.250966339941</v>
      </c>
      <c r="Q15" s="37">
        <f>TrAvia_act!Q$6</f>
        <v>3725.9701012355008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621.35792205300856</v>
      </c>
      <c r="C16" s="37">
        <f>TrAvia_act!C$7</f>
        <v>540.76040835269021</v>
      </c>
      <c r="D16" s="37">
        <f>TrAvia_act!D$7</f>
        <v>394.23723492775576</v>
      </c>
      <c r="E16" s="37">
        <f>TrAvia_act!E$7</f>
        <v>396.16511663214476</v>
      </c>
      <c r="F16" s="37">
        <f>TrAvia_act!F$7</f>
        <v>392.65495620709089</v>
      </c>
      <c r="G16" s="37">
        <f>TrAvia_act!G$7</f>
        <v>378.39640419183661</v>
      </c>
      <c r="H16" s="37">
        <f>TrAvia_act!H$7</f>
        <v>324.46845909296667</v>
      </c>
      <c r="I16" s="37">
        <f>TrAvia_act!I$7</f>
        <v>301.28529990764662</v>
      </c>
      <c r="J16" s="37">
        <f>TrAvia_act!J$7</f>
        <v>309.85181241987766</v>
      </c>
      <c r="K16" s="37">
        <f>TrAvia_act!K$7</f>
        <v>262.65965559415372</v>
      </c>
      <c r="L16" s="37">
        <f>TrAvia_act!L$7</f>
        <v>342.04715268106463</v>
      </c>
      <c r="M16" s="37">
        <f>TrAvia_act!M$7</f>
        <v>360.40124695002902</v>
      </c>
      <c r="N16" s="37">
        <f>TrAvia_act!N$7</f>
        <v>439.68134365533865</v>
      </c>
      <c r="O16" s="37">
        <f>TrAvia_act!O$7</f>
        <v>570.41025818028618</v>
      </c>
      <c r="P16" s="37">
        <f>TrAvia_act!P$7</f>
        <v>533.4021541846131</v>
      </c>
      <c r="Q16" s="37">
        <f>TrAvia_act!Q$7</f>
        <v>479.88696548053571</v>
      </c>
    </row>
    <row r="17" spans="1:17" ht="11.45" customHeight="1" x14ac:dyDescent="0.25">
      <c r="A17" s="25" t="s">
        <v>51</v>
      </c>
      <c r="B17" s="40">
        <f t="shared" ref="B17:Q17" si="4">B18+B21+B22+B25</f>
        <v>924.22365404043296</v>
      </c>
      <c r="C17" s="40">
        <f t="shared" si="4"/>
        <v>862.91680417414352</v>
      </c>
      <c r="D17" s="40">
        <f t="shared" si="4"/>
        <v>299.50369339456637</v>
      </c>
      <c r="E17" s="40">
        <f t="shared" si="4"/>
        <v>641.67461254503212</v>
      </c>
      <c r="F17" s="40">
        <f t="shared" si="4"/>
        <v>1013.7273530759809</v>
      </c>
      <c r="G17" s="40">
        <f t="shared" si="4"/>
        <v>522.06400939465277</v>
      </c>
      <c r="H17" s="40">
        <f t="shared" si="4"/>
        <v>492.81862274011519</v>
      </c>
      <c r="I17" s="40">
        <f t="shared" si="4"/>
        <v>567.63282542490617</v>
      </c>
      <c r="J17" s="40">
        <f t="shared" si="4"/>
        <v>590.19006182094438</v>
      </c>
      <c r="K17" s="40">
        <f t="shared" si="4"/>
        <v>583.54568607369424</v>
      </c>
      <c r="L17" s="40">
        <f t="shared" si="4"/>
        <v>469.39293771028451</v>
      </c>
      <c r="M17" s="40">
        <f t="shared" si="4"/>
        <v>441.69765583718009</v>
      </c>
      <c r="N17" s="40">
        <f t="shared" si="4"/>
        <v>410.68876627491869</v>
      </c>
      <c r="O17" s="40">
        <f t="shared" si="4"/>
        <v>413.2134225644549</v>
      </c>
      <c r="P17" s="40">
        <f t="shared" si="4"/>
        <v>402.08369392622922</v>
      </c>
      <c r="Q17" s="40">
        <f t="shared" si="4"/>
        <v>386.59479580087321</v>
      </c>
    </row>
    <row r="18" spans="1:17" ht="11.45" customHeight="1" x14ac:dyDescent="0.25">
      <c r="A18" s="23" t="s">
        <v>50</v>
      </c>
      <c r="B18" s="39">
        <f t="shared" ref="B18:Q18" si="5">B19+B20</f>
        <v>911.22176606316452</v>
      </c>
      <c r="C18" s="39">
        <f t="shared" si="5"/>
        <v>851.09562832357688</v>
      </c>
      <c r="D18" s="39">
        <f t="shared" si="5"/>
        <v>288.21852275506274</v>
      </c>
      <c r="E18" s="39">
        <f t="shared" si="5"/>
        <v>627.1315313798267</v>
      </c>
      <c r="F18" s="39">
        <f t="shared" si="5"/>
        <v>1000.3771031043218</v>
      </c>
      <c r="G18" s="39">
        <f t="shared" si="5"/>
        <v>508.15613439465278</v>
      </c>
      <c r="H18" s="39">
        <f t="shared" si="5"/>
        <v>477.76340924011521</v>
      </c>
      <c r="I18" s="39">
        <f t="shared" si="5"/>
        <v>553.6532614799396</v>
      </c>
      <c r="J18" s="39">
        <f t="shared" si="5"/>
        <v>576.03160797261273</v>
      </c>
      <c r="K18" s="39">
        <f t="shared" si="5"/>
        <v>569.2682635041092</v>
      </c>
      <c r="L18" s="39">
        <f t="shared" si="5"/>
        <v>454.91608451225989</v>
      </c>
      <c r="M18" s="39">
        <f t="shared" si="5"/>
        <v>428.90067552186571</v>
      </c>
      <c r="N18" s="39">
        <f t="shared" si="5"/>
        <v>397.45688370358044</v>
      </c>
      <c r="O18" s="39">
        <f t="shared" si="5"/>
        <v>400.09675208514665</v>
      </c>
      <c r="P18" s="39">
        <f t="shared" si="5"/>
        <v>388.7741642175917</v>
      </c>
      <c r="Q18" s="39">
        <f t="shared" si="5"/>
        <v>373.15065782759871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28.917783558318181</v>
      </c>
      <c r="C19" s="37">
        <f>TrRoad_act!C$20</f>
        <v>28.944577608691755</v>
      </c>
      <c r="D19" s="37">
        <f>TrRoad_act!D$20</f>
        <v>29.367618826049796</v>
      </c>
      <c r="E19" s="37">
        <f>TrRoad_act!E$20</f>
        <v>30.13576103069763</v>
      </c>
      <c r="F19" s="37">
        <f>TrRoad_act!F$20</f>
        <v>29.934245252396366</v>
      </c>
      <c r="G19" s="37">
        <f>TrRoad_act!G$20</f>
        <v>29.680140194620733</v>
      </c>
      <c r="H19" s="37">
        <f>TrRoad_act!H$20</f>
        <v>31.268560177707418</v>
      </c>
      <c r="I19" s="37">
        <f>TrRoad_act!I$20</f>
        <v>33.969996184081033</v>
      </c>
      <c r="J19" s="37">
        <f>TrRoad_act!J$20</f>
        <v>35.537843318119194</v>
      </c>
      <c r="K19" s="37">
        <f>TrRoad_act!K$20</f>
        <v>36.097477749175084</v>
      </c>
      <c r="L19" s="37">
        <f>TrRoad_act!L$20</f>
        <v>34.610193887259889</v>
      </c>
      <c r="M19" s="37">
        <f>TrRoad_act!M$20</f>
        <v>35.667567751382379</v>
      </c>
      <c r="N19" s="37">
        <f>TrRoad_act!N$20</f>
        <v>35.723531489054679</v>
      </c>
      <c r="O19" s="37">
        <f>TrRoad_act!O$20</f>
        <v>36.51430145408164</v>
      </c>
      <c r="P19" s="37">
        <f>TrRoad_act!P$20</f>
        <v>42.084450119200298</v>
      </c>
      <c r="Q19" s="37">
        <f>TrRoad_act!Q$20</f>
        <v>43.47470846464519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882.30398250484632</v>
      </c>
      <c r="C20" s="37">
        <f>TrRoad_act!C$26</f>
        <v>822.15105071488517</v>
      </c>
      <c r="D20" s="37">
        <f>TrRoad_act!D$26</f>
        <v>258.85090392901293</v>
      </c>
      <c r="E20" s="37">
        <f>TrRoad_act!E$26</f>
        <v>596.99577034912909</v>
      </c>
      <c r="F20" s="37">
        <f>TrRoad_act!F$26</f>
        <v>970.4428578519254</v>
      </c>
      <c r="G20" s="37">
        <f>TrRoad_act!G$26</f>
        <v>478.47599420003206</v>
      </c>
      <c r="H20" s="37">
        <f>TrRoad_act!H$26</f>
        <v>446.49484906240781</v>
      </c>
      <c r="I20" s="37">
        <f>TrRoad_act!I$26</f>
        <v>519.68326529585852</v>
      </c>
      <c r="J20" s="37">
        <f>TrRoad_act!J$26</f>
        <v>540.49376465449359</v>
      </c>
      <c r="K20" s="37">
        <f>TrRoad_act!K$26</f>
        <v>533.17078575493406</v>
      </c>
      <c r="L20" s="37">
        <f>TrRoad_act!L$26</f>
        <v>420.30589062500002</v>
      </c>
      <c r="M20" s="37">
        <f>TrRoad_act!M$26</f>
        <v>393.23310777048334</v>
      </c>
      <c r="N20" s="37">
        <f>TrRoad_act!N$26</f>
        <v>361.73335221452578</v>
      </c>
      <c r="O20" s="37">
        <f>TrRoad_act!O$26</f>
        <v>363.582450631065</v>
      </c>
      <c r="P20" s="37">
        <f>TrRoad_act!P$26</f>
        <v>346.68971409839139</v>
      </c>
      <c r="Q20" s="37">
        <f>TrRoad_act!Q$26</f>
        <v>329.67594936295353</v>
      </c>
    </row>
    <row r="21" spans="1:17" ht="11.45" customHeight="1" x14ac:dyDescent="0.25">
      <c r="A21" s="19" t="s">
        <v>49</v>
      </c>
      <c r="B21" s="38">
        <f>TrRail_act!B$10</f>
        <v>0</v>
      </c>
      <c r="C21" s="38">
        <f>TrRail_act!C$10</f>
        <v>0</v>
      </c>
      <c r="D21" s="38">
        <f>TrRail_act!D$10</f>
        <v>0</v>
      </c>
      <c r="E21" s="38">
        <f>TrRail_act!E$10</f>
        <v>0</v>
      </c>
      <c r="F21" s="38">
        <f>TrRail_act!F$10</f>
        <v>0</v>
      </c>
      <c r="G21" s="38">
        <f>TrRail_act!G$10</f>
        <v>0</v>
      </c>
      <c r="H21" s="38">
        <f>TrRail_act!H$10</f>
        <v>0</v>
      </c>
      <c r="I21" s="38">
        <f>TrRail_act!I$10</f>
        <v>0</v>
      </c>
      <c r="J21" s="38">
        <f>TrRail_act!J$10</f>
        <v>0</v>
      </c>
      <c r="K21" s="38">
        <f>TrRail_act!K$10</f>
        <v>0</v>
      </c>
      <c r="L21" s="38">
        <f>TrRail_act!L$10</f>
        <v>0</v>
      </c>
      <c r="M21" s="38">
        <f>TrRail_act!M$10</f>
        <v>0</v>
      </c>
      <c r="N21" s="38">
        <f>TrRail_act!N$10</f>
        <v>0</v>
      </c>
      <c r="O21" s="38">
        <f>TrRail_act!O$10</f>
        <v>0</v>
      </c>
      <c r="P21" s="38">
        <f>TrRail_act!P$10</f>
        <v>0</v>
      </c>
      <c r="Q21" s="38">
        <f>TrRail_act!Q$10</f>
        <v>0</v>
      </c>
    </row>
    <row r="22" spans="1:17" ht="11.45" customHeight="1" x14ac:dyDescent="0.25">
      <c r="A22" s="19" t="s">
        <v>48</v>
      </c>
      <c r="B22" s="38">
        <f t="shared" ref="B22:Q22" si="6">B23+B24</f>
        <v>13.001887977268428</v>
      </c>
      <c r="C22" s="38">
        <f t="shared" si="6"/>
        <v>11.82117585056664</v>
      </c>
      <c r="D22" s="38">
        <f t="shared" si="6"/>
        <v>11.285170639503608</v>
      </c>
      <c r="E22" s="38">
        <f t="shared" si="6"/>
        <v>14.543081165205422</v>
      </c>
      <c r="F22" s="38">
        <f t="shared" si="6"/>
        <v>13.350249971659061</v>
      </c>
      <c r="G22" s="38">
        <f t="shared" si="6"/>
        <v>13.907874999999999</v>
      </c>
      <c r="H22" s="38">
        <f t="shared" si="6"/>
        <v>15.055213499999999</v>
      </c>
      <c r="I22" s="38">
        <f t="shared" si="6"/>
        <v>13.979563944966522</v>
      </c>
      <c r="J22" s="38">
        <f t="shared" si="6"/>
        <v>14.158453848331671</v>
      </c>
      <c r="K22" s="38">
        <f t="shared" si="6"/>
        <v>14.27742256958501</v>
      </c>
      <c r="L22" s="38">
        <f t="shared" si="6"/>
        <v>12.367879128373707</v>
      </c>
      <c r="M22" s="38">
        <f t="shared" si="6"/>
        <v>10.914917273440738</v>
      </c>
      <c r="N22" s="38">
        <f t="shared" si="6"/>
        <v>11.359443576505837</v>
      </c>
      <c r="O22" s="38">
        <f t="shared" si="6"/>
        <v>11.358628479308271</v>
      </c>
      <c r="P22" s="38">
        <f t="shared" si="6"/>
        <v>11.452313308637482</v>
      </c>
      <c r="Q22" s="38">
        <f t="shared" si="6"/>
        <v>11.468972832710925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9.179328583268946</v>
      </c>
      <c r="C23" s="37">
        <f>TrAvia_act!C$9</f>
        <v>7.9700082848719793</v>
      </c>
      <c r="D23" s="37">
        <f>TrAvia_act!D$9</f>
        <v>7.3747388764276787</v>
      </c>
      <c r="E23" s="37">
        <f>TrAvia_act!E$9</f>
        <v>10.508568887080202</v>
      </c>
      <c r="F23" s="37">
        <f>TrAvia_act!F$9</f>
        <v>8.6666890742177962</v>
      </c>
      <c r="G23" s="37">
        <f>TrAvia_act!G$9</f>
        <v>9.2371673987488236</v>
      </c>
      <c r="H23" s="37">
        <f>TrAvia_act!H$9</f>
        <v>11.51417262580024</v>
      </c>
      <c r="I23" s="37">
        <f>TrAvia_act!I$9</f>
        <v>10.790732607425115</v>
      </c>
      <c r="J23" s="37">
        <f>TrAvia_act!J$9</f>
        <v>10.883614898367522</v>
      </c>
      <c r="K23" s="37">
        <f>TrAvia_act!K$9</f>
        <v>10.699996161086162</v>
      </c>
      <c r="L23" s="37">
        <f>TrAvia_act!L$9</f>
        <v>10.450163038805648</v>
      </c>
      <c r="M23" s="37">
        <f>TrAvia_act!M$9</f>
        <v>9.6589171394114253</v>
      </c>
      <c r="N23" s="37">
        <f>TrAvia_act!N$9</f>
        <v>9.4704267881697888</v>
      </c>
      <c r="O23" s="37">
        <f>TrAvia_act!O$9</f>
        <v>8.6805595619042428</v>
      </c>
      <c r="P23" s="37">
        <f>TrAvia_act!P$9</f>
        <v>8.448569538561415</v>
      </c>
      <c r="Q23" s="37">
        <f>TrAvia_act!Q$9</f>
        <v>8.7194161435221194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3.8225593939994824</v>
      </c>
      <c r="C24" s="37">
        <f>TrAvia_act!C$10</f>
        <v>3.8511675656946607</v>
      </c>
      <c r="D24" s="37">
        <f>TrAvia_act!D$10</f>
        <v>3.91043176307593</v>
      </c>
      <c r="E24" s="37">
        <f>TrAvia_act!E$10</f>
        <v>4.0345122781252201</v>
      </c>
      <c r="F24" s="37">
        <f>TrAvia_act!F$10</f>
        <v>4.6835608974412635</v>
      </c>
      <c r="G24" s="37">
        <f>TrAvia_act!G$10</f>
        <v>4.6707076012511752</v>
      </c>
      <c r="H24" s="37">
        <f>TrAvia_act!H$10</f>
        <v>3.5410408741997581</v>
      </c>
      <c r="I24" s="37">
        <f>TrAvia_act!I$10</f>
        <v>3.1888313375414068</v>
      </c>
      <c r="J24" s="37">
        <f>TrAvia_act!J$10</f>
        <v>3.274838949964149</v>
      </c>
      <c r="K24" s="37">
        <f>TrAvia_act!K$10</f>
        <v>3.5774264084988481</v>
      </c>
      <c r="L24" s="37">
        <f>TrAvia_act!L$10</f>
        <v>1.9177160895680581</v>
      </c>
      <c r="M24" s="37">
        <f>TrAvia_act!M$10</f>
        <v>1.2560001340293123</v>
      </c>
      <c r="N24" s="37">
        <f>TrAvia_act!N$10</f>
        <v>1.8890167883360489</v>
      </c>
      <c r="O24" s="37">
        <f>TrAvia_act!O$10</f>
        <v>2.678068917404028</v>
      </c>
      <c r="P24" s="37">
        <f>TrAvia_act!P$10</f>
        <v>3.003743770076067</v>
      </c>
      <c r="Q24" s="37">
        <f>TrAvia_act!Q$10</f>
        <v>2.7495566891888052</v>
      </c>
    </row>
    <row r="25" spans="1:17" ht="11.45" customHeight="1" x14ac:dyDescent="0.25">
      <c r="A25" s="19" t="s">
        <v>32</v>
      </c>
      <c r="B25" s="38">
        <f t="shared" ref="B25:Q25" si="7">B26+B27</f>
        <v>0</v>
      </c>
      <c r="C25" s="38">
        <f t="shared" si="7"/>
        <v>0</v>
      </c>
      <c r="D25" s="38">
        <f t="shared" si="7"/>
        <v>0</v>
      </c>
      <c r="E25" s="38">
        <f t="shared" si="7"/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0</v>
      </c>
      <c r="J25" s="38">
        <f t="shared" si="7"/>
        <v>0</v>
      </c>
      <c r="K25" s="38">
        <f t="shared" si="7"/>
        <v>0</v>
      </c>
      <c r="L25" s="38">
        <f t="shared" si="7"/>
        <v>2.1089740696509054</v>
      </c>
      <c r="M25" s="38">
        <f t="shared" si="7"/>
        <v>1.8820630418736453</v>
      </c>
      <c r="N25" s="38">
        <f t="shared" si="7"/>
        <v>1.8724389948324278</v>
      </c>
      <c r="O25" s="38">
        <f t="shared" si="7"/>
        <v>1.7580420000000001</v>
      </c>
      <c r="P25" s="38">
        <f t="shared" si="7"/>
        <v>1.8572164000000002</v>
      </c>
      <c r="Q25" s="38">
        <f t="shared" si="7"/>
        <v>1.9751651405635864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2.1089740696509054</v>
      </c>
      <c r="M26" s="37">
        <f>TrNavi_act!M4</f>
        <v>1.8820630418736453</v>
      </c>
      <c r="N26" s="37">
        <f>TrNavi_act!N4</f>
        <v>1.8724389948324278</v>
      </c>
      <c r="O26" s="37">
        <f>TrNavi_act!O4</f>
        <v>1.7580420000000001</v>
      </c>
      <c r="P26" s="37">
        <f>TrNavi_act!P4</f>
        <v>1.8572164000000002</v>
      </c>
      <c r="Q26" s="37">
        <f>TrNavi_act!Q4</f>
        <v>1.9751651405635864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277.29770400838458</v>
      </c>
      <c r="C29" s="41">
        <f t="shared" si="8"/>
        <v>235.97581999999997</v>
      </c>
      <c r="D29" s="41">
        <f t="shared" si="8"/>
        <v>188.20000000000002</v>
      </c>
      <c r="E29" s="41">
        <f t="shared" si="8"/>
        <v>203.31759209516784</v>
      </c>
      <c r="F29" s="41">
        <f t="shared" si="8"/>
        <v>251.00322130092007</v>
      </c>
      <c r="G29" s="41">
        <f t="shared" si="8"/>
        <v>199.18558958409639</v>
      </c>
      <c r="H29" s="41">
        <f t="shared" si="8"/>
        <v>197.3698446131782</v>
      </c>
      <c r="I29" s="41">
        <f t="shared" si="8"/>
        <v>205.06996252596267</v>
      </c>
      <c r="J29" s="41">
        <f t="shared" si="8"/>
        <v>309.0619729919855</v>
      </c>
      <c r="K29" s="41">
        <f t="shared" si="8"/>
        <v>247.60964652339143</v>
      </c>
      <c r="L29" s="41">
        <f t="shared" si="8"/>
        <v>286.92168279295583</v>
      </c>
      <c r="M29" s="41">
        <f t="shared" si="8"/>
        <v>288.05426263226099</v>
      </c>
      <c r="N29" s="41">
        <f t="shared" si="8"/>
        <v>280.88735980927629</v>
      </c>
      <c r="O29" s="41">
        <f t="shared" si="8"/>
        <v>291.38138637768139</v>
      </c>
      <c r="P29" s="41">
        <f t="shared" si="8"/>
        <v>296.59164806506067</v>
      </c>
      <c r="Q29" s="41">
        <f t="shared" si="8"/>
        <v>311.60193868569411</v>
      </c>
    </row>
    <row r="30" spans="1:17" ht="11.45" customHeight="1" x14ac:dyDescent="0.25">
      <c r="A30" s="25" t="s">
        <v>39</v>
      </c>
      <c r="B30" s="40">
        <f t="shared" ref="B30:Q30" si="9">B31+B35+B39</f>
        <v>217.90289751093732</v>
      </c>
      <c r="C30" s="40">
        <f t="shared" si="9"/>
        <v>183.29687108938484</v>
      </c>
      <c r="D30" s="40">
        <f t="shared" si="9"/>
        <v>175.56537764905062</v>
      </c>
      <c r="E30" s="40">
        <f t="shared" si="9"/>
        <v>169.25595281584091</v>
      </c>
      <c r="F30" s="40">
        <f t="shared" si="9"/>
        <v>187.15628465742313</v>
      </c>
      <c r="G30" s="40">
        <f t="shared" si="9"/>
        <v>174.07972051454527</v>
      </c>
      <c r="H30" s="40">
        <f t="shared" si="9"/>
        <v>172.02516172320111</v>
      </c>
      <c r="I30" s="40">
        <f t="shared" si="9"/>
        <v>174.63255521914567</v>
      </c>
      <c r="J30" s="40">
        <f t="shared" si="9"/>
        <v>242.22573357256766</v>
      </c>
      <c r="K30" s="40">
        <f t="shared" si="9"/>
        <v>198.84420184912454</v>
      </c>
      <c r="L30" s="40">
        <f t="shared" si="9"/>
        <v>224.76404763049823</v>
      </c>
      <c r="M30" s="40">
        <f t="shared" si="9"/>
        <v>231.53198771146771</v>
      </c>
      <c r="N30" s="40">
        <f t="shared" si="9"/>
        <v>229.44664872625984</v>
      </c>
      <c r="O30" s="40">
        <f t="shared" si="9"/>
        <v>237.54329788363651</v>
      </c>
      <c r="P30" s="40">
        <f t="shared" si="9"/>
        <v>248.01300069599381</v>
      </c>
      <c r="Q30" s="40">
        <f t="shared" si="9"/>
        <v>260.63093170799664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97.461775054850051</v>
      </c>
      <c r="C31" s="39">
        <f t="shared" si="10"/>
        <v>92.964344953422057</v>
      </c>
      <c r="D31" s="39">
        <f t="shared" si="10"/>
        <v>88.327815049385791</v>
      </c>
      <c r="E31" s="39">
        <f t="shared" si="10"/>
        <v>92.618723924894923</v>
      </c>
      <c r="F31" s="39">
        <f t="shared" si="10"/>
        <v>88.178881468976016</v>
      </c>
      <c r="G31" s="39">
        <f t="shared" si="10"/>
        <v>88.080176867966316</v>
      </c>
      <c r="H31" s="39">
        <f t="shared" si="10"/>
        <v>97.578495347071723</v>
      </c>
      <c r="I31" s="39">
        <f t="shared" si="10"/>
        <v>86.801575736159279</v>
      </c>
      <c r="J31" s="39">
        <f t="shared" si="10"/>
        <v>117.76391173817909</v>
      </c>
      <c r="K31" s="39">
        <f t="shared" si="10"/>
        <v>110.18770940335496</v>
      </c>
      <c r="L31" s="39">
        <f t="shared" si="10"/>
        <v>125.60514864679368</v>
      </c>
      <c r="M31" s="39">
        <f t="shared" si="10"/>
        <v>128.12835980912877</v>
      </c>
      <c r="N31" s="39">
        <f t="shared" si="10"/>
        <v>131.04710913361777</v>
      </c>
      <c r="O31" s="39">
        <f t="shared" si="10"/>
        <v>133.77230879104451</v>
      </c>
      <c r="P31" s="39">
        <f t="shared" si="10"/>
        <v>137.92956847528967</v>
      </c>
      <c r="Q31" s="39">
        <f t="shared" si="10"/>
        <v>145.51754783880216</v>
      </c>
    </row>
    <row r="32" spans="1:17" ht="11.45" customHeight="1" x14ac:dyDescent="0.25">
      <c r="A32" s="17" t="str">
        <f>$A$6</f>
        <v>Powered 2-wheelers</v>
      </c>
      <c r="B32" s="37">
        <f>TrRoad_ene!B$19</f>
        <v>1.1732444681827894</v>
      </c>
      <c r="C32" s="37">
        <f>TrRoad_ene!C$19</f>
        <v>1.2085781912949756</v>
      </c>
      <c r="D32" s="37">
        <f>TrRoad_ene!D$19</f>
        <v>1.2496174990839684</v>
      </c>
      <c r="E32" s="37">
        <f>TrRoad_ene!E$19</f>
        <v>1.2767551465631239</v>
      </c>
      <c r="F32" s="37">
        <f>TrRoad_ene!F$19</f>
        <v>1.1892264890947637</v>
      </c>
      <c r="G32" s="37">
        <f>TrRoad_ene!G$19</f>
        <v>1.1107814209879401</v>
      </c>
      <c r="H32" s="37">
        <f>TrRoad_ene!H$19</f>
        <v>1.1337367265654938</v>
      </c>
      <c r="I32" s="37">
        <f>TrRoad_ene!I$19</f>
        <v>1.1749177234084067</v>
      </c>
      <c r="J32" s="37">
        <f>TrRoad_ene!J$19</f>
        <v>1.3062560566180861</v>
      </c>
      <c r="K32" s="37">
        <f>TrRoad_ene!K$19</f>
        <v>1.2878578076738711</v>
      </c>
      <c r="L32" s="37">
        <f>TrRoad_ene!L$19</f>
        <v>1.2951985760647069</v>
      </c>
      <c r="M32" s="37">
        <f>TrRoad_ene!M$19</f>
        <v>1.3501742141986386</v>
      </c>
      <c r="N32" s="37">
        <f>TrRoad_ene!N$19</f>
        <v>1.3451841455139626</v>
      </c>
      <c r="O32" s="37">
        <f>TrRoad_ene!O$19</f>
        <v>1.4146456978089903</v>
      </c>
      <c r="P32" s="37">
        <f>TrRoad_ene!P$19</f>
        <v>1.5173419269702166</v>
      </c>
      <c r="Q32" s="37">
        <f>TrRoad_ene!Q$19</f>
        <v>1.5431309644165454</v>
      </c>
    </row>
    <row r="33" spans="1:17" ht="11.45" customHeight="1" x14ac:dyDescent="0.25">
      <c r="A33" s="17" t="str">
        <f>$A$7</f>
        <v>Passenger cars</v>
      </c>
      <c r="B33" s="37">
        <f>TrRoad_ene!B$21</f>
        <v>83.041952170600794</v>
      </c>
      <c r="C33" s="37">
        <f>TrRoad_ene!C$21</f>
        <v>79.018352214034749</v>
      </c>
      <c r="D33" s="37">
        <f>TrRoad_ene!D$21</f>
        <v>82.149192706289412</v>
      </c>
      <c r="E33" s="37">
        <f>TrRoad_ene!E$21</f>
        <v>81.215784801366823</v>
      </c>
      <c r="F33" s="37">
        <f>TrRoad_ene!F$21</f>
        <v>72.41319192700611</v>
      </c>
      <c r="G33" s="37">
        <f>TrRoad_ene!G$21</f>
        <v>78.538772817775282</v>
      </c>
      <c r="H33" s="37">
        <f>TrRoad_ene!H$21</f>
        <v>87.59794953975009</v>
      </c>
      <c r="I33" s="37">
        <f>TrRoad_ene!I$21</f>
        <v>75.792840307217006</v>
      </c>
      <c r="J33" s="37">
        <f>TrRoad_ene!J$21</f>
        <v>94.074947770139858</v>
      </c>
      <c r="K33" s="37">
        <f>TrRoad_ene!K$21</f>
        <v>92.857928659224783</v>
      </c>
      <c r="L33" s="37">
        <f>TrRoad_ene!L$21</f>
        <v>104.99660357699378</v>
      </c>
      <c r="M33" s="37">
        <f>TrRoad_ene!M$21</f>
        <v>107.37782224251511</v>
      </c>
      <c r="N33" s="37">
        <f>TrRoad_ene!N$21</f>
        <v>107.51876268533432</v>
      </c>
      <c r="O33" s="37">
        <f>TrRoad_ene!O$21</f>
        <v>110.08409311803497</v>
      </c>
      <c r="P33" s="37">
        <f>TrRoad_ene!P$21</f>
        <v>110.08951163928639</v>
      </c>
      <c r="Q33" s="37">
        <f>TrRoad_ene!Q$21</f>
        <v>114.93047021746411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13.246578416066477</v>
      </c>
      <c r="C34" s="37">
        <f>TrRoad_ene!C$33</f>
        <v>12.737414548092326</v>
      </c>
      <c r="D34" s="37">
        <f>TrRoad_ene!D$33</f>
        <v>4.9290048440124066</v>
      </c>
      <c r="E34" s="37">
        <f>TrRoad_ene!E$33</f>
        <v>10.126183976964986</v>
      </c>
      <c r="F34" s="37">
        <f>TrRoad_ene!F$33</f>
        <v>14.576463052875134</v>
      </c>
      <c r="G34" s="37">
        <f>TrRoad_ene!G$33</f>
        <v>8.4306226292030964</v>
      </c>
      <c r="H34" s="37">
        <f>TrRoad_ene!H$33</f>
        <v>8.8468090807561488</v>
      </c>
      <c r="I34" s="37">
        <f>TrRoad_ene!I$33</f>
        <v>9.8338177055338658</v>
      </c>
      <c r="J34" s="37">
        <f>TrRoad_ene!J$33</f>
        <v>22.382707911421146</v>
      </c>
      <c r="K34" s="37">
        <f>TrRoad_ene!K$33</f>
        <v>16.041922936456306</v>
      </c>
      <c r="L34" s="37">
        <f>TrRoad_ene!L$33</f>
        <v>19.313346493735192</v>
      </c>
      <c r="M34" s="37">
        <f>TrRoad_ene!M$33</f>
        <v>19.40036335241502</v>
      </c>
      <c r="N34" s="37">
        <f>TrRoad_ene!N$33</f>
        <v>22.183162302769464</v>
      </c>
      <c r="O34" s="37">
        <f>TrRoad_ene!O$33</f>
        <v>22.273569975200552</v>
      </c>
      <c r="P34" s="37">
        <f>TrRoad_ene!P$33</f>
        <v>26.322714909033081</v>
      </c>
      <c r="Q34" s="37">
        <f>TrRoad_ene!Q$33</f>
        <v>29.043946656921509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0</v>
      </c>
      <c r="C35" s="38">
        <f t="shared" si="11"/>
        <v>0</v>
      </c>
      <c r="D35" s="38">
        <f t="shared" si="11"/>
        <v>0</v>
      </c>
      <c r="E35" s="38">
        <f t="shared" si="11"/>
        <v>0</v>
      </c>
      <c r="F35" s="38">
        <f t="shared" si="11"/>
        <v>0</v>
      </c>
      <c r="G35" s="38">
        <f t="shared" si="11"/>
        <v>0</v>
      </c>
      <c r="H35" s="38">
        <f t="shared" si="11"/>
        <v>0</v>
      </c>
      <c r="I35" s="38">
        <f t="shared" si="11"/>
        <v>0</v>
      </c>
      <c r="J35" s="38">
        <f t="shared" si="11"/>
        <v>0</v>
      </c>
      <c r="K35" s="38">
        <f t="shared" si="11"/>
        <v>0</v>
      </c>
      <c r="L35" s="38">
        <f t="shared" si="11"/>
        <v>0</v>
      </c>
      <c r="M35" s="38">
        <f t="shared" si="11"/>
        <v>0</v>
      </c>
      <c r="N35" s="38">
        <f t="shared" si="11"/>
        <v>0</v>
      </c>
      <c r="O35" s="38">
        <f t="shared" si="11"/>
        <v>0</v>
      </c>
      <c r="P35" s="38">
        <f t="shared" si="11"/>
        <v>0</v>
      </c>
      <c r="Q35" s="38">
        <f t="shared" si="11"/>
        <v>0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0</v>
      </c>
      <c r="C36" s="37">
        <f>TrRail_ene!C$18</f>
        <v>0</v>
      </c>
      <c r="D36" s="37">
        <f>TrRail_ene!D$18</f>
        <v>0</v>
      </c>
      <c r="E36" s="37">
        <f>TrRail_ene!E$18</f>
        <v>0</v>
      </c>
      <c r="F36" s="37">
        <f>TrRail_ene!F$18</f>
        <v>0</v>
      </c>
      <c r="G36" s="37">
        <f>TrRail_ene!G$18</f>
        <v>0</v>
      </c>
      <c r="H36" s="37">
        <f>TrRail_ene!H$18</f>
        <v>0</v>
      </c>
      <c r="I36" s="37">
        <f>TrRail_ene!I$18</f>
        <v>0</v>
      </c>
      <c r="J36" s="37">
        <f>TrRail_ene!J$18</f>
        <v>0</v>
      </c>
      <c r="K36" s="37">
        <f>TrRail_ene!K$18</f>
        <v>0</v>
      </c>
      <c r="L36" s="37">
        <f>TrRail_ene!L$18</f>
        <v>0</v>
      </c>
      <c r="M36" s="37">
        <f>TrRail_ene!M$18</f>
        <v>0</v>
      </c>
      <c r="N36" s="37">
        <f>TrRail_ene!N$18</f>
        <v>0</v>
      </c>
      <c r="O36" s="37">
        <f>TrRail_ene!O$18</f>
        <v>0</v>
      </c>
      <c r="P36" s="37">
        <f>TrRail_ene!P$18</f>
        <v>0</v>
      </c>
      <c r="Q36" s="37">
        <f>TrRail_ene!Q$18</f>
        <v>0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0</v>
      </c>
      <c r="C37" s="37">
        <f>TrRail_ene!C$19</f>
        <v>0</v>
      </c>
      <c r="D37" s="37">
        <f>TrRail_ene!D$19</f>
        <v>0</v>
      </c>
      <c r="E37" s="37">
        <f>TrRail_ene!E$19</f>
        <v>0</v>
      </c>
      <c r="F37" s="37">
        <f>TrRail_ene!F$19</f>
        <v>0</v>
      </c>
      <c r="G37" s="37">
        <f>TrRail_ene!G$19</f>
        <v>0</v>
      </c>
      <c r="H37" s="37">
        <f>TrRail_ene!H$19</f>
        <v>0</v>
      </c>
      <c r="I37" s="37">
        <f>TrRail_ene!I$19</f>
        <v>0</v>
      </c>
      <c r="J37" s="37">
        <f>TrRail_ene!J$19</f>
        <v>0</v>
      </c>
      <c r="K37" s="37">
        <f>TrRail_ene!K$19</f>
        <v>0</v>
      </c>
      <c r="L37" s="37">
        <f>TrRail_ene!L$19</f>
        <v>0</v>
      </c>
      <c r="M37" s="37">
        <f>TrRail_ene!M$19</f>
        <v>0</v>
      </c>
      <c r="N37" s="37">
        <f>TrRail_ene!N$19</f>
        <v>0</v>
      </c>
      <c r="O37" s="37">
        <f>TrRail_ene!O$19</f>
        <v>0</v>
      </c>
      <c r="P37" s="37">
        <f>TrRail_ene!P$19</f>
        <v>0</v>
      </c>
      <c r="Q37" s="37">
        <f>TrRail_ene!Q$19</f>
        <v>0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120.44112245608727</v>
      </c>
      <c r="C39" s="38">
        <f t="shared" si="12"/>
        <v>90.33252613596278</v>
      </c>
      <c r="D39" s="38">
        <f t="shared" si="12"/>
        <v>87.237562599664813</v>
      </c>
      <c r="E39" s="38">
        <f t="shared" si="12"/>
        <v>76.637228890945991</v>
      </c>
      <c r="F39" s="38">
        <f t="shared" si="12"/>
        <v>98.977403188447113</v>
      </c>
      <c r="G39" s="38">
        <f t="shared" si="12"/>
        <v>85.999543646578957</v>
      </c>
      <c r="H39" s="38">
        <f t="shared" si="12"/>
        <v>74.4466663761294</v>
      </c>
      <c r="I39" s="38">
        <f t="shared" si="12"/>
        <v>87.830979482986407</v>
      </c>
      <c r="J39" s="38">
        <f t="shared" si="12"/>
        <v>124.46182183438859</v>
      </c>
      <c r="K39" s="38">
        <f t="shared" si="12"/>
        <v>88.656492445769601</v>
      </c>
      <c r="L39" s="38">
        <f t="shared" si="12"/>
        <v>99.158898983704546</v>
      </c>
      <c r="M39" s="38">
        <f t="shared" si="12"/>
        <v>103.40362790233893</v>
      </c>
      <c r="N39" s="38">
        <f t="shared" si="12"/>
        <v>98.399539592642071</v>
      </c>
      <c r="O39" s="38">
        <f t="shared" si="12"/>
        <v>103.77098909259202</v>
      </c>
      <c r="P39" s="38">
        <f t="shared" si="12"/>
        <v>110.08343222070415</v>
      </c>
      <c r="Q39" s="38">
        <f t="shared" si="12"/>
        <v>115.11338386919445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87.973495259764434</v>
      </c>
      <c r="C41" s="37">
        <f>TrAvia_ene!C$10</f>
        <v>69.622129972829583</v>
      </c>
      <c r="D41" s="37">
        <f>TrAvia_ene!D$10</f>
        <v>70.623417134537505</v>
      </c>
      <c r="E41" s="37">
        <f>TrAvia_ene!E$10</f>
        <v>62.26619075073198</v>
      </c>
      <c r="F41" s="37">
        <f>TrAvia_ene!F$10</f>
        <v>81.69536651111359</v>
      </c>
      <c r="G41" s="37">
        <f>TrAvia_ene!G$10</f>
        <v>72.001462331394649</v>
      </c>
      <c r="H41" s="37">
        <f>TrAvia_ene!H$10</f>
        <v>62.894489337075328</v>
      </c>
      <c r="I41" s="37">
        <f>TrAvia_ene!I$10</f>
        <v>75.601711396643992</v>
      </c>
      <c r="J41" s="37">
        <f>TrAvia_ene!J$10</f>
        <v>107.76478725988514</v>
      </c>
      <c r="K41" s="37">
        <f>TrAvia_ene!K$10</f>
        <v>77.84646593570119</v>
      </c>
      <c r="L41" s="37">
        <f>TrAvia_ene!L$10</f>
        <v>86.663920120078302</v>
      </c>
      <c r="M41" s="37">
        <f>TrAvia_ene!M$10</f>
        <v>91.550603974208599</v>
      </c>
      <c r="N41" s="37">
        <f>TrAvia_ene!N$10</f>
        <v>84.838792704746609</v>
      </c>
      <c r="O41" s="37">
        <f>TrAvia_ene!O$10</f>
        <v>86.263285984043748</v>
      </c>
      <c r="P41" s="37">
        <f>TrAvia_ene!P$10</f>
        <v>92.87777172986516</v>
      </c>
      <c r="Q41" s="37">
        <f>TrAvia_ene!Q$10</f>
        <v>100.81589279193129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32.46762719632283</v>
      </c>
      <c r="C42" s="37">
        <f>TrAvia_ene!C$11</f>
        <v>20.710396163133197</v>
      </c>
      <c r="D42" s="37">
        <f>TrAvia_ene!D$11</f>
        <v>16.614145465127315</v>
      </c>
      <c r="E42" s="37">
        <f>TrAvia_ene!E$11</f>
        <v>14.371038140214006</v>
      </c>
      <c r="F42" s="37">
        <f>TrAvia_ene!F$11</f>
        <v>17.282036677333519</v>
      </c>
      <c r="G42" s="37">
        <f>TrAvia_ene!G$11</f>
        <v>13.998081315184315</v>
      </c>
      <c r="H42" s="37">
        <f>TrAvia_ene!H$11</f>
        <v>11.552177039054072</v>
      </c>
      <c r="I42" s="37">
        <f>TrAvia_ene!I$11</f>
        <v>12.229268086342421</v>
      </c>
      <c r="J42" s="37">
        <f>TrAvia_ene!J$11</f>
        <v>16.697034574503441</v>
      </c>
      <c r="K42" s="37">
        <f>TrAvia_ene!K$11</f>
        <v>10.810026510068418</v>
      </c>
      <c r="L42" s="37">
        <f>TrAvia_ene!L$11</f>
        <v>12.494978863626248</v>
      </c>
      <c r="M42" s="37">
        <f>TrAvia_ene!M$11</f>
        <v>11.85302392813033</v>
      </c>
      <c r="N42" s="37">
        <f>TrAvia_ene!N$11</f>
        <v>13.560746887895458</v>
      </c>
      <c r="O42" s="37">
        <f>TrAvia_ene!O$11</f>
        <v>17.507703108548267</v>
      </c>
      <c r="P42" s="37">
        <f>TrAvia_ene!P$11</f>
        <v>17.205660490838998</v>
      </c>
      <c r="Q42" s="37">
        <f>TrAvia_ene!Q$11</f>
        <v>14.297491077263155</v>
      </c>
    </row>
    <row r="43" spans="1:17" ht="11.45" customHeight="1" x14ac:dyDescent="0.25">
      <c r="A43" s="25" t="s">
        <v>18</v>
      </c>
      <c r="B43" s="40">
        <f t="shared" ref="B43:Q43" si="13">B44+B47+B48+B51</f>
        <v>59.394806497447249</v>
      </c>
      <c r="C43" s="40">
        <f t="shared" si="13"/>
        <v>52.678948910615134</v>
      </c>
      <c r="D43" s="40">
        <f t="shared" si="13"/>
        <v>12.634622350949392</v>
      </c>
      <c r="E43" s="40">
        <f t="shared" si="13"/>
        <v>34.061639279326933</v>
      </c>
      <c r="F43" s="40">
        <f t="shared" si="13"/>
        <v>63.846936643496946</v>
      </c>
      <c r="G43" s="40">
        <f t="shared" si="13"/>
        <v>25.105869069551115</v>
      </c>
      <c r="H43" s="40">
        <f t="shared" si="13"/>
        <v>25.344682889977079</v>
      </c>
      <c r="I43" s="40">
        <f t="shared" si="13"/>
        <v>30.437407306816986</v>
      </c>
      <c r="J43" s="40">
        <f t="shared" si="13"/>
        <v>66.836239419417836</v>
      </c>
      <c r="K43" s="40">
        <f t="shared" si="13"/>
        <v>48.765444674266888</v>
      </c>
      <c r="L43" s="40">
        <f t="shared" si="13"/>
        <v>62.157635162457581</v>
      </c>
      <c r="M43" s="40">
        <f t="shared" si="13"/>
        <v>56.522274920793279</v>
      </c>
      <c r="N43" s="40">
        <f t="shared" si="13"/>
        <v>51.440711083016453</v>
      </c>
      <c r="O43" s="40">
        <f t="shared" si="13"/>
        <v>53.838088494044875</v>
      </c>
      <c r="P43" s="40">
        <f t="shared" si="13"/>
        <v>48.578647369066871</v>
      </c>
      <c r="Q43" s="40">
        <f t="shared" si="13"/>
        <v>50.971006977697456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56.558002311508957</v>
      </c>
      <c r="C44" s="39">
        <f t="shared" si="14"/>
        <v>50.560125046577951</v>
      </c>
      <c r="D44" s="39">
        <f t="shared" si="14"/>
        <v>10.472184950614217</v>
      </c>
      <c r="E44" s="39">
        <f t="shared" si="14"/>
        <v>31.631768170272913</v>
      </c>
      <c r="F44" s="39">
        <f t="shared" si="14"/>
        <v>61.124339831944084</v>
      </c>
      <c r="G44" s="39">
        <f t="shared" si="14"/>
        <v>22.752698570977948</v>
      </c>
      <c r="H44" s="39">
        <f t="shared" si="14"/>
        <v>22.804829266106459</v>
      </c>
      <c r="I44" s="39">
        <f t="shared" si="14"/>
        <v>27.828886789803395</v>
      </c>
      <c r="J44" s="39">
        <f t="shared" si="14"/>
        <v>62.876151253806412</v>
      </c>
      <c r="K44" s="39">
        <f t="shared" si="14"/>
        <v>46.021937120036483</v>
      </c>
      <c r="L44" s="39">
        <f t="shared" si="14"/>
        <v>42.395162215331851</v>
      </c>
      <c r="M44" s="39">
        <f t="shared" si="14"/>
        <v>37.776479299842499</v>
      </c>
      <c r="N44" s="39">
        <f t="shared" si="14"/>
        <v>34.9313357417942</v>
      </c>
      <c r="O44" s="39">
        <f t="shared" si="14"/>
        <v>34.555374896159606</v>
      </c>
      <c r="P44" s="39">
        <f t="shared" si="14"/>
        <v>35.538994599520876</v>
      </c>
      <c r="Q44" s="39">
        <f t="shared" si="14"/>
        <v>34.759003785834395</v>
      </c>
    </row>
    <row r="45" spans="1:17" ht="11.45" customHeight="1" x14ac:dyDescent="0.25">
      <c r="A45" s="17" t="str">
        <f>$A$19</f>
        <v>Light duty vehicles</v>
      </c>
      <c r="B45" s="37">
        <f>TrRoad_ene!B$43</f>
        <v>15.847777899844569</v>
      </c>
      <c r="C45" s="37">
        <f>TrRoad_ene!C$43</f>
        <v>14.996365175802435</v>
      </c>
      <c r="D45" s="37">
        <f>TrRoad_ene!D$43</f>
        <v>6.2403205748257102</v>
      </c>
      <c r="E45" s="37">
        <f>TrRoad_ene!E$43</f>
        <v>12.061956996631645</v>
      </c>
      <c r="F45" s="37">
        <f>TrRoad_ene!F$43</f>
        <v>16.481169898528258</v>
      </c>
      <c r="G45" s="37">
        <f>TrRoad_ene!G$43</f>
        <v>9.849473139528639</v>
      </c>
      <c r="H45" s="37">
        <f>TrRoad_ene!H$43</f>
        <v>10.542321213901497</v>
      </c>
      <c r="I45" s="37">
        <f>TrRoad_ene!I$43</f>
        <v>12.357061606032147</v>
      </c>
      <c r="J45" s="37">
        <f>TrRoad_ene!J$43</f>
        <v>27.603731420419976</v>
      </c>
      <c r="K45" s="37">
        <f>TrRoad_ene!K$43</f>
        <v>20.685319714835131</v>
      </c>
      <c r="L45" s="37">
        <f>TrRoad_ene!L$43</f>
        <v>20.894671726587845</v>
      </c>
      <c r="M45" s="37">
        <f>TrRoad_ene!M$43</f>
        <v>19.539807422509</v>
      </c>
      <c r="N45" s="37">
        <f>TrRoad_ene!N$43</f>
        <v>18.72383277812547</v>
      </c>
      <c r="O45" s="37">
        <f>TrRoad_ene!O$43</f>
        <v>18.581595731716963</v>
      </c>
      <c r="P45" s="37">
        <f>TrRoad_ene!P$43</f>
        <v>20.987970558094101</v>
      </c>
      <c r="Q45" s="37">
        <f>TrRoad_ene!Q$43</f>
        <v>21.155774622507902</v>
      </c>
    </row>
    <row r="46" spans="1:17" ht="11.45" customHeight="1" x14ac:dyDescent="0.25">
      <c r="A46" s="17" t="str">
        <f>$A$20</f>
        <v>Heavy duty vehicles</v>
      </c>
      <c r="B46" s="37">
        <f>TrRoad_ene!B$52</f>
        <v>40.710224411664392</v>
      </c>
      <c r="C46" s="37">
        <f>TrRoad_ene!C$52</f>
        <v>35.56375987077552</v>
      </c>
      <c r="D46" s="37">
        <f>TrRoad_ene!D$52</f>
        <v>4.2318643757885059</v>
      </c>
      <c r="E46" s="37">
        <f>TrRoad_ene!E$52</f>
        <v>19.569811173641266</v>
      </c>
      <c r="F46" s="37">
        <f>TrRoad_ene!F$52</f>
        <v>44.643169933415827</v>
      </c>
      <c r="G46" s="37">
        <f>TrRoad_ene!G$52</f>
        <v>12.903225431449311</v>
      </c>
      <c r="H46" s="37">
        <f>TrRoad_ene!H$52</f>
        <v>12.262508052204961</v>
      </c>
      <c r="I46" s="37">
        <f>TrRoad_ene!I$52</f>
        <v>15.471825183771248</v>
      </c>
      <c r="J46" s="37">
        <f>TrRoad_ene!J$52</f>
        <v>35.272419833386436</v>
      </c>
      <c r="K46" s="37">
        <f>TrRoad_ene!K$52</f>
        <v>25.336617405201356</v>
      </c>
      <c r="L46" s="37">
        <f>TrRoad_ene!L$52</f>
        <v>21.50049048874401</v>
      </c>
      <c r="M46" s="37">
        <f>TrRoad_ene!M$52</f>
        <v>18.236671877333499</v>
      </c>
      <c r="N46" s="37">
        <f>TrRoad_ene!N$52</f>
        <v>16.20750296366873</v>
      </c>
      <c r="O46" s="37">
        <f>TrRoad_ene!O$52</f>
        <v>15.973779164442647</v>
      </c>
      <c r="P46" s="37">
        <f>TrRoad_ene!P$52</f>
        <v>14.551024041426778</v>
      </c>
      <c r="Q46" s="37">
        <f>TrRoad_ene!Q$52</f>
        <v>13.603229163326489</v>
      </c>
    </row>
    <row r="47" spans="1:17" ht="11.45" customHeight="1" x14ac:dyDescent="0.25">
      <c r="A47" s="19" t="str">
        <f>$A$21</f>
        <v>Rail transport</v>
      </c>
      <c r="B47" s="38">
        <f>TrRail_ene!B$23</f>
        <v>0</v>
      </c>
      <c r="C47" s="38">
        <f>TrRail_ene!C$23</f>
        <v>0</v>
      </c>
      <c r="D47" s="38">
        <f>TrRail_ene!D$23</f>
        <v>0</v>
      </c>
      <c r="E47" s="38">
        <f>TrRail_ene!E$23</f>
        <v>0</v>
      </c>
      <c r="F47" s="38">
        <f>TrRail_ene!F$23</f>
        <v>0</v>
      </c>
      <c r="G47" s="38">
        <f>TrRail_ene!G$23</f>
        <v>0</v>
      </c>
      <c r="H47" s="38">
        <f>TrRail_ene!H$23</f>
        <v>0</v>
      </c>
      <c r="I47" s="38">
        <f>TrRail_ene!I$23</f>
        <v>0</v>
      </c>
      <c r="J47" s="38">
        <f>TrRail_ene!J$23</f>
        <v>0</v>
      </c>
      <c r="K47" s="38">
        <f>TrRail_ene!K$23</f>
        <v>0</v>
      </c>
      <c r="L47" s="38">
        <f>TrRail_ene!L$23</f>
        <v>0</v>
      </c>
      <c r="M47" s="38">
        <f>TrRail_ene!M$23</f>
        <v>0</v>
      </c>
      <c r="N47" s="38">
        <f>TrRail_ene!N$23</f>
        <v>0</v>
      </c>
      <c r="O47" s="38">
        <f>TrRail_ene!O$23</f>
        <v>0</v>
      </c>
      <c r="P47" s="38">
        <f>TrRail_ene!P$23</f>
        <v>0</v>
      </c>
      <c r="Q47" s="38">
        <f>TrRail_ene!Q$23</f>
        <v>0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2.8368041859382904</v>
      </c>
      <c r="C48" s="38">
        <f t="shared" si="15"/>
        <v>2.1188238640371853</v>
      </c>
      <c r="D48" s="38">
        <f t="shared" si="15"/>
        <v>2.162437400335175</v>
      </c>
      <c r="E48" s="38">
        <f t="shared" si="15"/>
        <v>2.4298711090540221</v>
      </c>
      <c r="F48" s="38">
        <f t="shared" si="15"/>
        <v>2.7225968115528629</v>
      </c>
      <c r="G48" s="38">
        <f t="shared" si="15"/>
        <v>2.3531704985731685</v>
      </c>
      <c r="H48" s="38">
        <f t="shared" si="15"/>
        <v>2.5398536238706204</v>
      </c>
      <c r="I48" s="38">
        <f t="shared" si="15"/>
        <v>2.6085205170135923</v>
      </c>
      <c r="J48" s="38">
        <f t="shared" si="15"/>
        <v>3.9600881656114177</v>
      </c>
      <c r="K48" s="38">
        <f t="shared" si="15"/>
        <v>2.7435075542304026</v>
      </c>
      <c r="L48" s="38">
        <f t="shared" si="15"/>
        <v>2.5177992106204843</v>
      </c>
      <c r="M48" s="38">
        <f t="shared" si="15"/>
        <v>2.3843720078508701</v>
      </c>
      <c r="N48" s="38">
        <f t="shared" si="15"/>
        <v>2.2500733107442445</v>
      </c>
      <c r="O48" s="38">
        <f t="shared" si="15"/>
        <v>2.0138585237262077</v>
      </c>
      <c r="P48" s="38">
        <f t="shared" si="15"/>
        <v>1.8636395286030916</v>
      </c>
      <c r="Q48" s="38">
        <f t="shared" si="15"/>
        <v>1.9737417285433096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2.4315511122963773</v>
      </c>
      <c r="C49" s="37">
        <f>TrAvia_ene!C$13</f>
        <v>1.7673054351138557</v>
      </c>
      <c r="D49" s="37">
        <f>TrAvia_ene!D$13</f>
        <v>1.7746011410529803</v>
      </c>
      <c r="E49" s="37">
        <f>TrAvia_ene!E$13</f>
        <v>2.0943453994672652</v>
      </c>
      <c r="F49" s="37">
        <f>TrAvia_ene!F$13</f>
        <v>2.2313370365033856</v>
      </c>
      <c r="G49" s="37">
        <f>TrAvia_ene!G$13</f>
        <v>1.9599886105947448</v>
      </c>
      <c r="H49" s="37">
        <f>TrAvia_ene!H$13</f>
        <v>2.2659135368456842</v>
      </c>
      <c r="I49" s="37">
        <f>TrAvia_ene!I$13</f>
        <v>2.3495569524515405</v>
      </c>
      <c r="J49" s="37">
        <f>TrAvia_ene!J$13</f>
        <v>3.5577501040160127</v>
      </c>
      <c r="K49" s="37">
        <f>TrAvia_ene!K$13</f>
        <v>2.4154829354273994</v>
      </c>
      <c r="L49" s="37">
        <f>TrAvia_ene!L$13</f>
        <v>2.3431722160657298</v>
      </c>
      <c r="M49" s="37">
        <f>TrAvia_ene!M$13</f>
        <v>2.2596614618475792</v>
      </c>
      <c r="N49" s="37">
        <f>TrAvia_ene!N$13</f>
        <v>2.0687836844984799</v>
      </c>
      <c r="O49" s="37">
        <f>TrAvia_ene!O$13</f>
        <v>1.770184722474764</v>
      </c>
      <c r="P49" s="37">
        <f>TrAvia_ene!P$13</f>
        <v>1.6179588826200757</v>
      </c>
      <c r="Q49" s="37">
        <f>TrAvia_ene!Q$13</f>
        <v>1.7265350248386215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0.40525307364191321</v>
      </c>
      <c r="C50" s="37">
        <f>TrAvia_ene!C$14</f>
        <v>0.35151842892332952</v>
      </c>
      <c r="D50" s="37">
        <f>TrAvia_ene!D$14</f>
        <v>0.38783625928219478</v>
      </c>
      <c r="E50" s="37">
        <f>TrAvia_ene!E$14</f>
        <v>0.33552570958675682</v>
      </c>
      <c r="F50" s="37">
        <f>TrAvia_ene!F$14</f>
        <v>0.49125977504947749</v>
      </c>
      <c r="G50" s="37">
        <f>TrAvia_ene!G$14</f>
        <v>0.39318188797842379</v>
      </c>
      <c r="H50" s="37">
        <f>TrAvia_ene!H$14</f>
        <v>0.27394008702493639</v>
      </c>
      <c r="I50" s="37">
        <f>TrAvia_ene!I$14</f>
        <v>0.25896356456205161</v>
      </c>
      <c r="J50" s="37">
        <f>TrAvia_ene!J$14</f>
        <v>0.40233806159540531</v>
      </c>
      <c r="K50" s="37">
        <f>TrAvia_ene!K$14</f>
        <v>0.32802461880300315</v>
      </c>
      <c r="L50" s="37">
        <f>TrAvia_ene!L$14</f>
        <v>0.17462699455475469</v>
      </c>
      <c r="M50" s="37">
        <f>TrAvia_ene!M$14</f>
        <v>0.12471054600329111</v>
      </c>
      <c r="N50" s="37">
        <f>TrAvia_ene!N$14</f>
        <v>0.1812896262457647</v>
      </c>
      <c r="O50" s="37">
        <f>TrAvia_ene!O$14</f>
        <v>0.24367380125144361</v>
      </c>
      <c r="P50" s="37">
        <f>TrAvia_ene!P$14</f>
        <v>0.24568064598301592</v>
      </c>
      <c r="Q50" s="37">
        <f>TrAvia_ene!Q$14</f>
        <v>0.24720670370468811</v>
      </c>
    </row>
    <row r="51" spans="1:17" ht="11.45" customHeight="1" x14ac:dyDescent="0.25">
      <c r="A51" s="19" t="s">
        <v>32</v>
      </c>
      <c r="B51" s="38">
        <f t="shared" ref="B51:Q51" si="16">B52+B53</f>
        <v>0</v>
      </c>
      <c r="C51" s="38">
        <f t="shared" si="16"/>
        <v>0</v>
      </c>
      <c r="D51" s="38">
        <f t="shared" si="16"/>
        <v>0</v>
      </c>
      <c r="E51" s="38">
        <f t="shared" si="16"/>
        <v>0</v>
      </c>
      <c r="F51" s="38">
        <f t="shared" si="16"/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17.244673736505248</v>
      </c>
      <c r="M51" s="38">
        <f t="shared" si="16"/>
        <v>16.361423613099905</v>
      </c>
      <c r="N51" s="38">
        <f t="shared" si="16"/>
        <v>14.259302030478011</v>
      </c>
      <c r="O51" s="38">
        <f t="shared" si="16"/>
        <v>17.268855074159063</v>
      </c>
      <c r="P51" s="38">
        <f t="shared" si="16"/>
        <v>11.176013240942904</v>
      </c>
      <c r="Q51" s="38">
        <f t="shared" si="16"/>
        <v>14.238261463319754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17.244673736505248</v>
      </c>
      <c r="M52" s="37">
        <f>TrNavi_ene!M20</f>
        <v>16.361423613099905</v>
      </c>
      <c r="N52" s="37">
        <f>TrNavi_ene!N20</f>
        <v>14.259302030478011</v>
      </c>
      <c r="O52" s="37">
        <f>TrNavi_ene!O20</f>
        <v>17.268855074159063</v>
      </c>
      <c r="P52" s="37">
        <f>TrNavi_ene!P20</f>
        <v>11.176013240942904</v>
      </c>
      <c r="Q52" s="37">
        <f>TrNavi_ene!Q20</f>
        <v>14.238261463319754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833.55133642497196</v>
      </c>
      <c r="C55" s="41">
        <f t="shared" si="17"/>
        <v>709.05082185323988</v>
      </c>
      <c r="D55" s="41">
        <f t="shared" si="17"/>
        <v>559.48292136000009</v>
      </c>
      <c r="E55" s="41">
        <f t="shared" si="17"/>
        <v>608.40035086150806</v>
      </c>
      <c r="F55" s="41">
        <f t="shared" si="17"/>
        <v>756.75195828000005</v>
      </c>
      <c r="G55" s="41">
        <f t="shared" si="17"/>
        <v>595.06846090746456</v>
      </c>
      <c r="H55" s="41">
        <f t="shared" si="17"/>
        <v>588.84316015420814</v>
      </c>
      <c r="I55" s="41">
        <f t="shared" si="17"/>
        <v>613.99590681985205</v>
      </c>
      <c r="J55" s="41">
        <f t="shared" si="17"/>
        <v>931.88698697692814</v>
      </c>
      <c r="K55" s="41">
        <f t="shared" si="17"/>
        <v>744.00744002374802</v>
      </c>
      <c r="L55" s="41">
        <f t="shared" si="17"/>
        <v>864.48060000000009</v>
      </c>
      <c r="M55" s="41">
        <f t="shared" si="17"/>
        <v>864.30838767967475</v>
      </c>
      <c r="N55" s="41">
        <f t="shared" si="17"/>
        <v>839.38106731189873</v>
      </c>
      <c r="O55" s="41">
        <f t="shared" si="17"/>
        <v>870.48345984672085</v>
      </c>
      <c r="P55" s="41">
        <f t="shared" si="17"/>
        <v>879.5299502530446</v>
      </c>
      <c r="Q55" s="41">
        <f t="shared" si="17"/>
        <v>926.31167839709121</v>
      </c>
    </row>
    <row r="56" spans="1:17" ht="11.45" customHeight="1" x14ac:dyDescent="0.25">
      <c r="A56" s="25" t="s">
        <v>39</v>
      </c>
      <c r="B56" s="40">
        <f t="shared" ref="B56:Q56" si="18">B57+B61+B65</f>
        <v>649.67033353735087</v>
      </c>
      <c r="C56" s="40">
        <f t="shared" si="18"/>
        <v>545.96203356996102</v>
      </c>
      <c r="D56" s="40">
        <f t="shared" si="18"/>
        <v>520.63350199539548</v>
      </c>
      <c r="E56" s="40">
        <f t="shared" si="18"/>
        <v>503.09338176879362</v>
      </c>
      <c r="F56" s="40">
        <f t="shared" si="18"/>
        <v>559.05850413464827</v>
      </c>
      <c r="G56" s="40">
        <f t="shared" si="18"/>
        <v>517.53308347233724</v>
      </c>
      <c r="H56" s="40">
        <f t="shared" si="18"/>
        <v>510.58547027040242</v>
      </c>
      <c r="I56" s="40">
        <f t="shared" si="18"/>
        <v>519.94009230255449</v>
      </c>
      <c r="J56" s="40">
        <f t="shared" si="18"/>
        <v>725.02334829135941</v>
      </c>
      <c r="K56" s="40">
        <f t="shared" si="18"/>
        <v>593.09249554424309</v>
      </c>
      <c r="L56" s="40">
        <f t="shared" si="18"/>
        <v>672.36961367076697</v>
      </c>
      <c r="M56" s="40">
        <f t="shared" si="18"/>
        <v>691.08392956161265</v>
      </c>
      <c r="N56" s="40">
        <f t="shared" si="18"/>
        <v>682.93997658441833</v>
      </c>
      <c r="O56" s="40">
        <f t="shared" si="18"/>
        <v>706.68379656436787</v>
      </c>
      <c r="P56" s="40">
        <f t="shared" si="18"/>
        <v>734.96086630970808</v>
      </c>
      <c r="Q56" s="40">
        <f t="shared" si="18"/>
        <v>773.81178339207918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287.18699712596026</v>
      </c>
      <c r="C57" s="39">
        <f t="shared" si="19"/>
        <v>274.11865268053867</v>
      </c>
      <c r="D57" s="39">
        <f t="shared" si="19"/>
        <v>258.02146471604851</v>
      </c>
      <c r="E57" s="39">
        <f t="shared" si="19"/>
        <v>272.39162657587309</v>
      </c>
      <c r="F57" s="39">
        <f t="shared" si="19"/>
        <v>261.1910782835098</v>
      </c>
      <c r="G57" s="39">
        <f t="shared" si="19"/>
        <v>258.72924278108542</v>
      </c>
      <c r="H57" s="39">
        <f t="shared" si="19"/>
        <v>286.47798556900938</v>
      </c>
      <c r="I57" s="39">
        <f t="shared" si="19"/>
        <v>255.62660981517314</v>
      </c>
      <c r="J57" s="39">
        <f t="shared" si="19"/>
        <v>350.35478097453853</v>
      </c>
      <c r="K57" s="39">
        <f t="shared" si="19"/>
        <v>326.20904069501239</v>
      </c>
      <c r="L57" s="39">
        <f t="shared" si="19"/>
        <v>373.87066779825057</v>
      </c>
      <c r="M57" s="39">
        <f t="shared" si="19"/>
        <v>379.80703717382505</v>
      </c>
      <c r="N57" s="39">
        <f t="shared" si="19"/>
        <v>386.72693727292364</v>
      </c>
      <c r="O57" s="39">
        <f t="shared" si="19"/>
        <v>394.30103340583844</v>
      </c>
      <c r="P57" s="39">
        <f t="shared" si="19"/>
        <v>403.57569752814595</v>
      </c>
      <c r="Q57" s="39">
        <f t="shared" si="19"/>
        <v>427.28490488751146</v>
      </c>
    </row>
    <row r="58" spans="1:17" ht="11.45" customHeight="1" x14ac:dyDescent="0.25">
      <c r="A58" s="17" t="str">
        <f>$A$6</f>
        <v>Powered 2-wheelers</v>
      </c>
      <c r="B58" s="37">
        <f>TrRoad_emi!B$19</f>
        <v>3.4041129779956782</v>
      </c>
      <c r="C58" s="37">
        <f>TrRoad_emi!C$19</f>
        <v>3.5066320937204662</v>
      </c>
      <c r="D58" s="37">
        <f>TrRoad_emi!D$19</f>
        <v>3.6257056917991779</v>
      </c>
      <c r="E58" s="37">
        <f>TrRoad_emi!E$19</f>
        <v>3.7044442842079279</v>
      </c>
      <c r="F58" s="37">
        <f>TrRoad_emi!F$19</f>
        <v>3.4504840509275763</v>
      </c>
      <c r="G58" s="37">
        <f>TrRoad_emi!G$19</f>
        <v>3.2228794198008694</v>
      </c>
      <c r="H58" s="37">
        <f>TrRoad_emi!H$19</f>
        <v>3.2894831462615959</v>
      </c>
      <c r="I58" s="37">
        <f>TrRoad_emi!I$19</f>
        <v>3.4089678483858581</v>
      </c>
      <c r="J58" s="37">
        <f>TrRoad_emi!J$19</f>
        <v>3.790039770489082</v>
      </c>
      <c r="K58" s="37">
        <f>TrRoad_emi!K$19</f>
        <v>3.7366581269340919</v>
      </c>
      <c r="L58" s="37">
        <f>TrRoad_emi!L$19</f>
        <v>3.7579570169995264</v>
      </c>
      <c r="M58" s="37">
        <f>TrRoad_emi!M$19</f>
        <v>3.917466214204754</v>
      </c>
      <c r="N58" s="37">
        <f>TrRoad_emi!N$19</f>
        <v>3.9029877674434363</v>
      </c>
      <c r="O58" s="37">
        <f>TrRoad_emi!O$19</f>
        <v>4.1045271550575695</v>
      </c>
      <c r="P58" s="37">
        <f>TrRoad_emi!P$19</f>
        <v>4.4024953756283605</v>
      </c>
      <c r="Q58" s="37">
        <f>TrRoad_emi!Q$19</f>
        <v>4.4773210402207004</v>
      </c>
    </row>
    <row r="59" spans="1:17" ht="11.45" customHeight="1" x14ac:dyDescent="0.25">
      <c r="A59" s="17" t="str">
        <f>$A$7</f>
        <v>Passenger cars</v>
      </c>
      <c r="B59" s="37">
        <f>TrRoad_emi!B$20</f>
        <v>242.6864502342857</v>
      </c>
      <c r="C59" s="37">
        <f>TrRoad_emi!C$20</f>
        <v>231.09522622942308</v>
      </c>
      <c r="D59" s="37">
        <f>TrRoad_emi!D$20</f>
        <v>239.10392173089417</v>
      </c>
      <c r="E59" s="37">
        <f>TrRoad_emi!E$20</f>
        <v>237.27151874927023</v>
      </c>
      <c r="F59" s="37">
        <f>TrRoad_emi!F$20</f>
        <v>212.51830121983699</v>
      </c>
      <c r="G59" s="37">
        <f>TrRoad_emi!G$20</f>
        <v>229.35104122073943</v>
      </c>
      <c r="H59" s="37">
        <f>TrRoad_emi!H$20</f>
        <v>255.74199561059919</v>
      </c>
      <c r="I59" s="37">
        <f>TrRoad_emi!I$20</f>
        <v>221.70902104136616</v>
      </c>
      <c r="J59" s="37">
        <f>TrRoad_emi!J$20</f>
        <v>277.12420738474771</v>
      </c>
      <c r="K59" s="37">
        <f>TrRoad_emi!K$20</f>
        <v>272.70361926186501</v>
      </c>
      <c r="L59" s="37">
        <f>TrRoad_emi!L$20</f>
        <v>310.55262711905408</v>
      </c>
      <c r="M59" s="37">
        <f>TrRoad_emi!M$20</f>
        <v>316.70802877500296</v>
      </c>
      <c r="N59" s="37">
        <f>TrRoad_emi!N$20</f>
        <v>315.95016510827429</v>
      </c>
      <c r="O59" s="37">
        <f>TrRoad_emi!O$20</f>
        <v>323.21631001596154</v>
      </c>
      <c r="P59" s="37">
        <f>TrRoad_emi!P$20</f>
        <v>321.53369740191079</v>
      </c>
      <c r="Q59" s="37">
        <f>TrRoad_emi!Q$20</f>
        <v>336.59119195810473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41.096433913678858</v>
      </c>
      <c r="C60" s="37">
        <f>TrRoad_emi!C$27</f>
        <v>39.516794357395142</v>
      </c>
      <c r="D60" s="37">
        <f>TrRoad_emi!D$27</f>
        <v>15.291837293355158</v>
      </c>
      <c r="E60" s="37">
        <f>TrRoad_emi!E$27</f>
        <v>31.415663542394938</v>
      </c>
      <c r="F60" s="37">
        <f>TrRoad_emi!F$27</f>
        <v>45.222293012745212</v>
      </c>
      <c r="G60" s="37">
        <f>TrRoad_emi!G$27</f>
        <v>26.155322140545117</v>
      </c>
      <c r="H60" s="37">
        <f>TrRoad_emi!H$27</f>
        <v>27.446506812148595</v>
      </c>
      <c r="I60" s="37">
        <f>TrRoad_emi!I$27</f>
        <v>30.50862092542113</v>
      </c>
      <c r="J60" s="37">
        <f>TrRoad_emi!J$27</f>
        <v>69.440533819301706</v>
      </c>
      <c r="K60" s="37">
        <f>TrRoad_emi!K$27</f>
        <v>49.768763306213252</v>
      </c>
      <c r="L60" s="37">
        <f>TrRoad_emi!L$27</f>
        <v>59.56008366219698</v>
      </c>
      <c r="M60" s="37">
        <f>TrRoad_emi!M$27</f>
        <v>59.181542184617335</v>
      </c>
      <c r="N60" s="37">
        <f>TrRoad_emi!N$27</f>
        <v>66.873784397205895</v>
      </c>
      <c r="O60" s="37">
        <f>TrRoad_emi!O$27</f>
        <v>66.980196234819374</v>
      </c>
      <c r="P60" s="37">
        <f>TrRoad_emi!P$27</f>
        <v>77.63950475060679</v>
      </c>
      <c r="Q60" s="37">
        <f>TrRoad_emi!Q$27</f>
        <v>86.216391889186013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0</v>
      </c>
      <c r="C61" s="38">
        <f t="shared" si="20"/>
        <v>0</v>
      </c>
      <c r="D61" s="38">
        <f t="shared" si="20"/>
        <v>0</v>
      </c>
      <c r="E61" s="38">
        <f t="shared" si="20"/>
        <v>0</v>
      </c>
      <c r="F61" s="38">
        <f t="shared" si="20"/>
        <v>0</v>
      </c>
      <c r="G61" s="38">
        <f t="shared" si="20"/>
        <v>0</v>
      </c>
      <c r="H61" s="38">
        <f t="shared" si="20"/>
        <v>0</v>
      </c>
      <c r="I61" s="38">
        <f t="shared" si="20"/>
        <v>0</v>
      </c>
      <c r="J61" s="38">
        <f t="shared" si="20"/>
        <v>0</v>
      </c>
      <c r="K61" s="38">
        <f t="shared" si="20"/>
        <v>0</v>
      </c>
      <c r="L61" s="38">
        <f t="shared" si="20"/>
        <v>0</v>
      </c>
      <c r="M61" s="38">
        <f t="shared" si="20"/>
        <v>0</v>
      </c>
      <c r="N61" s="38">
        <f t="shared" si="20"/>
        <v>0</v>
      </c>
      <c r="O61" s="38">
        <f t="shared" si="20"/>
        <v>0</v>
      </c>
      <c r="P61" s="38">
        <f t="shared" si="20"/>
        <v>0</v>
      </c>
      <c r="Q61" s="38">
        <f t="shared" si="20"/>
        <v>0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0</v>
      </c>
      <c r="C63" s="37">
        <f>TrRail_emi!C$11</f>
        <v>0</v>
      </c>
      <c r="D63" s="37">
        <f>TrRail_emi!D$11</f>
        <v>0</v>
      </c>
      <c r="E63" s="37">
        <f>TrRail_emi!E$11</f>
        <v>0</v>
      </c>
      <c r="F63" s="37">
        <f>TrRail_emi!F$11</f>
        <v>0</v>
      </c>
      <c r="G63" s="37">
        <f>TrRail_emi!G$11</f>
        <v>0</v>
      </c>
      <c r="H63" s="37">
        <f>TrRail_emi!H$11</f>
        <v>0</v>
      </c>
      <c r="I63" s="37">
        <f>TrRail_emi!I$11</f>
        <v>0</v>
      </c>
      <c r="J63" s="37">
        <f>TrRail_emi!J$11</f>
        <v>0</v>
      </c>
      <c r="K63" s="37">
        <f>TrRail_emi!K$11</f>
        <v>0</v>
      </c>
      <c r="L63" s="37">
        <f>TrRail_emi!L$11</f>
        <v>0</v>
      </c>
      <c r="M63" s="37">
        <f>TrRail_emi!M$11</f>
        <v>0</v>
      </c>
      <c r="N63" s="37">
        <f>TrRail_emi!N$11</f>
        <v>0</v>
      </c>
      <c r="O63" s="37">
        <f>TrRail_emi!O$11</f>
        <v>0</v>
      </c>
      <c r="P63" s="37">
        <f>TrRail_emi!P$11</f>
        <v>0</v>
      </c>
      <c r="Q63" s="37">
        <f>TrRail_emi!Q$11</f>
        <v>0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362.48333641139061</v>
      </c>
      <c r="C65" s="38">
        <f t="shared" si="21"/>
        <v>271.84338088942235</v>
      </c>
      <c r="D65" s="38">
        <f t="shared" si="21"/>
        <v>262.61203727934696</v>
      </c>
      <c r="E65" s="38">
        <f t="shared" si="21"/>
        <v>230.70175519292053</v>
      </c>
      <c r="F65" s="38">
        <f t="shared" si="21"/>
        <v>297.86742585113842</v>
      </c>
      <c r="G65" s="38">
        <f t="shared" si="21"/>
        <v>258.80384069125182</v>
      </c>
      <c r="H65" s="38">
        <f t="shared" si="21"/>
        <v>224.10748470139305</v>
      </c>
      <c r="I65" s="38">
        <f t="shared" si="21"/>
        <v>264.31348248738135</v>
      </c>
      <c r="J65" s="38">
        <f t="shared" si="21"/>
        <v>374.66856731682088</v>
      </c>
      <c r="K65" s="38">
        <f t="shared" si="21"/>
        <v>266.88345484923076</v>
      </c>
      <c r="L65" s="38">
        <f t="shared" si="21"/>
        <v>298.49894587251646</v>
      </c>
      <c r="M65" s="38">
        <f t="shared" si="21"/>
        <v>311.27689238778765</v>
      </c>
      <c r="N65" s="38">
        <f t="shared" si="21"/>
        <v>296.2130393114947</v>
      </c>
      <c r="O65" s="38">
        <f t="shared" si="21"/>
        <v>312.38276315852949</v>
      </c>
      <c r="P65" s="38">
        <f t="shared" si="21"/>
        <v>331.38516878156219</v>
      </c>
      <c r="Q65" s="38">
        <f t="shared" si="21"/>
        <v>346.52687850456766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264.76775894510405</v>
      </c>
      <c r="C67" s="37">
        <f>TrAvia_emi!C$10</f>
        <v>209.51827659563173</v>
      </c>
      <c r="D67" s="37">
        <f>TrAvia_emi!D$10</f>
        <v>212.59832233553593</v>
      </c>
      <c r="E67" s="37">
        <f>TrAvia_emi!E$10</f>
        <v>187.4404868658834</v>
      </c>
      <c r="F67" s="37">
        <f>TrAvia_emi!F$10</f>
        <v>245.85802155568246</v>
      </c>
      <c r="G67" s="37">
        <f>TrAvia_emi!G$10</f>
        <v>216.67853335745806</v>
      </c>
      <c r="H67" s="37">
        <f>TrAvia_emi!H$10</f>
        <v>189.3318598806998</v>
      </c>
      <c r="I67" s="37">
        <f>TrAvia_emi!I$10</f>
        <v>227.51142864259762</v>
      </c>
      <c r="J67" s="37">
        <f>TrAvia_emi!J$10</f>
        <v>324.40533052447506</v>
      </c>
      <c r="K67" s="37">
        <f>TrAvia_emi!K$10</f>
        <v>234.3419325937279</v>
      </c>
      <c r="L67" s="37">
        <f>TrAvia_emi!L$10</f>
        <v>260.88519604553682</v>
      </c>
      <c r="M67" s="37">
        <f>TrAvia_emi!M$10</f>
        <v>275.59562540911679</v>
      </c>
      <c r="N67" s="37">
        <f>TrAvia_emi!N$10</f>
        <v>255.39099819599161</v>
      </c>
      <c r="O67" s="37">
        <f>TrAvia_emi!O$10</f>
        <v>259.67916341999802</v>
      </c>
      <c r="P67" s="37">
        <f>TrAvia_emi!P$10</f>
        <v>279.59081071391302</v>
      </c>
      <c r="Q67" s="37">
        <f>TrAvia_emi!Q$10</f>
        <v>303.48700957776447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97.715577466286589</v>
      </c>
      <c r="C68" s="37">
        <f>TrAvia_emi!C$11</f>
        <v>62.325104293790638</v>
      </c>
      <c r="D68" s="37">
        <f>TrAvia_emi!D$11</f>
        <v>50.013714943811046</v>
      </c>
      <c r="E68" s="37">
        <f>TrAvia_emi!E$11</f>
        <v>43.261268327037122</v>
      </c>
      <c r="F68" s="37">
        <f>TrAvia_emi!F$11</f>
        <v>52.009404295455951</v>
      </c>
      <c r="G68" s="37">
        <f>TrAvia_emi!G$11</f>
        <v>42.125307333793771</v>
      </c>
      <c r="H68" s="37">
        <f>TrAvia_emi!H$11</f>
        <v>34.775624820693238</v>
      </c>
      <c r="I68" s="37">
        <f>TrAvia_emi!I$11</f>
        <v>36.802053844783707</v>
      </c>
      <c r="J68" s="37">
        <f>TrAvia_emi!J$11</f>
        <v>50.263236792345801</v>
      </c>
      <c r="K68" s="37">
        <f>TrAvia_emi!K$11</f>
        <v>32.541522255502855</v>
      </c>
      <c r="L68" s="37">
        <f>TrAvia_emi!L$11</f>
        <v>37.613749826979635</v>
      </c>
      <c r="M68" s="37">
        <f>TrAvia_emi!M$11</f>
        <v>35.681266978670884</v>
      </c>
      <c r="N68" s="37">
        <f>TrAvia_emi!N$11</f>
        <v>40.822041115503069</v>
      </c>
      <c r="O68" s="37">
        <f>TrAvia_emi!O$11</f>
        <v>52.703599738531459</v>
      </c>
      <c r="P68" s="37">
        <f>TrAvia_emi!P$11</f>
        <v>51.794358067649149</v>
      </c>
      <c r="Q68" s="37">
        <f>TrAvia_emi!Q$11</f>
        <v>43.039868926803187</v>
      </c>
    </row>
    <row r="69" spans="1:17" ht="11.45" customHeight="1" x14ac:dyDescent="0.25">
      <c r="A69" s="25" t="s">
        <v>18</v>
      </c>
      <c r="B69" s="40">
        <f t="shared" ref="B69:Q69" si="22">B70+B73+B74+B77+B80</f>
        <v>183.88100288762109</v>
      </c>
      <c r="C69" s="40">
        <f t="shared" si="22"/>
        <v>163.08878828327889</v>
      </c>
      <c r="D69" s="40">
        <f t="shared" si="22"/>
        <v>38.849419364604579</v>
      </c>
      <c r="E69" s="40">
        <f t="shared" si="22"/>
        <v>105.30696909271444</v>
      </c>
      <c r="F69" s="40">
        <f t="shared" si="22"/>
        <v>197.69345414535181</v>
      </c>
      <c r="G69" s="40">
        <f t="shared" si="22"/>
        <v>77.535377435127316</v>
      </c>
      <c r="H69" s="40">
        <f t="shared" si="22"/>
        <v>78.25768988380571</v>
      </c>
      <c r="I69" s="40">
        <f t="shared" si="22"/>
        <v>94.055814517297605</v>
      </c>
      <c r="J69" s="40">
        <f t="shared" si="22"/>
        <v>206.8636386855687</v>
      </c>
      <c r="K69" s="40">
        <f t="shared" si="22"/>
        <v>150.91494447950495</v>
      </c>
      <c r="L69" s="40">
        <f t="shared" si="22"/>
        <v>192.11098632923316</v>
      </c>
      <c r="M69" s="40">
        <f t="shared" si="22"/>
        <v>173.22445811806216</v>
      </c>
      <c r="N69" s="40">
        <f t="shared" si="22"/>
        <v>156.44109072748037</v>
      </c>
      <c r="O69" s="40">
        <f t="shared" si="22"/>
        <v>163.79966328235295</v>
      </c>
      <c r="P69" s="40">
        <f t="shared" si="22"/>
        <v>144.56908394333652</v>
      </c>
      <c r="Q69" s="40">
        <f t="shared" si="22"/>
        <v>152.49989500501204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175.34326905473003</v>
      </c>
      <c r="C70" s="39">
        <f t="shared" si="23"/>
        <v>156.71247769674534</v>
      </c>
      <c r="D70" s="39">
        <f t="shared" si="23"/>
        <v>32.339814163951516</v>
      </c>
      <c r="E70" s="39">
        <f t="shared" si="23"/>
        <v>97.992305738314911</v>
      </c>
      <c r="F70" s="39">
        <f t="shared" si="23"/>
        <v>189.49993847649026</v>
      </c>
      <c r="G70" s="39">
        <f t="shared" si="23"/>
        <v>70.4538333128137</v>
      </c>
      <c r="H70" s="39">
        <f t="shared" si="23"/>
        <v>70.611945153214634</v>
      </c>
      <c r="I70" s="39">
        <f t="shared" si="23"/>
        <v>86.205883364870886</v>
      </c>
      <c r="J70" s="39">
        <f t="shared" si="23"/>
        <v>194.94254884781753</v>
      </c>
      <c r="K70" s="39">
        <f t="shared" si="23"/>
        <v>142.65613844873567</v>
      </c>
      <c r="L70" s="39">
        <f t="shared" si="23"/>
        <v>130.63543220174944</v>
      </c>
      <c r="M70" s="39">
        <f t="shared" si="23"/>
        <v>115.15476898107917</v>
      </c>
      <c r="N70" s="39">
        <f t="shared" si="23"/>
        <v>105.2401159037403</v>
      </c>
      <c r="O70" s="39">
        <f t="shared" si="23"/>
        <v>103.83959805642087</v>
      </c>
      <c r="P70" s="39">
        <f t="shared" si="23"/>
        <v>104.09655481970253</v>
      </c>
      <c r="Q70" s="39">
        <f t="shared" si="23"/>
        <v>102.12096034223276</v>
      </c>
    </row>
    <row r="71" spans="1:17" ht="11.45" customHeight="1" x14ac:dyDescent="0.25">
      <c r="A71" s="17" t="str">
        <f>$A$19</f>
        <v>Light duty vehicles</v>
      </c>
      <c r="B71" s="37">
        <f>TrRoad_emi!B$34</f>
        <v>49.043103487763467</v>
      </c>
      <c r="C71" s="37">
        <f>TrRoad_emi!C$34</f>
        <v>46.378800474965779</v>
      </c>
      <c r="D71" s="37">
        <f>TrRoad_emi!D$34</f>
        <v>19.210798565454994</v>
      </c>
      <c r="E71" s="37">
        <f>TrRoad_emi!E$34</f>
        <v>37.278555640760189</v>
      </c>
      <c r="F71" s="37">
        <f>TrRoad_emi!F$34</f>
        <v>50.998128783466235</v>
      </c>
      <c r="G71" s="37">
        <f>TrRoad_emi!G$34</f>
        <v>30.422624153647245</v>
      </c>
      <c r="H71" s="37">
        <f>TrRoad_emi!H$34</f>
        <v>32.56850963690259</v>
      </c>
      <c r="I71" s="37">
        <f>TrRoad_emi!I$34</f>
        <v>38.205802044425511</v>
      </c>
      <c r="J71" s="37">
        <f>TrRoad_emi!J$34</f>
        <v>85.512730435226601</v>
      </c>
      <c r="K71" s="37">
        <f>TrRoad_emi!K$34</f>
        <v>64.051340282431767</v>
      </c>
      <c r="L71" s="37">
        <f>TrRoad_emi!L$34</f>
        <v>64.321688082701684</v>
      </c>
      <c r="M71" s="37">
        <f>TrRoad_emi!M$34</f>
        <v>59.518011584371585</v>
      </c>
      <c r="N71" s="37">
        <f>TrRoad_emi!N$34</f>
        <v>56.37782885306882</v>
      </c>
      <c r="O71" s="37">
        <f>TrRoad_emi!O$34</f>
        <v>55.801454378819244</v>
      </c>
      <c r="P71" s="37">
        <f>TrRoad_emi!P$34</f>
        <v>61.842723721795174</v>
      </c>
      <c r="Q71" s="37">
        <f>TrRoad_emi!Q$34</f>
        <v>62.724547891236597</v>
      </c>
    </row>
    <row r="72" spans="1:17" ht="11.45" customHeight="1" x14ac:dyDescent="0.25">
      <c r="A72" s="17" t="str">
        <f>$A$20</f>
        <v>Heavy duty vehicles</v>
      </c>
      <c r="B72" s="37">
        <f>TrRoad_emi!B$40</f>
        <v>126.30016556696656</v>
      </c>
      <c r="C72" s="37">
        <f>TrRoad_emi!C$40</f>
        <v>110.33367722177955</v>
      </c>
      <c r="D72" s="37">
        <f>TrRoad_emi!D$40</f>
        <v>13.129015598496526</v>
      </c>
      <c r="E72" s="37">
        <f>TrRoad_emi!E$40</f>
        <v>60.713750097554723</v>
      </c>
      <c r="F72" s="37">
        <f>TrRoad_emi!F$40</f>
        <v>138.50180969302403</v>
      </c>
      <c r="G72" s="37">
        <f>TrRoad_emi!G$40</f>
        <v>40.031209159166458</v>
      </c>
      <c r="H72" s="37">
        <f>TrRoad_emi!H$40</f>
        <v>38.043435516312051</v>
      </c>
      <c r="I72" s="37">
        <f>TrRoad_emi!I$40</f>
        <v>48.000081320445375</v>
      </c>
      <c r="J72" s="37">
        <f>TrRoad_emi!J$40</f>
        <v>109.42981841259095</v>
      </c>
      <c r="K72" s="37">
        <f>TrRoad_emi!K$40</f>
        <v>78.604798166303908</v>
      </c>
      <c r="L72" s="37">
        <f>TrRoad_emi!L$40</f>
        <v>66.31374411904774</v>
      </c>
      <c r="M72" s="37">
        <f>TrRoad_emi!M$40</f>
        <v>55.636757396707594</v>
      </c>
      <c r="N72" s="37">
        <f>TrRoad_emi!N$40</f>
        <v>48.86228705067149</v>
      </c>
      <c r="O72" s="37">
        <f>TrRoad_emi!O$40</f>
        <v>48.038143677601624</v>
      </c>
      <c r="P72" s="37">
        <f>TrRoad_emi!P$40</f>
        <v>42.253831097907366</v>
      </c>
      <c r="Q72" s="37">
        <f>TrRoad_emi!Q$40</f>
        <v>39.396412450996174</v>
      </c>
    </row>
    <row r="73" spans="1:17" ht="11.45" customHeight="1" x14ac:dyDescent="0.25">
      <c r="A73" s="19" t="str">
        <f>$A$21</f>
        <v>Rail transport</v>
      </c>
      <c r="B73" s="38">
        <f>TrRail_emi!B$15</f>
        <v>0</v>
      </c>
      <c r="C73" s="38">
        <f>TrRail_emi!C$15</f>
        <v>0</v>
      </c>
      <c r="D73" s="38">
        <f>TrRail_emi!D$15</f>
        <v>0</v>
      </c>
      <c r="E73" s="38">
        <f>TrRail_emi!E$15</f>
        <v>0</v>
      </c>
      <c r="F73" s="38">
        <f>TrRail_emi!F$15</f>
        <v>0</v>
      </c>
      <c r="G73" s="38">
        <f>TrRail_emi!G$15</f>
        <v>0</v>
      </c>
      <c r="H73" s="38">
        <f>TrRail_emi!H$15</f>
        <v>0</v>
      </c>
      <c r="I73" s="38">
        <f>TrRail_emi!I$15</f>
        <v>0</v>
      </c>
      <c r="J73" s="38">
        <f>TrRail_emi!J$15</f>
        <v>0</v>
      </c>
      <c r="K73" s="38">
        <f>TrRail_emi!K$15</f>
        <v>0</v>
      </c>
      <c r="L73" s="38">
        <f>TrRail_emi!L$15</f>
        <v>0</v>
      </c>
      <c r="M73" s="38">
        <f>TrRail_emi!M$15</f>
        <v>0</v>
      </c>
      <c r="N73" s="38">
        <f>TrRail_emi!N$15</f>
        <v>0</v>
      </c>
      <c r="O73" s="38">
        <f>TrRail_emi!O$15</f>
        <v>0</v>
      </c>
      <c r="P73" s="38">
        <f>TrRail_emi!P$15</f>
        <v>0</v>
      </c>
      <c r="Q73" s="38">
        <f>TrRail_emi!Q$15</f>
        <v>0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8.5377338328910533</v>
      </c>
      <c r="C74" s="38">
        <f t="shared" si="24"/>
        <v>6.3763105865335516</v>
      </c>
      <c r="D74" s="38">
        <f t="shared" si="24"/>
        <v>6.5096052006530618</v>
      </c>
      <c r="E74" s="38">
        <f t="shared" si="24"/>
        <v>7.3146633543995261</v>
      </c>
      <c r="F74" s="38">
        <f t="shared" si="24"/>
        <v>8.1935156688615471</v>
      </c>
      <c r="G74" s="38">
        <f t="shared" si="24"/>
        <v>7.0815441223136091</v>
      </c>
      <c r="H74" s="38">
        <f t="shared" si="24"/>
        <v>7.6457447305910691</v>
      </c>
      <c r="I74" s="38">
        <f t="shared" si="24"/>
        <v>7.8499311524267181</v>
      </c>
      <c r="J74" s="38">
        <f t="shared" si="24"/>
        <v>11.921089837751177</v>
      </c>
      <c r="K74" s="38">
        <f t="shared" si="24"/>
        <v>8.2588060307692803</v>
      </c>
      <c r="L74" s="38">
        <f t="shared" si="24"/>
        <v>7.5793541274835823</v>
      </c>
      <c r="M74" s="38">
        <f t="shared" si="24"/>
        <v>7.1776969914559494</v>
      </c>
      <c r="N74" s="38">
        <f t="shared" si="24"/>
        <v>6.7734163880078588</v>
      </c>
      <c r="O74" s="38">
        <f t="shared" si="24"/>
        <v>6.0623368414714225</v>
      </c>
      <c r="P74" s="38">
        <f t="shared" si="24"/>
        <v>5.6101312184375498</v>
      </c>
      <c r="Q74" s="38">
        <f t="shared" si="24"/>
        <v>5.9415728838578277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7.318071617618604</v>
      </c>
      <c r="C75" s="37">
        <f>TrAvia_emi!C$13</f>
        <v>5.3184639586242621</v>
      </c>
      <c r="D75" s="37">
        <f>TrAvia_emi!D$13</f>
        <v>5.3420981412422854</v>
      </c>
      <c r="E75" s="37">
        <f>TrAvia_emi!E$13</f>
        <v>6.3046272239939842</v>
      </c>
      <c r="F75" s="37">
        <f>TrAvia_emi!F$13</f>
        <v>6.7150945353065179</v>
      </c>
      <c r="G75" s="37">
        <f>TrAvia_emi!G$13</f>
        <v>5.8983171145374875</v>
      </c>
      <c r="H75" s="37">
        <f>TrAvia_emi!H$13</f>
        <v>6.8211003663711027</v>
      </c>
      <c r="I75" s="37">
        <f>TrAvia_emi!I$13</f>
        <v>7.0706211414299656</v>
      </c>
      <c r="J75" s="37">
        <f>TrAvia_emi!J$13</f>
        <v>10.709927869420362</v>
      </c>
      <c r="K75" s="37">
        <f>TrAvia_emi!K$13</f>
        <v>7.2713505029601064</v>
      </c>
      <c r="L75" s="37">
        <f>TrAvia_emi!L$13</f>
        <v>7.0536728792070544</v>
      </c>
      <c r="M75" s="37">
        <f>TrAvia_emi!M$13</f>
        <v>6.8022796874852185</v>
      </c>
      <c r="N75" s="37">
        <f>TrAvia_emi!N$13</f>
        <v>6.227678558255672</v>
      </c>
      <c r="O75" s="37">
        <f>TrAvia_emi!O$13</f>
        <v>5.3288033557652303</v>
      </c>
      <c r="P75" s="37">
        <f>TrAvia_emi!P$13</f>
        <v>4.8705565095729337</v>
      </c>
      <c r="Q75" s="37">
        <f>TrAvia_emi!Q$13</f>
        <v>5.1974042693939309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1.219662215272449</v>
      </c>
      <c r="C76" s="37">
        <f>TrAvia_emi!C$14</f>
        <v>1.0578466279092897</v>
      </c>
      <c r="D76" s="37">
        <f>TrAvia_emi!D$14</f>
        <v>1.1675070594107766</v>
      </c>
      <c r="E76" s="37">
        <f>TrAvia_emi!E$14</f>
        <v>1.0100361304055423</v>
      </c>
      <c r="F76" s="37">
        <f>TrAvia_emi!F$14</f>
        <v>1.4784211335550295</v>
      </c>
      <c r="G76" s="37">
        <f>TrAvia_emi!G$14</f>
        <v>1.1832270077761218</v>
      </c>
      <c r="H76" s="37">
        <f>TrAvia_emi!H$14</f>
        <v>0.82464436421996679</v>
      </c>
      <c r="I76" s="37">
        <f>TrAvia_emi!I$14</f>
        <v>0.77931001099675234</v>
      </c>
      <c r="J76" s="37">
        <f>TrAvia_emi!J$14</f>
        <v>1.2111619683308155</v>
      </c>
      <c r="K76" s="37">
        <f>TrAvia_emi!K$14</f>
        <v>0.98745552780917334</v>
      </c>
      <c r="L76" s="37">
        <f>TrAvia_emi!L$14</f>
        <v>0.52568124827652796</v>
      </c>
      <c r="M76" s="37">
        <f>TrAvia_emi!M$14</f>
        <v>0.37541730397073059</v>
      </c>
      <c r="N76" s="37">
        <f>TrAvia_emi!N$14</f>
        <v>0.54573782975218688</v>
      </c>
      <c r="O76" s="37">
        <f>TrAvia_emi!O$14</f>
        <v>0.73353348570619248</v>
      </c>
      <c r="P76" s="37">
        <f>TrAvia_emi!P$14</f>
        <v>0.73957470886461585</v>
      </c>
      <c r="Q76" s="37">
        <f>TrAvia_emi!Q$14</f>
        <v>0.7441686144638967</v>
      </c>
    </row>
    <row r="77" spans="1:17" ht="11.45" customHeight="1" x14ac:dyDescent="0.25">
      <c r="A77" s="19" t="s">
        <v>32</v>
      </c>
      <c r="B77" s="38">
        <f t="shared" ref="B77:Q77" si="25">B78+B79</f>
        <v>0</v>
      </c>
      <c r="C77" s="38">
        <f t="shared" si="25"/>
        <v>0</v>
      </c>
      <c r="D77" s="38">
        <f t="shared" si="25"/>
        <v>0</v>
      </c>
      <c r="E77" s="38">
        <f t="shared" si="25"/>
        <v>0</v>
      </c>
      <c r="F77" s="38">
        <f t="shared" si="25"/>
        <v>0</v>
      </c>
      <c r="G77" s="38">
        <f t="shared" si="25"/>
        <v>0</v>
      </c>
      <c r="H77" s="38">
        <f t="shared" si="25"/>
        <v>0</v>
      </c>
      <c r="I77" s="38">
        <f t="shared" si="25"/>
        <v>0</v>
      </c>
      <c r="J77" s="38">
        <f t="shared" si="25"/>
        <v>0</v>
      </c>
      <c r="K77" s="38">
        <f t="shared" si="25"/>
        <v>0</v>
      </c>
      <c r="L77" s="38">
        <f t="shared" si="25"/>
        <v>53.896200000000135</v>
      </c>
      <c r="M77" s="38">
        <f t="shared" si="25"/>
        <v>50.891992145527041</v>
      </c>
      <c r="N77" s="38">
        <f t="shared" si="25"/>
        <v>44.427558435732209</v>
      </c>
      <c r="O77" s="38">
        <f t="shared" si="25"/>
        <v>53.897728384460663</v>
      </c>
      <c r="P77" s="38">
        <f t="shared" si="25"/>
        <v>34.862397905196453</v>
      </c>
      <c r="Q77" s="38">
        <f t="shared" si="25"/>
        <v>44.437361778921435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53.896200000000135</v>
      </c>
      <c r="M78" s="37">
        <f>TrNavi_emi!M$8</f>
        <v>50.891992145527041</v>
      </c>
      <c r="N78" s="37">
        <f>TrNavi_emi!N$8</f>
        <v>44.427558435732209</v>
      </c>
      <c r="O78" s="37">
        <f>TrNavi_emi!O$8</f>
        <v>53.897728384460663</v>
      </c>
      <c r="P78" s="37">
        <f>TrNavi_emi!P$8</f>
        <v>34.862397905196453</v>
      </c>
      <c r="Q78" s="37">
        <f>TrNavi_emi!Q$8</f>
        <v>44.437361778921435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0.42599764691789871</v>
      </c>
      <c r="C85" s="31">
        <f t="shared" si="27"/>
        <v>0.45059579291262819</v>
      </c>
      <c r="D85" s="31">
        <f t="shared" si="27"/>
        <v>0.48696922414747118</v>
      </c>
      <c r="E85" s="31">
        <f t="shared" si="27"/>
        <v>0.49311102130316131</v>
      </c>
      <c r="F85" s="31">
        <f t="shared" si="27"/>
        <v>0.48960640069108458</v>
      </c>
      <c r="G85" s="31">
        <f t="shared" si="27"/>
        <v>0.48804092962750767</v>
      </c>
      <c r="H85" s="31">
        <f t="shared" si="27"/>
        <v>0.50284076528652188</v>
      </c>
      <c r="I85" s="31">
        <f t="shared" si="27"/>
        <v>0.48887411964225935</v>
      </c>
      <c r="J85" s="31">
        <f t="shared" si="27"/>
        <v>0.49312693872960217</v>
      </c>
      <c r="K85" s="31">
        <f t="shared" si="27"/>
        <v>0.5066016060098355</v>
      </c>
      <c r="L85" s="31">
        <f t="shared" si="27"/>
        <v>0.47579439192957035</v>
      </c>
      <c r="M85" s="31">
        <f t="shared" si="27"/>
        <v>0.47372600800391218</v>
      </c>
      <c r="N85" s="31">
        <f t="shared" si="27"/>
        <v>0.46476212161295843</v>
      </c>
      <c r="O85" s="31">
        <f t="shared" si="27"/>
        <v>0.44210726788647997</v>
      </c>
      <c r="P85" s="31">
        <f t="shared" si="27"/>
        <v>0.45899527429732345</v>
      </c>
      <c r="Q85" s="31">
        <f t="shared" si="27"/>
        <v>0.45589793156784186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5.9285863465554913E-3</v>
      </c>
      <c r="C86" s="29">
        <f t="shared" si="28"/>
        <v>6.4559384503742488E-3</v>
      </c>
      <c r="D86" s="29">
        <f t="shared" si="28"/>
        <v>7.0567399883555348E-3</v>
      </c>
      <c r="E86" s="29">
        <f t="shared" si="28"/>
        <v>7.1486438200818519E-3</v>
      </c>
      <c r="F86" s="29">
        <f t="shared" si="28"/>
        <v>6.48474800966037E-3</v>
      </c>
      <c r="G86" s="29">
        <f t="shared" si="28"/>
        <v>5.9683101273011229E-3</v>
      </c>
      <c r="H86" s="29">
        <f t="shared" si="28"/>
        <v>6.1529781010632636E-3</v>
      </c>
      <c r="I86" s="29">
        <f t="shared" si="28"/>
        <v>6.1047037210046192E-3</v>
      </c>
      <c r="J86" s="29">
        <f t="shared" si="28"/>
        <v>6.7899506868560012E-3</v>
      </c>
      <c r="K86" s="29">
        <f t="shared" si="28"/>
        <v>6.8993607506654094E-3</v>
      </c>
      <c r="L86" s="29">
        <f t="shared" si="28"/>
        <v>6.5813392390984679E-3</v>
      </c>
      <c r="M86" s="29">
        <f t="shared" si="28"/>
        <v>6.5420550603598063E-3</v>
      </c>
      <c r="N86" s="29">
        <f t="shared" si="28"/>
        <v>6.4716109160232989E-3</v>
      </c>
      <c r="O86" s="29">
        <f t="shared" si="28"/>
        <v>6.4358568526234269E-3</v>
      </c>
      <c r="P86" s="29">
        <f t="shared" si="28"/>
        <v>6.4609947257299486E-3</v>
      </c>
      <c r="Q86" s="29">
        <f t="shared" si="28"/>
        <v>6.3354078485223751E-3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0.33456827833115832</v>
      </c>
      <c r="C87" s="29">
        <f t="shared" si="29"/>
        <v>0.35218138239297664</v>
      </c>
      <c r="D87" s="29">
        <f t="shared" si="29"/>
        <v>0.38104639300187293</v>
      </c>
      <c r="E87" s="29">
        <f t="shared" si="29"/>
        <v>0.38632992352211343</v>
      </c>
      <c r="F87" s="29">
        <f t="shared" si="29"/>
        <v>0.38452539703215399</v>
      </c>
      <c r="G87" s="29">
        <f t="shared" si="29"/>
        <v>0.38720692329333856</v>
      </c>
      <c r="H87" s="29">
        <f t="shared" si="29"/>
        <v>0.39929802499223138</v>
      </c>
      <c r="I87" s="29">
        <f t="shared" si="29"/>
        <v>0.38918071916876584</v>
      </c>
      <c r="J87" s="29">
        <f t="shared" si="29"/>
        <v>0.39309192642552787</v>
      </c>
      <c r="K87" s="29">
        <f t="shared" si="29"/>
        <v>0.40945644856071328</v>
      </c>
      <c r="L87" s="29">
        <f t="shared" si="29"/>
        <v>0.38232174663668084</v>
      </c>
      <c r="M87" s="29">
        <f t="shared" si="29"/>
        <v>0.38941674346003824</v>
      </c>
      <c r="N87" s="29">
        <f t="shared" si="29"/>
        <v>0.3823234212947908</v>
      </c>
      <c r="O87" s="29">
        <f t="shared" si="29"/>
        <v>0.36612760019449603</v>
      </c>
      <c r="P87" s="29">
        <f t="shared" si="29"/>
        <v>0.38527163040137696</v>
      </c>
      <c r="Q87" s="29">
        <f t="shared" si="29"/>
        <v>0.37971606487644621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8.5500782240184911E-2</v>
      </c>
      <c r="C88" s="29">
        <f t="shared" si="30"/>
        <v>9.1958472069277236E-2</v>
      </c>
      <c r="D88" s="29">
        <f t="shared" si="30"/>
        <v>9.8866091157242708E-2</v>
      </c>
      <c r="E88" s="29">
        <f t="shared" si="30"/>
        <v>9.9632453960966094E-2</v>
      </c>
      <c r="F88" s="29">
        <f t="shared" si="30"/>
        <v>9.8596255649270242E-2</v>
      </c>
      <c r="G88" s="29">
        <f t="shared" si="30"/>
        <v>9.4865696206867953E-2</v>
      </c>
      <c r="H88" s="29">
        <f t="shared" si="30"/>
        <v>9.7389762193227175E-2</v>
      </c>
      <c r="I88" s="29">
        <f t="shared" si="30"/>
        <v>9.3588696752488931E-2</v>
      </c>
      <c r="J88" s="29">
        <f t="shared" si="30"/>
        <v>9.3245061617218267E-2</v>
      </c>
      <c r="K88" s="29">
        <f t="shared" si="30"/>
        <v>9.0245796698456893E-2</v>
      </c>
      <c r="L88" s="29">
        <f t="shared" si="30"/>
        <v>8.6891306053791084E-2</v>
      </c>
      <c r="M88" s="29">
        <f t="shared" si="30"/>
        <v>7.7767209483514163E-2</v>
      </c>
      <c r="N88" s="29">
        <f t="shared" si="30"/>
        <v>7.5967089402144292E-2</v>
      </c>
      <c r="O88" s="29">
        <f t="shared" si="30"/>
        <v>6.9543810839360579E-2</v>
      </c>
      <c r="P88" s="29">
        <f t="shared" si="30"/>
        <v>6.7262649170216529E-2</v>
      </c>
      <c r="Q88" s="29">
        <f t="shared" si="30"/>
        <v>6.9846458842873313E-2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</v>
      </c>
      <c r="C89" s="30">
        <f t="shared" si="31"/>
        <v>0</v>
      </c>
      <c r="D89" s="30">
        <f t="shared" si="31"/>
        <v>0</v>
      </c>
      <c r="E89" s="30">
        <f t="shared" si="31"/>
        <v>0</v>
      </c>
      <c r="F89" s="30">
        <f t="shared" si="31"/>
        <v>0</v>
      </c>
      <c r="G89" s="30">
        <f t="shared" si="31"/>
        <v>0</v>
      </c>
      <c r="H89" s="30">
        <f t="shared" si="31"/>
        <v>0</v>
      </c>
      <c r="I89" s="30">
        <f t="shared" si="31"/>
        <v>0</v>
      </c>
      <c r="J89" s="30">
        <f t="shared" si="31"/>
        <v>0</v>
      </c>
      <c r="K89" s="30">
        <f t="shared" si="31"/>
        <v>0</v>
      </c>
      <c r="L89" s="30">
        <f t="shared" si="31"/>
        <v>0</v>
      </c>
      <c r="M89" s="30">
        <f t="shared" si="31"/>
        <v>0</v>
      </c>
      <c r="N89" s="30">
        <f t="shared" si="31"/>
        <v>0</v>
      </c>
      <c r="O89" s="30">
        <f t="shared" si="31"/>
        <v>0</v>
      </c>
      <c r="P89" s="30">
        <f t="shared" si="31"/>
        <v>0</v>
      </c>
      <c r="Q89" s="30">
        <f t="shared" si="31"/>
        <v>0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0</v>
      </c>
      <c r="C90" s="29">
        <f t="shared" si="32"/>
        <v>0</v>
      </c>
      <c r="D90" s="29">
        <f t="shared" si="32"/>
        <v>0</v>
      </c>
      <c r="E90" s="29">
        <f t="shared" si="32"/>
        <v>0</v>
      </c>
      <c r="F90" s="29">
        <f t="shared" si="32"/>
        <v>0</v>
      </c>
      <c r="G90" s="29">
        <f t="shared" si="32"/>
        <v>0</v>
      </c>
      <c r="H90" s="29">
        <f t="shared" si="32"/>
        <v>0</v>
      </c>
      <c r="I90" s="29">
        <f t="shared" si="32"/>
        <v>0</v>
      </c>
      <c r="J90" s="29">
        <f t="shared" si="32"/>
        <v>0</v>
      </c>
      <c r="K90" s="29">
        <f t="shared" si="32"/>
        <v>0</v>
      </c>
      <c r="L90" s="29">
        <f t="shared" si="32"/>
        <v>0</v>
      </c>
      <c r="M90" s="29">
        <f t="shared" si="32"/>
        <v>0</v>
      </c>
      <c r="N90" s="29">
        <f t="shared" si="32"/>
        <v>0</v>
      </c>
      <c r="O90" s="29">
        <f t="shared" si="32"/>
        <v>0</v>
      </c>
      <c r="P90" s="29">
        <f t="shared" si="32"/>
        <v>0</v>
      </c>
      <c r="Q90" s="29">
        <f t="shared" si="32"/>
        <v>0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0</v>
      </c>
      <c r="C91" s="29">
        <f t="shared" si="33"/>
        <v>0</v>
      </c>
      <c r="D91" s="29">
        <f t="shared" si="33"/>
        <v>0</v>
      </c>
      <c r="E91" s="29">
        <f t="shared" si="33"/>
        <v>0</v>
      </c>
      <c r="F91" s="29">
        <f t="shared" si="33"/>
        <v>0</v>
      </c>
      <c r="G91" s="29">
        <f t="shared" si="33"/>
        <v>0</v>
      </c>
      <c r="H91" s="29">
        <f t="shared" si="33"/>
        <v>0</v>
      </c>
      <c r="I91" s="29">
        <f t="shared" si="33"/>
        <v>0</v>
      </c>
      <c r="J91" s="29">
        <f t="shared" si="33"/>
        <v>0</v>
      </c>
      <c r="K91" s="29">
        <f t="shared" si="33"/>
        <v>0</v>
      </c>
      <c r="L91" s="29">
        <f t="shared" si="33"/>
        <v>0</v>
      </c>
      <c r="M91" s="29">
        <f t="shared" si="33"/>
        <v>0</v>
      </c>
      <c r="N91" s="29">
        <f t="shared" si="33"/>
        <v>0</v>
      </c>
      <c r="O91" s="29">
        <f t="shared" si="33"/>
        <v>0</v>
      </c>
      <c r="P91" s="29">
        <f t="shared" si="33"/>
        <v>0</v>
      </c>
      <c r="Q91" s="29">
        <f t="shared" si="33"/>
        <v>0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0.57400235308210135</v>
      </c>
      <c r="C93" s="30">
        <f t="shared" si="35"/>
        <v>0.54940420708737192</v>
      </c>
      <c r="D93" s="30">
        <f t="shared" si="35"/>
        <v>0.51303077585252888</v>
      </c>
      <c r="E93" s="30">
        <f t="shared" si="35"/>
        <v>0.50688897869683869</v>
      </c>
      <c r="F93" s="30">
        <f t="shared" si="35"/>
        <v>0.51039359930891548</v>
      </c>
      <c r="G93" s="30">
        <f t="shared" si="35"/>
        <v>0.51195907037249244</v>
      </c>
      <c r="H93" s="30">
        <f t="shared" si="35"/>
        <v>0.49715923471347812</v>
      </c>
      <c r="I93" s="30">
        <f t="shared" si="35"/>
        <v>0.51112588035774054</v>
      </c>
      <c r="J93" s="30">
        <f t="shared" si="35"/>
        <v>0.50687306127039777</v>
      </c>
      <c r="K93" s="30">
        <f t="shared" si="35"/>
        <v>0.49339839399016444</v>
      </c>
      <c r="L93" s="30">
        <f t="shared" si="35"/>
        <v>0.5242056080704296</v>
      </c>
      <c r="M93" s="30">
        <f t="shared" si="35"/>
        <v>0.52627399199608782</v>
      </c>
      <c r="N93" s="30">
        <f t="shared" si="35"/>
        <v>0.53523787838704162</v>
      </c>
      <c r="O93" s="30">
        <f t="shared" si="35"/>
        <v>0.55789273211351997</v>
      </c>
      <c r="P93" s="30">
        <f t="shared" si="35"/>
        <v>0.54100472570267666</v>
      </c>
      <c r="Q93" s="30">
        <f t="shared" si="35"/>
        <v>0.54410206843215825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0.45850976963282292</v>
      </c>
      <c r="C95" s="29">
        <f t="shared" si="37"/>
        <v>0.44360101366679355</v>
      </c>
      <c r="D95" s="29">
        <f t="shared" si="37"/>
        <v>0.43182932917347305</v>
      </c>
      <c r="E95" s="29">
        <f t="shared" si="37"/>
        <v>0.42633611595440413</v>
      </c>
      <c r="F95" s="29">
        <f t="shared" si="37"/>
        <v>0.43296498242062081</v>
      </c>
      <c r="G95" s="29">
        <f t="shared" si="37"/>
        <v>0.4387002166463006</v>
      </c>
      <c r="H95" s="29">
        <f t="shared" si="37"/>
        <v>0.43395942257294434</v>
      </c>
      <c r="I95" s="29">
        <f t="shared" si="37"/>
        <v>0.45529043764677141</v>
      </c>
      <c r="J95" s="29">
        <f t="shared" si="37"/>
        <v>0.45022178413059732</v>
      </c>
      <c r="K95" s="29">
        <f t="shared" si="37"/>
        <v>0.44451308046299981</v>
      </c>
      <c r="L95" s="29">
        <f t="shared" si="37"/>
        <v>0.46476376041355322</v>
      </c>
      <c r="M95" s="29">
        <f t="shared" si="37"/>
        <v>0.46735306177580638</v>
      </c>
      <c r="N95" s="29">
        <f t="shared" si="37"/>
        <v>0.46513360917526542</v>
      </c>
      <c r="O95" s="29">
        <f t="shared" si="37"/>
        <v>0.47321673935875064</v>
      </c>
      <c r="P95" s="29">
        <f t="shared" si="37"/>
        <v>0.46801575137516233</v>
      </c>
      <c r="Q95" s="29">
        <f t="shared" si="37"/>
        <v>0.48202019394385898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0.11549258344927842</v>
      </c>
      <c r="C96" s="29">
        <f t="shared" si="38"/>
        <v>0.10580319342057833</v>
      </c>
      <c r="D96" s="29">
        <f t="shared" si="38"/>
        <v>8.1201446679055864E-2</v>
      </c>
      <c r="E96" s="29">
        <f t="shared" si="38"/>
        <v>8.0552862742434533E-2</v>
      </c>
      <c r="F96" s="29">
        <f t="shared" si="38"/>
        <v>7.7428616888294693E-2</v>
      </c>
      <c r="G96" s="29">
        <f t="shared" si="38"/>
        <v>7.32588537261918E-2</v>
      </c>
      <c r="H96" s="29">
        <f t="shared" si="38"/>
        <v>6.3199812140533759E-2</v>
      </c>
      <c r="I96" s="29">
        <f t="shared" si="38"/>
        <v>5.5835442710969151E-2</v>
      </c>
      <c r="J96" s="29">
        <f t="shared" si="38"/>
        <v>5.6651277139800484E-2</v>
      </c>
      <c r="K96" s="29">
        <f t="shared" si="38"/>
        <v>4.8885313527164659E-2</v>
      </c>
      <c r="L96" s="29">
        <f t="shared" si="38"/>
        <v>5.9441847656876386E-2</v>
      </c>
      <c r="M96" s="29">
        <f t="shared" si="38"/>
        <v>5.8920930220281408E-2</v>
      </c>
      <c r="N96" s="29">
        <f t="shared" si="38"/>
        <v>7.0104269211776274E-2</v>
      </c>
      <c r="O96" s="29">
        <f t="shared" si="38"/>
        <v>8.4675992754769322E-2</v>
      </c>
      <c r="P96" s="29">
        <f t="shared" si="38"/>
        <v>7.2988974327514292E-2</v>
      </c>
      <c r="Q96" s="29">
        <f t="shared" si="38"/>
        <v>6.2081874488299188E-2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0.98593209779859237</v>
      </c>
      <c r="C98" s="31">
        <f t="shared" si="40"/>
        <v>0.9863009089713114</v>
      </c>
      <c r="D98" s="31">
        <f t="shared" si="40"/>
        <v>0.9623204291352877</v>
      </c>
      <c r="E98" s="31">
        <f t="shared" si="40"/>
        <v>0.977335738580144</v>
      </c>
      <c r="F98" s="31">
        <f t="shared" si="40"/>
        <v>0.98683053196586834</v>
      </c>
      <c r="G98" s="31">
        <f t="shared" si="40"/>
        <v>0.97335982801011978</v>
      </c>
      <c r="H98" s="31">
        <f t="shared" si="40"/>
        <v>0.96945080237371783</v>
      </c>
      <c r="I98" s="31">
        <f t="shared" si="40"/>
        <v>0.97537217137768228</v>
      </c>
      <c r="J98" s="31">
        <f t="shared" si="40"/>
        <v>0.97601034859067637</v>
      </c>
      <c r="K98" s="31">
        <f t="shared" si="40"/>
        <v>0.97553332513577695</v>
      </c>
      <c r="L98" s="31">
        <f t="shared" si="40"/>
        <v>0.96915834893331965</v>
      </c>
      <c r="M98" s="31">
        <f t="shared" si="40"/>
        <v>0.97102773776089124</v>
      </c>
      <c r="N98" s="31">
        <f t="shared" si="40"/>
        <v>0.96778124054535086</v>
      </c>
      <c r="O98" s="31">
        <f t="shared" si="40"/>
        <v>0.96825691092534083</v>
      </c>
      <c r="P98" s="31">
        <f t="shared" si="40"/>
        <v>0.96689860864867738</v>
      </c>
      <c r="Q98" s="31">
        <f t="shared" si="40"/>
        <v>0.96522421377808898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3.1288729120812014E-2</v>
      </c>
      <c r="C99" s="29">
        <f t="shared" si="41"/>
        <v>3.3542721000077443E-2</v>
      </c>
      <c r="D99" s="29">
        <f t="shared" si="41"/>
        <v>9.8054279375315995E-2</v>
      </c>
      <c r="E99" s="29">
        <f t="shared" si="41"/>
        <v>4.6964240818523469E-2</v>
      </c>
      <c r="F99" s="29">
        <f t="shared" si="41"/>
        <v>2.9528891729680627E-2</v>
      </c>
      <c r="G99" s="29">
        <f t="shared" si="41"/>
        <v>5.6851534793665726E-2</v>
      </c>
      <c r="H99" s="29">
        <f t="shared" si="41"/>
        <v>6.3448414355471092E-2</v>
      </c>
      <c r="I99" s="29">
        <f t="shared" si="41"/>
        <v>5.9845017170479027E-2</v>
      </c>
      <c r="J99" s="29">
        <f t="shared" si="41"/>
        <v>6.0214235408289359E-2</v>
      </c>
      <c r="K99" s="29">
        <f t="shared" si="41"/>
        <v>6.1858871739849414E-2</v>
      </c>
      <c r="L99" s="29">
        <f t="shared" si="41"/>
        <v>7.3733946778342357E-2</v>
      </c>
      <c r="M99" s="29">
        <f t="shared" si="41"/>
        <v>8.0751091340476269E-2</v>
      </c>
      <c r="N99" s="29">
        <f t="shared" si="41"/>
        <v>8.6984437906784701E-2</v>
      </c>
      <c r="O99" s="29">
        <f t="shared" si="41"/>
        <v>8.8366687673089736E-2</v>
      </c>
      <c r="P99" s="29">
        <f t="shared" si="41"/>
        <v>0.10466589606819914</v>
      </c>
      <c r="Q99" s="29">
        <f t="shared" si="41"/>
        <v>0.11245549328873555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0.95464336867778032</v>
      </c>
      <c r="C100" s="29">
        <f t="shared" si="42"/>
        <v>0.95275818797123402</v>
      </c>
      <c r="D100" s="29">
        <f t="shared" si="42"/>
        <v>0.86426614975997162</v>
      </c>
      <c r="E100" s="29">
        <f t="shared" si="42"/>
        <v>0.93037149776162054</v>
      </c>
      <c r="F100" s="29">
        <f t="shared" si="42"/>
        <v>0.95730164023618758</v>
      </c>
      <c r="G100" s="29">
        <f t="shared" si="42"/>
        <v>0.91650829321645411</v>
      </c>
      <c r="H100" s="29">
        <f t="shared" si="42"/>
        <v>0.90600238801824673</v>
      </c>
      <c r="I100" s="29">
        <f t="shared" si="42"/>
        <v>0.91552715420720321</v>
      </c>
      <c r="J100" s="29">
        <f t="shared" si="42"/>
        <v>0.91579611318238707</v>
      </c>
      <c r="K100" s="29">
        <f t="shared" si="42"/>
        <v>0.91367445339592746</v>
      </c>
      <c r="L100" s="29">
        <f t="shared" si="42"/>
        <v>0.89542440215497732</v>
      </c>
      <c r="M100" s="29">
        <f t="shared" si="42"/>
        <v>0.89027664642041504</v>
      </c>
      <c r="N100" s="29">
        <f t="shared" si="42"/>
        <v>0.88079680263856619</v>
      </c>
      <c r="O100" s="29">
        <f t="shared" si="42"/>
        <v>0.87989022325225108</v>
      </c>
      <c r="P100" s="29">
        <f t="shared" si="42"/>
        <v>0.86223271258047829</v>
      </c>
      <c r="Q100" s="29">
        <f t="shared" si="42"/>
        <v>0.85276872048935348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</v>
      </c>
      <c r="C101" s="30">
        <f t="shared" si="43"/>
        <v>0</v>
      </c>
      <c r="D101" s="30">
        <f t="shared" si="43"/>
        <v>0</v>
      </c>
      <c r="E101" s="30">
        <f t="shared" si="43"/>
        <v>0</v>
      </c>
      <c r="F101" s="30">
        <f t="shared" si="43"/>
        <v>0</v>
      </c>
      <c r="G101" s="30">
        <f t="shared" si="43"/>
        <v>0</v>
      </c>
      <c r="H101" s="30">
        <f t="shared" si="43"/>
        <v>0</v>
      </c>
      <c r="I101" s="30">
        <f t="shared" si="43"/>
        <v>0</v>
      </c>
      <c r="J101" s="30">
        <f t="shared" si="43"/>
        <v>0</v>
      </c>
      <c r="K101" s="30">
        <f t="shared" si="43"/>
        <v>0</v>
      </c>
      <c r="L101" s="30">
        <f t="shared" si="43"/>
        <v>0</v>
      </c>
      <c r="M101" s="30">
        <f t="shared" si="43"/>
        <v>0</v>
      </c>
      <c r="N101" s="30">
        <f t="shared" si="43"/>
        <v>0</v>
      </c>
      <c r="O101" s="30">
        <f t="shared" si="43"/>
        <v>0</v>
      </c>
      <c r="P101" s="30">
        <f t="shared" si="43"/>
        <v>0</v>
      </c>
      <c r="Q101" s="30">
        <f t="shared" si="43"/>
        <v>0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1.4067902201407649E-2</v>
      </c>
      <c r="C102" s="30">
        <f t="shared" si="44"/>
        <v>1.3699091028688591E-2</v>
      </c>
      <c r="D102" s="30">
        <f t="shared" si="44"/>
        <v>3.7679570864712235E-2</v>
      </c>
      <c r="E102" s="30">
        <f t="shared" si="44"/>
        <v>2.2664261419856006E-2</v>
      </c>
      <c r="F102" s="30">
        <f t="shared" si="44"/>
        <v>1.3169468034131691E-2</v>
      </c>
      <c r="G102" s="30">
        <f t="shared" si="44"/>
        <v>2.6640171989880231E-2</v>
      </c>
      <c r="H102" s="30">
        <f t="shared" si="44"/>
        <v>3.0549197626282217E-2</v>
      </c>
      <c r="I102" s="30">
        <f t="shared" si="44"/>
        <v>2.4627828622317615E-2</v>
      </c>
      <c r="J102" s="30">
        <f t="shared" si="44"/>
        <v>2.3989651409323718E-2</v>
      </c>
      <c r="K102" s="30">
        <f t="shared" si="44"/>
        <v>2.4466674864222982E-2</v>
      </c>
      <c r="L102" s="30">
        <f t="shared" si="44"/>
        <v>2.6348668961030094E-2</v>
      </c>
      <c r="M102" s="30">
        <f t="shared" si="44"/>
        <v>2.4711286395108754E-2</v>
      </c>
      <c r="N102" s="30">
        <f t="shared" si="44"/>
        <v>2.7659494267495317E-2</v>
      </c>
      <c r="O102" s="30">
        <f t="shared" si="44"/>
        <v>2.748852737845538E-2</v>
      </c>
      <c r="P102" s="30">
        <f t="shared" si="44"/>
        <v>2.8482411700929737E-2</v>
      </c>
      <c r="Q102" s="30">
        <f t="shared" si="44"/>
        <v>2.9666650863604357E-2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9.9319342706060722E-3</v>
      </c>
      <c r="C103" s="29">
        <f t="shared" si="45"/>
        <v>9.2361259466950518E-3</v>
      </c>
      <c r="D103" s="29">
        <f t="shared" si="45"/>
        <v>2.4623198441537056E-2</v>
      </c>
      <c r="E103" s="29">
        <f t="shared" si="45"/>
        <v>1.6376787676546451E-2</v>
      </c>
      <c r="F103" s="29">
        <f t="shared" si="45"/>
        <v>8.5493294108324319E-3</v>
      </c>
      <c r="G103" s="29">
        <f t="shared" si="45"/>
        <v>1.7693553343122746E-2</v>
      </c>
      <c r="H103" s="29">
        <f t="shared" si="45"/>
        <v>2.3363915433593847E-2</v>
      </c>
      <c r="I103" s="29">
        <f t="shared" si="45"/>
        <v>1.9010057424617092E-2</v>
      </c>
      <c r="J103" s="29">
        <f t="shared" si="45"/>
        <v>1.8440864396780478E-2</v>
      </c>
      <c r="K103" s="29">
        <f t="shared" si="45"/>
        <v>1.8336175583919732E-2</v>
      </c>
      <c r="L103" s="29">
        <f t="shared" si="45"/>
        <v>2.2263145009769249E-2</v>
      </c>
      <c r="M103" s="29">
        <f t="shared" si="45"/>
        <v>2.1867712023746679E-2</v>
      </c>
      <c r="N103" s="29">
        <f t="shared" si="45"/>
        <v>2.3059863248926078E-2</v>
      </c>
      <c r="O103" s="29">
        <f t="shared" si="45"/>
        <v>2.100744818024446E-2</v>
      </c>
      <c r="P103" s="29">
        <f t="shared" si="45"/>
        <v>2.1011967573376613E-2</v>
      </c>
      <c r="Q103" s="29">
        <f t="shared" si="45"/>
        <v>2.2554406417859038E-2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4.1359679308015772E-3</v>
      </c>
      <c r="C104" s="29">
        <f t="shared" si="46"/>
        <v>4.4629650819935406E-3</v>
      </c>
      <c r="D104" s="29">
        <f t="shared" si="46"/>
        <v>1.3056372423175177E-2</v>
      </c>
      <c r="E104" s="29">
        <f t="shared" si="46"/>
        <v>6.2874737433095528E-3</v>
      </c>
      <c r="F104" s="29">
        <f t="shared" si="46"/>
        <v>4.6201386232992579E-3</v>
      </c>
      <c r="G104" s="29">
        <f t="shared" si="46"/>
        <v>8.9466186467574843E-3</v>
      </c>
      <c r="H104" s="29">
        <f t="shared" si="46"/>
        <v>7.1852821926883716E-3</v>
      </c>
      <c r="I104" s="29">
        <f t="shared" si="46"/>
        <v>5.6177711977005223E-3</v>
      </c>
      <c r="J104" s="29">
        <f t="shared" si="46"/>
        <v>5.548787012543242E-3</v>
      </c>
      <c r="K104" s="29">
        <f t="shared" si="46"/>
        <v>6.1304992803032487E-3</v>
      </c>
      <c r="L104" s="29">
        <f t="shared" si="46"/>
        <v>4.0855239512608468E-3</v>
      </c>
      <c r="M104" s="29">
        <f t="shared" si="46"/>
        <v>2.8435743713620767E-3</v>
      </c>
      <c r="N104" s="29">
        <f t="shared" si="46"/>
        <v>4.5996310185692406E-3</v>
      </c>
      <c r="O104" s="29">
        <f t="shared" si="46"/>
        <v>6.4810791982109215E-3</v>
      </c>
      <c r="P104" s="29">
        <f t="shared" si="46"/>
        <v>7.4704441275531249E-3</v>
      </c>
      <c r="Q104" s="29">
        <f t="shared" si="46"/>
        <v>7.1122444457453167E-3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0</v>
      </c>
      <c r="C105" s="30">
        <f t="shared" si="47"/>
        <v>0</v>
      </c>
      <c r="D105" s="30">
        <f t="shared" si="47"/>
        <v>0</v>
      </c>
      <c r="E105" s="30">
        <f t="shared" si="47"/>
        <v>0</v>
      </c>
      <c r="F105" s="30">
        <f t="shared" si="47"/>
        <v>0</v>
      </c>
      <c r="G105" s="30">
        <f t="shared" si="47"/>
        <v>0</v>
      </c>
      <c r="H105" s="30">
        <f t="shared" si="47"/>
        <v>0</v>
      </c>
      <c r="I105" s="30">
        <f t="shared" si="47"/>
        <v>0</v>
      </c>
      <c r="J105" s="30">
        <f t="shared" si="47"/>
        <v>0</v>
      </c>
      <c r="K105" s="30">
        <f t="shared" si="47"/>
        <v>0</v>
      </c>
      <c r="L105" s="30">
        <f t="shared" si="47"/>
        <v>4.492982105650239E-3</v>
      </c>
      <c r="M105" s="30">
        <f t="shared" si="47"/>
        <v>4.260975843999989E-3</v>
      </c>
      <c r="N105" s="30">
        <f t="shared" si="47"/>
        <v>4.5592651871539155E-3</v>
      </c>
      <c r="O105" s="30">
        <f t="shared" si="47"/>
        <v>4.2545616962037886E-3</v>
      </c>
      <c r="P105" s="30">
        <f t="shared" si="47"/>
        <v>4.6189796503927514E-3</v>
      </c>
      <c r="Q105" s="30">
        <f t="shared" si="47"/>
        <v>5.1091353583066655E-3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4.492982105650239E-3</v>
      </c>
      <c r="M106" s="29">
        <f t="shared" si="48"/>
        <v>4.260975843999989E-3</v>
      </c>
      <c r="N106" s="29">
        <f t="shared" si="48"/>
        <v>4.5592651871539155E-3</v>
      </c>
      <c r="O106" s="29">
        <f t="shared" si="48"/>
        <v>4.2545616962037886E-3</v>
      </c>
      <c r="P106" s="29">
        <f t="shared" si="48"/>
        <v>4.6189796503927514E-3</v>
      </c>
      <c r="Q106" s="29">
        <f t="shared" si="48"/>
        <v>5.1091353583066655E-3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0.78580851684350272</v>
      </c>
      <c r="C110" s="32">
        <f t="shared" si="51"/>
        <v>0.77676124227213139</v>
      </c>
      <c r="D110" s="32">
        <f t="shared" si="51"/>
        <v>0.93286598113204355</v>
      </c>
      <c r="E110" s="32">
        <f t="shared" si="51"/>
        <v>0.83247077181897999</v>
      </c>
      <c r="F110" s="32">
        <f t="shared" si="51"/>
        <v>0.74563299900062718</v>
      </c>
      <c r="G110" s="32">
        <f t="shared" si="51"/>
        <v>0.87395740263152222</v>
      </c>
      <c r="H110" s="32">
        <f t="shared" si="51"/>
        <v>0.87158786622318263</v>
      </c>
      <c r="I110" s="32">
        <f t="shared" si="51"/>
        <v>0.85157549681141875</v>
      </c>
      <c r="J110" s="32">
        <f t="shared" si="51"/>
        <v>0.78374486264878984</v>
      </c>
      <c r="K110" s="32">
        <f t="shared" si="51"/>
        <v>0.8030551500760692</v>
      </c>
      <c r="L110" s="32">
        <f t="shared" si="51"/>
        <v>0.78336375781222889</v>
      </c>
      <c r="M110" s="32">
        <f t="shared" si="51"/>
        <v>0.8037790713309062</v>
      </c>
      <c r="N110" s="32">
        <f t="shared" si="51"/>
        <v>0.81686356011909933</v>
      </c>
      <c r="O110" s="32">
        <f t="shared" si="51"/>
        <v>0.81523154528387998</v>
      </c>
      <c r="P110" s="32">
        <f t="shared" si="51"/>
        <v>0.83621033267123357</v>
      </c>
      <c r="Q110" s="32">
        <f t="shared" si="51"/>
        <v>0.8364226898180156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0.35146982339205779</v>
      </c>
      <c r="C111" s="31">
        <f t="shared" si="52"/>
        <v>0.39395707981191491</v>
      </c>
      <c r="D111" s="31">
        <f t="shared" si="52"/>
        <v>0.46932951673424966</v>
      </c>
      <c r="E111" s="31">
        <f t="shared" si="52"/>
        <v>0.45553718677497634</v>
      </c>
      <c r="F111" s="31">
        <f t="shared" si="52"/>
        <v>0.35130577612492492</v>
      </c>
      <c r="G111" s="31">
        <f t="shared" si="52"/>
        <v>0.44220155208958406</v>
      </c>
      <c r="H111" s="31">
        <f t="shared" si="52"/>
        <v>0.49439414383850866</v>
      </c>
      <c r="I111" s="31">
        <f t="shared" si="52"/>
        <v>0.42327786413463581</v>
      </c>
      <c r="J111" s="31">
        <f t="shared" si="52"/>
        <v>0.38103656233771893</v>
      </c>
      <c r="K111" s="31">
        <f t="shared" si="52"/>
        <v>0.4450057215074843</v>
      </c>
      <c r="L111" s="31">
        <f t="shared" si="52"/>
        <v>0.4377680606921262</v>
      </c>
      <c r="M111" s="31">
        <f t="shared" si="52"/>
        <v>0.44480633141229159</v>
      </c>
      <c r="N111" s="31">
        <f t="shared" si="52"/>
        <v>0.46654683650627538</v>
      </c>
      <c r="O111" s="31">
        <f t="shared" si="52"/>
        <v>0.45909696035851832</v>
      </c>
      <c r="P111" s="31">
        <f t="shared" si="52"/>
        <v>0.46504872734998015</v>
      </c>
      <c r="Q111" s="31">
        <f t="shared" si="52"/>
        <v>0.46699821077038434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4.2309923638866997E-3</v>
      </c>
      <c r="C112" s="29">
        <f t="shared" si="53"/>
        <v>5.1216187798181004E-3</v>
      </c>
      <c r="D112" s="29">
        <f t="shared" si="53"/>
        <v>6.639837933496112E-3</v>
      </c>
      <c r="E112" s="29">
        <f t="shared" si="53"/>
        <v>6.2796098134268036E-3</v>
      </c>
      <c r="F112" s="29">
        <f t="shared" si="53"/>
        <v>4.7378933343211419E-3</v>
      </c>
      <c r="G112" s="29">
        <f t="shared" si="53"/>
        <v>5.5766153731666764E-3</v>
      </c>
      <c r="H112" s="29">
        <f t="shared" si="53"/>
        <v>5.7442246498571508E-3</v>
      </c>
      <c r="I112" s="29">
        <f t="shared" si="53"/>
        <v>5.7293506515351195E-3</v>
      </c>
      <c r="J112" s="29">
        <f t="shared" si="53"/>
        <v>4.2265182091876423E-3</v>
      </c>
      <c r="K112" s="29">
        <f t="shared" si="53"/>
        <v>5.2011616904118008E-3</v>
      </c>
      <c r="L112" s="29">
        <f t="shared" si="53"/>
        <v>4.514118847543944E-3</v>
      </c>
      <c r="M112" s="29">
        <f t="shared" si="53"/>
        <v>4.6872217819679098E-3</v>
      </c>
      <c r="N112" s="29">
        <f t="shared" si="53"/>
        <v>4.7890519047469717E-3</v>
      </c>
      <c r="O112" s="29">
        <f t="shared" si="53"/>
        <v>4.8549624785413073E-3</v>
      </c>
      <c r="P112" s="29">
        <f t="shared" si="53"/>
        <v>5.1159293826013967E-3</v>
      </c>
      <c r="Q112" s="29">
        <f t="shared" si="53"/>
        <v>4.9522508458237384E-3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0.29946858906588664</v>
      </c>
      <c r="C113" s="29">
        <f t="shared" si="54"/>
        <v>0.33485783506985911</v>
      </c>
      <c r="D113" s="29">
        <f t="shared" si="54"/>
        <v>0.4364994298952678</v>
      </c>
      <c r="E113" s="29">
        <f t="shared" si="54"/>
        <v>0.39945281647518116</v>
      </c>
      <c r="F113" s="29">
        <f t="shared" si="54"/>
        <v>0.28849507010984593</v>
      </c>
      <c r="G113" s="29">
        <f t="shared" si="54"/>
        <v>0.39429947207408855</v>
      </c>
      <c r="H113" s="29">
        <f t="shared" si="54"/>
        <v>0.44382640981164989</v>
      </c>
      <c r="I113" s="29">
        <f t="shared" si="54"/>
        <v>0.36959503660913445</v>
      </c>
      <c r="J113" s="29">
        <f t="shared" si="54"/>
        <v>0.30438862102449393</v>
      </c>
      <c r="K113" s="29">
        <f t="shared" si="54"/>
        <v>0.37501741132873267</v>
      </c>
      <c r="L113" s="29">
        <f t="shared" si="54"/>
        <v>0.36594168330164112</v>
      </c>
      <c r="M113" s="29">
        <f t="shared" si="54"/>
        <v>0.37276942636185517</v>
      </c>
      <c r="N113" s="29">
        <f t="shared" si="54"/>
        <v>0.38278248888928296</v>
      </c>
      <c r="O113" s="29">
        <f t="shared" si="54"/>
        <v>0.37780070472774357</v>
      </c>
      <c r="P113" s="29">
        <f t="shared" si="54"/>
        <v>0.37118210292670489</v>
      </c>
      <c r="Q113" s="29">
        <f t="shared" si="54"/>
        <v>0.36883746841315995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4.7770241962284486E-2</v>
      </c>
      <c r="C114" s="29">
        <f t="shared" si="55"/>
        <v>5.3977625962237694E-2</v>
      </c>
      <c r="D114" s="29">
        <f t="shared" si="55"/>
        <v>2.6190248905485686E-2</v>
      </c>
      <c r="E114" s="29">
        <f t="shared" si="55"/>
        <v>4.9804760486368414E-2</v>
      </c>
      <c r="F114" s="29">
        <f t="shared" si="55"/>
        <v>5.8072812680757827E-2</v>
      </c>
      <c r="G114" s="29">
        <f t="shared" si="55"/>
        <v>4.2325464642328843E-2</v>
      </c>
      <c r="H114" s="29">
        <f t="shared" si="55"/>
        <v>4.4823509377001636E-2</v>
      </c>
      <c r="I114" s="29">
        <f t="shared" si="55"/>
        <v>4.79534768739662E-2</v>
      </c>
      <c r="J114" s="29">
        <f t="shared" si="55"/>
        <v>7.2421423104037347E-2</v>
      </c>
      <c r="K114" s="29">
        <f t="shared" si="55"/>
        <v>6.4787148488339857E-2</v>
      </c>
      <c r="L114" s="29">
        <f t="shared" si="55"/>
        <v>6.731225854294115E-2</v>
      </c>
      <c r="M114" s="29">
        <f t="shared" si="55"/>
        <v>6.7349683268468505E-2</v>
      </c>
      <c r="N114" s="29">
        <f t="shared" si="55"/>
        <v>7.8975295712245389E-2</v>
      </c>
      <c r="O114" s="29">
        <f t="shared" si="55"/>
        <v>7.6441293152233469E-2</v>
      </c>
      <c r="P114" s="29">
        <f t="shared" si="55"/>
        <v>8.8750695040673913E-2</v>
      </c>
      <c r="Q114" s="29">
        <f t="shared" si="55"/>
        <v>9.3208491511400662E-2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0</v>
      </c>
      <c r="C115" s="30">
        <f t="shared" si="56"/>
        <v>0</v>
      </c>
      <c r="D115" s="30">
        <f t="shared" si="56"/>
        <v>0</v>
      </c>
      <c r="E115" s="30">
        <f t="shared" si="56"/>
        <v>0</v>
      </c>
      <c r="F115" s="30">
        <f t="shared" si="56"/>
        <v>0</v>
      </c>
      <c r="G115" s="30">
        <f t="shared" si="56"/>
        <v>0</v>
      </c>
      <c r="H115" s="30">
        <f t="shared" si="56"/>
        <v>0</v>
      </c>
      <c r="I115" s="30">
        <f t="shared" si="56"/>
        <v>0</v>
      </c>
      <c r="J115" s="30">
        <f t="shared" si="56"/>
        <v>0</v>
      </c>
      <c r="K115" s="30">
        <f t="shared" si="56"/>
        <v>0</v>
      </c>
      <c r="L115" s="30">
        <f t="shared" si="56"/>
        <v>0</v>
      </c>
      <c r="M115" s="30">
        <f t="shared" si="56"/>
        <v>0</v>
      </c>
      <c r="N115" s="30">
        <f t="shared" si="56"/>
        <v>0</v>
      </c>
      <c r="O115" s="30">
        <f t="shared" si="56"/>
        <v>0</v>
      </c>
      <c r="P115" s="30">
        <f t="shared" si="56"/>
        <v>0</v>
      </c>
      <c r="Q115" s="30">
        <f t="shared" si="56"/>
        <v>0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0</v>
      </c>
      <c r="C116" s="29">
        <f t="shared" si="57"/>
        <v>0</v>
      </c>
      <c r="D116" s="29">
        <f t="shared" si="57"/>
        <v>0</v>
      </c>
      <c r="E116" s="29">
        <f t="shared" si="57"/>
        <v>0</v>
      </c>
      <c r="F116" s="29">
        <f t="shared" si="57"/>
        <v>0</v>
      </c>
      <c r="G116" s="29">
        <f t="shared" si="57"/>
        <v>0</v>
      </c>
      <c r="H116" s="29">
        <f t="shared" si="57"/>
        <v>0</v>
      </c>
      <c r="I116" s="29">
        <f t="shared" si="57"/>
        <v>0</v>
      </c>
      <c r="J116" s="29">
        <f t="shared" si="57"/>
        <v>0</v>
      </c>
      <c r="K116" s="29">
        <f t="shared" si="57"/>
        <v>0</v>
      </c>
      <c r="L116" s="29">
        <f t="shared" si="57"/>
        <v>0</v>
      </c>
      <c r="M116" s="29">
        <f t="shared" si="57"/>
        <v>0</v>
      </c>
      <c r="N116" s="29">
        <f t="shared" si="57"/>
        <v>0</v>
      </c>
      <c r="O116" s="29">
        <f t="shared" si="57"/>
        <v>0</v>
      </c>
      <c r="P116" s="29">
        <f t="shared" si="57"/>
        <v>0</v>
      </c>
      <c r="Q116" s="29">
        <f t="shared" si="57"/>
        <v>0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0</v>
      </c>
      <c r="C117" s="29">
        <f t="shared" si="58"/>
        <v>0</v>
      </c>
      <c r="D117" s="29">
        <f t="shared" si="58"/>
        <v>0</v>
      </c>
      <c r="E117" s="29">
        <f t="shared" si="58"/>
        <v>0</v>
      </c>
      <c r="F117" s="29">
        <f t="shared" si="58"/>
        <v>0</v>
      </c>
      <c r="G117" s="29">
        <f t="shared" si="58"/>
        <v>0</v>
      </c>
      <c r="H117" s="29">
        <f t="shared" si="58"/>
        <v>0</v>
      </c>
      <c r="I117" s="29">
        <f t="shared" si="58"/>
        <v>0</v>
      </c>
      <c r="J117" s="29">
        <f t="shared" si="58"/>
        <v>0</v>
      </c>
      <c r="K117" s="29">
        <f t="shared" si="58"/>
        <v>0</v>
      </c>
      <c r="L117" s="29">
        <f t="shared" si="58"/>
        <v>0</v>
      </c>
      <c r="M117" s="29">
        <f t="shared" si="58"/>
        <v>0</v>
      </c>
      <c r="N117" s="29">
        <f t="shared" si="58"/>
        <v>0</v>
      </c>
      <c r="O117" s="29">
        <f t="shared" si="58"/>
        <v>0</v>
      </c>
      <c r="P117" s="29">
        <f t="shared" si="58"/>
        <v>0</v>
      </c>
      <c r="Q117" s="29">
        <f t="shared" si="58"/>
        <v>0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0.43433869345144493</v>
      </c>
      <c r="C119" s="30">
        <f t="shared" si="60"/>
        <v>0.38280416246021642</v>
      </c>
      <c r="D119" s="30">
        <f t="shared" si="60"/>
        <v>0.46353646439779383</v>
      </c>
      <c r="E119" s="30">
        <f t="shared" si="60"/>
        <v>0.37693358504400365</v>
      </c>
      <c r="F119" s="30">
        <f t="shared" si="60"/>
        <v>0.39432722287570221</v>
      </c>
      <c r="G119" s="30">
        <f t="shared" si="60"/>
        <v>0.43175585054193816</v>
      </c>
      <c r="H119" s="30">
        <f t="shared" si="60"/>
        <v>0.37719372238467408</v>
      </c>
      <c r="I119" s="30">
        <f t="shared" si="60"/>
        <v>0.42829763267678295</v>
      </c>
      <c r="J119" s="30">
        <f t="shared" si="60"/>
        <v>0.40270830031107091</v>
      </c>
      <c r="K119" s="30">
        <f t="shared" si="60"/>
        <v>0.3580494285685849</v>
      </c>
      <c r="L119" s="30">
        <f t="shared" si="60"/>
        <v>0.34559569712010269</v>
      </c>
      <c r="M119" s="30">
        <f t="shared" si="60"/>
        <v>0.35897273991861461</v>
      </c>
      <c r="N119" s="30">
        <f t="shared" si="60"/>
        <v>0.35031672361282395</v>
      </c>
      <c r="O119" s="30">
        <f t="shared" si="60"/>
        <v>0.35613458492536176</v>
      </c>
      <c r="P119" s="30">
        <f t="shared" si="60"/>
        <v>0.37116160532125347</v>
      </c>
      <c r="Q119" s="30">
        <f t="shared" si="60"/>
        <v>0.36942447904763115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0.31725288016486569</v>
      </c>
      <c r="C121" s="29">
        <f t="shared" si="62"/>
        <v>0.29503925433050554</v>
      </c>
      <c r="D121" s="29">
        <f t="shared" si="62"/>
        <v>0.37525726426428002</v>
      </c>
      <c r="E121" s="29">
        <f t="shared" si="62"/>
        <v>0.30625087632154696</v>
      </c>
      <c r="F121" s="29">
        <f t="shared" si="62"/>
        <v>0.3254753707450293</v>
      </c>
      <c r="G121" s="29">
        <f t="shared" si="62"/>
        <v>0.36147927408672076</v>
      </c>
      <c r="H121" s="29">
        <f t="shared" si="62"/>
        <v>0.31866311421758053</v>
      </c>
      <c r="I121" s="29">
        <f t="shared" si="62"/>
        <v>0.36866301853969724</v>
      </c>
      <c r="J121" s="29">
        <f t="shared" si="62"/>
        <v>0.34868342493458315</v>
      </c>
      <c r="K121" s="29">
        <f t="shared" si="62"/>
        <v>0.31439189477760154</v>
      </c>
      <c r="L121" s="29">
        <f t="shared" si="62"/>
        <v>0.30204730181585976</v>
      </c>
      <c r="M121" s="29">
        <f t="shared" si="62"/>
        <v>0.31782415971772976</v>
      </c>
      <c r="N121" s="29">
        <f t="shared" si="62"/>
        <v>0.30203848532861183</v>
      </c>
      <c r="O121" s="29">
        <f t="shared" si="62"/>
        <v>0.29604940472151986</v>
      </c>
      <c r="P121" s="29">
        <f t="shared" si="62"/>
        <v>0.31315032751526228</v>
      </c>
      <c r="Q121" s="29">
        <f t="shared" si="62"/>
        <v>0.32354064681741929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0.11708581328657923</v>
      </c>
      <c r="C122" s="29">
        <f t="shared" si="63"/>
        <v>8.7764908129710911E-2</v>
      </c>
      <c r="D122" s="29">
        <f t="shared" si="63"/>
        <v>8.8279200133513883E-2</v>
      </c>
      <c r="E122" s="29">
        <f t="shared" si="63"/>
        <v>7.0682708722456661E-2</v>
      </c>
      <c r="F122" s="29">
        <f t="shared" si="63"/>
        <v>6.8851852130672908E-2</v>
      </c>
      <c r="G122" s="29">
        <f t="shared" si="63"/>
        <v>7.0276576455217454E-2</v>
      </c>
      <c r="H122" s="29">
        <f t="shared" si="63"/>
        <v>5.8530608167093545E-2</v>
      </c>
      <c r="I122" s="29">
        <f t="shared" si="63"/>
        <v>5.9634614137085762E-2</v>
      </c>
      <c r="J122" s="29">
        <f t="shared" si="63"/>
        <v>5.4024875376487758E-2</v>
      </c>
      <c r="K122" s="29">
        <f t="shared" si="63"/>
        <v>4.3657533790983409E-2</v>
      </c>
      <c r="L122" s="29">
        <f t="shared" si="63"/>
        <v>4.3548395304242968E-2</v>
      </c>
      <c r="M122" s="29">
        <f t="shared" si="63"/>
        <v>4.114858020088482E-2</v>
      </c>
      <c r="N122" s="29">
        <f t="shared" si="63"/>
        <v>4.8278238284212086E-2</v>
      </c>
      <c r="O122" s="29">
        <f t="shared" si="63"/>
        <v>6.008518020384189E-2</v>
      </c>
      <c r="P122" s="29">
        <f t="shared" si="63"/>
        <v>5.801127780599117E-2</v>
      </c>
      <c r="Q122" s="29">
        <f t="shared" si="63"/>
        <v>4.588383223021187E-2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0.21419148315649719</v>
      </c>
      <c r="C123" s="32">
        <f t="shared" si="64"/>
        <v>0.22323875772786864</v>
      </c>
      <c r="D123" s="32">
        <f t="shared" si="64"/>
        <v>6.7134018867956377E-2</v>
      </c>
      <c r="E123" s="32">
        <f t="shared" si="64"/>
        <v>0.16752922818102006</v>
      </c>
      <c r="F123" s="32">
        <f t="shared" si="64"/>
        <v>0.25436700099937287</v>
      </c>
      <c r="G123" s="32">
        <f t="shared" si="64"/>
        <v>0.12604259736847775</v>
      </c>
      <c r="H123" s="32">
        <f t="shared" si="64"/>
        <v>0.12841213377681729</v>
      </c>
      <c r="I123" s="32">
        <f t="shared" si="64"/>
        <v>0.14842450318858127</v>
      </c>
      <c r="J123" s="32">
        <f t="shared" si="64"/>
        <v>0.21625513735121019</v>
      </c>
      <c r="K123" s="32">
        <f t="shared" si="64"/>
        <v>0.19694484992393083</v>
      </c>
      <c r="L123" s="32">
        <f t="shared" si="64"/>
        <v>0.21663624218777097</v>
      </c>
      <c r="M123" s="32">
        <f t="shared" si="64"/>
        <v>0.19622092866909374</v>
      </c>
      <c r="N123" s="32">
        <f t="shared" si="64"/>
        <v>0.1831364398809007</v>
      </c>
      <c r="O123" s="32">
        <f t="shared" si="64"/>
        <v>0.18476845471611994</v>
      </c>
      <c r="P123" s="32">
        <f t="shared" si="64"/>
        <v>0.16378966732876649</v>
      </c>
      <c r="Q123" s="32">
        <f t="shared" si="64"/>
        <v>0.16357731018198435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0.20396130762697851</v>
      </c>
      <c r="C124" s="31">
        <f t="shared" si="65"/>
        <v>0.21425977054165107</v>
      </c>
      <c r="D124" s="31">
        <f t="shared" si="65"/>
        <v>5.5643915784347589E-2</v>
      </c>
      <c r="E124" s="31">
        <f t="shared" si="65"/>
        <v>0.15557811719247039</v>
      </c>
      <c r="F124" s="31">
        <f t="shared" si="65"/>
        <v>0.24352014095733052</v>
      </c>
      <c r="G124" s="31">
        <f t="shared" si="65"/>
        <v>0.11422863781705318</v>
      </c>
      <c r="H124" s="31">
        <f t="shared" si="65"/>
        <v>0.11554363489924845</v>
      </c>
      <c r="I124" s="31">
        <f t="shared" si="65"/>
        <v>0.135704354002016</v>
      </c>
      <c r="J124" s="31">
        <f t="shared" si="65"/>
        <v>0.20344188786834963</v>
      </c>
      <c r="K124" s="31">
        <f t="shared" si="65"/>
        <v>0.1858648795239439</v>
      </c>
      <c r="L124" s="31">
        <f t="shared" si="65"/>
        <v>0.14775865596022039</v>
      </c>
      <c r="M124" s="31">
        <f t="shared" si="65"/>
        <v>0.13114362188095485</v>
      </c>
      <c r="N124" s="31">
        <f t="shared" si="65"/>
        <v>0.12436065391305869</v>
      </c>
      <c r="O124" s="31">
        <f t="shared" si="65"/>
        <v>0.11859156593952702</v>
      </c>
      <c r="P124" s="31">
        <f t="shared" si="65"/>
        <v>0.11982466408401697</v>
      </c>
      <c r="Q124" s="31">
        <f t="shared" si="65"/>
        <v>0.11154938230629888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5.7150772151237803E-2</v>
      </c>
      <c r="C125" s="29">
        <f t="shared" si="66"/>
        <v>6.3550431462861059E-2</v>
      </c>
      <c r="D125" s="29">
        <f t="shared" si="66"/>
        <v>3.3157920163792293E-2</v>
      </c>
      <c r="E125" s="29">
        <f t="shared" si="66"/>
        <v>5.9325692736837778E-2</v>
      </c>
      <c r="F125" s="29">
        <f t="shared" si="66"/>
        <v>6.5661188781196908E-2</v>
      </c>
      <c r="G125" s="29">
        <f t="shared" si="66"/>
        <v>4.9448723474898669E-2</v>
      </c>
      <c r="H125" s="29">
        <f t="shared" si="66"/>
        <v>5.3414042223943643E-2</v>
      </c>
      <c r="I125" s="29">
        <f t="shared" si="66"/>
        <v>6.0257784484003568E-2</v>
      </c>
      <c r="J125" s="29">
        <f t="shared" si="66"/>
        <v>8.9314551231237327E-2</v>
      </c>
      <c r="K125" s="29">
        <f t="shared" si="66"/>
        <v>8.354003975721927E-2</v>
      </c>
      <c r="L125" s="29">
        <f t="shared" si="66"/>
        <v>7.2823606508907679E-2</v>
      </c>
      <c r="M125" s="29">
        <f t="shared" si="66"/>
        <v>6.783377285915787E-2</v>
      </c>
      <c r="N125" s="29">
        <f t="shared" si="66"/>
        <v>6.6659577671416156E-2</v>
      </c>
      <c r="O125" s="29">
        <f t="shared" si="66"/>
        <v>6.3770702592621867E-2</v>
      </c>
      <c r="P125" s="29">
        <f t="shared" si="66"/>
        <v>7.0763862350871579E-2</v>
      </c>
      <c r="Q125" s="29">
        <f t="shared" si="66"/>
        <v>6.7893591136630432E-2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0.14681053547574072</v>
      </c>
      <c r="C126" s="29">
        <f t="shared" si="67"/>
        <v>0.15070933907879006</v>
      </c>
      <c r="D126" s="29">
        <f t="shared" si="67"/>
        <v>2.2485995620555289E-2</v>
      </c>
      <c r="E126" s="29">
        <f t="shared" si="67"/>
        <v>9.6252424455632604E-2</v>
      </c>
      <c r="F126" s="29">
        <f t="shared" si="67"/>
        <v>0.17785895217613362</v>
      </c>
      <c r="G126" s="29">
        <f t="shared" si="67"/>
        <v>6.4779914342154521E-2</v>
      </c>
      <c r="H126" s="29">
        <f t="shared" si="67"/>
        <v>6.2129592675304789E-2</v>
      </c>
      <c r="I126" s="29">
        <f t="shared" si="67"/>
        <v>7.5446569518012443E-2</v>
      </c>
      <c r="J126" s="29">
        <f t="shared" si="67"/>
        <v>0.11412733663711229</v>
      </c>
      <c r="K126" s="29">
        <f t="shared" si="67"/>
        <v>0.10232483976672464</v>
      </c>
      <c r="L126" s="29">
        <f t="shared" si="67"/>
        <v>7.4935049451312727E-2</v>
      </c>
      <c r="M126" s="29">
        <f t="shared" si="67"/>
        <v>6.3309849021796982E-2</v>
      </c>
      <c r="N126" s="29">
        <f t="shared" si="67"/>
        <v>5.7701076241642536E-2</v>
      </c>
      <c r="O126" s="29">
        <f t="shared" si="67"/>
        <v>5.4820863346905169E-2</v>
      </c>
      <c r="P126" s="29">
        <f t="shared" si="67"/>
        <v>4.90608017331454E-2</v>
      </c>
      <c r="Q126" s="29">
        <f t="shared" si="67"/>
        <v>4.3655791169668431E-2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0</v>
      </c>
      <c r="C127" s="30">
        <f t="shared" si="68"/>
        <v>0</v>
      </c>
      <c r="D127" s="30">
        <f t="shared" si="68"/>
        <v>0</v>
      </c>
      <c r="E127" s="30">
        <f t="shared" si="68"/>
        <v>0</v>
      </c>
      <c r="F127" s="30">
        <f t="shared" si="68"/>
        <v>0</v>
      </c>
      <c r="G127" s="30">
        <f t="shared" si="68"/>
        <v>0</v>
      </c>
      <c r="H127" s="30">
        <f t="shared" si="68"/>
        <v>0</v>
      </c>
      <c r="I127" s="30">
        <f t="shared" si="68"/>
        <v>0</v>
      </c>
      <c r="J127" s="30">
        <f t="shared" si="68"/>
        <v>0</v>
      </c>
      <c r="K127" s="30">
        <f t="shared" si="68"/>
        <v>0</v>
      </c>
      <c r="L127" s="30">
        <f t="shared" si="68"/>
        <v>0</v>
      </c>
      <c r="M127" s="30">
        <f t="shared" si="68"/>
        <v>0</v>
      </c>
      <c r="N127" s="30">
        <f t="shared" si="68"/>
        <v>0</v>
      </c>
      <c r="O127" s="30">
        <f t="shared" si="68"/>
        <v>0</v>
      </c>
      <c r="P127" s="30">
        <f t="shared" si="68"/>
        <v>0</v>
      </c>
      <c r="Q127" s="30">
        <f t="shared" si="68"/>
        <v>0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1.0230175529518682E-2</v>
      </c>
      <c r="C128" s="30">
        <f t="shared" si="69"/>
        <v>8.9789871862175769E-3</v>
      </c>
      <c r="D128" s="30">
        <f t="shared" si="69"/>
        <v>1.1490103083608793E-2</v>
      </c>
      <c r="E128" s="30">
        <f t="shared" si="69"/>
        <v>1.1951110988549681E-2</v>
      </c>
      <c r="F128" s="30">
        <f t="shared" si="69"/>
        <v>1.0846860042042349E-2</v>
      </c>
      <c r="G128" s="30">
        <f t="shared" si="69"/>
        <v>1.1813959551424563E-2</v>
      </c>
      <c r="H128" s="30">
        <f t="shared" si="69"/>
        <v>1.2868498877568841E-2</v>
      </c>
      <c r="I128" s="30">
        <f t="shared" si="69"/>
        <v>1.272014918656526E-2</v>
      </c>
      <c r="J128" s="30">
        <f t="shared" si="69"/>
        <v>1.2813249482860544E-2</v>
      </c>
      <c r="K128" s="30">
        <f t="shared" si="69"/>
        <v>1.1079970399986925E-2</v>
      </c>
      <c r="L128" s="30">
        <f t="shared" si="69"/>
        <v>8.7752141494211889E-3</v>
      </c>
      <c r="M128" s="30">
        <f t="shared" si="69"/>
        <v>8.2775098901932704E-3</v>
      </c>
      <c r="N128" s="30">
        <f t="shared" si="69"/>
        <v>8.0105894130375038E-3</v>
      </c>
      <c r="O128" s="30">
        <f t="shared" si="69"/>
        <v>6.9114178800559816E-3</v>
      </c>
      <c r="P128" s="30">
        <f t="shared" si="69"/>
        <v>6.283519919597606E-3</v>
      </c>
      <c r="Q128" s="30">
        <f t="shared" si="69"/>
        <v>6.3341766642029101E-3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8.7687387134761669E-3</v>
      </c>
      <c r="C129" s="29">
        <f t="shared" si="70"/>
        <v>7.4893496931755805E-3</v>
      </c>
      <c r="D129" s="29">
        <f t="shared" si="70"/>
        <v>9.4293365624494169E-3</v>
      </c>
      <c r="E129" s="29">
        <f t="shared" si="70"/>
        <v>1.0300856792003295E-2</v>
      </c>
      <c r="F129" s="29">
        <f t="shared" si="70"/>
        <v>8.8896749011372397E-3</v>
      </c>
      <c r="G129" s="29">
        <f t="shared" si="70"/>
        <v>9.8400120946863737E-3</v>
      </c>
      <c r="H129" s="29">
        <f t="shared" si="70"/>
        <v>1.1480545780874528E-2</v>
      </c>
      <c r="I129" s="29">
        <f t="shared" si="70"/>
        <v>1.1457343257445992E-2</v>
      </c>
      <c r="J129" s="29">
        <f t="shared" si="70"/>
        <v>1.1511445648178371E-2</v>
      </c>
      <c r="K129" s="29">
        <f t="shared" si="70"/>
        <v>9.7552052972993165E-3</v>
      </c>
      <c r="L129" s="29">
        <f t="shared" si="70"/>
        <v>8.1665916401186551E-3</v>
      </c>
      <c r="M129" s="29">
        <f t="shared" si="70"/>
        <v>7.844568732288934E-3</v>
      </c>
      <c r="N129" s="29">
        <f t="shared" si="70"/>
        <v>7.365171882078257E-3</v>
      </c>
      <c r="O129" s="29">
        <f t="shared" si="70"/>
        <v>6.0751468873179639E-3</v>
      </c>
      <c r="P129" s="29">
        <f t="shared" si="70"/>
        <v>5.4551734452925613E-3</v>
      </c>
      <c r="Q129" s="29">
        <f t="shared" si="70"/>
        <v>5.5408353109771208E-3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1.4614368160425146E-3</v>
      </c>
      <c r="C130" s="29">
        <f t="shared" si="71"/>
        <v>1.489637493041997E-3</v>
      </c>
      <c r="D130" s="29">
        <f t="shared" si="71"/>
        <v>2.0607665211593768E-3</v>
      </c>
      <c r="E130" s="29">
        <f t="shared" si="71"/>
        <v>1.6502541965463849E-3</v>
      </c>
      <c r="F130" s="29">
        <f t="shared" si="71"/>
        <v>1.9571851409051089E-3</v>
      </c>
      <c r="G130" s="29">
        <f t="shared" si="71"/>
        <v>1.9739474567381891E-3</v>
      </c>
      <c r="H130" s="29">
        <f t="shared" si="71"/>
        <v>1.3879530966943146E-3</v>
      </c>
      <c r="I130" s="29">
        <f t="shared" si="71"/>
        <v>1.2628059291192673E-3</v>
      </c>
      <c r="J130" s="29">
        <f t="shared" si="71"/>
        <v>1.3018038346821743E-3</v>
      </c>
      <c r="K130" s="29">
        <f t="shared" si="71"/>
        <v>1.3247651026876087E-3</v>
      </c>
      <c r="L130" s="29">
        <f t="shared" si="71"/>
        <v>6.0862250930253479E-4</v>
      </c>
      <c r="M130" s="29">
        <f t="shared" si="71"/>
        <v>4.3294115790433718E-4</v>
      </c>
      <c r="N130" s="29">
        <f t="shared" si="71"/>
        <v>6.4541753095924686E-4</v>
      </c>
      <c r="O130" s="29">
        <f t="shared" si="71"/>
        <v>8.3627099273801794E-4</v>
      </c>
      <c r="P130" s="29">
        <f t="shared" si="71"/>
        <v>8.2834647430504564E-4</v>
      </c>
      <c r="Q130" s="29">
        <f t="shared" si="71"/>
        <v>7.9334135322578969E-4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0</v>
      </c>
      <c r="C131" s="30">
        <f t="shared" si="72"/>
        <v>0</v>
      </c>
      <c r="D131" s="30">
        <f t="shared" si="72"/>
        <v>0</v>
      </c>
      <c r="E131" s="30">
        <f t="shared" si="72"/>
        <v>0</v>
      </c>
      <c r="F131" s="30">
        <f t="shared" si="72"/>
        <v>0</v>
      </c>
      <c r="G131" s="30">
        <f t="shared" si="72"/>
        <v>0</v>
      </c>
      <c r="H131" s="30">
        <f t="shared" si="72"/>
        <v>0</v>
      </c>
      <c r="I131" s="30">
        <f t="shared" si="72"/>
        <v>0</v>
      </c>
      <c r="J131" s="30">
        <f t="shared" si="72"/>
        <v>0</v>
      </c>
      <c r="K131" s="30">
        <f t="shared" si="72"/>
        <v>0</v>
      </c>
      <c r="L131" s="30">
        <f t="shared" si="72"/>
        <v>6.01023720781294E-2</v>
      </c>
      <c r="M131" s="30">
        <f t="shared" si="72"/>
        <v>5.6799796897945599E-2</v>
      </c>
      <c r="N131" s="30">
        <f t="shared" si="72"/>
        <v>5.076519655480452E-2</v>
      </c>
      <c r="O131" s="30">
        <f t="shared" si="72"/>
        <v>5.9265470896536943E-2</v>
      </c>
      <c r="P131" s="30">
        <f t="shared" si="72"/>
        <v>3.76814833251519E-2</v>
      </c>
      <c r="Q131" s="30">
        <f t="shared" si="72"/>
        <v>4.5693751211482572E-2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6.01023720781294E-2</v>
      </c>
      <c r="M132" s="29">
        <f t="shared" si="73"/>
        <v>5.6799796897945599E-2</v>
      </c>
      <c r="N132" s="29">
        <f t="shared" si="73"/>
        <v>5.076519655480452E-2</v>
      </c>
      <c r="O132" s="29">
        <f t="shared" si="73"/>
        <v>5.9265470896536943E-2</v>
      </c>
      <c r="P132" s="29">
        <f t="shared" si="73"/>
        <v>3.76814833251519E-2</v>
      </c>
      <c r="Q132" s="29">
        <f t="shared" si="73"/>
        <v>4.5693751211482572E-2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0.77940050618085444</v>
      </c>
      <c r="C136" s="32">
        <f t="shared" si="76"/>
        <v>0.76998998766122984</v>
      </c>
      <c r="D136" s="32">
        <f t="shared" si="76"/>
        <v>0.93056192087120582</v>
      </c>
      <c r="E136" s="32">
        <f t="shared" si="76"/>
        <v>0.82691172195479923</v>
      </c>
      <c r="F136" s="32">
        <f t="shared" si="76"/>
        <v>0.73876056482934827</v>
      </c>
      <c r="G136" s="32">
        <f t="shared" si="76"/>
        <v>0.86970343325390187</v>
      </c>
      <c r="H136" s="32">
        <f t="shared" si="76"/>
        <v>0.86709926313262886</v>
      </c>
      <c r="I136" s="32">
        <f t="shared" si="76"/>
        <v>0.84681361313228787</v>
      </c>
      <c r="J136" s="32">
        <f t="shared" si="76"/>
        <v>0.77801638870756085</v>
      </c>
      <c r="K136" s="32">
        <f t="shared" si="76"/>
        <v>0.79715936110170105</v>
      </c>
      <c r="L136" s="32">
        <f t="shared" si="76"/>
        <v>0.77777293518300683</v>
      </c>
      <c r="M136" s="32">
        <f t="shared" si="76"/>
        <v>0.79958026488311529</v>
      </c>
      <c r="N136" s="32">
        <f t="shared" si="76"/>
        <v>0.8136232793187963</v>
      </c>
      <c r="O136" s="32">
        <f t="shared" si="76"/>
        <v>0.81182909171967998</v>
      </c>
      <c r="P136" s="32">
        <f t="shared" si="76"/>
        <v>0.83562915179665753</v>
      </c>
      <c r="Q136" s="32">
        <f t="shared" si="76"/>
        <v>0.83536870087949122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0.34453426510918922</v>
      </c>
      <c r="C137" s="31">
        <f t="shared" si="77"/>
        <v>0.38659944284963549</v>
      </c>
      <c r="D137" s="31">
        <f t="shared" si="77"/>
        <v>0.461178446857405</v>
      </c>
      <c r="E137" s="31">
        <f t="shared" si="77"/>
        <v>0.44771773420275096</v>
      </c>
      <c r="F137" s="31">
        <f t="shared" si="77"/>
        <v>0.34514754197288572</v>
      </c>
      <c r="G137" s="31">
        <f t="shared" si="77"/>
        <v>0.43478903651947842</v>
      </c>
      <c r="H137" s="31">
        <f t="shared" si="77"/>
        <v>0.48650982970403461</v>
      </c>
      <c r="I137" s="31">
        <f t="shared" si="77"/>
        <v>0.41633275886019</v>
      </c>
      <c r="J137" s="31">
        <f t="shared" si="77"/>
        <v>0.37596273568654598</v>
      </c>
      <c r="K137" s="31">
        <f t="shared" si="77"/>
        <v>0.43844862718657773</v>
      </c>
      <c r="L137" s="31">
        <f t="shared" si="77"/>
        <v>0.43248011325904889</v>
      </c>
      <c r="M137" s="31">
        <f t="shared" si="77"/>
        <v>0.43943463072648908</v>
      </c>
      <c r="N137" s="31">
        <f t="shared" si="77"/>
        <v>0.46072868728312993</v>
      </c>
      <c r="O137" s="31">
        <f t="shared" si="77"/>
        <v>0.45296786394455901</v>
      </c>
      <c r="P137" s="31">
        <f t="shared" si="77"/>
        <v>0.45885384279641128</v>
      </c>
      <c r="Q137" s="31">
        <f t="shared" si="77"/>
        <v>0.46127552405135824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4.0838672187793711E-3</v>
      </c>
      <c r="C138" s="29">
        <f t="shared" si="78"/>
        <v>4.945529975630256E-3</v>
      </c>
      <c r="D138" s="29">
        <f t="shared" si="78"/>
        <v>6.4804582112815068E-3</v>
      </c>
      <c r="E138" s="29">
        <f t="shared" si="78"/>
        <v>6.0888266730325762E-3</v>
      </c>
      <c r="F138" s="29">
        <f t="shared" si="78"/>
        <v>4.5595971218496522E-3</v>
      </c>
      <c r="G138" s="29">
        <f t="shared" si="78"/>
        <v>5.4159809022411619E-3</v>
      </c>
      <c r="H138" s="29">
        <f t="shared" si="78"/>
        <v>5.5863485709847348E-3</v>
      </c>
      <c r="I138" s="29">
        <f t="shared" si="78"/>
        <v>5.5521019122788022E-3</v>
      </c>
      <c r="J138" s="29">
        <f t="shared" si="78"/>
        <v>4.0670594433173651E-3</v>
      </c>
      <c r="K138" s="29">
        <f t="shared" si="78"/>
        <v>5.0223397319989456E-3</v>
      </c>
      <c r="L138" s="29">
        <f t="shared" si="78"/>
        <v>4.3470692309341887E-3</v>
      </c>
      <c r="M138" s="29">
        <f t="shared" si="78"/>
        <v>4.5324866332971695E-3</v>
      </c>
      <c r="N138" s="29">
        <f t="shared" si="78"/>
        <v>4.649840125585245E-3</v>
      </c>
      <c r="O138" s="29">
        <f t="shared" si="78"/>
        <v>4.7152270484040158E-3</v>
      </c>
      <c r="P138" s="29">
        <f t="shared" si="78"/>
        <v>5.0055093341184612E-3</v>
      </c>
      <c r="Q138" s="29">
        <f t="shared" si="78"/>
        <v>4.8334930290076326E-3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0.29114757499537636</v>
      </c>
      <c r="C139" s="29">
        <f t="shared" si="79"/>
        <v>0.32592194960780319</v>
      </c>
      <c r="D139" s="29">
        <f t="shared" si="79"/>
        <v>0.42736589912284811</v>
      </c>
      <c r="E139" s="29">
        <f t="shared" si="79"/>
        <v>0.38999240946079111</v>
      </c>
      <c r="F139" s="29">
        <f t="shared" si="79"/>
        <v>0.28082953587971382</v>
      </c>
      <c r="G139" s="29">
        <f t="shared" si="79"/>
        <v>0.38541958831255285</v>
      </c>
      <c r="H139" s="29">
        <f t="shared" si="79"/>
        <v>0.43431258595858474</v>
      </c>
      <c r="I139" s="29">
        <f t="shared" si="79"/>
        <v>0.3610920180065893</v>
      </c>
      <c r="J139" s="29">
        <f t="shared" si="79"/>
        <v>0.29737962999542217</v>
      </c>
      <c r="K139" s="29">
        <f t="shared" si="79"/>
        <v>0.36653345731752435</v>
      </c>
      <c r="L139" s="29">
        <f t="shared" si="79"/>
        <v>0.35923608594461698</v>
      </c>
      <c r="M139" s="29">
        <f t="shared" si="79"/>
        <v>0.36642942876585799</v>
      </c>
      <c r="N139" s="29">
        <f t="shared" si="79"/>
        <v>0.37640849598871517</v>
      </c>
      <c r="O139" s="29">
        <f t="shared" si="79"/>
        <v>0.37130666454348843</v>
      </c>
      <c r="P139" s="29">
        <f t="shared" si="79"/>
        <v>0.36557447226146661</v>
      </c>
      <c r="Q139" s="29">
        <f t="shared" si="79"/>
        <v>0.36336710397579036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4.9302822895033474E-2</v>
      </c>
      <c r="C140" s="29">
        <f t="shared" si="80"/>
        <v>5.5731963266202056E-2</v>
      </c>
      <c r="D140" s="29">
        <f t="shared" si="80"/>
        <v>2.7332089523275375E-2</v>
      </c>
      <c r="E140" s="29">
        <f t="shared" si="80"/>
        <v>5.1636498068927277E-2</v>
      </c>
      <c r="F140" s="29">
        <f t="shared" si="80"/>
        <v>5.9758408971322216E-2</v>
      </c>
      <c r="G140" s="29">
        <f t="shared" si="80"/>
        <v>4.3953467304684413E-2</v>
      </c>
      <c r="H140" s="29">
        <f t="shared" si="80"/>
        <v>4.6610895174465157E-2</v>
      </c>
      <c r="I140" s="29">
        <f t="shared" si="80"/>
        <v>4.9688638941321861E-2</v>
      </c>
      <c r="J140" s="29">
        <f t="shared" si="80"/>
        <v>7.4516046247806361E-2</v>
      </c>
      <c r="K140" s="29">
        <f t="shared" si="80"/>
        <v>6.6892830137054382E-2</v>
      </c>
      <c r="L140" s="29">
        <f t="shared" si="80"/>
        <v>6.8896958083497731E-2</v>
      </c>
      <c r="M140" s="29">
        <f t="shared" si="80"/>
        <v>6.8472715327333927E-2</v>
      </c>
      <c r="N140" s="29">
        <f t="shared" si="80"/>
        <v>7.9670351168829506E-2</v>
      </c>
      <c r="O140" s="29">
        <f t="shared" si="80"/>
        <v>7.6945972352666633E-2</v>
      </c>
      <c r="P140" s="29">
        <f t="shared" si="80"/>
        <v>8.8273861200826156E-2</v>
      </c>
      <c r="Q140" s="29">
        <f t="shared" si="80"/>
        <v>9.3074927046560216E-2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0</v>
      </c>
      <c r="C141" s="30">
        <f t="shared" si="81"/>
        <v>0</v>
      </c>
      <c r="D141" s="30">
        <f t="shared" si="81"/>
        <v>0</v>
      </c>
      <c r="E141" s="30">
        <f t="shared" si="81"/>
        <v>0</v>
      </c>
      <c r="F141" s="30">
        <f t="shared" si="81"/>
        <v>0</v>
      </c>
      <c r="G141" s="30">
        <f t="shared" si="81"/>
        <v>0</v>
      </c>
      <c r="H141" s="30">
        <f t="shared" si="81"/>
        <v>0</v>
      </c>
      <c r="I141" s="30">
        <f t="shared" si="81"/>
        <v>0</v>
      </c>
      <c r="J141" s="30">
        <f t="shared" si="81"/>
        <v>0</v>
      </c>
      <c r="K141" s="30">
        <f t="shared" si="81"/>
        <v>0</v>
      </c>
      <c r="L141" s="30">
        <f t="shared" si="81"/>
        <v>0</v>
      </c>
      <c r="M141" s="30">
        <f t="shared" si="81"/>
        <v>0</v>
      </c>
      <c r="N141" s="30">
        <f t="shared" si="81"/>
        <v>0</v>
      </c>
      <c r="O141" s="30">
        <f t="shared" si="81"/>
        <v>0</v>
      </c>
      <c r="P141" s="30">
        <f t="shared" si="81"/>
        <v>0</v>
      </c>
      <c r="Q141" s="30">
        <f t="shared" si="81"/>
        <v>0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0</v>
      </c>
      <c r="C143" s="29">
        <f t="shared" si="83"/>
        <v>0</v>
      </c>
      <c r="D143" s="29">
        <f t="shared" si="83"/>
        <v>0</v>
      </c>
      <c r="E143" s="29">
        <f t="shared" si="83"/>
        <v>0</v>
      </c>
      <c r="F143" s="29">
        <f t="shared" si="83"/>
        <v>0</v>
      </c>
      <c r="G143" s="29">
        <f t="shared" si="83"/>
        <v>0</v>
      </c>
      <c r="H143" s="29">
        <f t="shared" si="83"/>
        <v>0</v>
      </c>
      <c r="I143" s="29">
        <f t="shared" si="83"/>
        <v>0</v>
      </c>
      <c r="J143" s="29">
        <f t="shared" si="83"/>
        <v>0</v>
      </c>
      <c r="K143" s="29">
        <f t="shared" si="83"/>
        <v>0</v>
      </c>
      <c r="L143" s="29">
        <f t="shared" si="83"/>
        <v>0</v>
      </c>
      <c r="M143" s="29">
        <f t="shared" si="83"/>
        <v>0</v>
      </c>
      <c r="N143" s="29">
        <f t="shared" si="83"/>
        <v>0</v>
      </c>
      <c r="O143" s="29">
        <f t="shared" si="83"/>
        <v>0</v>
      </c>
      <c r="P143" s="29">
        <f t="shared" si="83"/>
        <v>0</v>
      </c>
      <c r="Q143" s="29">
        <f t="shared" si="83"/>
        <v>0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0.43486624107166527</v>
      </c>
      <c r="C145" s="30">
        <f t="shared" si="85"/>
        <v>0.38339054481159435</v>
      </c>
      <c r="D145" s="30">
        <f t="shared" si="85"/>
        <v>0.46938347401380082</v>
      </c>
      <c r="E145" s="30">
        <f t="shared" si="85"/>
        <v>0.37919398775204821</v>
      </c>
      <c r="F145" s="30">
        <f t="shared" si="85"/>
        <v>0.39361302285646249</v>
      </c>
      <c r="G145" s="30">
        <f t="shared" si="85"/>
        <v>0.4349143967344235</v>
      </c>
      <c r="H145" s="30">
        <f t="shared" si="85"/>
        <v>0.38058943342859425</v>
      </c>
      <c r="I145" s="30">
        <f t="shared" si="85"/>
        <v>0.43048085427209792</v>
      </c>
      <c r="J145" s="30">
        <f t="shared" si="85"/>
        <v>0.40205365302101487</v>
      </c>
      <c r="K145" s="30">
        <f t="shared" si="85"/>
        <v>0.35871073391512331</v>
      </c>
      <c r="L145" s="30">
        <f t="shared" si="85"/>
        <v>0.34529282192395805</v>
      </c>
      <c r="M145" s="30">
        <f t="shared" si="85"/>
        <v>0.36014563415662626</v>
      </c>
      <c r="N145" s="30">
        <f t="shared" si="85"/>
        <v>0.35289459203566637</v>
      </c>
      <c r="O145" s="30">
        <f t="shared" si="85"/>
        <v>0.35886122777512097</v>
      </c>
      <c r="P145" s="30">
        <f t="shared" si="85"/>
        <v>0.37677530900024636</v>
      </c>
      <c r="Q145" s="30">
        <f t="shared" si="85"/>
        <v>0.37409317682813292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0.31763821539854953</v>
      </c>
      <c r="C147" s="29">
        <f t="shared" si="87"/>
        <v>0.29549119772263382</v>
      </c>
      <c r="D147" s="29">
        <f t="shared" si="87"/>
        <v>0.37999072754311874</v>
      </c>
      <c r="E147" s="29">
        <f t="shared" si="87"/>
        <v>0.30808740757703973</v>
      </c>
      <c r="F147" s="29">
        <f t="shared" si="87"/>
        <v>0.32488587424931958</v>
      </c>
      <c r="G147" s="29">
        <f t="shared" si="87"/>
        <v>0.36412370608085781</v>
      </c>
      <c r="H147" s="29">
        <f t="shared" si="87"/>
        <v>0.32153189965069301</v>
      </c>
      <c r="I147" s="29">
        <f t="shared" si="87"/>
        <v>0.37054225625212522</v>
      </c>
      <c r="J147" s="29">
        <f t="shared" si="87"/>
        <v>0.34811660110938619</v>
      </c>
      <c r="K147" s="29">
        <f t="shared" si="87"/>
        <v>0.31497256611606994</v>
      </c>
      <c r="L147" s="29">
        <f t="shared" si="87"/>
        <v>0.30178259181933842</v>
      </c>
      <c r="M147" s="29">
        <f t="shared" si="87"/>
        <v>0.31886260660848353</v>
      </c>
      <c r="N147" s="29">
        <f t="shared" si="87"/>
        <v>0.30426108967870363</v>
      </c>
      <c r="O147" s="29">
        <f t="shared" si="87"/>
        <v>0.29831602253042655</v>
      </c>
      <c r="P147" s="29">
        <f t="shared" si="87"/>
        <v>0.31788662868555362</v>
      </c>
      <c r="Q147" s="29">
        <f t="shared" si="87"/>
        <v>0.32762947575369517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0.11722802567311578</v>
      </c>
      <c r="C148" s="29">
        <f t="shared" si="88"/>
        <v>8.7899347088960508E-2</v>
      </c>
      <c r="D148" s="29">
        <f t="shared" si="88"/>
        <v>8.9392746470682072E-2</v>
      </c>
      <c r="E148" s="29">
        <f t="shared" si="88"/>
        <v>7.1106580175008496E-2</v>
      </c>
      <c r="F148" s="29">
        <f t="shared" si="88"/>
        <v>6.8727148607142879E-2</v>
      </c>
      <c r="G148" s="29">
        <f t="shared" si="88"/>
        <v>7.0790690653565691E-2</v>
      </c>
      <c r="H148" s="29">
        <f t="shared" si="88"/>
        <v>5.9057533777901211E-2</v>
      </c>
      <c r="I148" s="29">
        <f t="shared" si="88"/>
        <v>5.9938598019972665E-2</v>
      </c>
      <c r="J148" s="29">
        <f t="shared" si="88"/>
        <v>5.3937051911628668E-2</v>
      </c>
      <c r="K148" s="29">
        <f t="shared" si="88"/>
        <v>4.3738167799053408E-2</v>
      </c>
      <c r="L148" s="29">
        <f t="shared" si="88"/>
        <v>4.3510230104619622E-2</v>
      </c>
      <c r="M148" s="29">
        <f t="shared" si="88"/>
        <v>4.1283027548142781E-2</v>
      </c>
      <c r="N148" s="29">
        <f t="shared" si="88"/>
        <v>4.863350235696267E-2</v>
      </c>
      <c r="O148" s="29">
        <f t="shared" si="88"/>
        <v>6.0545205244694457E-2</v>
      </c>
      <c r="P148" s="29">
        <f t="shared" si="88"/>
        <v>5.8888680314692736E-2</v>
      </c>
      <c r="Q148" s="29">
        <f t="shared" si="88"/>
        <v>4.6463701074437778E-2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0.22059949381914554</v>
      </c>
      <c r="C149" s="32">
        <f t="shared" si="89"/>
        <v>0.23001001233877025</v>
      </c>
      <c r="D149" s="32">
        <f t="shared" si="89"/>
        <v>6.9438079128794114E-2</v>
      </c>
      <c r="E149" s="32">
        <f t="shared" si="89"/>
        <v>0.17308827804520083</v>
      </c>
      <c r="F149" s="32">
        <f t="shared" si="89"/>
        <v>0.26123943517065173</v>
      </c>
      <c r="G149" s="32">
        <f t="shared" si="89"/>
        <v>0.13029656674609807</v>
      </c>
      <c r="H149" s="32">
        <f t="shared" si="89"/>
        <v>0.13290073686737117</v>
      </c>
      <c r="I149" s="32">
        <f t="shared" si="89"/>
        <v>0.15318638686771216</v>
      </c>
      <c r="J149" s="32">
        <f t="shared" si="89"/>
        <v>0.22198361129243913</v>
      </c>
      <c r="K149" s="32">
        <f t="shared" si="89"/>
        <v>0.20284063889829904</v>
      </c>
      <c r="L149" s="32">
        <f t="shared" si="89"/>
        <v>0.22222706481699317</v>
      </c>
      <c r="M149" s="32">
        <f t="shared" si="89"/>
        <v>0.20041973511688477</v>
      </c>
      <c r="N149" s="32">
        <f t="shared" si="89"/>
        <v>0.18637672068120367</v>
      </c>
      <c r="O149" s="32">
        <f t="shared" si="89"/>
        <v>0.18817090828032004</v>
      </c>
      <c r="P149" s="32">
        <f t="shared" si="89"/>
        <v>0.16437084820334244</v>
      </c>
      <c r="Q149" s="32">
        <f t="shared" si="89"/>
        <v>0.16463129912050875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0.21035689272212293</v>
      </c>
      <c r="C150" s="31">
        <f t="shared" si="90"/>
        <v>0.22101727107113045</v>
      </c>
      <c r="D150" s="31">
        <f t="shared" si="90"/>
        <v>5.7803040860191716E-2</v>
      </c>
      <c r="E150" s="31">
        <f t="shared" si="90"/>
        <v>0.16106549840011711</v>
      </c>
      <c r="F150" s="31">
        <f t="shared" si="90"/>
        <v>0.25041222081169007</v>
      </c>
      <c r="G150" s="31">
        <f t="shared" si="90"/>
        <v>0.11839618118119277</v>
      </c>
      <c r="H150" s="31">
        <f t="shared" si="90"/>
        <v>0.1199163884908208</v>
      </c>
      <c r="I150" s="31">
        <f t="shared" si="90"/>
        <v>0.14040139748059249</v>
      </c>
      <c r="J150" s="31">
        <f t="shared" si="90"/>
        <v>0.20919119117675153</v>
      </c>
      <c r="K150" s="31">
        <f t="shared" si="90"/>
        <v>0.19174020416271942</v>
      </c>
      <c r="L150" s="31">
        <f t="shared" si="90"/>
        <v>0.1511143595376801</v>
      </c>
      <c r="M150" s="31">
        <f t="shared" si="90"/>
        <v>0.13323342758505916</v>
      </c>
      <c r="N150" s="31">
        <f t="shared" si="90"/>
        <v>0.12537823403709794</v>
      </c>
      <c r="O150" s="31">
        <f t="shared" si="90"/>
        <v>0.11928957050453948</v>
      </c>
      <c r="P150" s="31">
        <f t="shared" si="90"/>
        <v>0.11835475845905361</v>
      </c>
      <c r="Q150" s="31">
        <f t="shared" si="90"/>
        <v>0.11024470782765577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5.8836332382484091E-2</v>
      </c>
      <c r="C151" s="29">
        <f t="shared" si="91"/>
        <v>6.5409698494877863E-2</v>
      </c>
      <c r="D151" s="29">
        <f t="shared" si="91"/>
        <v>3.433670239434132E-2</v>
      </c>
      <c r="E151" s="29">
        <f t="shared" si="91"/>
        <v>6.1273067295199532E-2</v>
      </c>
      <c r="F151" s="29">
        <f t="shared" si="91"/>
        <v>6.7390811778509863E-2</v>
      </c>
      <c r="G151" s="29">
        <f t="shared" si="91"/>
        <v>5.112457835062121E-2</v>
      </c>
      <c r="H151" s="29">
        <f t="shared" si="91"/>
        <v>5.5309311274624372E-2</v>
      </c>
      <c r="I151" s="29">
        <f t="shared" si="91"/>
        <v>6.2224848113906384E-2</v>
      </c>
      <c r="J151" s="29">
        <f t="shared" si="91"/>
        <v>9.1762983741872708E-2</v>
      </c>
      <c r="K151" s="29">
        <f t="shared" si="91"/>
        <v>8.6089650233050499E-2</v>
      </c>
      <c r="L151" s="29">
        <f t="shared" si="91"/>
        <v>7.4405010456801091E-2</v>
      </c>
      <c r="M151" s="29">
        <f t="shared" si="91"/>
        <v>6.8862008552472626E-2</v>
      </c>
      <c r="N151" s="29">
        <f t="shared" si="91"/>
        <v>6.7165952448293487E-2</v>
      </c>
      <c r="O151" s="29">
        <f t="shared" si="91"/>
        <v>6.4103980090150184E-2</v>
      </c>
      <c r="P151" s="29">
        <f t="shared" si="91"/>
        <v>7.0313380123101843E-2</v>
      </c>
      <c r="Q151" s="29">
        <f t="shared" si="91"/>
        <v>6.7714301086839845E-2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0.15152056033963884</v>
      </c>
      <c r="C152" s="29">
        <f t="shared" si="92"/>
        <v>0.15560757257625257</v>
      </c>
      <c r="D152" s="29">
        <f t="shared" si="92"/>
        <v>2.3466338465850403E-2</v>
      </c>
      <c r="E152" s="29">
        <f t="shared" si="92"/>
        <v>9.9792431104917576E-2</v>
      </c>
      <c r="F152" s="29">
        <f t="shared" si="92"/>
        <v>0.18302140903318023</v>
      </c>
      <c r="G152" s="29">
        <f t="shared" si="92"/>
        <v>6.727160283057157E-2</v>
      </c>
      <c r="H152" s="29">
        <f t="shared" si="92"/>
        <v>6.4607077216196435E-2</v>
      </c>
      <c r="I152" s="29">
        <f t="shared" si="92"/>
        <v>7.8176549366686124E-2</v>
      </c>
      <c r="J152" s="29">
        <f t="shared" si="92"/>
        <v>0.11742820743487883</v>
      </c>
      <c r="K152" s="29">
        <f t="shared" si="92"/>
        <v>0.10565055392966892</v>
      </c>
      <c r="L152" s="29">
        <f t="shared" si="92"/>
        <v>7.6709349080879008E-2</v>
      </c>
      <c r="M152" s="29">
        <f t="shared" si="92"/>
        <v>6.437141903258653E-2</v>
      </c>
      <c r="N152" s="29">
        <f t="shared" si="92"/>
        <v>5.8212281588804475E-2</v>
      </c>
      <c r="O152" s="29">
        <f t="shared" si="92"/>
        <v>5.5185590414389293E-2</v>
      </c>
      <c r="P152" s="29">
        <f t="shared" si="92"/>
        <v>4.8041378335951783E-2</v>
      </c>
      <c r="Q152" s="29">
        <f t="shared" si="92"/>
        <v>4.2530406740815936E-2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0</v>
      </c>
      <c r="C153" s="30">
        <f t="shared" si="93"/>
        <v>0</v>
      </c>
      <c r="D153" s="30">
        <f t="shared" si="93"/>
        <v>0</v>
      </c>
      <c r="E153" s="30">
        <f t="shared" si="93"/>
        <v>0</v>
      </c>
      <c r="F153" s="30">
        <f t="shared" si="93"/>
        <v>0</v>
      </c>
      <c r="G153" s="30">
        <f t="shared" si="93"/>
        <v>0</v>
      </c>
      <c r="H153" s="30">
        <f t="shared" si="93"/>
        <v>0</v>
      </c>
      <c r="I153" s="30">
        <f t="shared" si="93"/>
        <v>0</v>
      </c>
      <c r="J153" s="30">
        <f t="shared" si="93"/>
        <v>0</v>
      </c>
      <c r="K153" s="30">
        <f t="shared" si="93"/>
        <v>0</v>
      </c>
      <c r="L153" s="30">
        <f t="shared" si="93"/>
        <v>0</v>
      </c>
      <c r="M153" s="30">
        <f t="shared" si="93"/>
        <v>0</v>
      </c>
      <c r="N153" s="30">
        <f t="shared" si="93"/>
        <v>0</v>
      </c>
      <c r="O153" s="30">
        <f t="shared" si="93"/>
        <v>0</v>
      </c>
      <c r="P153" s="30">
        <f t="shared" si="93"/>
        <v>0</v>
      </c>
      <c r="Q153" s="30">
        <f t="shared" si="93"/>
        <v>0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1.0242601097022578E-2</v>
      </c>
      <c r="C154" s="30">
        <f t="shared" si="94"/>
        <v>8.9927412676398082E-3</v>
      </c>
      <c r="D154" s="30">
        <f t="shared" si="94"/>
        <v>1.1635038268602389E-2</v>
      </c>
      <c r="E154" s="30">
        <f t="shared" si="94"/>
        <v>1.2022779645083709E-2</v>
      </c>
      <c r="F154" s="30">
        <f t="shared" si="94"/>
        <v>1.0827214358961628E-2</v>
      </c>
      <c r="G154" s="30">
        <f t="shared" si="94"/>
        <v>1.1900385564905306E-2</v>
      </c>
      <c r="H154" s="30">
        <f t="shared" si="94"/>
        <v>1.2984348376550348E-2</v>
      </c>
      <c r="I154" s="30">
        <f t="shared" si="94"/>
        <v>1.2784989387119656E-2</v>
      </c>
      <c r="J154" s="30">
        <f t="shared" si="94"/>
        <v>1.2792420115687615E-2</v>
      </c>
      <c r="K154" s="30">
        <f t="shared" si="94"/>
        <v>1.1100434735579616E-2</v>
      </c>
      <c r="L154" s="30">
        <f t="shared" si="94"/>
        <v>8.7675236754689249E-3</v>
      </c>
      <c r="M154" s="30">
        <f t="shared" si="94"/>
        <v>8.304555519500649E-3</v>
      </c>
      <c r="N154" s="30">
        <f t="shared" si="94"/>
        <v>8.0695367715400007E-3</v>
      </c>
      <c r="O154" s="30">
        <f t="shared" si="94"/>
        <v>6.9643331793333664E-3</v>
      </c>
      <c r="P154" s="30">
        <f t="shared" si="94"/>
        <v>6.378556201324913E-3</v>
      </c>
      <c r="Q154" s="30">
        <f t="shared" si="94"/>
        <v>6.4142264665595578E-3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8.7793892203510415E-3</v>
      </c>
      <c r="C155" s="29">
        <f t="shared" si="95"/>
        <v>7.5008219364635104E-3</v>
      </c>
      <c r="D155" s="29">
        <f t="shared" si="95"/>
        <v>9.5482774134671121E-3</v>
      </c>
      <c r="E155" s="29">
        <f t="shared" si="95"/>
        <v>1.0362629171838077E-2</v>
      </c>
      <c r="F155" s="29">
        <f t="shared" si="95"/>
        <v>8.8735740447491735E-3</v>
      </c>
      <c r="G155" s="29">
        <f t="shared" si="95"/>
        <v>9.9119975297341442E-3</v>
      </c>
      <c r="H155" s="29">
        <f t="shared" si="95"/>
        <v>1.1583900141736844E-2</v>
      </c>
      <c r="I155" s="29">
        <f t="shared" si="95"/>
        <v>1.1515746380218954E-2</v>
      </c>
      <c r="J155" s="29">
        <f t="shared" si="95"/>
        <v>1.14927325084383E-2</v>
      </c>
      <c r="K155" s="29">
        <f t="shared" si="95"/>
        <v>9.7732228359544513E-3</v>
      </c>
      <c r="L155" s="29">
        <f t="shared" si="95"/>
        <v>8.1594345543521199E-3</v>
      </c>
      <c r="M155" s="29">
        <f t="shared" si="95"/>
        <v>7.870199785688349E-3</v>
      </c>
      <c r="N155" s="29">
        <f t="shared" si="95"/>
        <v>7.4193698199551839E-3</v>
      </c>
      <c r="O155" s="29">
        <f t="shared" si="95"/>
        <v>6.1216595163147078E-3</v>
      </c>
      <c r="P155" s="29">
        <f t="shared" si="95"/>
        <v>5.5376812445916751E-3</v>
      </c>
      <c r="Q155" s="29">
        <f t="shared" si="95"/>
        <v>5.6108590559795449E-3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1.4632118766715347E-3</v>
      </c>
      <c r="C156" s="29">
        <f t="shared" si="96"/>
        <v>1.4919193311762975E-3</v>
      </c>
      <c r="D156" s="29">
        <f t="shared" si="96"/>
        <v>2.0867608551352768E-3</v>
      </c>
      <c r="E156" s="29">
        <f t="shared" si="96"/>
        <v>1.6601504732456339E-3</v>
      </c>
      <c r="F156" s="29">
        <f t="shared" si="96"/>
        <v>1.9536403142124542E-3</v>
      </c>
      <c r="G156" s="29">
        <f t="shared" si="96"/>
        <v>1.9883880351711635E-3</v>
      </c>
      <c r="H156" s="29">
        <f t="shared" si="96"/>
        <v>1.4004482348135049E-3</v>
      </c>
      <c r="I156" s="29">
        <f t="shared" si="96"/>
        <v>1.2692430069007022E-3</v>
      </c>
      <c r="J156" s="29">
        <f t="shared" si="96"/>
        <v>1.299687607249313E-3</v>
      </c>
      <c r="K156" s="29">
        <f t="shared" si="96"/>
        <v>1.3272118996251632E-3</v>
      </c>
      <c r="L156" s="29">
        <f t="shared" si="96"/>
        <v>6.0808912111680455E-4</v>
      </c>
      <c r="M156" s="29">
        <f t="shared" si="96"/>
        <v>4.3435573381229954E-4</v>
      </c>
      <c r="N156" s="29">
        <f t="shared" si="96"/>
        <v>6.5016695158481657E-4</v>
      </c>
      <c r="O156" s="29">
        <f t="shared" si="96"/>
        <v>8.4267366301865956E-4</v>
      </c>
      <c r="P156" s="29">
        <f t="shared" si="96"/>
        <v>8.4087495673323802E-4</v>
      </c>
      <c r="Q156" s="29">
        <f t="shared" si="96"/>
        <v>8.0336741058001273E-4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0</v>
      </c>
      <c r="C157" s="30">
        <f t="shared" si="97"/>
        <v>0</v>
      </c>
      <c r="D157" s="30">
        <f t="shared" si="97"/>
        <v>0</v>
      </c>
      <c r="E157" s="30">
        <f t="shared" si="97"/>
        <v>0</v>
      </c>
      <c r="F157" s="30">
        <f t="shared" si="97"/>
        <v>0</v>
      </c>
      <c r="G157" s="30">
        <f t="shared" si="97"/>
        <v>0</v>
      </c>
      <c r="H157" s="30">
        <f t="shared" si="97"/>
        <v>0</v>
      </c>
      <c r="I157" s="30">
        <f t="shared" si="97"/>
        <v>0</v>
      </c>
      <c r="J157" s="30">
        <f t="shared" si="97"/>
        <v>0</v>
      </c>
      <c r="K157" s="30">
        <f t="shared" si="97"/>
        <v>0</v>
      </c>
      <c r="L157" s="30">
        <f t="shared" si="97"/>
        <v>6.234518160384412E-2</v>
      </c>
      <c r="M157" s="30">
        <f t="shared" si="97"/>
        <v>5.888175201232497E-2</v>
      </c>
      <c r="N157" s="30">
        <f t="shared" si="97"/>
        <v>5.2928949872565731E-2</v>
      </c>
      <c r="O157" s="30">
        <f t="shared" si="97"/>
        <v>6.1917004596447188E-2</v>
      </c>
      <c r="P157" s="30">
        <f t="shared" si="97"/>
        <v>3.9637533542963933E-2</v>
      </c>
      <c r="Q157" s="30">
        <f t="shared" si="97"/>
        <v>4.7972364826293412E-2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6.234518160384412E-2</v>
      </c>
      <c r="M158" s="29">
        <f t="shared" si="98"/>
        <v>5.888175201232497E-2</v>
      </c>
      <c r="N158" s="29">
        <f t="shared" si="98"/>
        <v>5.2928949872565731E-2</v>
      </c>
      <c r="O158" s="29">
        <f t="shared" si="98"/>
        <v>6.1917004596447188E-2</v>
      </c>
      <c r="P158" s="29">
        <f t="shared" si="98"/>
        <v>3.9637533542963933E-2</v>
      </c>
      <c r="Q158" s="29">
        <f t="shared" si="98"/>
        <v>4.7972364826293412E-2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40.501887368669529</v>
      </c>
      <c r="C162" s="24">
        <f t="shared" si="100"/>
        <v>35.863191915870438</v>
      </c>
      <c r="D162" s="24">
        <f t="shared" si="100"/>
        <v>36.161380480639124</v>
      </c>
      <c r="E162" s="24">
        <f t="shared" si="100"/>
        <v>34.415073319476974</v>
      </c>
      <c r="F162" s="24">
        <f t="shared" si="100"/>
        <v>36.90581777690177</v>
      </c>
      <c r="G162" s="24">
        <f t="shared" si="100"/>
        <v>33.702436494100674</v>
      </c>
      <c r="H162" s="24">
        <f t="shared" si="100"/>
        <v>33.506979182948001</v>
      </c>
      <c r="I162" s="24">
        <f t="shared" si="100"/>
        <v>32.363630204983963</v>
      </c>
      <c r="J162" s="24">
        <f t="shared" si="100"/>
        <v>44.286967553431303</v>
      </c>
      <c r="K162" s="24">
        <f t="shared" si="100"/>
        <v>37.008200320923699</v>
      </c>
      <c r="L162" s="24">
        <f t="shared" si="100"/>
        <v>39.060083305100996</v>
      </c>
      <c r="M162" s="24">
        <f t="shared" si="100"/>
        <v>37.85247750156082</v>
      </c>
      <c r="N162" s="24">
        <f t="shared" si="100"/>
        <v>36.583743804819214</v>
      </c>
      <c r="O162" s="24">
        <f t="shared" si="100"/>
        <v>35.262715356324179</v>
      </c>
      <c r="P162" s="24">
        <f t="shared" si="100"/>
        <v>33.937273028755733</v>
      </c>
      <c r="Q162" s="24">
        <f t="shared" si="100"/>
        <v>33.717225000812419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42.52451538578071</v>
      </c>
      <c r="C163" s="22">
        <f t="shared" si="101"/>
        <v>40.366692812201208</v>
      </c>
      <c r="D163" s="22">
        <f t="shared" si="101"/>
        <v>37.359589773874276</v>
      </c>
      <c r="E163" s="22">
        <f t="shared" si="101"/>
        <v>38.190806601576583</v>
      </c>
      <c r="F163" s="22">
        <f t="shared" si="101"/>
        <v>35.514680886156853</v>
      </c>
      <c r="G163" s="22">
        <f t="shared" si="101"/>
        <v>34.940977505932565</v>
      </c>
      <c r="H163" s="22">
        <f t="shared" si="101"/>
        <v>37.79783626575815</v>
      </c>
      <c r="I163" s="22">
        <f t="shared" si="101"/>
        <v>32.905052175901503</v>
      </c>
      <c r="J163" s="22">
        <f t="shared" si="101"/>
        <v>43.662556365185978</v>
      </c>
      <c r="K163" s="22">
        <f t="shared" si="101"/>
        <v>40.481036804061347</v>
      </c>
      <c r="L163" s="22">
        <f t="shared" si="101"/>
        <v>45.876940115830621</v>
      </c>
      <c r="M163" s="22">
        <f t="shared" si="101"/>
        <v>44.218229347802676</v>
      </c>
      <c r="N163" s="22">
        <f t="shared" si="101"/>
        <v>44.957602964876685</v>
      </c>
      <c r="O163" s="22">
        <f t="shared" si="101"/>
        <v>44.917082330743064</v>
      </c>
      <c r="P163" s="22">
        <f t="shared" si="101"/>
        <v>41.119862979418869</v>
      </c>
      <c r="Q163" s="22">
        <f t="shared" si="101"/>
        <v>41.292731609680516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36.783209617877915</v>
      </c>
      <c r="C164" s="20">
        <f t="shared" si="102"/>
        <v>36.627667294407722</v>
      </c>
      <c r="D164" s="20">
        <f t="shared" si="102"/>
        <v>36.473640147570791</v>
      </c>
      <c r="E164" s="20">
        <f t="shared" si="102"/>
        <v>36.315222162733505</v>
      </c>
      <c r="F164" s="20">
        <f t="shared" si="102"/>
        <v>36.162786516607426</v>
      </c>
      <c r="G164" s="20">
        <f t="shared" si="102"/>
        <v>36.03216382009925</v>
      </c>
      <c r="H164" s="20">
        <f t="shared" si="102"/>
        <v>35.889726365468825</v>
      </c>
      <c r="I164" s="20">
        <f t="shared" si="102"/>
        <v>35.667681953797761</v>
      </c>
      <c r="J164" s="20">
        <f t="shared" si="102"/>
        <v>35.173643793909235</v>
      </c>
      <c r="K164" s="20">
        <f t="shared" si="102"/>
        <v>34.741142446386768</v>
      </c>
      <c r="L164" s="20">
        <f t="shared" si="102"/>
        <v>34.200180779220595</v>
      </c>
      <c r="M164" s="20">
        <f t="shared" si="102"/>
        <v>33.741075706031204</v>
      </c>
      <c r="N164" s="20">
        <f t="shared" si="102"/>
        <v>33.141775366385161</v>
      </c>
      <c r="O164" s="20">
        <f t="shared" si="102"/>
        <v>32.629789878793801</v>
      </c>
      <c r="P164" s="20">
        <f t="shared" si="102"/>
        <v>32.13561142215665</v>
      </c>
      <c r="Q164" s="20">
        <f t="shared" si="102"/>
        <v>31.510411527574242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46.134417872556</v>
      </c>
      <c r="C165" s="20">
        <f t="shared" si="103"/>
        <v>43.899084563352638</v>
      </c>
      <c r="D165" s="20">
        <f t="shared" si="103"/>
        <v>44.404969030426713</v>
      </c>
      <c r="E165" s="20">
        <f t="shared" si="103"/>
        <v>42.745149895456223</v>
      </c>
      <c r="F165" s="20">
        <f t="shared" si="103"/>
        <v>37.134970218977493</v>
      </c>
      <c r="G165" s="20">
        <f t="shared" si="103"/>
        <v>39.269386408887641</v>
      </c>
      <c r="H165" s="20">
        <f t="shared" si="103"/>
        <v>42.730707092561019</v>
      </c>
      <c r="I165" s="20">
        <f t="shared" si="103"/>
        <v>36.091828717722379</v>
      </c>
      <c r="J165" s="20">
        <f t="shared" si="103"/>
        <v>43.755789660530176</v>
      </c>
      <c r="K165" s="20">
        <f t="shared" si="103"/>
        <v>42.208149390556713</v>
      </c>
      <c r="L165" s="20">
        <f t="shared" si="103"/>
        <v>47.725728898633527</v>
      </c>
      <c r="M165" s="20">
        <f t="shared" si="103"/>
        <v>45.079934964312066</v>
      </c>
      <c r="N165" s="20">
        <f t="shared" si="103"/>
        <v>44.839398926998001</v>
      </c>
      <c r="O165" s="20">
        <f t="shared" si="103"/>
        <v>44.633924029085783</v>
      </c>
      <c r="P165" s="20">
        <f t="shared" si="103"/>
        <v>39.100418873683502</v>
      </c>
      <c r="Q165" s="20">
        <f t="shared" si="103"/>
        <v>39.15633897927043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28.796909600144517</v>
      </c>
      <c r="C166" s="20">
        <f t="shared" si="104"/>
        <v>27.100882017217717</v>
      </c>
      <c r="D166" s="20">
        <f t="shared" si="104"/>
        <v>10.268760091692513</v>
      </c>
      <c r="E166" s="20">
        <f t="shared" si="104"/>
        <v>20.66568158564283</v>
      </c>
      <c r="F166" s="20">
        <f t="shared" si="104"/>
        <v>29.152926105750268</v>
      </c>
      <c r="G166" s="20">
        <f t="shared" si="104"/>
        <v>17.205352304496117</v>
      </c>
      <c r="H166" s="20">
        <f t="shared" si="104"/>
        <v>17.693618161512298</v>
      </c>
      <c r="I166" s="20">
        <f t="shared" si="104"/>
        <v>19.472906347591813</v>
      </c>
      <c r="J166" s="20">
        <f t="shared" si="104"/>
        <v>43.887662571414012</v>
      </c>
      <c r="K166" s="20">
        <f t="shared" si="104"/>
        <v>33.083730685559203</v>
      </c>
      <c r="L166" s="20">
        <f t="shared" si="104"/>
        <v>38.626692987470385</v>
      </c>
      <c r="M166" s="20">
        <f t="shared" si="104"/>
        <v>40.784642354320518</v>
      </c>
      <c r="N166" s="20">
        <f t="shared" si="104"/>
        <v>46.55908081532926</v>
      </c>
      <c r="O166" s="20">
        <f t="shared" si="104"/>
        <v>47.544941267178572</v>
      </c>
      <c r="P166" s="20">
        <f t="shared" si="104"/>
        <v>53.549966987535008</v>
      </c>
      <c r="Q166" s="20">
        <f t="shared" si="104"/>
        <v>53.79440462992104</v>
      </c>
    </row>
    <row r="167" spans="1:17" ht="11.45" customHeight="1" x14ac:dyDescent="0.25">
      <c r="A167" s="19" t="str">
        <f>$A$9</f>
        <v>Rail, metro and tram</v>
      </c>
      <c r="B167" s="21" t="str">
        <f t="shared" ref="B167:Q167" si="105">IF(B35=0,"",B35/B9*1000)</f>
        <v/>
      </c>
      <c r="C167" s="21" t="str">
        <f t="shared" si="105"/>
        <v/>
      </c>
      <c r="D167" s="21" t="str">
        <f t="shared" si="105"/>
        <v/>
      </c>
      <c r="E167" s="21" t="str">
        <f t="shared" si="105"/>
        <v/>
      </c>
      <c r="F167" s="21" t="str">
        <f t="shared" si="105"/>
        <v/>
      </c>
      <c r="G167" s="21" t="str">
        <f t="shared" si="105"/>
        <v/>
      </c>
      <c r="H167" s="21" t="str">
        <f t="shared" si="105"/>
        <v/>
      </c>
      <c r="I167" s="21" t="str">
        <f t="shared" si="105"/>
        <v/>
      </c>
      <c r="J167" s="21" t="str">
        <f t="shared" si="105"/>
        <v/>
      </c>
      <c r="K167" s="21" t="str">
        <f t="shared" si="105"/>
        <v/>
      </c>
      <c r="L167" s="21" t="str">
        <f t="shared" si="105"/>
        <v/>
      </c>
      <c r="M167" s="21" t="str">
        <f t="shared" si="105"/>
        <v/>
      </c>
      <c r="N167" s="21" t="str">
        <f t="shared" si="105"/>
        <v/>
      </c>
      <c r="O167" s="21" t="str">
        <f t="shared" si="105"/>
        <v/>
      </c>
      <c r="P167" s="21" t="str">
        <f t="shared" si="105"/>
        <v/>
      </c>
      <c r="Q167" s="21" t="str">
        <f t="shared" si="105"/>
        <v/>
      </c>
    </row>
    <row r="168" spans="1:17" ht="11.45" customHeight="1" x14ac:dyDescent="0.25">
      <c r="A168" s="17" t="str">
        <f>$A$10</f>
        <v>Metro and tram, urban light rail</v>
      </c>
      <c r="B168" s="20" t="str">
        <f t="shared" ref="B168:Q168" si="106">IF(B36=0,"",B36/B10*1000)</f>
        <v/>
      </c>
      <c r="C168" s="20" t="str">
        <f t="shared" si="106"/>
        <v/>
      </c>
      <c r="D168" s="20" t="str">
        <f t="shared" si="106"/>
        <v/>
      </c>
      <c r="E168" s="20" t="str">
        <f t="shared" si="106"/>
        <v/>
      </c>
      <c r="F168" s="20" t="str">
        <f t="shared" si="106"/>
        <v/>
      </c>
      <c r="G168" s="20" t="str">
        <f t="shared" si="106"/>
        <v/>
      </c>
      <c r="H168" s="20" t="str">
        <f t="shared" si="106"/>
        <v/>
      </c>
      <c r="I168" s="20" t="str">
        <f t="shared" si="106"/>
        <v/>
      </c>
      <c r="J168" s="20" t="str">
        <f t="shared" si="106"/>
        <v/>
      </c>
      <c r="K168" s="20" t="str">
        <f t="shared" si="106"/>
        <v/>
      </c>
      <c r="L168" s="20" t="str">
        <f t="shared" si="106"/>
        <v/>
      </c>
      <c r="M168" s="20" t="str">
        <f t="shared" si="106"/>
        <v/>
      </c>
      <c r="N168" s="20" t="str">
        <f t="shared" si="106"/>
        <v/>
      </c>
      <c r="O168" s="20" t="str">
        <f t="shared" si="106"/>
        <v/>
      </c>
      <c r="P168" s="20" t="str">
        <f t="shared" si="106"/>
        <v/>
      </c>
      <c r="Q168" s="20" t="str">
        <f t="shared" si="106"/>
        <v/>
      </c>
    </row>
    <row r="169" spans="1:17" ht="11.45" customHeight="1" x14ac:dyDescent="0.25">
      <c r="A169" s="17" t="str">
        <f>$A$11</f>
        <v>Conventional passenger trains</v>
      </c>
      <c r="B169" s="20" t="str">
        <f t="shared" ref="B169:Q169" si="107">IF(B37=0,"",B37/B11*1000)</f>
        <v/>
      </c>
      <c r="C169" s="20" t="str">
        <f t="shared" si="107"/>
        <v/>
      </c>
      <c r="D169" s="20" t="str">
        <f t="shared" si="107"/>
        <v/>
      </c>
      <c r="E169" s="20" t="str">
        <f t="shared" si="107"/>
        <v/>
      </c>
      <c r="F169" s="20" t="str">
        <f t="shared" si="107"/>
        <v/>
      </c>
      <c r="G169" s="20" t="str">
        <f t="shared" si="107"/>
        <v/>
      </c>
      <c r="H169" s="20" t="str">
        <f t="shared" si="107"/>
        <v/>
      </c>
      <c r="I169" s="20" t="str">
        <f t="shared" si="107"/>
        <v/>
      </c>
      <c r="J169" s="20" t="str">
        <f t="shared" si="107"/>
        <v/>
      </c>
      <c r="K169" s="20" t="str">
        <f t="shared" si="107"/>
        <v/>
      </c>
      <c r="L169" s="20" t="str">
        <f t="shared" si="107"/>
        <v/>
      </c>
      <c r="M169" s="20" t="str">
        <f t="shared" si="107"/>
        <v/>
      </c>
      <c r="N169" s="20" t="str">
        <f t="shared" si="107"/>
        <v/>
      </c>
      <c r="O169" s="20" t="str">
        <f t="shared" si="107"/>
        <v/>
      </c>
      <c r="P169" s="20" t="str">
        <f t="shared" si="107"/>
        <v/>
      </c>
      <c r="Q169" s="20" t="str">
        <f t="shared" si="107"/>
        <v/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39.000787641023734</v>
      </c>
      <c r="C171" s="21">
        <f t="shared" si="109"/>
        <v>32.169629815167077</v>
      </c>
      <c r="D171" s="21">
        <f t="shared" si="109"/>
        <v>35.024039257934895</v>
      </c>
      <c r="E171" s="21">
        <f t="shared" si="109"/>
        <v>30.741969793550805</v>
      </c>
      <c r="F171" s="21">
        <f t="shared" si="109"/>
        <v>38.240296749342725</v>
      </c>
      <c r="G171" s="21">
        <f t="shared" si="109"/>
        <v>32.52175869820492</v>
      </c>
      <c r="H171" s="21">
        <f t="shared" si="109"/>
        <v>29.167086229941066</v>
      </c>
      <c r="I171" s="21">
        <f t="shared" si="109"/>
        <v>31.845778928891217</v>
      </c>
      <c r="J171" s="21">
        <f t="shared" si="109"/>
        <v>44.894445048874047</v>
      </c>
      <c r="K171" s="21">
        <f t="shared" si="109"/>
        <v>33.442431641502033</v>
      </c>
      <c r="L171" s="21">
        <f t="shared" si="109"/>
        <v>32.87277399135499</v>
      </c>
      <c r="M171" s="21">
        <f t="shared" si="109"/>
        <v>32.122340242400774</v>
      </c>
      <c r="N171" s="21">
        <f t="shared" si="109"/>
        <v>29.312486095920402</v>
      </c>
      <c r="O171" s="21">
        <f t="shared" si="109"/>
        <v>27.612022740086108</v>
      </c>
      <c r="P171" s="21">
        <f t="shared" si="109"/>
        <v>27.843472572044647</v>
      </c>
      <c r="Q171" s="21">
        <f t="shared" si="109"/>
        <v>27.369780295238566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35.66280589518896</v>
      </c>
      <c r="C173" s="20">
        <f t="shared" si="111"/>
        <v>30.707797251679114</v>
      </c>
      <c r="D173" s="20">
        <f t="shared" si="111"/>
        <v>33.685478288490835</v>
      </c>
      <c r="E173" s="20">
        <f t="shared" si="111"/>
        <v>29.696476325335809</v>
      </c>
      <c r="F173" s="20">
        <f t="shared" si="111"/>
        <v>37.20789241133307</v>
      </c>
      <c r="G173" s="20">
        <f t="shared" si="111"/>
        <v>31.775075147088639</v>
      </c>
      <c r="H173" s="20">
        <f t="shared" si="111"/>
        <v>28.229733201714865</v>
      </c>
      <c r="I173" s="20">
        <f t="shared" si="111"/>
        <v>30.773374300642274</v>
      </c>
      <c r="J173" s="20">
        <f t="shared" si="111"/>
        <v>43.762894167069376</v>
      </c>
      <c r="K173" s="20">
        <f t="shared" si="111"/>
        <v>32.594129781323034</v>
      </c>
      <c r="L173" s="20">
        <f t="shared" si="111"/>
        <v>32.405027449964791</v>
      </c>
      <c r="M173" s="20">
        <f t="shared" si="111"/>
        <v>32.025759008873706</v>
      </c>
      <c r="N173" s="20">
        <f t="shared" si="111"/>
        <v>29.08192743178272</v>
      </c>
      <c r="O173" s="20">
        <f t="shared" si="111"/>
        <v>27.060690152526167</v>
      </c>
      <c r="P173" s="20">
        <f t="shared" si="111"/>
        <v>27.155250490070024</v>
      </c>
      <c r="Q173" s="20">
        <f t="shared" si="111"/>
        <v>27.057622592972919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52.252696946467822</v>
      </c>
      <c r="C174" s="20">
        <f t="shared" si="112"/>
        <v>38.298654715168489</v>
      </c>
      <c r="D174" s="20">
        <f t="shared" si="112"/>
        <v>42.142507082497843</v>
      </c>
      <c r="E174" s="20">
        <f t="shared" si="112"/>
        <v>36.275374930494181</v>
      </c>
      <c r="F174" s="20">
        <f t="shared" si="112"/>
        <v>44.013290559915326</v>
      </c>
      <c r="G174" s="20">
        <f t="shared" si="112"/>
        <v>36.993166848614315</v>
      </c>
      <c r="H174" s="20">
        <f t="shared" si="112"/>
        <v>35.603389837482304</v>
      </c>
      <c r="I174" s="20">
        <f t="shared" si="112"/>
        <v>40.5903244867608</v>
      </c>
      <c r="J174" s="20">
        <f t="shared" si="112"/>
        <v>53.887161233956007</v>
      </c>
      <c r="K174" s="20">
        <f t="shared" si="112"/>
        <v>41.156021794117621</v>
      </c>
      <c r="L174" s="20">
        <f t="shared" si="112"/>
        <v>36.529989405516126</v>
      </c>
      <c r="M174" s="20">
        <f t="shared" si="112"/>
        <v>32.888409872160615</v>
      </c>
      <c r="N174" s="20">
        <f t="shared" si="112"/>
        <v>30.842215808286781</v>
      </c>
      <c r="O174" s="20">
        <f t="shared" si="112"/>
        <v>30.693177160595017</v>
      </c>
      <c r="P174" s="20">
        <f t="shared" si="112"/>
        <v>32.256451077031151</v>
      </c>
      <c r="Q174" s="20">
        <f t="shared" si="112"/>
        <v>29.793455762955208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64.264538391536178</v>
      </c>
      <c r="C175" s="24">
        <f t="shared" si="113"/>
        <v>61.04754091679979</v>
      </c>
      <c r="D175" s="24">
        <f t="shared" si="113"/>
        <v>42.185197143143512</v>
      </c>
      <c r="E175" s="24">
        <f t="shared" si="113"/>
        <v>53.082416872050587</v>
      </c>
      <c r="F175" s="24">
        <f t="shared" si="113"/>
        <v>62.982355610474968</v>
      </c>
      <c r="G175" s="24">
        <f t="shared" si="113"/>
        <v>48.089637702974471</v>
      </c>
      <c r="H175" s="24">
        <f t="shared" si="113"/>
        <v>51.428013716402191</v>
      </c>
      <c r="I175" s="24">
        <f t="shared" si="113"/>
        <v>53.621647557173631</v>
      </c>
      <c r="J175" s="24">
        <f t="shared" si="113"/>
        <v>113.24528104252464</v>
      </c>
      <c r="K175" s="24">
        <f t="shared" si="113"/>
        <v>83.567483811556187</v>
      </c>
      <c r="L175" s="24">
        <f t="shared" si="113"/>
        <v>132.42132586328361</v>
      </c>
      <c r="M175" s="24">
        <f t="shared" si="113"/>
        <v>127.96598345912139</v>
      </c>
      <c r="N175" s="24">
        <f t="shared" si="113"/>
        <v>125.25473133731052</v>
      </c>
      <c r="O175" s="24">
        <f t="shared" si="113"/>
        <v>130.29123826597615</v>
      </c>
      <c r="P175" s="24">
        <f t="shared" si="113"/>
        <v>120.81725298211086</v>
      </c>
      <c r="Q175" s="24">
        <f t="shared" si="113"/>
        <v>131.84607638627278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62.068317963761679</v>
      </c>
      <c r="C176" s="22">
        <f t="shared" si="114"/>
        <v>59.405927329420578</v>
      </c>
      <c r="D176" s="22">
        <f t="shared" si="114"/>
        <v>36.334184390757606</v>
      </c>
      <c r="E176" s="22">
        <f t="shared" si="114"/>
        <v>50.438810022318762</v>
      </c>
      <c r="F176" s="22">
        <f t="shared" si="114"/>
        <v>61.101298342660975</v>
      </c>
      <c r="G176" s="22">
        <f t="shared" si="114"/>
        <v>44.775015061231876</v>
      </c>
      <c r="H176" s="22">
        <f t="shared" si="114"/>
        <v>47.732473490126921</v>
      </c>
      <c r="I176" s="22">
        <f t="shared" si="114"/>
        <v>50.264107025063936</v>
      </c>
      <c r="J176" s="22">
        <f t="shared" si="114"/>
        <v>109.15399499535076</v>
      </c>
      <c r="K176" s="22">
        <f t="shared" si="114"/>
        <v>80.844023934779358</v>
      </c>
      <c r="L176" s="22">
        <f t="shared" si="114"/>
        <v>93.193368312720779</v>
      </c>
      <c r="M176" s="22">
        <f t="shared" si="114"/>
        <v>88.077453489383998</v>
      </c>
      <c r="N176" s="22">
        <f t="shared" si="114"/>
        <v>87.887107190841007</v>
      </c>
      <c r="O176" s="22">
        <f t="shared" si="114"/>
        <v>86.367546639833009</v>
      </c>
      <c r="P176" s="22">
        <f t="shared" si="114"/>
        <v>91.4129535100233</v>
      </c>
      <c r="Q176" s="22">
        <f t="shared" si="114"/>
        <v>93.15005362229212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548.02878885529128</v>
      </c>
      <c r="C177" s="20">
        <f t="shared" si="115"/>
        <v>518.10620208529781</v>
      </c>
      <c r="D177" s="20">
        <f t="shared" si="115"/>
        <v>212.48983827352026</v>
      </c>
      <c r="E177" s="20">
        <f t="shared" si="115"/>
        <v>400.25393698685087</v>
      </c>
      <c r="F177" s="20">
        <f t="shared" si="115"/>
        <v>550.57910294928411</v>
      </c>
      <c r="G177" s="20">
        <f t="shared" si="115"/>
        <v>331.85399647518409</v>
      </c>
      <c r="H177" s="20">
        <f t="shared" si="115"/>
        <v>337.15403440346228</v>
      </c>
      <c r="I177" s="20">
        <f t="shared" si="115"/>
        <v>363.76399747206608</v>
      </c>
      <c r="J177" s="20">
        <f t="shared" si="115"/>
        <v>776.74188535650501</v>
      </c>
      <c r="K177" s="20">
        <f t="shared" si="115"/>
        <v>573.04058357118436</v>
      </c>
      <c r="L177" s="20">
        <f t="shared" si="115"/>
        <v>603.71437948746177</v>
      </c>
      <c r="M177" s="20">
        <f t="shared" si="115"/>
        <v>547.83122748120911</v>
      </c>
      <c r="N177" s="20">
        <f t="shared" si="115"/>
        <v>524.13162970358235</v>
      </c>
      <c r="O177" s="20">
        <f t="shared" si="115"/>
        <v>508.88542274550008</v>
      </c>
      <c r="P177" s="20">
        <f t="shared" si="115"/>
        <v>498.71081833426888</v>
      </c>
      <c r="Q177" s="20">
        <f t="shared" si="115"/>
        <v>486.62257596764226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46.140814525271374</v>
      </c>
      <c r="C178" s="20">
        <f t="shared" si="116"/>
        <v>43.25696578487829</v>
      </c>
      <c r="D178" s="20">
        <f t="shared" si="116"/>
        <v>16.348655969727844</v>
      </c>
      <c r="E178" s="20">
        <f t="shared" si="116"/>
        <v>32.780485466750704</v>
      </c>
      <c r="F178" s="20">
        <f t="shared" si="116"/>
        <v>46.002883706345628</v>
      </c>
      <c r="G178" s="20">
        <f t="shared" si="116"/>
        <v>26.967341283280721</v>
      </c>
      <c r="H178" s="20">
        <f t="shared" si="116"/>
        <v>27.463940688128737</v>
      </c>
      <c r="I178" s="20">
        <f t="shared" si="116"/>
        <v>29.771644031991396</v>
      </c>
      <c r="J178" s="20">
        <f t="shared" si="116"/>
        <v>65.259623958722372</v>
      </c>
      <c r="K178" s="20">
        <f t="shared" si="116"/>
        <v>47.520640819294712</v>
      </c>
      <c r="L178" s="20">
        <f t="shared" si="116"/>
        <v>51.154387716937578</v>
      </c>
      <c r="M178" s="20">
        <f t="shared" si="116"/>
        <v>46.376237191039415</v>
      </c>
      <c r="N178" s="20">
        <f t="shared" si="116"/>
        <v>44.80511090405863</v>
      </c>
      <c r="O178" s="20">
        <f t="shared" si="116"/>
        <v>43.934406450908675</v>
      </c>
      <c r="P178" s="20">
        <f t="shared" si="116"/>
        <v>41.971317433712962</v>
      </c>
      <c r="Q178" s="20">
        <f t="shared" si="116"/>
        <v>41.262425086247788</v>
      </c>
    </row>
    <row r="179" spans="1:17" ht="11.45" customHeight="1" x14ac:dyDescent="0.25">
      <c r="A179" s="19" t="str">
        <f>$A$21</f>
        <v>Rail transport</v>
      </c>
      <c r="B179" s="21" t="str">
        <f t="shared" ref="B179:Q179" si="117">IF(B47=0,"",B47/B21*1000)</f>
        <v/>
      </c>
      <c r="C179" s="21" t="str">
        <f t="shared" si="117"/>
        <v/>
      </c>
      <c r="D179" s="21" t="str">
        <f t="shared" si="117"/>
        <v/>
      </c>
      <c r="E179" s="21" t="str">
        <f t="shared" si="117"/>
        <v/>
      </c>
      <c r="F179" s="21" t="str">
        <f t="shared" si="117"/>
        <v/>
      </c>
      <c r="G179" s="21" t="str">
        <f t="shared" si="117"/>
        <v/>
      </c>
      <c r="H179" s="21" t="str">
        <f t="shared" si="117"/>
        <v/>
      </c>
      <c r="I179" s="21" t="str">
        <f t="shared" si="117"/>
        <v/>
      </c>
      <c r="J179" s="21" t="str">
        <f t="shared" si="117"/>
        <v/>
      </c>
      <c r="K179" s="21" t="str">
        <f t="shared" si="117"/>
        <v/>
      </c>
      <c r="L179" s="21" t="str">
        <f t="shared" si="117"/>
        <v/>
      </c>
      <c r="M179" s="21" t="str">
        <f t="shared" si="117"/>
        <v/>
      </c>
      <c r="N179" s="21" t="str">
        <f t="shared" si="117"/>
        <v/>
      </c>
      <c r="O179" s="21" t="str">
        <f t="shared" si="117"/>
        <v/>
      </c>
      <c r="P179" s="21" t="str">
        <f t="shared" si="117"/>
        <v/>
      </c>
      <c r="Q179" s="21" t="str">
        <f t="shared" si="117"/>
        <v/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218.18401995909795</v>
      </c>
      <c r="C180" s="21">
        <f t="shared" si="118"/>
        <v>179.23968738994952</v>
      </c>
      <c r="D180" s="21">
        <f t="shared" si="118"/>
        <v>191.61760769177809</v>
      </c>
      <c r="E180" s="21">
        <f t="shared" si="118"/>
        <v>167.08090132010895</v>
      </c>
      <c r="F180" s="21">
        <f t="shared" si="118"/>
        <v>203.93601747777018</v>
      </c>
      <c r="G180" s="21">
        <f t="shared" si="118"/>
        <v>169.19698362065873</v>
      </c>
      <c r="H180" s="21">
        <f t="shared" si="118"/>
        <v>168.70259753344718</v>
      </c>
      <c r="I180" s="21">
        <f t="shared" si="118"/>
        <v>186.59527058802254</v>
      </c>
      <c r="J180" s="21">
        <f t="shared" si="118"/>
        <v>279.69778395527601</v>
      </c>
      <c r="K180" s="21">
        <f t="shared" si="118"/>
        <v>192.15706062205217</v>
      </c>
      <c r="L180" s="21">
        <f t="shared" si="118"/>
        <v>203.57566438729887</v>
      </c>
      <c r="M180" s="21">
        <f t="shared" si="118"/>
        <v>218.45076312696949</v>
      </c>
      <c r="N180" s="21">
        <f t="shared" si="118"/>
        <v>198.07953581440884</v>
      </c>
      <c r="O180" s="21">
        <f t="shared" si="118"/>
        <v>177.29768408173604</v>
      </c>
      <c r="P180" s="21">
        <f t="shared" si="118"/>
        <v>162.73040025874167</v>
      </c>
      <c r="Q180" s="21">
        <f t="shared" si="118"/>
        <v>172.09402771571266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264.89422295311846</v>
      </c>
      <c r="C181" s="20">
        <f t="shared" si="119"/>
        <v>221.74449159211176</v>
      </c>
      <c r="D181" s="20">
        <f t="shared" si="119"/>
        <v>240.6324035045152</v>
      </c>
      <c r="E181" s="20">
        <f t="shared" si="119"/>
        <v>199.29882193969971</v>
      </c>
      <c r="F181" s="20">
        <f t="shared" si="119"/>
        <v>257.46130008763151</v>
      </c>
      <c r="G181" s="20">
        <f t="shared" si="119"/>
        <v>212.1850266414167</v>
      </c>
      <c r="H181" s="20">
        <f t="shared" si="119"/>
        <v>196.7934310597677</v>
      </c>
      <c r="I181" s="20">
        <f t="shared" si="119"/>
        <v>217.73840923783132</v>
      </c>
      <c r="J181" s="20">
        <f t="shared" si="119"/>
        <v>326.89048052863888</v>
      </c>
      <c r="K181" s="20">
        <f t="shared" si="119"/>
        <v>225.74614972405772</v>
      </c>
      <c r="L181" s="20">
        <f t="shared" si="119"/>
        <v>224.22350803184514</v>
      </c>
      <c r="M181" s="20">
        <f t="shared" si="119"/>
        <v>233.94563067814804</v>
      </c>
      <c r="N181" s="20">
        <f t="shared" si="119"/>
        <v>218.4467216496252</v>
      </c>
      <c r="O181" s="20">
        <f t="shared" si="119"/>
        <v>203.92518591122263</v>
      </c>
      <c r="P181" s="20">
        <f t="shared" si="119"/>
        <v>191.50684328693762</v>
      </c>
      <c r="Q181" s="20">
        <f t="shared" si="119"/>
        <v>198.01039386350533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106.0161613912566</v>
      </c>
      <c r="C182" s="20">
        <f t="shared" si="120"/>
        <v>91.275807382305842</v>
      </c>
      <c r="D182" s="20">
        <f t="shared" si="120"/>
        <v>99.179907176573352</v>
      </c>
      <c r="E182" s="20">
        <f t="shared" si="120"/>
        <v>83.163883626268401</v>
      </c>
      <c r="F182" s="20">
        <f t="shared" si="120"/>
        <v>104.89022899603246</v>
      </c>
      <c r="G182" s="20">
        <f t="shared" si="120"/>
        <v>84.180368703255894</v>
      </c>
      <c r="H182" s="20">
        <f t="shared" si="120"/>
        <v>77.361458609777912</v>
      </c>
      <c r="I182" s="20">
        <f t="shared" si="120"/>
        <v>81.209552074244499</v>
      </c>
      <c r="J182" s="20">
        <f t="shared" si="120"/>
        <v>122.85735809994866</v>
      </c>
      <c r="K182" s="20">
        <f t="shared" si="120"/>
        <v>91.69290471600452</v>
      </c>
      <c r="L182" s="20">
        <f t="shared" si="120"/>
        <v>91.059878730061271</v>
      </c>
      <c r="M182" s="20">
        <f t="shared" si="120"/>
        <v>99.291825394328058</v>
      </c>
      <c r="N182" s="20">
        <f t="shared" si="120"/>
        <v>95.970362659113633</v>
      </c>
      <c r="O182" s="20">
        <f t="shared" si="120"/>
        <v>90.98862231209776</v>
      </c>
      <c r="P182" s="20">
        <f t="shared" si="120"/>
        <v>81.791479163615307</v>
      </c>
      <c r="Q182" s="20">
        <f t="shared" si="120"/>
        <v>89.907840299019583</v>
      </c>
    </row>
    <row r="183" spans="1:17" ht="11.45" customHeight="1" x14ac:dyDescent="0.25">
      <c r="A183" s="19" t="s">
        <v>32</v>
      </c>
      <c r="B183" s="18" t="str">
        <f t="shared" ref="B183:Q183" si="121">IF(B51=0,"",B51/B25*1000)</f>
        <v/>
      </c>
      <c r="C183" s="18" t="str">
        <f t="shared" si="121"/>
        <v/>
      </c>
      <c r="D183" s="18" t="str">
        <f t="shared" si="121"/>
        <v/>
      </c>
      <c r="E183" s="18" t="str">
        <f t="shared" si="121"/>
        <v/>
      </c>
      <c r="F183" s="18" t="str">
        <f t="shared" si="121"/>
        <v/>
      </c>
      <c r="G183" s="18" t="str">
        <f t="shared" si="121"/>
        <v/>
      </c>
      <c r="H183" s="18" t="str">
        <f t="shared" si="121"/>
        <v/>
      </c>
      <c r="I183" s="18" t="str">
        <f t="shared" si="121"/>
        <v/>
      </c>
      <c r="J183" s="18" t="str">
        <f t="shared" si="121"/>
        <v/>
      </c>
      <c r="K183" s="18" t="str">
        <f t="shared" si="121"/>
        <v/>
      </c>
      <c r="L183" s="18">
        <f t="shared" si="121"/>
        <v>8176.8069056248414</v>
      </c>
      <c r="M183" s="18">
        <f t="shared" si="121"/>
        <v>8693.3451478924217</v>
      </c>
      <c r="N183" s="18">
        <f t="shared" si="121"/>
        <v>7615.3626739407518</v>
      </c>
      <c r="O183" s="18">
        <f t="shared" si="121"/>
        <v>9822.7773137155218</v>
      </c>
      <c r="P183" s="18">
        <f t="shared" si="121"/>
        <v>6017.6149860311925</v>
      </c>
      <c r="Q183" s="18">
        <f t="shared" si="121"/>
        <v>7208.6435563848909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>
        <f t="shared" si="122"/>
        <v>8176.8069056248414</v>
      </c>
      <c r="M184" s="16">
        <f t="shared" si="122"/>
        <v>8693.3451478924217</v>
      </c>
      <c r="N184" s="16">
        <f t="shared" si="122"/>
        <v>7615.3626739407518</v>
      </c>
      <c r="O184" s="16">
        <f t="shared" si="122"/>
        <v>9822.7773137155218</v>
      </c>
      <c r="P184" s="16">
        <f t="shared" si="122"/>
        <v>6017.6149860311925</v>
      </c>
      <c r="Q184" s="16">
        <f t="shared" si="122"/>
        <v>7208.6435563848909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120.7550472080116</v>
      </c>
      <c r="C188" s="24">
        <f t="shared" si="124"/>
        <v>106.8209242870831</v>
      </c>
      <c r="D188" s="24">
        <f t="shared" si="124"/>
        <v>107.23541514123181</v>
      </c>
      <c r="E188" s="24">
        <f t="shared" si="124"/>
        <v>102.29475142274708</v>
      </c>
      <c r="F188" s="24">
        <f t="shared" si="124"/>
        <v>110.24215039311679</v>
      </c>
      <c r="G188" s="24">
        <f t="shared" si="124"/>
        <v>100.19619647691913</v>
      </c>
      <c r="H188" s="24">
        <f t="shared" si="124"/>
        <v>99.451595057903106</v>
      </c>
      <c r="I188" s="24">
        <f t="shared" si="124"/>
        <v>96.357456689039367</v>
      </c>
      <c r="J188" s="24">
        <f t="shared" si="124"/>
        <v>132.55852310852885</v>
      </c>
      <c r="K188" s="24">
        <f t="shared" si="124"/>
        <v>110.3843394970711</v>
      </c>
      <c r="L188" s="24">
        <f t="shared" si="124"/>
        <v>116.84614776547177</v>
      </c>
      <c r="M188" s="24">
        <f t="shared" si="124"/>
        <v>112.98326055931636</v>
      </c>
      <c r="N188" s="24">
        <f t="shared" si="124"/>
        <v>108.89024213747059</v>
      </c>
      <c r="O188" s="24">
        <f t="shared" si="124"/>
        <v>104.9054626554144</v>
      </c>
      <c r="P188" s="24">
        <f t="shared" si="124"/>
        <v>100.56959722033758</v>
      </c>
      <c r="Q188" s="24">
        <f t="shared" si="124"/>
        <v>100.10625307567875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125.30541200389642</v>
      </c>
      <c r="C189" s="22">
        <f t="shared" si="125"/>
        <v>119.02696084605135</v>
      </c>
      <c r="D189" s="22">
        <f t="shared" si="125"/>
        <v>109.13409404790636</v>
      </c>
      <c r="E189" s="22">
        <f t="shared" si="125"/>
        <v>112.31914552055127</v>
      </c>
      <c r="F189" s="22">
        <f t="shared" si="125"/>
        <v>105.19659175778592</v>
      </c>
      <c r="G189" s="22">
        <f t="shared" si="125"/>
        <v>102.63663146013391</v>
      </c>
      <c r="H189" s="22">
        <f t="shared" si="125"/>
        <v>110.96961429633883</v>
      </c>
      <c r="I189" s="22">
        <f t="shared" si="125"/>
        <v>96.903850675295004</v>
      </c>
      <c r="J189" s="22">
        <f t="shared" si="125"/>
        <v>129.89875375508402</v>
      </c>
      <c r="K189" s="22">
        <f t="shared" si="125"/>
        <v>119.84349482983509</v>
      </c>
      <c r="L189" s="22">
        <f t="shared" si="125"/>
        <v>136.55524811230566</v>
      </c>
      <c r="M189" s="22">
        <f t="shared" si="125"/>
        <v>131.07476520170877</v>
      </c>
      <c r="N189" s="22">
        <f t="shared" si="125"/>
        <v>132.67225974448243</v>
      </c>
      <c r="O189" s="22">
        <f t="shared" si="125"/>
        <v>132.39550203362253</v>
      </c>
      <c r="P189" s="22">
        <f t="shared" si="125"/>
        <v>120.31486480836612</v>
      </c>
      <c r="Q189" s="22">
        <f t="shared" si="125"/>
        <v>121.24833850232858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106.72473182549497</v>
      </c>
      <c r="C190" s="20">
        <f t="shared" si="126"/>
        <v>106.27343317776081</v>
      </c>
      <c r="D190" s="20">
        <f t="shared" si="126"/>
        <v>105.82653074290563</v>
      </c>
      <c r="E190" s="20">
        <f t="shared" si="126"/>
        <v>105.36688850059633</v>
      </c>
      <c r="F190" s="20">
        <f t="shared" si="126"/>
        <v>104.92460372929825</v>
      </c>
      <c r="G190" s="20">
        <f t="shared" si="126"/>
        <v>104.54560819302014</v>
      </c>
      <c r="H190" s="20">
        <f t="shared" si="126"/>
        <v>104.1323326984328</v>
      </c>
      <c r="I190" s="20">
        <f t="shared" si="126"/>
        <v>103.4880814072832</v>
      </c>
      <c r="J190" s="20">
        <f t="shared" si="126"/>
        <v>102.05465320258305</v>
      </c>
      <c r="K190" s="20">
        <f t="shared" si="126"/>
        <v>100.79977112981076</v>
      </c>
      <c r="L190" s="20">
        <f t="shared" si="126"/>
        <v>99.230196602303451</v>
      </c>
      <c r="M190" s="20">
        <f t="shared" si="126"/>
        <v>97.898125085845919</v>
      </c>
      <c r="N190" s="20">
        <f t="shared" si="126"/>
        <v>96.159283677059136</v>
      </c>
      <c r="O190" s="20">
        <f t="shared" si="126"/>
        <v>94.673782155321973</v>
      </c>
      <c r="P190" s="20">
        <f t="shared" si="126"/>
        <v>93.239946886283846</v>
      </c>
      <c r="Q190" s="20">
        <f t="shared" si="126"/>
        <v>91.425959151667954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134.82580568571427</v>
      </c>
      <c r="C191" s="20">
        <f t="shared" si="127"/>
        <v>128.38623679412393</v>
      </c>
      <c r="D191" s="20">
        <f t="shared" si="127"/>
        <v>129.24536309778065</v>
      </c>
      <c r="E191" s="20">
        <f t="shared" si="127"/>
        <v>124.87974671014223</v>
      </c>
      <c r="F191" s="20">
        <f t="shared" si="127"/>
        <v>108.98374421530102</v>
      </c>
      <c r="G191" s="20">
        <f t="shared" si="127"/>
        <v>114.67552061036972</v>
      </c>
      <c r="H191" s="20">
        <f t="shared" si="127"/>
        <v>124.75219298078009</v>
      </c>
      <c r="I191" s="20">
        <f t="shared" si="127"/>
        <v>105.57572430541245</v>
      </c>
      <c r="J191" s="20">
        <f t="shared" si="127"/>
        <v>128.89498017895247</v>
      </c>
      <c r="K191" s="20">
        <f t="shared" si="127"/>
        <v>123.95619057357499</v>
      </c>
      <c r="L191" s="20">
        <f t="shared" si="127"/>
        <v>141.16028505411546</v>
      </c>
      <c r="M191" s="20">
        <f t="shared" si="127"/>
        <v>132.96206834598766</v>
      </c>
      <c r="N191" s="20">
        <f t="shared" si="127"/>
        <v>131.7631931442715</v>
      </c>
      <c r="O191" s="20">
        <f t="shared" si="127"/>
        <v>131.04901732483273</v>
      </c>
      <c r="P191" s="20">
        <f t="shared" si="127"/>
        <v>114.1989101705893</v>
      </c>
      <c r="Q191" s="20">
        <f t="shared" si="127"/>
        <v>114.67523612154797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89.34007372538882</v>
      </c>
      <c r="C192" s="20">
        <f t="shared" si="128"/>
        <v>84.078285866798183</v>
      </c>
      <c r="D192" s="20">
        <f t="shared" si="128"/>
        <v>31.857994361156578</v>
      </c>
      <c r="E192" s="20">
        <f t="shared" si="128"/>
        <v>64.11359906611213</v>
      </c>
      <c r="F192" s="20">
        <f t="shared" si="128"/>
        <v>90.444586025490423</v>
      </c>
      <c r="G192" s="20">
        <f t="shared" si="128"/>
        <v>53.378208450092075</v>
      </c>
      <c r="H192" s="20">
        <f t="shared" si="128"/>
        <v>54.89301362429719</v>
      </c>
      <c r="I192" s="20">
        <f t="shared" si="128"/>
        <v>60.413110743408183</v>
      </c>
      <c r="J192" s="20">
        <f t="shared" si="128"/>
        <v>136.15790944961117</v>
      </c>
      <c r="K192" s="20">
        <f t="shared" si="128"/>
        <v>102.63958805301576</v>
      </c>
      <c r="L192" s="20">
        <f t="shared" si="128"/>
        <v>119.12016732439396</v>
      </c>
      <c r="M192" s="20">
        <f t="shared" si="128"/>
        <v>124.415094095456</v>
      </c>
      <c r="N192" s="20">
        <f t="shared" si="128"/>
        <v>140.35789350861387</v>
      </c>
      <c r="O192" s="20">
        <f t="shared" si="128"/>
        <v>142.97526169331141</v>
      </c>
      <c r="P192" s="20">
        <f t="shared" si="128"/>
        <v>157.94696446363949</v>
      </c>
      <c r="Q192" s="20">
        <f t="shared" si="128"/>
        <v>159.68764595955611</v>
      </c>
    </row>
    <row r="193" spans="1:17" ht="11.45" customHeight="1" x14ac:dyDescent="0.25">
      <c r="A193" s="19" t="str">
        <f>$A$9</f>
        <v>Rail, metro and tram</v>
      </c>
      <c r="B193" s="21" t="str">
        <f t="shared" ref="B193:Q193" si="129">IF(B9=0,"",B61/B9*1000)</f>
        <v/>
      </c>
      <c r="C193" s="21" t="str">
        <f t="shared" si="129"/>
        <v/>
      </c>
      <c r="D193" s="21" t="str">
        <f t="shared" si="129"/>
        <v/>
      </c>
      <c r="E193" s="21" t="str">
        <f t="shared" si="129"/>
        <v/>
      </c>
      <c r="F193" s="21" t="str">
        <f t="shared" si="129"/>
        <v/>
      </c>
      <c r="G193" s="21" t="str">
        <f t="shared" si="129"/>
        <v/>
      </c>
      <c r="H193" s="21" t="str">
        <f t="shared" si="129"/>
        <v/>
      </c>
      <c r="I193" s="21" t="str">
        <f t="shared" si="129"/>
        <v/>
      </c>
      <c r="J193" s="21" t="str">
        <f t="shared" si="129"/>
        <v/>
      </c>
      <c r="K193" s="21" t="str">
        <f t="shared" si="129"/>
        <v/>
      </c>
      <c r="L193" s="21" t="str">
        <f t="shared" si="129"/>
        <v/>
      </c>
      <c r="M193" s="21" t="str">
        <f t="shared" si="129"/>
        <v/>
      </c>
      <c r="N193" s="21" t="str">
        <f t="shared" si="129"/>
        <v/>
      </c>
      <c r="O193" s="21" t="str">
        <f t="shared" si="129"/>
        <v/>
      </c>
      <c r="P193" s="21" t="str">
        <f t="shared" si="129"/>
        <v/>
      </c>
      <c r="Q193" s="21" t="str">
        <f t="shared" si="129"/>
        <v/>
      </c>
    </row>
    <row r="194" spans="1:17" ht="11.45" customHeight="1" x14ac:dyDescent="0.25">
      <c r="A194" s="17" t="str">
        <f>$A$10</f>
        <v>Metro and tram, urban light rail</v>
      </c>
      <c r="B194" s="20" t="str">
        <f t="shared" ref="B194:Q194" si="130">IF(B10=0,"",B62/B10*1000)</f>
        <v/>
      </c>
      <c r="C194" s="20" t="str">
        <f t="shared" si="130"/>
        <v/>
      </c>
      <c r="D194" s="20" t="str">
        <f t="shared" si="130"/>
        <v/>
      </c>
      <c r="E194" s="20" t="str">
        <f t="shared" si="130"/>
        <v/>
      </c>
      <c r="F194" s="20" t="str">
        <f t="shared" si="130"/>
        <v/>
      </c>
      <c r="G194" s="20" t="str">
        <f t="shared" si="130"/>
        <v/>
      </c>
      <c r="H194" s="20" t="str">
        <f t="shared" si="130"/>
        <v/>
      </c>
      <c r="I194" s="20" t="str">
        <f t="shared" si="130"/>
        <v/>
      </c>
      <c r="J194" s="20" t="str">
        <f t="shared" si="130"/>
        <v/>
      </c>
      <c r="K194" s="20" t="str">
        <f t="shared" si="130"/>
        <v/>
      </c>
      <c r="L194" s="20" t="str">
        <f t="shared" si="130"/>
        <v/>
      </c>
      <c r="M194" s="20" t="str">
        <f t="shared" si="130"/>
        <v/>
      </c>
      <c r="N194" s="20" t="str">
        <f t="shared" si="130"/>
        <v/>
      </c>
      <c r="O194" s="20" t="str">
        <f t="shared" si="130"/>
        <v/>
      </c>
      <c r="P194" s="20" t="str">
        <f t="shared" si="130"/>
        <v/>
      </c>
      <c r="Q194" s="20" t="str">
        <f t="shared" si="130"/>
        <v/>
      </c>
    </row>
    <row r="195" spans="1:17" ht="11.45" customHeight="1" x14ac:dyDescent="0.25">
      <c r="A195" s="17" t="str">
        <f>$A$11</f>
        <v>Conventional passenger trains</v>
      </c>
      <c r="B195" s="20" t="str">
        <f t="shared" ref="B195:Q195" si="131">IF(B11=0,"",B63/B11*1000)</f>
        <v/>
      </c>
      <c r="C195" s="20" t="str">
        <f t="shared" si="131"/>
        <v/>
      </c>
      <c r="D195" s="20" t="str">
        <f t="shared" si="131"/>
        <v/>
      </c>
      <c r="E195" s="20" t="str">
        <f t="shared" si="131"/>
        <v/>
      </c>
      <c r="F195" s="20" t="str">
        <f t="shared" si="131"/>
        <v/>
      </c>
      <c r="G195" s="20" t="str">
        <f t="shared" si="131"/>
        <v/>
      </c>
      <c r="H195" s="20" t="str">
        <f t="shared" si="131"/>
        <v/>
      </c>
      <c r="I195" s="20" t="str">
        <f t="shared" si="131"/>
        <v/>
      </c>
      <c r="J195" s="20" t="str">
        <f t="shared" si="131"/>
        <v/>
      </c>
      <c r="K195" s="20" t="str">
        <f t="shared" si="131"/>
        <v/>
      </c>
      <c r="L195" s="20" t="str">
        <f t="shared" si="131"/>
        <v/>
      </c>
      <c r="M195" s="20" t="str">
        <f t="shared" si="131"/>
        <v/>
      </c>
      <c r="N195" s="20" t="str">
        <f t="shared" si="131"/>
        <v/>
      </c>
      <c r="O195" s="20" t="str">
        <f t="shared" si="131"/>
        <v/>
      </c>
      <c r="P195" s="20" t="str">
        <f t="shared" si="131"/>
        <v/>
      </c>
      <c r="Q195" s="20" t="str">
        <f t="shared" si="131"/>
        <v/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117.37797970078533</v>
      </c>
      <c r="C197" s="21">
        <f t="shared" si="133"/>
        <v>96.810100469830886</v>
      </c>
      <c r="D197" s="21">
        <f t="shared" si="133"/>
        <v>105.43318759932261</v>
      </c>
      <c r="E197" s="21">
        <f t="shared" si="133"/>
        <v>92.542834495648094</v>
      </c>
      <c r="F197" s="21">
        <f t="shared" si="133"/>
        <v>115.08221462249784</v>
      </c>
      <c r="G197" s="21">
        <f t="shared" si="133"/>
        <v>97.869775817867094</v>
      </c>
      <c r="H197" s="21">
        <f t="shared" si="133"/>
        <v>87.801948015184934</v>
      </c>
      <c r="I197" s="21">
        <f t="shared" si="133"/>
        <v>95.834849853279863</v>
      </c>
      <c r="J197" s="21">
        <f t="shared" si="133"/>
        <v>135.14616095952002</v>
      </c>
      <c r="K197" s="21">
        <f t="shared" si="133"/>
        <v>100.67205964078468</v>
      </c>
      <c r="L197" s="21">
        <f t="shared" si="133"/>
        <v>98.957213975696661</v>
      </c>
      <c r="M197" s="21">
        <f t="shared" si="133"/>
        <v>96.6981763572293</v>
      </c>
      <c r="N197" s="21">
        <f t="shared" si="133"/>
        <v>88.239646569421268</v>
      </c>
      <c r="O197" s="21">
        <f t="shared" si="133"/>
        <v>83.120726085090439</v>
      </c>
      <c r="P197" s="21">
        <f t="shared" si="133"/>
        <v>83.817461643573679</v>
      </c>
      <c r="Q197" s="21">
        <f t="shared" si="133"/>
        <v>82.391501424735381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107.33188634465891</v>
      </c>
      <c r="C199" s="20">
        <f t="shared" si="135"/>
        <v>92.410915332965658</v>
      </c>
      <c r="D199" s="20">
        <f t="shared" si="135"/>
        <v>101.40370519824423</v>
      </c>
      <c r="E199" s="20">
        <f t="shared" si="135"/>
        <v>89.395575889740584</v>
      </c>
      <c r="F199" s="20">
        <f t="shared" si="135"/>
        <v>111.97524664097801</v>
      </c>
      <c r="G199" s="20">
        <f t="shared" si="135"/>
        <v>95.622734000947375</v>
      </c>
      <c r="H199" s="20">
        <f t="shared" si="135"/>
        <v>84.980225570667713</v>
      </c>
      <c r="I199" s="20">
        <f t="shared" si="135"/>
        <v>92.607617234486483</v>
      </c>
      <c r="J199" s="20">
        <f t="shared" si="135"/>
        <v>131.7398429297553</v>
      </c>
      <c r="K199" s="20">
        <f t="shared" si="135"/>
        <v>98.118408746710713</v>
      </c>
      <c r="L199" s="20">
        <f t="shared" si="135"/>
        <v>97.549152258881549</v>
      </c>
      <c r="M199" s="20">
        <f t="shared" si="135"/>
        <v>96.407436981395435</v>
      </c>
      <c r="N199" s="20">
        <f t="shared" si="135"/>
        <v>87.545593701627894</v>
      </c>
      <c r="O199" s="20">
        <f t="shared" si="135"/>
        <v>81.461044524498945</v>
      </c>
      <c r="P199" s="20">
        <f t="shared" si="135"/>
        <v>81.745700378562304</v>
      </c>
      <c r="Q199" s="20">
        <f t="shared" si="135"/>
        <v>81.451810221754243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157.26133682085796</v>
      </c>
      <c r="C200" s="20">
        <f t="shared" si="136"/>
        <v>115.25456252178411</v>
      </c>
      <c r="D200" s="20">
        <f t="shared" si="136"/>
        <v>126.86197678150846</v>
      </c>
      <c r="E200" s="20">
        <f t="shared" si="136"/>
        <v>109.200094886716</v>
      </c>
      <c r="F200" s="20">
        <f t="shared" si="136"/>
        <v>132.45574383639149</v>
      </c>
      <c r="G200" s="20">
        <f t="shared" si="136"/>
        <v>111.32586585690015</v>
      </c>
      <c r="H200" s="20">
        <f t="shared" si="136"/>
        <v>107.17721197895951</v>
      </c>
      <c r="I200" s="20">
        <f t="shared" si="136"/>
        <v>122.15018076243577</v>
      </c>
      <c r="J200" s="20">
        <f t="shared" si="136"/>
        <v>162.21701722446116</v>
      </c>
      <c r="K200" s="20">
        <f t="shared" si="136"/>
        <v>123.89235104223279</v>
      </c>
      <c r="L200" s="20">
        <f t="shared" si="136"/>
        <v>109.96656318332772</v>
      </c>
      <c r="M200" s="20">
        <f t="shared" si="136"/>
        <v>99.004282811535958</v>
      </c>
      <c r="N200" s="20">
        <f t="shared" si="136"/>
        <v>92.844605996071138</v>
      </c>
      <c r="O200" s="20">
        <f t="shared" si="136"/>
        <v>92.395953583769071</v>
      </c>
      <c r="P200" s="20">
        <f t="shared" si="136"/>
        <v>97.101891436536775</v>
      </c>
      <c r="Q200" s="20">
        <f t="shared" si="136"/>
        <v>89.687513983017098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198.9572568108895</v>
      </c>
      <c r="C201" s="24">
        <f t="shared" si="137"/>
        <v>188.99711709677896</v>
      </c>
      <c r="D201" s="24">
        <f t="shared" si="137"/>
        <v>129.71265537425052</v>
      </c>
      <c r="E201" s="24">
        <f t="shared" si="137"/>
        <v>164.11272478903643</v>
      </c>
      <c r="F201" s="24">
        <f t="shared" si="137"/>
        <v>195.01639523239172</v>
      </c>
      <c r="G201" s="24">
        <f t="shared" si="137"/>
        <v>148.51699416137049</v>
      </c>
      <c r="H201" s="24">
        <f t="shared" si="137"/>
        <v>158.79612959568377</v>
      </c>
      <c r="I201" s="24">
        <f t="shared" si="137"/>
        <v>165.69833579813033</v>
      </c>
      <c r="J201" s="24">
        <f t="shared" si="137"/>
        <v>350.50342604435161</v>
      </c>
      <c r="K201" s="24">
        <f t="shared" si="137"/>
        <v>258.61718813297222</v>
      </c>
      <c r="L201" s="24">
        <f t="shared" si="137"/>
        <v>409.27540850179258</v>
      </c>
      <c r="M201" s="24">
        <f t="shared" si="137"/>
        <v>392.17880337113826</v>
      </c>
      <c r="N201" s="24">
        <f t="shared" si="137"/>
        <v>380.92371541216522</v>
      </c>
      <c r="O201" s="24">
        <f t="shared" si="137"/>
        <v>396.404507544289</v>
      </c>
      <c r="P201" s="24">
        <f t="shared" si="137"/>
        <v>359.54973088229929</v>
      </c>
      <c r="Q201" s="24">
        <f t="shared" si="137"/>
        <v>394.46960140550237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192.42655913749923</v>
      </c>
      <c r="C202" s="22">
        <f t="shared" si="138"/>
        <v>184.1302815823712</v>
      </c>
      <c r="D202" s="22">
        <f t="shared" si="138"/>
        <v>112.20588411465462</v>
      </c>
      <c r="E202" s="22">
        <f t="shared" si="138"/>
        <v>156.25479000028969</v>
      </c>
      <c r="F202" s="22">
        <f t="shared" si="138"/>
        <v>189.42850439943422</v>
      </c>
      <c r="G202" s="22">
        <f t="shared" si="138"/>
        <v>138.64603523234584</v>
      </c>
      <c r="H202" s="22">
        <f t="shared" si="138"/>
        <v>147.79688814077085</v>
      </c>
      <c r="I202" s="22">
        <f t="shared" si="138"/>
        <v>155.70373979995847</v>
      </c>
      <c r="J202" s="22">
        <f t="shared" si="138"/>
        <v>338.4233541175505</v>
      </c>
      <c r="K202" s="22">
        <f t="shared" si="138"/>
        <v>250.59562880006908</v>
      </c>
      <c r="L202" s="22">
        <f t="shared" si="138"/>
        <v>287.16380152135258</v>
      </c>
      <c r="M202" s="22">
        <f t="shared" si="138"/>
        <v>268.48819680911993</v>
      </c>
      <c r="N202" s="22">
        <f t="shared" si="138"/>
        <v>264.78372930188669</v>
      </c>
      <c r="O202" s="22">
        <f t="shared" si="138"/>
        <v>259.53621846528318</v>
      </c>
      <c r="P202" s="22">
        <f t="shared" si="138"/>
        <v>267.75584491113733</v>
      </c>
      <c r="Q202" s="22">
        <f t="shared" si="138"/>
        <v>273.67219700685666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1695.9496010079324</v>
      </c>
      <c r="C203" s="20">
        <f t="shared" si="139"/>
        <v>1602.3312242441814</v>
      </c>
      <c r="D203" s="20">
        <f t="shared" si="139"/>
        <v>654.14900265644098</v>
      </c>
      <c r="E203" s="20">
        <f t="shared" si="139"/>
        <v>1237.0205485365573</v>
      </c>
      <c r="F203" s="20">
        <f t="shared" si="139"/>
        <v>1703.6717763706974</v>
      </c>
      <c r="G203" s="20">
        <f t="shared" si="139"/>
        <v>1025.0161877321955</v>
      </c>
      <c r="H203" s="20">
        <f t="shared" si="139"/>
        <v>1041.5736910112655</v>
      </c>
      <c r="I203" s="20">
        <f t="shared" si="139"/>
        <v>1124.6925621478126</v>
      </c>
      <c r="J203" s="20">
        <f t="shared" si="139"/>
        <v>2406.2442301226365</v>
      </c>
      <c r="K203" s="20">
        <f t="shared" si="139"/>
        <v>1774.3993286039354</v>
      </c>
      <c r="L203" s="20">
        <f t="shared" si="139"/>
        <v>1858.4607844794155</v>
      </c>
      <c r="M203" s="20">
        <f t="shared" si="139"/>
        <v>1668.6871389503374</v>
      </c>
      <c r="N203" s="20">
        <f t="shared" si="139"/>
        <v>1578.1706483957894</v>
      </c>
      <c r="O203" s="20">
        <f t="shared" si="139"/>
        <v>1528.2081857431137</v>
      </c>
      <c r="P203" s="20">
        <f t="shared" si="139"/>
        <v>1469.4910720380426</v>
      </c>
      <c r="Q203" s="20">
        <f t="shared" si="139"/>
        <v>1442.7824844931599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143.14813043051501</v>
      </c>
      <c r="C204" s="20">
        <f t="shared" si="140"/>
        <v>134.20122388196316</v>
      </c>
      <c r="D204" s="20">
        <f t="shared" si="140"/>
        <v>50.720377635215897</v>
      </c>
      <c r="E204" s="20">
        <f t="shared" si="140"/>
        <v>101.69879438517415</v>
      </c>
      <c r="F204" s="20">
        <f t="shared" si="140"/>
        <v>142.72021126478037</v>
      </c>
      <c r="G204" s="20">
        <f t="shared" si="140"/>
        <v>83.663986583266237</v>
      </c>
      <c r="H204" s="20">
        <f t="shared" si="140"/>
        <v>85.204645912935533</v>
      </c>
      <c r="I204" s="20">
        <f t="shared" si="140"/>
        <v>92.364108151757918</v>
      </c>
      <c r="J204" s="20">
        <f t="shared" si="140"/>
        <v>202.46268425047069</v>
      </c>
      <c r="K204" s="20">
        <f t="shared" si="140"/>
        <v>147.42892946582734</v>
      </c>
      <c r="L204" s="20">
        <f t="shared" si="140"/>
        <v>157.7749577110099</v>
      </c>
      <c r="M204" s="20">
        <f t="shared" si="140"/>
        <v>141.48543522225717</v>
      </c>
      <c r="N204" s="20">
        <f t="shared" si="140"/>
        <v>135.07819157823673</v>
      </c>
      <c r="O204" s="20">
        <f t="shared" si="140"/>
        <v>132.12448399041946</v>
      </c>
      <c r="P204" s="20">
        <f t="shared" si="140"/>
        <v>121.87794843522708</v>
      </c>
      <c r="Q204" s="20">
        <f t="shared" si="140"/>
        <v>119.5004140493824</v>
      </c>
    </row>
    <row r="205" spans="1:17" ht="11.45" customHeight="1" x14ac:dyDescent="0.25">
      <c r="A205" s="19" t="str">
        <f>$A$21</f>
        <v>Rail transport</v>
      </c>
      <c r="B205" s="21" t="str">
        <f t="shared" ref="B205:Q205" si="141">IF(B21=0,"",B73/B21*1000)</f>
        <v/>
      </c>
      <c r="C205" s="21" t="str">
        <f t="shared" si="141"/>
        <v/>
      </c>
      <c r="D205" s="21" t="str">
        <f t="shared" si="141"/>
        <v/>
      </c>
      <c r="E205" s="21" t="str">
        <f t="shared" si="141"/>
        <v/>
      </c>
      <c r="F205" s="21" t="str">
        <f t="shared" si="141"/>
        <v/>
      </c>
      <c r="G205" s="21" t="str">
        <f t="shared" si="141"/>
        <v/>
      </c>
      <c r="H205" s="21" t="str">
        <f t="shared" si="141"/>
        <v/>
      </c>
      <c r="I205" s="21" t="str">
        <f t="shared" si="141"/>
        <v/>
      </c>
      <c r="J205" s="21" t="str">
        <f t="shared" si="141"/>
        <v/>
      </c>
      <c r="K205" s="21" t="str">
        <f t="shared" si="141"/>
        <v/>
      </c>
      <c r="L205" s="21" t="str">
        <f t="shared" si="141"/>
        <v/>
      </c>
      <c r="M205" s="21" t="str">
        <f t="shared" si="141"/>
        <v/>
      </c>
      <c r="N205" s="21" t="str">
        <f t="shared" si="141"/>
        <v/>
      </c>
      <c r="O205" s="21" t="str">
        <f t="shared" si="141"/>
        <v/>
      </c>
      <c r="P205" s="21" t="str">
        <f t="shared" si="141"/>
        <v/>
      </c>
      <c r="Q205" s="21" t="str">
        <f t="shared" si="141"/>
        <v/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656.65339124731861</v>
      </c>
      <c r="C206" s="21">
        <f t="shared" si="142"/>
        <v>539.39732114110348</v>
      </c>
      <c r="D206" s="21">
        <f t="shared" si="142"/>
        <v>576.82824731655046</v>
      </c>
      <c r="E206" s="21">
        <f t="shared" si="142"/>
        <v>502.9651743882161</v>
      </c>
      <c r="F206" s="21">
        <f t="shared" si="142"/>
        <v>613.73500018766492</v>
      </c>
      <c r="G206" s="21">
        <f t="shared" si="142"/>
        <v>509.17513439785802</v>
      </c>
      <c r="H206" s="21">
        <f t="shared" si="142"/>
        <v>507.84698141883342</v>
      </c>
      <c r="I206" s="21">
        <f t="shared" si="142"/>
        <v>561.52904220257619</v>
      </c>
      <c r="J206" s="21">
        <f t="shared" si="142"/>
        <v>841.97681226017983</v>
      </c>
      <c r="K206" s="21">
        <f t="shared" si="142"/>
        <v>578.45216743552146</v>
      </c>
      <c r="L206" s="21">
        <f t="shared" si="142"/>
        <v>612.82569540119823</v>
      </c>
      <c r="M206" s="21">
        <f t="shared" si="142"/>
        <v>657.60434198813721</v>
      </c>
      <c r="N206" s="21">
        <f t="shared" si="142"/>
        <v>596.28064899384447</v>
      </c>
      <c r="O206" s="21">
        <f t="shared" si="142"/>
        <v>533.72084952994373</v>
      </c>
      <c r="P206" s="21">
        <f t="shared" si="142"/>
        <v>489.86882101857242</v>
      </c>
      <c r="Q206" s="21">
        <f t="shared" si="142"/>
        <v>518.05623489766481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797.23386642430114</v>
      </c>
      <c r="C207" s="20">
        <f t="shared" si="143"/>
        <v>667.30971518804279</v>
      </c>
      <c r="D207" s="20">
        <f t="shared" si="143"/>
        <v>724.3779380877545</v>
      </c>
      <c r="E207" s="20">
        <f t="shared" si="143"/>
        <v>599.95107723423996</v>
      </c>
      <c r="F207" s="20">
        <f t="shared" si="143"/>
        <v>774.81659694969301</v>
      </c>
      <c r="G207" s="20">
        <f t="shared" si="143"/>
        <v>638.54175851965351</v>
      </c>
      <c r="H207" s="20">
        <f t="shared" si="143"/>
        <v>592.40907601878462</v>
      </c>
      <c r="I207" s="20">
        <f t="shared" si="143"/>
        <v>655.24940693689916</v>
      </c>
      <c r="J207" s="20">
        <f t="shared" si="143"/>
        <v>984.04142092778272</v>
      </c>
      <c r="K207" s="20">
        <f t="shared" si="143"/>
        <v>679.56571137890842</v>
      </c>
      <c r="L207" s="20">
        <f t="shared" si="143"/>
        <v>674.98208908453739</v>
      </c>
      <c r="M207" s="20">
        <f t="shared" si="143"/>
        <v>704.2486843302313</v>
      </c>
      <c r="N207" s="20">
        <f t="shared" si="143"/>
        <v>657.59217589170601</v>
      </c>
      <c r="O207" s="20">
        <f t="shared" si="143"/>
        <v>613.87786326026401</v>
      </c>
      <c r="P207" s="20">
        <f t="shared" si="143"/>
        <v>576.4948122096265</v>
      </c>
      <c r="Q207" s="20">
        <f t="shared" si="143"/>
        <v>596.07251034293358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319.06952634589049</v>
      </c>
      <c r="C208" s="20">
        <f t="shared" si="144"/>
        <v>274.68205676957581</v>
      </c>
      <c r="D208" s="20">
        <f t="shared" si="144"/>
        <v>298.56218702878482</v>
      </c>
      <c r="E208" s="20">
        <f t="shared" si="144"/>
        <v>250.34900398788511</v>
      </c>
      <c r="F208" s="20">
        <f t="shared" si="144"/>
        <v>315.66177229866378</v>
      </c>
      <c r="G208" s="20">
        <f t="shared" si="144"/>
        <v>253.32928301038638</v>
      </c>
      <c r="H208" s="20">
        <f t="shared" si="144"/>
        <v>232.88191057843372</v>
      </c>
      <c r="I208" s="20">
        <f t="shared" si="144"/>
        <v>244.38734084870146</v>
      </c>
      <c r="J208" s="20">
        <f t="shared" si="144"/>
        <v>369.83863537597</v>
      </c>
      <c r="K208" s="20">
        <f t="shared" si="144"/>
        <v>276.02399464131179</v>
      </c>
      <c r="L208" s="20">
        <f t="shared" si="144"/>
        <v>274.11839069198777</v>
      </c>
      <c r="M208" s="20">
        <f t="shared" si="144"/>
        <v>298.89909546933944</v>
      </c>
      <c r="N208" s="20">
        <f t="shared" si="144"/>
        <v>288.90046564006616</v>
      </c>
      <c r="O208" s="20">
        <f t="shared" si="144"/>
        <v>273.90388684143323</v>
      </c>
      <c r="P208" s="20">
        <f t="shared" si="144"/>
        <v>246.21764220783945</v>
      </c>
      <c r="Q208" s="20">
        <f t="shared" si="144"/>
        <v>270.6503988042694</v>
      </c>
    </row>
    <row r="209" spans="1:17" ht="11.45" customHeight="1" x14ac:dyDescent="0.25">
      <c r="A209" s="19" t="s">
        <v>32</v>
      </c>
      <c r="B209" s="18" t="str">
        <f t="shared" ref="B209:Q209" si="145">IF(B25=0,"",B77/B25*1000)</f>
        <v/>
      </c>
      <c r="C209" s="18" t="str">
        <f t="shared" si="145"/>
        <v/>
      </c>
      <c r="D209" s="18" t="str">
        <f t="shared" si="145"/>
        <v/>
      </c>
      <c r="E209" s="18" t="str">
        <f t="shared" si="145"/>
        <v/>
      </c>
      <c r="F209" s="18" t="str">
        <f t="shared" si="145"/>
        <v/>
      </c>
      <c r="G209" s="18" t="str">
        <f t="shared" si="145"/>
        <v/>
      </c>
      <c r="H209" s="18" t="str">
        <f t="shared" si="145"/>
        <v/>
      </c>
      <c r="I209" s="18" t="str">
        <f t="shared" si="145"/>
        <v/>
      </c>
      <c r="J209" s="18" t="str">
        <f t="shared" si="145"/>
        <v/>
      </c>
      <c r="K209" s="18" t="str">
        <f t="shared" si="145"/>
        <v/>
      </c>
      <c r="L209" s="18">
        <f t="shared" si="145"/>
        <v>25555.648490700252</v>
      </c>
      <c r="M209" s="18">
        <f t="shared" si="145"/>
        <v>27040.535313239387</v>
      </c>
      <c r="N209" s="18">
        <f t="shared" si="145"/>
        <v>23727.105960911806</v>
      </c>
      <c r="O209" s="18">
        <f t="shared" si="145"/>
        <v>30657.816129797047</v>
      </c>
      <c r="P209" s="18">
        <f t="shared" si="145"/>
        <v>18771.317066334566</v>
      </c>
      <c r="Q209" s="18">
        <f t="shared" si="145"/>
        <v>22498.048829599051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>
        <f t="shared" si="146"/>
        <v>25555.648490700252</v>
      </c>
      <c r="M210" s="16">
        <f t="shared" si="146"/>
        <v>27040.535313239387</v>
      </c>
      <c r="N210" s="16">
        <f t="shared" si="146"/>
        <v>23727.105960911806</v>
      </c>
      <c r="O210" s="16">
        <f t="shared" si="146"/>
        <v>30657.816129797047</v>
      </c>
      <c r="P210" s="16">
        <f t="shared" si="146"/>
        <v>18771.317066334566</v>
      </c>
      <c r="Q210" s="16">
        <f t="shared" si="146"/>
        <v>22498.048829599051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2291.8961961278264</v>
      </c>
      <c r="C4" s="79">
        <f t="shared" si="0"/>
        <v>2302.9963189187183</v>
      </c>
      <c r="D4" s="79">
        <f t="shared" si="0"/>
        <v>2364.260838622854</v>
      </c>
      <c r="E4" s="79">
        <f t="shared" si="0"/>
        <v>2425.1575749927069</v>
      </c>
      <c r="F4" s="79">
        <f t="shared" si="0"/>
        <v>2482.8853665230863</v>
      </c>
      <c r="G4" s="79">
        <f t="shared" si="0"/>
        <v>2520.827496970036</v>
      </c>
      <c r="H4" s="79">
        <f t="shared" si="0"/>
        <v>2581.5894502794627</v>
      </c>
      <c r="I4" s="79">
        <f t="shared" si="0"/>
        <v>2637.9406807240889</v>
      </c>
      <c r="J4" s="79">
        <f t="shared" si="0"/>
        <v>2697.1373538741605</v>
      </c>
      <c r="K4" s="79">
        <f t="shared" si="0"/>
        <v>2721.9586775084808</v>
      </c>
      <c r="L4" s="79">
        <f t="shared" si="0"/>
        <v>2737.8711032092456</v>
      </c>
      <c r="M4" s="79">
        <f t="shared" si="0"/>
        <v>2897.6366014415235</v>
      </c>
      <c r="N4" s="79">
        <f t="shared" si="0"/>
        <v>2914.9042762800068</v>
      </c>
      <c r="O4" s="79">
        <f t="shared" si="0"/>
        <v>2978.2056591749138</v>
      </c>
      <c r="P4" s="79">
        <f t="shared" si="0"/>
        <v>3354.3294768352116</v>
      </c>
      <c r="Q4" s="79">
        <f t="shared" si="0"/>
        <v>3524.0475058493726</v>
      </c>
    </row>
    <row r="5" spans="1:17" ht="11.45" customHeight="1" x14ac:dyDescent="0.25">
      <c r="A5" s="23" t="s">
        <v>30</v>
      </c>
      <c r="B5" s="78">
        <v>31.896196127826538</v>
      </c>
      <c r="C5" s="78">
        <v>32.996318918718039</v>
      </c>
      <c r="D5" s="78">
        <v>34.26083862285391</v>
      </c>
      <c r="E5" s="78">
        <v>35.157574992707147</v>
      </c>
      <c r="F5" s="78">
        <v>32.885366523086446</v>
      </c>
      <c r="G5" s="78">
        <v>30.827496970035714</v>
      </c>
      <c r="H5" s="78">
        <v>31.589450279462554</v>
      </c>
      <c r="I5" s="78">
        <v>32.940680724089106</v>
      </c>
      <c r="J5" s="78">
        <v>37.137353874160773</v>
      </c>
      <c r="K5" s="78">
        <v>37.070105269604163</v>
      </c>
      <c r="L5" s="78">
        <v>37.871103209245199</v>
      </c>
      <c r="M5" s="78">
        <v>40.015743006003085</v>
      </c>
      <c r="N5" s="78">
        <v>40.588777476246719</v>
      </c>
      <c r="O5" s="78">
        <v>43.354422540378444</v>
      </c>
      <c r="P5" s="78">
        <v>47.216837017267693</v>
      </c>
      <c r="Q5" s="78">
        <v>48.972098097359883</v>
      </c>
    </row>
    <row r="6" spans="1:17" ht="11.45" customHeight="1" x14ac:dyDescent="0.25">
      <c r="A6" s="19" t="s">
        <v>29</v>
      </c>
      <c r="B6" s="76">
        <v>1800</v>
      </c>
      <c r="C6" s="76">
        <v>1800</v>
      </c>
      <c r="D6" s="76">
        <v>1850</v>
      </c>
      <c r="E6" s="76">
        <v>1900</v>
      </c>
      <c r="F6" s="76">
        <v>1950</v>
      </c>
      <c r="G6" s="76">
        <v>2000</v>
      </c>
      <c r="H6" s="76">
        <v>2050</v>
      </c>
      <c r="I6" s="76">
        <v>2100</v>
      </c>
      <c r="J6" s="76">
        <v>2149.9999999999995</v>
      </c>
      <c r="K6" s="76">
        <v>2200.0000000000005</v>
      </c>
      <c r="L6" s="76">
        <v>2200.0000000000005</v>
      </c>
      <c r="M6" s="76">
        <v>2381.9427052750125</v>
      </c>
      <c r="N6" s="76">
        <v>2397.8636033989474</v>
      </c>
      <c r="O6" s="76">
        <v>2466.3772122365594</v>
      </c>
      <c r="P6" s="76">
        <v>2815.5583702296863</v>
      </c>
      <c r="Q6" s="76">
        <v>2935.1689461649848</v>
      </c>
    </row>
    <row r="7" spans="1:17" ht="11.45" customHeight="1" x14ac:dyDescent="0.25">
      <c r="A7" s="62" t="s">
        <v>59</v>
      </c>
      <c r="B7" s="77">
        <f t="shared" ref="B7" si="1">IF(B34=0,0,B34*B144)</f>
        <v>1525.2615329971184</v>
      </c>
      <c r="C7" s="77">
        <f t="shared" ref="C7:Q7" si="2">IF(C34=0,0,C34*C144)</f>
        <v>1500.2453093801505</v>
      </c>
      <c r="D7" s="77">
        <f t="shared" si="2"/>
        <v>1529.8656633322942</v>
      </c>
      <c r="E7" s="77">
        <f t="shared" si="2"/>
        <v>1559.4351129665592</v>
      </c>
      <c r="F7" s="77">
        <f t="shared" si="2"/>
        <v>1573.489029767946</v>
      </c>
      <c r="G7" s="77">
        <f t="shared" si="2"/>
        <v>1636.9015789940545</v>
      </c>
      <c r="H7" s="77">
        <f t="shared" si="2"/>
        <v>1673.8930513851335</v>
      </c>
      <c r="I7" s="77">
        <f t="shared" si="2"/>
        <v>1685.0642649413207</v>
      </c>
      <c r="J7" s="77">
        <f t="shared" si="2"/>
        <v>1742.7126470048572</v>
      </c>
      <c r="K7" s="77">
        <f t="shared" si="2"/>
        <v>1770.6307237999481</v>
      </c>
      <c r="L7" s="77">
        <f t="shared" si="2"/>
        <v>1417.3147251214266</v>
      </c>
      <c r="M7" s="77">
        <f t="shared" si="2"/>
        <v>1461.8151237206619</v>
      </c>
      <c r="N7" s="77">
        <f t="shared" si="2"/>
        <v>1419.4920458915847</v>
      </c>
      <c r="O7" s="77">
        <f t="shared" si="2"/>
        <v>1428.6654530478004</v>
      </c>
      <c r="P7" s="77">
        <f t="shared" si="2"/>
        <v>1713.319133101134</v>
      </c>
      <c r="Q7" s="77">
        <f t="shared" si="2"/>
        <v>1763.423353916902</v>
      </c>
    </row>
    <row r="8" spans="1:17" ht="11.45" customHeight="1" x14ac:dyDescent="0.25">
      <c r="A8" s="62" t="s">
        <v>58</v>
      </c>
      <c r="B8" s="77">
        <f t="shared" ref="B8" si="3">IF(B35=0,0,B35*B145)</f>
        <v>274.73846700288163</v>
      </c>
      <c r="C8" s="77">
        <f t="shared" ref="C8:Q8" si="4">IF(C35=0,0,C35*C145)</f>
        <v>299.75469061984973</v>
      </c>
      <c r="D8" s="77">
        <f t="shared" si="4"/>
        <v>320.13433666770584</v>
      </c>
      <c r="E8" s="77">
        <f t="shared" si="4"/>
        <v>340.46575889386895</v>
      </c>
      <c r="F8" s="77">
        <f t="shared" si="4"/>
        <v>376.35875157097189</v>
      </c>
      <c r="G8" s="77">
        <f t="shared" si="4"/>
        <v>362.93073232472392</v>
      </c>
      <c r="H8" s="77">
        <f t="shared" si="4"/>
        <v>375.91743521750664</v>
      </c>
      <c r="I8" s="77">
        <f t="shared" si="4"/>
        <v>414.61238510623843</v>
      </c>
      <c r="J8" s="77">
        <f t="shared" si="4"/>
        <v>406.94644454174158</v>
      </c>
      <c r="K8" s="77">
        <f t="shared" si="4"/>
        <v>429.00034730088419</v>
      </c>
      <c r="L8" s="77">
        <f t="shared" si="4"/>
        <v>779.36389682067579</v>
      </c>
      <c r="M8" s="77">
        <f t="shared" si="4"/>
        <v>916.6710080936349</v>
      </c>
      <c r="N8" s="77">
        <f t="shared" si="4"/>
        <v>974.2303845441495</v>
      </c>
      <c r="O8" s="77">
        <f t="shared" si="4"/>
        <v>1032.1489051490446</v>
      </c>
      <c r="P8" s="77">
        <f t="shared" si="4"/>
        <v>1092.5166189459762</v>
      </c>
      <c r="Q8" s="77">
        <f t="shared" si="4"/>
        <v>1157.7807460747706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0</v>
      </c>
      <c r="H9" s="77">
        <f t="shared" si="6"/>
        <v>0</v>
      </c>
      <c r="I9" s="77">
        <f t="shared" si="6"/>
        <v>0</v>
      </c>
      <c r="J9" s="77">
        <f t="shared" si="6"/>
        <v>0</v>
      </c>
      <c r="K9" s="77">
        <f t="shared" si="6"/>
        <v>0</v>
      </c>
      <c r="L9" s="77">
        <f t="shared" si="6"/>
        <v>0</v>
      </c>
      <c r="M9" s="77">
        <f t="shared" si="6"/>
        <v>0</v>
      </c>
      <c r="N9" s="77">
        <f t="shared" si="6"/>
        <v>0</v>
      </c>
      <c r="O9" s="77">
        <f t="shared" si="6"/>
        <v>0</v>
      </c>
      <c r="P9" s="77">
        <f t="shared" si="6"/>
        <v>0</v>
      </c>
      <c r="Q9" s="77">
        <f t="shared" si="6"/>
        <v>0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0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2.9149771099512973</v>
      </c>
      <c r="M11" s="77">
        <f t="shared" si="10"/>
        <v>3.1164045270391099</v>
      </c>
      <c r="N11" s="77">
        <f t="shared" si="10"/>
        <v>3.7666602910052838</v>
      </c>
      <c r="O11" s="77">
        <f t="shared" si="10"/>
        <v>4.9609158937130138</v>
      </c>
      <c r="P11" s="77">
        <f t="shared" si="10"/>
        <v>8.6279590834856599</v>
      </c>
      <c r="Q11" s="77">
        <f t="shared" si="10"/>
        <v>12.72917217314396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9.9128139572046636E-2</v>
      </c>
      <c r="F12" s="77">
        <f t="shared" si="12"/>
        <v>0.15221866108217461</v>
      </c>
      <c r="G12" s="77">
        <f t="shared" si="12"/>
        <v>0.16768868122147221</v>
      </c>
      <c r="H12" s="77">
        <f t="shared" si="12"/>
        <v>0.1895133973595288</v>
      </c>
      <c r="I12" s="77">
        <f t="shared" si="12"/>
        <v>0.32334995244078613</v>
      </c>
      <c r="J12" s="77">
        <f t="shared" si="12"/>
        <v>0.3409084534011193</v>
      </c>
      <c r="K12" s="77">
        <f t="shared" si="12"/>
        <v>0.36892889916753091</v>
      </c>
      <c r="L12" s="77">
        <f t="shared" si="12"/>
        <v>0.40640094794649756</v>
      </c>
      <c r="M12" s="77">
        <f t="shared" si="12"/>
        <v>0.34016893367644752</v>
      </c>
      <c r="N12" s="77">
        <f t="shared" si="12"/>
        <v>0.37451267220783796</v>
      </c>
      <c r="O12" s="77">
        <f t="shared" si="12"/>
        <v>0.6019381460014892</v>
      </c>
      <c r="P12" s="77">
        <f t="shared" si="12"/>
        <v>1.0946590990904927</v>
      </c>
      <c r="Q12" s="77">
        <f t="shared" si="12"/>
        <v>1.2356740001683937</v>
      </c>
    </row>
    <row r="13" spans="1:17" ht="11.45" customHeight="1" x14ac:dyDescent="0.25">
      <c r="A13" s="19" t="s">
        <v>28</v>
      </c>
      <c r="B13" s="76">
        <v>460</v>
      </c>
      <c r="C13" s="76">
        <v>470</v>
      </c>
      <c r="D13" s="76">
        <v>480</v>
      </c>
      <c r="E13" s="76">
        <v>490</v>
      </c>
      <c r="F13" s="76">
        <v>500</v>
      </c>
      <c r="G13" s="76">
        <v>490</v>
      </c>
      <c r="H13" s="76">
        <v>500</v>
      </c>
      <c r="I13" s="76">
        <v>505</v>
      </c>
      <c r="J13" s="76">
        <v>510</v>
      </c>
      <c r="K13" s="76">
        <v>484.88857223887641</v>
      </c>
      <c r="L13" s="76">
        <v>500</v>
      </c>
      <c r="M13" s="76">
        <v>475.67815316050803</v>
      </c>
      <c r="N13" s="76">
        <v>476.45189540481243</v>
      </c>
      <c r="O13" s="76">
        <v>468.47402439797605</v>
      </c>
      <c r="P13" s="76">
        <v>491.55426958825763</v>
      </c>
      <c r="Q13" s="76">
        <v>539.90646158702805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2.1807919069552821</v>
      </c>
      <c r="M14" s="75">
        <f t="shared" si="14"/>
        <v>1.8111930992161229</v>
      </c>
      <c r="N14" s="75">
        <f t="shared" si="14"/>
        <v>1.688727354236577</v>
      </c>
      <c r="O14" s="75">
        <f t="shared" si="14"/>
        <v>1.5681488755646358</v>
      </c>
      <c r="P14" s="75">
        <f t="shared" si="14"/>
        <v>1.4481226060274395</v>
      </c>
      <c r="Q14" s="75">
        <f t="shared" si="14"/>
        <v>1.2076423671101084</v>
      </c>
    </row>
    <row r="15" spans="1:17" ht="11.45" customHeight="1" x14ac:dyDescent="0.25">
      <c r="A15" s="62" t="s">
        <v>58</v>
      </c>
      <c r="B15" s="75">
        <f t="shared" ref="B15" si="15">IF(B42=0,0,B42*B152)</f>
        <v>460</v>
      </c>
      <c r="C15" s="75">
        <f t="shared" ref="C15:Q15" si="16">IF(C42=0,0,C42*C152)</f>
        <v>470</v>
      </c>
      <c r="D15" s="75">
        <f t="shared" si="16"/>
        <v>480</v>
      </c>
      <c r="E15" s="75">
        <f t="shared" si="16"/>
        <v>490</v>
      </c>
      <c r="F15" s="75">
        <f t="shared" si="16"/>
        <v>500</v>
      </c>
      <c r="G15" s="75">
        <f t="shared" si="16"/>
        <v>490.00000000000006</v>
      </c>
      <c r="H15" s="75">
        <f t="shared" si="16"/>
        <v>500</v>
      </c>
      <c r="I15" s="75">
        <f t="shared" si="16"/>
        <v>504.99999999999994</v>
      </c>
      <c r="J15" s="75">
        <f t="shared" si="16"/>
        <v>510</v>
      </c>
      <c r="K15" s="75">
        <f t="shared" si="16"/>
        <v>484.88857223887641</v>
      </c>
      <c r="L15" s="75">
        <f t="shared" si="16"/>
        <v>497.81920809304472</v>
      </c>
      <c r="M15" s="75">
        <f t="shared" si="16"/>
        <v>473.86696006129199</v>
      </c>
      <c r="N15" s="75">
        <f t="shared" si="16"/>
        <v>474.76316805057587</v>
      </c>
      <c r="O15" s="75">
        <f t="shared" si="16"/>
        <v>466.90587552241141</v>
      </c>
      <c r="P15" s="75">
        <f t="shared" si="16"/>
        <v>490.1061469822302</v>
      </c>
      <c r="Q15" s="75">
        <f t="shared" si="16"/>
        <v>538.69881921991794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0</v>
      </c>
      <c r="P18" s="75">
        <f t="shared" si="22"/>
        <v>0</v>
      </c>
      <c r="Q18" s="75">
        <f t="shared" si="22"/>
        <v>0</v>
      </c>
    </row>
    <row r="19" spans="1:17" ht="11.45" customHeight="1" x14ac:dyDescent="0.25">
      <c r="A19" s="25" t="s">
        <v>51</v>
      </c>
      <c r="B19" s="79">
        <f t="shared" ref="B19" si="23">B20+B26</f>
        <v>911.22176606316452</v>
      </c>
      <c r="C19" s="79">
        <f t="shared" ref="C19:Q19" si="24">C20+C26</f>
        <v>851.09562832357688</v>
      </c>
      <c r="D19" s="79">
        <f t="shared" si="24"/>
        <v>288.21852275506274</v>
      </c>
      <c r="E19" s="79">
        <f t="shared" si="24"/>
        <v>627.1315313798267</v>
      </c>
      <c r="F19" s="79">
        <f t="shared" si="24"/>
        <v>1000.3771031043218</v>
      </c>
      <c r="G19" s="79">
        <f t="shared" si="24"/>
        <v>508.15613439465278</v>
      </c>
      <c r="H19" s="79">
        <f t="shared" si="24"/>
        <v>477.76340924011521</v>
      </c>
      <c r="I19" s="79">
        <f t="shared" si="24"/>
        <v>553.6532614799396</v>
      </c>
      <c r="J19" s="79">
        <f t="shared" si="24"/>
        <v>576.03160797261273</v>
      </c>
      <c r="K19" s="79">
        <f t="shared" si="24"/>
        <v>569.2682635041092</v>
      </c>
      <c r="L19" s="79">
        <f t="shared" si="24"/>
        <v>454.91608451225989</v>
      </c>
      <c r="M19" s="79">
        <f t="shared" si="24"/>
        <v>428.90067552186571</v>
      </c>
      <c r="N19" s="79">
        <f t="shared" si="24"/>
        <v>397.45688370358044</v>
      </c>
      <c r="O19" s="79">
        <f t="shared" si="24"/>
        <v>400.09675208514665</v>
      </c>
      <c r="P19" s="79">
        <f t="shared" si="24"/>
        <v>388.7741642175917</v>
      </c>
      <c r="Q19" s="79">
        <f t="shared" si="24"/>
        <v>373.15065782759871</v>
      </c>
    </row>
    <row r="20" spans="1:17" ht="11.45" customHeight="1" x14ac:dyDescent="0.25">
      <c r="A20" s="23" t="s">
        <v>27</v>
      </c>
      <c r="B20" s="78">
        <v>28.917783558318181</v>
      </c>
      <c r="C20" s="78">
        <v>28.944577608691755</v>
      </c>
      <c r="D20" s="78">
        <v>29.367618826049796</v>
      </c>
      <c r="E20" s="78">
        <v>30.13576103069763</v>
      </c>
      <c r="F20" s="78">
        <v>29.934245252396366</v>
      </c>
      <c r="G20" s="78">
        <v>29.680140194620733</v>
      </c>
      <c r="H20" s="78">
        <v>31.268560177707418</v>
      </c>
      <c r="I20" s="78">
        <v>33.969996184081033</v>
      </c>
      <c r="J20" s="78">
        <v>35.537843318119194</v>
      </c>
      <c r="K20" s="78">
        <v>36.097477749175084</v>
      </c>
      <c r="L20" s="78">
        <v>34.610193887259889</v>
      </c>
      <c r="M20" s="78">
        <v>35.667567751382379</v>
      </c>
      <c r="N20" s="78">
        <v>35.723531489054679</v>
      </c>
      <c r="O20" s="78">
        <v>36.51430145408164</v>
      </c>
      <c r="P20" s="78">
        <v>42.084450119200298</v>
      </c>
      <c r="Q20" s="78">
        <v>43.47470846464519</v>
      </c>
    </row>
    <row r="21" spans="1:17" ht="11.45" customHeight="1" x14ac:dyDescent="0.25">
      <c r="A21" s="62" t="s">
        <v>59</v>
      </c>
      <c r="B21" s="77">
        <f t="shared" ref="B21" si="25">IF(B48=0,0,B48*B158)</f>
        <v>0.8196848028241035</v>
      </c>
      <c r="C21" s="77">
        <f t="shared" ref="C21:Q21" si="26">IF(C48=0,0,C48*C158)</f>
        <v>0.9585258637521229</v>
      </c>
      <c r="D21" s="77">
        <f t="shared" si="26"/>
        <v>0.94978891363879969</v>
      </c>
      <c r="E21" s="77">
        <f t="shared" si="26"/>
        <v>0.93945811890339503</v>
      </c>
      <c r="F21" s="77">
        <f t="shared" si="26"/>
        <v>0.91721297643354283</v>
      </c>
      <c r="G21" s="77">
        <f t="shared" si="26"/>
        <v>0.90882311333913202</v>
      </c>
      <c r="H21" s="77">
        <f t="shared" si="26"/>
        <v>0.916928226411175</v>
      </c>
      <c r="I21" s="77">
        <f t="shared" si="26"/>
        <v>0.91298119005929135</v>
      </c>
      <c r="J21" s="77">
        <f t="shared" si="26"/>
        <v>0.86515271702514451</v>
      </c>
      <c r="K21" s="77">
        <f t="shared" si="26"/>
        <v>0.84557886488873457</v>
      </c>
      <c r="L21" s="77">
        <f t="shared" si="26"/>
        <v>0.88061881225096938</v>
      </c>
      <c r="M21" s="77">
        <f t="shared" si="26"/>
        <v>0.8175258502399132</v>
      </c>
      <c r="N21" s="77">
        <f t="shared" si="26"/>
        <v>0.78137184673484417</v>
      </c>
      <c r="O21" s="77">
        <f t="shared" si="26"/>
        <v>0.78654265257604616</v>
      </c>
      <c r="P21" s="77">
        <f t="shared" si="26"/>
        <v>1.213172307505213</v>
      </c>
      <c r="Q21" s="77">
        <f t="shared" si="26"/>
        <v>1.1784622089890953</v>
      </c>
    </row>
    <row r="22" spans="1:17" ht="11.45" customHeight="1" x14ac:dyDescent="0.25">
      <c r="A22" s="62" t="s">
        <v>58</v>
      </c>
      <c r="B22" s="77">
        <f t="shared" ref="B22" si="27">IF(B49=0,0,B49*B159)</f>
        <v>28.098098755494078</v>
      </c>
      <c r="C22" s="77">
        <f t="shared" ref="C22:Q22" si="28">IF(C49=0,0,C49*C159)</f>
        <v>27.986051744939633</v>
      </c>
      <c r="D22" s="77">
        <f t="shared" si="28"/>
        <v>28.417829912410998</v>
      </c>
      <c r="E22" s="77">
        <f t="shared" si="28"/>
        <v>29.196302911794234</v>
      </c>
      <c r="F22" s="77">
        <f t="shared" si="28"/>
        <v>29.017032275962823</v>
      </c>
      <c r="G22" s="77">
        <f t="shared" si="28"/>
        <v>28.771317081281602</v>
      </c>
      <c r="H22" s="77">
        <f t="shared" si="28"/>
        <v>30.351631951296241</v>
      </c>
      <c r="I22" s="77">
        <f t="shared" si="28"/>
        <v>33.057014994021742</v>
      </c>
      <c r="J22" s="77">
        <f t="shared" si="28"/>
        <v>34.66937069631021</v>
      </c>
      <c r="K22" s="77">
        <f t="shared" si="28"/>
        <v>35.248506617585377</v>
      </c>
      <c r="L22" s="77">
        <f t="shared" si="28"/>
        <v>33.725037780741644</v>
      </c>
      <c r="M22" s="77">
        <f t="shared" si="28"/>
        <v>34.844503094370026</v>
      </c>
      <c r="N22" s="77">
        <f t="shared" si="28"/>
        <v>34.936600363882775</v>
      </c>
      <c r="O22" s="77">
        <f t="shared" si="28"/>
        <v>35.710881545926831</v>
      </c>
      <c r="P22" s="77">
        <f t="shared" si="28"/>
        <v>40.854393981369128</v>
      </c>
      <c r="Q22" s="77">
        <f t="shared" si="28"/>
        <v>42.280137442350394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3.3199047838333978E-3</v>
      </c>
      <c r="K25" s="77">
        <f t="shared" si="34"/>
        <v>3.3922667009670896E-3</v>
      </c>
      <c r="L25" s="77">
        <f t="shared" si="34"/>
        <v>4.5372942672747838E-3</v>
      </c>
      <c r="M25" s="77">
        <f t="shared" si="34"/>
        <v>5.538806772441957E-3</v>
      </c>
      <c r="N25" s="77">
        <f t="shared" si="34"/>
        <v>5.5592784370614426E-3</v>
      </c>
      <c r="O25" s="77">
        <f t="shared" si="34"/>
        <v>1.6877255578763913E-2</v>
      </c>
      <c r="P25" s="77">
        <f t="shared" si="34"/>
        <v>1.6883830325961868E-2</v>
      </c>
      <c r="Q25" s="77">
        <f t="shared" si="34"/>
        <v>1.6108813305702512E-2</v>
      </c>
    </row>
    <row r="26" spans="1:17" ht="11.45" customHeight="1" x14ac:dyDescent="0.25">
      <c r="A26" s="19" t="s">
        <v>24</v>
      </c>
      <c r="B26" s="76">
        <v>882.30398250484632</v>
      </c>
      <c r="C26" s="76">
        <v>822.15105071488517</v>
      </c>
      <c r="D26" s="76">
        <v>258.85090392901293</v>
      </c>
      <c r="E26" s="76">
        <v>596.99577034912909</v>
      </c>
      <c r="F26" s="76">
        <v>970.4428578519254</v>
      </c>
      <c r="G26" s="76">
        <v>478.47599420003206</v>
      </c>
      <c r="H26" s="76">
        <v>446.49484906240781</v>
      </c>
      <c r="I26" s="76">
        <v>519.68326529585852</v>
      </c>
      <c r="J26" s="76">
        <v>540.49376465449359</v>
      </c>
      <c r="K26" s="76">
        <v>533.17078575493406</v>
      </c>
      <c r="L26" s="76">
        <v>420.30589062500002</v>
      </c>
      <c r="M26" s="76">
        <v>393.23310777048334</v>
      </c>
      <c r="N26" s="76">
        <v>361.73335221452578</v>
      </c>
      <c r="O26" s="76">
        <v>363.582450631065</v>
      </c>
      <c r="P26" s="76">
        <v>346.68971409839139</v>
      </c>
      <c r="Q26" s="76">
        <v>329.67594936295353</v>
      </c>
    </row>
    <row r="27" spans="1:17" ht="11.45" customHeight="1" x14ac:dyDescent="0.25">
      <c r="A27" s="17" t="s">
        <v>23</v>
      </c>
      <c r="B27" s="75">
        <v>882.30398250484632</v>
      </c>
      <c r="C27" s="75">
        <v>822.15105071488517</v>
      </c>
      <c r="D27" s="75">
        <v>258.85090392901293</v>
      </c>
      <c r="E27" s="75">
        <v>596.99577034912909</v>
      </c>
      <c r="F27" s="75">
        <v>970.4428578519254</v>
      </c>
      <c r="G27" s="75">
        <v>478.47599420003206</v>
      </c>
      <c r="H27" s="75">
        <v>446.49484906240781</v>
      </c>
      <c r="I27" s="75">
        <v>519.68326529585852</v>
      </c>
      <c r="J27" s="75">
        <v>540.49376465449359</v>
      </c>
      <c r="K27" s="75">
        <v>533.17078575493406</v>
      </c>
      <c r="L27" s="75">
        <v>420.30589062500002</v>
      </c>
      <c r="M27" s="75">
        <v>393.23310777048334</v>
      </c>
      <c r="N27" s="75">
        <v>361.73335221452578</v>
      </c>
      <c r="O27" s="75">
        <v>363.582450631065</v>
      </c>
      <c r="P27" s="75">
        <v>346.68971409839139</v>
      </c>
      <c r="Q27" s="75">
        <v>329.67594936295353</v>
      </c>
    </row>
    <row r="28" spans="1:17" ht="11.45" customHeight="1" x14ac:dyDescent="0.25">
      <c r="A28" s="15" t="s">
        <v>22</v>
      </c>
      <c r="B28" s="74">
        <v>0</v>
      </c>
      <c r="C28" s="74">
        <v>0</v>
      </c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  <c r="P28" s="74">
        <v>0</v>
      </c>
      <c r="Q28" s="74">
        <v>0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2016.7137524736368</v>
      </c>
      <c r="C30" s="68">
        <f t="shared" si="35"/>
        <v>2021.7704518423004</v>
      </c>
      <c r="D30" s="68">
        <f t="shared" si="35"/>
        <v>1898.7854939337049</v>
      </c>
      <c r="E30" s="68">
        <f t="shared" si="35"/>
        <v>2086.5911182329687</v>
      </c>
      <c r="F30" s="68">
        <f t="shared" si="35"/>
        <v>2174.5912995605117</v>
      </c>
      <c r="G30" s="68">
        <f t="shared" si="35"/>
        <v>2166.6735721579826</v>
      </c>
      <c r="H30" s="68">
        <f t="shared" si="35"/>
        <v>2236.7512707056799</v>
      </c>
      <c r="I30" s="68">
        <f t="shared" si="35"/>
        <v>2245.4144147282041</v>
      </c>
      <c r="J30" s="68">
        <f t="shared" si="35"/>
        <v>2428.8641798316271</v>
      </c>
      <c r="K30" s="68">
        <f t="shared" si="35"/>
        <v>2518.6437370143367</v>
      </c>
      <c r="L30" s="68">
        <f t="shared" si="35"/>
        <v>2487.4485556423078</v>
      </c>
      <c r="M30" s="68">
        <f t="shared" si="35"/>
        <v>2659.6459850047713</v>
      </c>
      <c r="N30" s="68">
        <f t="shared" si="35"/>
        <v>2672.091380150433</v>
      </c>
      <c r="O30" s="68">
        <f t="shared" si="35"/>
        <v>2744.7860022029581</v>
      </c>
      <c r="P30" s="68">
        <f t="shared" si="35"/>
        <v>3130.440739478664</v>
      </c>
      <c r="Q30" s="68">
        <f t="shared" si="35"/>
        <v>3255.9123472858732</v>
      </c>
    </row>
    <row r="31" spans="1:17" ht="11.45" customHeight="1" x14ac:dyDescent="0.25">
      <c r="A31" s="25" t="s">
        <v>39</v>
      </c>
      <c r="B31" s="79">
        <f t="shared" ref="B31:Q31" si="36">B32+B33+B40</f>
        <v>1457.9803451499752</v>
      </c>
      <c r="C31" s="79">
        <f t="shared" si="36"/>
        <v>1482.8424882317822</v>
      </c>
      <c r="D31" s="79">
        <f t="shared" si="36"/>
        <v>1547.6010153960576</v>
      </c>
      <c r="E31" s="79">
        <f t="shared" si="36"/>
        <v>1612.8148619976434</v>
      </c>
      <c r="F31" s="79">
        <f t="shared" si="36"/>
        <v>1575.6647565608048</v>
      </c>
      <c r="G31" s="79">
        <f t="shared" si="36"/>
        <v>1738.0935193190187</v>
      </c>
      <c r="H31" s="79">
        <f t="shared" si="36"/>
        <v>1803.9508728974815</v>
      </c>
      <c r="I31" s="79">
        <f t="shared" si="36"/>
        <v>1760.1402930726044</v>
      </c>
      <c r="J31" s="79">
        <f t="shared" si="36"/>
        <v>1920.1875369400191</v>
      </c>
      <c r="K31" s="79">
        <f t="shared" si="36"/>
        <v>2004.7371898047568</v>
      </c>
      <c r="L31" s="79">
        <f t="shared" si="36"/>
        <v>2029.7351143448204</v>
      </c>
      <c r="M31" s="79">
        <f t="shared" si="36"/>
        <v>2199.3058002642338</v>
      </c>
      <c r="N31" s="79">
        <f t="shared" si="36"/>
        <v>2222.4669748515744</v>
      </c>
      <c r="O31" s="79">
        <f t="shared" si="36"/>
        <v>2287.2267460802345</v>
      </c>
      <c r="P31" s="79">
        <f t="shared" si="36"/>
        <v>2614.4297446183882</v>
      </c>
      <c r="Q31" s="79">
        <f t="shared" si="36"/>
        <v>2731.6703682597572</v>
      </c>
    </row>
    <row r="32" spans="1:17" ht="11.45" customHeight="1" x14ac:dyDescent="0.25">
      <c r="A32" s="23" t="s">
        <v>30</v>
      </c>
      <c r="B32" s="78">
        <v>28.612222826086953</v>
      </c>
      <c r="C32" s="78">
        <v>29.599646739130431</v>
      </c>
      <c r="D32" s="78">
        <v>30.739336956521736</v>
      </c>
      <c r="E32" s="78">
        <v>31.530660326086956</v>
      </c>
      <c r="F32" s="78">
        <v>29.488907608695651</v>
      </c>
      <c r="G32" s="78">
        <v>27.668633152173914</v>
      </c>
      <c r="H32" s="78">
        <v>28.344603260869562</v>
      </c>
      <c r="I32" s="78">
        <v>29.509671195652171</v>
      </c>
      <c r="J32" s="78">
        <v>33.251730978260866</v>
      </c>
      <c r="K32" s="78">
        <v>33.175597826086957</v>
      </c>
      <c r="L32" s="78">
        <v>33.950771739130431</v>
      </c>
      <c r="M32" s="78">
        <v>35.904855978260869</v>
      </c>
      <c r="N32" s="78">
        <v>36.486236413043478</v>
      </c>
      <c r="O32" s="78">
        <v>38.991709239130437</v>
      </c>
      <c r="P32" s="78">
        <v>42.45</v>
      </c>
      <c r="Q32" s="78">
        <v>44.027109782608697</v>
      </c>
    </row>
    <row r="33" spans="1:17" ht="11.45" customHeight="1" x14ac:dyDescent="0.25">
      <c r="A33" s="19" t="s">
        <v>29</v>
      </c>
      <c r="B33" s="76">
        <v>1399.1904593020497</v>
      </c>
      <c r="C33" s="76">
        <v>1422.4034977262309</v>
      </c>
      <c r="D33" s="76">
        <v>1485.3546458773531</v>
      </c>
      <c r="E33" s="76">
        <v>1549.0972140501681</v>
      </c>
      <c r="F33" s="76">
        <v>1513.2838525272475</v>
      </c>
      <c r="G33" s="76">
        <v>1678.09618444635</v>
      </c>
      <c r="H33" s="76">
        <v>1742.4239993232993</v>
      </c>
      <c r="I33" s="76">
        <v>1696.7215980584547</v>
      </c>
      <c r="J33" s="76">
        <v>1851.8792119804391</v>
      </c>
      <c r="K33" s="76">
        <v>1936.6320606648981</v>
      </c>
      <c r="L33" s="76">
        <v>1956.22734260569</v>
      </c>
      <c r="M33" s="76">
        <v>2118.0097493541571</v>
      </c>
      <c r="N33" s="76">
        <v>2132.1665203672851</v>
      </c>
      <c r="O33" s="76">
        <v>2193.0884271621608</v>
      </c>
      <c r="P33" s="76">
        <v>2503.5783038843756</v>
      </c>
      <c r="Q33" s="76">
        <v>2609.9353398432145</v>
      </c>
    </row>
    <row r="34" spans="1:17" ht="11.45" customHeight="1" x14ac:dyDescent="0.25">
      <c r="A34" s="62" t="s">
        <v>59</v>
      </c>
      <c r="B34" s="77">
        <v>1201.992523562566</v>
      </c>
      <c r="C34" s="77">
        <v>1203.4050720754888</v>
      </c>
      <c r="D34" s="77">
        <v>1247.5766587473645</v>
      </c>
      <c r="E34" s="77">
        <v>1292.0795900583821</v>
      </c>
      <c r="F34" s="77">
        <v>1242.482357783085</v>
      </c>
      <c r="G34" s="77">
        <v>1396.0323114134103</v>
      </c>
      <c r="H34" s="77">
        <v>1446.4013829258804</v>
      </c>
      <c r="I34" s="77">
        <v>1385.8697496879679</v>
      </c>
      <c r="J34" s="77">
        <v>1526.8381859659576</v>
      </c>
      <c r="K34" s="77">
        <v>1586.2475332900653</v>
      </c>
      <c r="L34" s="77">
        <v>1301.3512577619558</v>
      </c>
      <c r="M34" s="77">
        <v>1346.0090668972164</v>
      </c>
      <c r="N34" s="77">
        <v>1309.6318199882692</v>
      </c>
      <c r="O34" s="77">
        <v>1319.5787001534254</v>
      </c>
      <c r="P34" s="77">
        <v>1578.0029182430094</v>
      </c>
      <c r="Q34" s="77">
        <v>1625.0819299655132</v>
      </c>
    </row>
    <row r="35" spans="1:17" ht="11.45" customHeight="1" x14ac:dyDescent="0.25">
      <c r="A35" s="62" t="s">
        <v>58</v>
      </c>
      <c r="B35" s="77">
        <v>197.19793573948374</v>
      </c>
      <c r="C35" s="77">
        <v>218.99842565074215</v>
      </c>
      <c r="D35" s="77">
        <v>237.77798712998845</v>
      </c>
      <c r="E35" s="77">
        <v>256.93356533646909</v>
      </c>
      <c r="F35" s="77">
        <v>270.67863373022698</v>
      </c>
      <c r="G35" s="77">
        <v>281.91753708862024</v>
      </c>
      <c r="H35" s="77">
        <v>295.85508341831394</v>
      </c>
      <c r="I35" s="77">
        <v>310.58012655617972</v>
      </c>
      <c r="J35" s="77">
        <v>324.73562366200508</v>
      </c>
      <c r="K35" s="77">
        <v>350.04675235872975</v>
      </c>
      <c r="L35" s="77">
        <v>651.76939815654953</v>
      </c>
      <c r="M35" s="77">
        <v>768.76654511616823</v>
      </c>
      <c r="N35" s="77">
        <v>818.65962192225675</v>
      </c>
      <c r="O35" s="77">
        <v>868.30550607763166</v>
      </c>
      <c r="P35" s="77">
        <v>916.48008923731868</v>
      </c>
      <c r="Q35" s="77">
        <v>971.7855591230649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2.7308390994166278</v>
      </c>
      <c r="M38" s="77">
        <v>2.9195424221288566</v>
      </c>
      <c r="N38" s="77">
        <v>3.5287217734169793</v>
      </c>
      <c r="O38" s="77">
        <v>4.647536697705057</v>
      </c>
      <c r="P38" s="77">
        <v>8.0829341448047103</v>
      </c>
      <c r="Q38" s="77">
        <v>11.925075142085227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8.4058655316705103E-2</v>
      </c>
      <c r="F39" s="77">
        <v>0.12286101393549187</v>
      </c>
      <c r="G39" s="77">
        <v>0.14633594431932559</v>
      </c>
      <c r="H39" s="77">
        <v>0.16753297910481044</v>
      </c>
      <c r="I39" s="77">
        <v>0.27172181430709724</v>
      </c>
      <c r="J39" s="77">
        <v>0.30540235247637004</v>
      </c>
      <c r="K39" s="77">
        <v>0.33777501610308097</v>
      </c>
      <c r="L39" s="77">
        <v>0.37584758776801769</v>
      </c>
      <c r="M39" s="77">
        <v>0.31459491864360312</v>
      </c>
      <c r="N39" s="77">
        <v>0.34635668334218833</v>
      </c>
      <c r="O39" s="77">
        <v>0.55668423339897455</v>
      </c>
      <c r="P39" s="77">
        <v>1.0123622592426555</v>
      </c>
      <c r="Q39" s="77">
        <v>1.1427756125512019</v>
      </c>
    </row>
    <row r="40" spans="1:17" ht="11.45" customHeight="1" x14ac:dyDescent="0.25">
      <c r="A40" s="19" t="s">
        <v>28</v>
      </c>
      <c r="B40" s="76">
        <v>30.177663021838544</v>
      </c>
      <c r="C40" s="76">
        <v>30.83934376642096</v>
      </c>
      <c r="D40" s="76">
        <v>31.507032562182854</v>
      </c>
      <c r="E40" s="76">
        <v>32.186987621388504</v>
      </c>
      <c r="F40" s="76">
        <v>32.891996424861659</v>
      </c>
      <c r="G40" s="76">
        <v>32.32870172049477</v>
      </c>
      <c r="H40" s="76">
        <v>33.182270313312749</v>
      </c>
      <c r="I40" s="76">
        <v>33.909023818497566</v>
      </c>
      <c r="J40" s="76">
        <v>35.056593981319089</v>
      </c>
      <c r="K40" s="76">
        <v>34.929531313771804</v>
      </c>
      <c r="L40" s="76">
        <v>39.557000000000002</v>
      </c>
      <c r="M40" s="76">
        <v>45.391194931815811</v>
      </c>
      <c r="N40" s="76">
        <v>53.814218071245882</v>
      </c>
      <c r="O40" s="76">
        <v>55.146609678943051</v>
      </c>
      <c r="P40" s="76">
        <v>68.401440734012738</v>
      </c>
      <c r="Q40" s="76">
        <v>77.707918633934298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0.33622268536939026</v>
      </c>
      <c r="M41" s="75">
        <v>0.28286373735825404</v>
      </c>
      <c r="N41" s="75">
        <v>0.26633873726279328</v>
      </c>
      <c r="O41" s="75">
        <v>0.24786075379662026</v>
      </c>
      <c r="P41" s="75">
        <v>0.23072515521806911</v>
      </c>
      <c r="Q41" s="75">
        <v>0.19269166710796562</v>
      </c>
    </row>
    <row r="42" spans="1:17" ht="11.45" customHeight="1" x14ac:dyDescent="0.25">
      <c r="A42" s="62" t="s">
        <v>58</v>
      </c>
      <c r="B42" s="75">
        <v>30.177663021838544</v>
      </c>
      <c r="C42" s="75">
        <v>30.83934376642096</v>
      </c>
      <c r="D42" s="75">
        <v>31.507032562182854</v>
      </c>
      <c r="E42" s="75">
        <v>32.186987621388504</v>
      </c>
      <c r="F42" s="75">
        <v>32.891996424861659</v>
      </c>
      <c r="G42" s="75">
        <v>32.32870172049477</v>
      </c>
      <c r="H42" s="75">
        <v>33.182270313312749</v>
      </c>
      <c r="I42" s="75">
        <v>33.909023818497566</v>
      </c>
      <c r="J42" s="75">
        <v>35.056593981319089</v>
      </c>
      <c r="K42" s="75">
        <v>34.929531313771804</v>
      </c>
      <c r="L42" s="75">
        <v>39.22077731463061</v>
      </c>
      <c r="M42" s="75">
        <v>45.108331194457556</v>
      </c>
      <c r="N42" s="75">
        <v>53.54787933398309</v>
      </c>
      <c r="O42" s="75">
        <v>54.898748925146428</v>
      </c>
      <c r="P42" s="75">
        <v>68.17071557879467</v>
      </c>
      <c r="Q42" s="75">
        <v>77.515226966826333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</row>
    <row r="46" spans="1:17" ht="11.45" customHeight="1" x14ac:dyDescent="0.25">
      <c r="A46" s="25" t="s">
        <v>18</v>
      </c>
      <c r="B46" s="79">
        <f t="shared" ref="B46" si="37">B47+B53</f>
        <v>558.7334073236616</v>
      </c>
      <c r="C46" s="79">
        <f t="shared" ref="C46:Q46" si="38">C47+C53</f>
        <v>538.92796361051819</v>
      </c>
      <c r="D46" s="79">
        <f t="shared" si="38"/>
        <v>351.18447853764718</v>
      </c>
      <c r="E46" s="79">
        <f t="shared" si="38"/>
        <v>473.77625623532515</v>
      </c>
      <c r="F46" s="79">
        <f t="shared" si="38"/>
        <v>598.92654299970695</v>
      </c>
      <c r="G46" s="79">
        <f t="shared" si="38"/>
        <v>428.58005283896387</v>
      </c>
      <c r="H46" s="79">
        <f t="shared" si="38"/>
        <v>432.80039780819845</v>
      </c>
      <c r="I46" s="79">
        <f t="shared" si="38"/>
        <v>485.27412165559963</v>
      </c>
      <c r="J46" s="79">
        <f t="shared" si="38"/>
        <v>508.6766428916082</v>
      </c>
      <c r="K46" s="79">
        <f t="shared" si="38"/>
        <v>513.90654720957991</v>
      </c>
      <c r="L46" s="79">
        <f t="shared" si="38"/>
        <v>457.71344129748752</v>
      </c>
      <c r="M46" s="79">
        <f t="shared" si="38"/>
        <v>460.34018474053767</v>
      </c>
      <c r="N46" s="79">
        <f t="shared" si="38"/>
        <v>449.62440529885856</v>
      </c>
      <c r="O46" s="79">
        <f t="shared" si="38"/>
        <v>457.55925612272381</v>
      </c>
      <c r="P46" s="79">
        <f t="shared" si="38"/>
        <v>516.01099486027579</v>
      </c>
      <c r="Q46" s="79">
        <f t="shared" si="38"/>
        <v>524.24197902611616</v>
      </c>
    </row>
    <row r="47" spans="1:17" ht="11.45" customHeight="1" x14ac:dyDescent="0.25">
      <c r="A47" s="23" t="s">
        <v>27</v>
      </c>
      <c r="B47" s="78">
        <v>257.84110778382058</v>
      </c>
      <c r="C47" s="78">
        <v>258.54963015180061</v>
      </c>
      <c r="D47" s="78">
        <v>262.90850419595893</v>
      </c>
      <c r="E47" s="78">
        <v>270.18267203100407</v>
      </c>
      <c r="F47" s="78">
        <v>267.97622557951206</v>
      </c>
      <c r="G47" s="78">
        <v>265.40529105138631</v>
      </c>
      <c r="H47" s="78">
        <v>280.53217219544126</v>
      </c>
      <c r="I47" s="78">
        <v>308.04643615505819</v>
      </c>
      <c r="J47" s="78">
        <v>324.35194872879686</v>
      </c>
      <c r="K47" s="78">
        <v>332.07920997166281</v>
      </c>
      <c r="L47" s="78">
        <v>314.37644129748753</v>
      </c>
      <c r="M47" s="78">
        <v>326.23582116694473</v>
      </c>
      <c r="N47" s="78">
        <v>326.26240951699543</v>
      </c>
      <c r="O47" s="78">
        <v>333.56666194658794</v>
      </c>
      <c r="P47" s="78">
        <v>397.77933392441224</v>
      </c>
      <c r="Q47" s="78">
        <v>411.81252560216046</v>
      </c>
    </row>
    <row r="48" spans="1:17" ht="11.45" customHeight="1" x14ac:dyDescent="0.25">
      <c r="A48" s="62" t="s">
        <v>59</v>
      </c>
      <c r="B48" s="77">
        <v>8.4507768969653299</v>
      </c>
      <c r="C48" s="77">
        <v>10.212450399454077</v>
      </c>
      <c r="D48" s="77">
        <v>10.153378911967577</v>
      </c>
      <c r="E48" s="77">
        <v>10.03821909540336</v>
      </c>
      <c r="F48" s="77">
        <v>9.8126693351102485</v>
      </c>
      <c r="G48" s="77">
        <v>9.7762296492322385</v>
      </c>
      <c r="H48" s="77">
        <v>9.8600358972829518</v>
      </c>
      <c r="I48" s="77">
        <v>9.782165927101941</v>
      </c>
      <c r="J48" s="77">
        <v>9.1705315593021677</v>
      </c>
      <c r="K48" s="77">
        <v>9.0112468912834025</v>
      </c>
      <c r="L48" s="77">
        <v>9.5203298985299156</v>
      </c>
      <c r="M48" s="77">
        <v>8.8067640388330535</v>
      </c>
      <c r="N48" s="77">
        <v>8.4977615406005267</v>
      </c>
      <c r="O48" s="77">
        <v>8.5731486937045851</v>
      </c>
      <c r="P48" s="77">
        <v>14.785908164397503</v>
      </c>
      <c r="Q48" s="77">
        <v>14.35116018254117</v>
      </c>
    </row>
    <row r="49" spans="1:17" ht="11.45" customHeight="1" x14ac:dyDescent="0.25">
      <c r="A49" s="62" t="s">
        <v>58</v>
      </c>
      <c r="B49" s="77">
        <v>249.39033088685525</v>
      </c>
      <c r="C49" s="77">
        <v>248.33717975234654</v>
      </c>
      <c r="D49" s="77">
        <v>252.75512528399136</v>
      </c>
      <c r="E49" s="77">
        <v>260.14445293560073</v>
      </c>
      <c r="F49" s="77">
        <v>258.16355624440183</v>
      </c>
      <c r="G49" s="77">
        <v>255.62906140215406</v>
      </c>
      <c r="H49" s="77">
        <v>270.67213629815831</v>
      </c>
      <c r="I49" s="77">
        <v>298.26427022795627</v>
      </c>
      <c r="J49" s="77">
        <v>315.15058942932302</v>
      </c>
      <c r="K49" s="77">
        <v>323.03629314761628</v>
      </c>
      <c r="L49" s="77">
        <v>304.81302865711802</v>
      </c>
      <c r="M49" s="77">
        <v>317.3762391091476</v>
      </c>
      <c r="N49" s="77">
        <v>317.7115858227491</v>
      </c>
      <c r="O49" s="77">
        <v>324.83194396523089</v>
      </c>
      <c r="P49" s="77">
        <v>382.83177779184609</v>
      </c>
      <c r="Q49" s="77">
        <v>397.30674499644221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3.0827740171691952E-2</v>
      </c>
      <c r="K52" s="77">
        <v>3.1669932763095536E-2</v>
      </c>
      <c r="L52" s="77">
        <v>4.3082741839640032E-2</v>
      </c>
      <c r="M52" s="77">
        <v>5.2818018964019268E-2</v>
      </c>
      <c r="N52" s="77">
        <v>5.3062153645784205E-2</v>
      </c>
      <c r="O52" s="77">
        <v>0.16156928765249592</v>
      </c>
      <c r="P52" s="77">
        <v>0.16164796816865012</v>
      </c>
      <c r="Q52" s="77">
        <v>0.15462042317711652</v>
      </c>
    </row>
    <row r="53" spans="1:17" ht="11.45" customHeight="1" x14ac:dyDescent="0.25">
      <c r="A53" s="19" t="s">
        <v>24</v>
      </c>
      <c r="B53" s="76">
        <v>300.89229953984102</v>
      </c>
      <c r="C53" s="76">
        <v>280.37833345871752</v>
      </c>
      <c r="D53" s="76">
        <v>88.275974341688254</v>
      </c>
      <c r="E53" s="76">
        <v>203.5935842043211</v>
      </c>
      <c r="F53" s="76">
        <v>330.95031742019484</v>
      </c>
      <c r="G53" s="76">
        <v>163.17476178757755</v>
      </c>
      <c r="H53" s="76">
        <v>152.26822561275719</v>
      </c>
      <c r="I53" s="76">
        <v>177.22768550054144</v>
      </c>
      <c r="J53" s="76">
        <v>184.32469416281134</v>
      </c>
      <c r="K53" s="76">
        <v>181.82733723791713</v>
      </c>
      <c r="L53" s="76">
        <v>143.33700000000002</v>
      </c>
      <c r="M53" s="76">
        <v>134.10436357359291</v>
      </c>
      <c r="N53" s="76">
        <v>123.36199578186314</v>
      </c>
      <c r="O53" s="76">
        <v>123.99259417613585</v>
      </c>
      <c r="P53" s="76">
        <v>118.2316609358635</v>
      </c>
      <c r="Q53" s="76">
        <v>112.42945342395574</v>
      </c>
    </row>
    <row r="54" spans="1:17" ht="11.45" customHeight="1" x14ac:dyDescent="0.25">
      <c r="A54" s="17" t="s">
        <v>23</v>
      </c>
      <c r="B54" s="75">
        <v>300.89229953984102</v>
      </c>
      <c r="C54" s="75">
        <v>280.37833345871752</v>
      </c>
      <c r="D54" s="75">
        <v>88.275974341688254</v>
      </c>
      <c r="E54" s="75">
        <v>203.5935842043211</v>
      </c>
      <c r="F54" s="75">
        <v>330.95031742019484</v>
      </c>
      <c r="G54" s="75">
        <v>163.17476178757755</v>
      </c>
      <c r="H54" s="75">
        <v>152.26822561275719</v>
      </c>
      <c r="I54" s="75">
        <v>177.22768550054144</v>
      </c>
      <c r="J54" s="75">
        <v>184.32469416281134</v>
      </c>
      <c r="K54" s="75">
        <v>181.82733723791713</v>
      </c>
      <c r="L54" s="75">
        <v>143.33700000000002</v>
      </c>
      <c r="M54" s="75">
        <v>134.10436357359291</v>
      </c>
      <c r="N54" s="75">
        <v>123.36199578186314</v>
      </c>
      <c r="O54" s="75">
        <v>123.99259417613585</v>
      </c>
      <c r="P54" s="75">
        <v>118.2316609358635</v>
      </c>
      <c r="Q54" s="75">
        <v>112.42945342395574</v>
      </c>
    </row>
    <row r="55" spans="1:17" ht="11.45" customHeight="1" x14ac:dyDescent="0.25">
      <c r="A55" s="15" t="s">
        <v>22</v>
      </c>
      <c r="B55" s="74">
        <v>0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235023</v>
      </c>
      <c r="C57" s="41">
        <f t="shared" ref="C57:Q57" si="40">C58+C73</f>
        <v>241828</v>
      </c>
      <c r="D57" s="41">
        <f t="shared" si="40"/>
        <v>249013</v>
      </c>
      <c r="E57" s="41">
        <f t="shared" si="40"/>
        <v>256749</v>
      </c>
      <c r="F57" s="41">
        <f t="shared" si="40"/>
        <v>258691</v>
      </c>
      <c r="G57" s="41">
        <f t="shared" si="40"/>
        <v>259262</v>
      </c>
      <c r="H57" s="41">
        <f t="shared" si="40"/>
        <v>266153</v>
      </c>
      <c r="I57" s="41">
        <f t="shared" si="40"/>
        <v>274144</v>
      </c>
      <c r="J57" s="41">
        <f t="shared" si="40"/>
        <v>280622</v>
      </c>
      <c r="K57" s="41">
        <f t="shared" si="40"/>
        <v>286389</v>
      </c>
      <c r="L57" s="41">
        <f t="shared" si="40"/>
        <v>298160</v>
      </c>
      <c r="M57" s="41">
        <f t="shared" si="40"/>
        <v>305338</v>
      </c>
      <c r="N57" s="41">
        <f t="shared" si="40"/>
        <v>308012</v>
      </c>
      <c r="O57" s="41">
        <f t="shared" si="40"/>
        <v>316198</v>
      </c>
      <c r="P57" s="41">
        <f t="shared" si="40"/>
        <v>328102</v>
      </c>
      <c r="Q57" s="41">
        <f t="shared" si="40"/>
        <v>339616</v>
      </c>
    </row>
    <row r="58" spans="1:17" ht="11.45" customHeight="1" x14ac:dyDescent="0.25">
      <c r="A58" s="25" t="s">
        <v>39</v>
      </c>
      <c r="B58" s="40">
        <f t="shared" ref="B58" si="41">B59+B60+B67</f>
        <v>195845</v>
      </c>
      <c r="C58" s="40">
        <f t="shared" ref="C58:Q58" si="42">C59+C60+C67</f>
        <v>202671</v>
      </c>
      <c r="D58" s="40">
        <f t="shared" si="42"/>
        <v>209729</v>
      </c>
      <c r="E58" s="40">
        <f t="shared" si="42"/>
        <v>216925</v>
      </c>
      <c r="F58" s="40">
        <f t="shared" si="42"/>
        <v>218922</v>
      </c>
      <c r="G58" s="40">
        <f t="shared" si="42"/>
        <v>219630</v>
      </c>
      <c r="H58" s="40">
        <f t="shared" si="42"/>
        <v>225610</v>
      </c>
      <c r="I58" s="40">
        <f t="shared" si="42"/>
        <v>232706</v>
      </c>
      <c r="J58" s="40">
        <f t="shared" si="42"/>
        <v>238667</v>
      </c>
      <c r="K58" s="40">
        <f t="shared" si="42"/>
        <v>245153</v>
      </c>
      <c r="L58" s="40">
        <f t="shared" si="42"/>
        <v>256841</v>
      </c>
      <c r="M58" s="40">
        <f t="shared" si="42"/>
        <v>264053</v>
      </c>
      <c r="N58" s="40">
        <f t="shared" si="42"/>
        <v>266642</v>
      </c>
      <c r="O58" s="40">
        <f t="shared" si="42"/>
        <v>274250</v>
      </c>
      <c r="P58" s="40">
        <f t="shared" si="42"/>
        <v>285685</v>
      </c>
      <c r="Q58" s="40">
        <f t="shared" si="42"/>
        <v>296335</v>
      </c>
    </row>
    <row r="59" spans="1:17" ht="11.45" customHeight="1" x14ac:dyDescent="0.25">
      <c r="A59" s="23" t="s">
        <v>30</v>
      </c>
      <c r="B59" s="39">
        <v>12167</v>
      </c>
      <c r="C59" s="39">
        <v>12605</v>
      </c>
      <c r="D59" s="39">
        <v>13097</v>
      </c>
      <c r="E59" s="39">
        <v>13420</v>
      </c>
      <c r="F59" s="39">
        <v>12639</v>
      </c>
      <c r="G59" s="39">
        <v>11905</v>
      </c>
      <c r="H59" s="39">
        <v>12192</v>
      </c>
      <c r="I59" s="39">
        <v>12695</v>
      </c>
      <c r="J59" s="39">
        <v>14310</v>
      </c>
      <c r="K59" s="39">
        <v>14402</v>
      </c>
      <c r="L59" s="39">
        <v>14047</v>
      </c>
      <c r="M59" s="39">
        <v>14758</v>
      </c>
      <c r="N59" s="39">
        <v>15021</v>
      </c>
      <c r="O59" s="39">
        <v>16102</v>
      </c>
      <c r="P59" s="39">
        <v>17555</v>
      </c>
      <c r="Q59" s="39">
        <v>19206</v>
      </c>
    </row>
    <row r="60" spans="1:17" ht="11.45" customHeight="1" x14ac:dyDescent="0.25">
      <c r="A60" s="19" t="s">
        <v>29</v>
      </c>
      <c r="B60" s="38">
        <f>SUM(B61:B66)</f>
        <v>182105</v>
      </c>
      <c r="C60" s="38">
        <f t="shared" ref="C60:Q60" si="43">SUM(C61:C66)</f>
        <v>188495</v>
      </c>
      <c r="D60" s="38">
        <f t="shared" si="43"/>
        <v>195055</v>
      </c>
      <c r="E60" s="38">
        <f t="shared" si="43"/>
        <v>201924</v>
      </c>
      <c r="F60" s="38">
        <f t="shared" si="43"/>
        <v>204702</v>
      </c>
      <c r="G60" s="38">
        <f t="shared" si="43"/>
        <v>206148</v>
      </c>
      <c r="H60" s="38">
        <f t="shared" si="43"/>
        <v>211840</v>
      </c>
      <c r="I60" s="38">
        <f t="shared" si="43"/>
        <v>218429</v>
      </c>
      <c r="J60" s="38">
        <f t="shared" si="43"/>
        <v>222775</v>
      </c>
      <c r="K60" s="38">
        <f t="shared" si="43"/>
        <v>229016</v>
      </c>
      <c r="L60" s="38">
        <f t="shared" si="43"/>
        <v>240943</v>
      </c>
      <c r="M60" s="38">
        <f t="shared" si="43"/>
        <v>247539</v>
      </c>
      <c r="N60" s="38">
        <f t="shared" si="43"/>
        <v>249875</v>
      </c>
      <c r="O60" s="38">
        <f t="shared" si="43"/>
        <v>256436</v>
      </c>
      <c r="P60" s="38">
        <f t="shared" si="43"/>
        <v>266335</v>
      </c>
      <c r="Q60" s="38">
        <f t="shared" si="43"/>
        <v>275177</v>
      </c>
    </row>
    <row r="61" spans="1:17" ht="11.45" customHeight="1" x14ac:dyDescent="0.25">
      <c r="A61" s="62" t="s">
        <v>59</v>
      </c>
      <c r="B61" s="42">
        <v>155927</v>
      </c>
      <c r="C61" s="42">
        <v>159509</v>
      </c>
      <c r="D61" s="42">
        <v>164132</v>
      </c>
      <c r="E61" s="42">
        <v>169534</v>
      </c>
      <c r="F61" s="42">
        <v>171445</v>
      </c>
      <c r="G61" s="42">
        <v>172297</v>
      </c>
      <c r="H61" s="42">
        <v>177080</v>
      </c>
      <c r="I61" s="42">
        <v>182663</v>
      </c>
      <c r="J61" s="42">
        <v>186088</v>
      </c>
      <c r="K61" s="42">
        <v>190756</v>
      </c>
      <c r="L61" s="42">
        <v>173252</v>
      </c>
      <c r="M61" s="42">
        <v>175812</v>
      </c>
      <c r="N61" s="42">
        <v>175215</v>
      </c>
      <c r="O61" s="42">
        <v>178079</v>
      </c>
      <c r="P61" s="42">
        <v>183303</v>
      </c>
      <c r="Q61" s="42">
        <v>188764</v>
      </c>
    </row>
    <row r="62" spans="1:17" ht="11.45" customHeight="1" x14ac:dyDescent="0.25">
      <c r="A62" s="62" t="s">
        <v>58</v>
      </c>
      <c r="B62" s="42">
        <v>26178</v>
      </c>
      <c r="C62" s="42">
        <v>28986</v>
      </c>
      <c r="D62" s="42">
        <v>30923</v>
      </c>
      <c r="E62" s="42">
        <v>32381</v>
      </c>
      <c r="F62" s="42">
        <v>33244</v>
      </c>
      <c r="G62" s="42">
        <v>33836</v>
      </c>
      <c r="H62" s="42">
        <v>34743</v>
      </c>
      <c r="I62" s="42">
        <v>35739</v>
      </c>
      <c r="J62" s="42">
        <v>36657</v>
      </c>
      <c r="K62" s="42">
        <v>38227</v>
      </c>
      <c r="L62" s="42">
        <v>67467</v>
      </c>
      <c r="M62" s="42">
        <v>71474</v>
      </c>
      <c r="N62" s="42">
        <v>74345</v>
      </c>
      <c r="O62" s="42">
        <v>77854</v>
      </c>
      <c r="P62" s="42">
        <v>82144</v>
      </c>
      <c r="Q62" s="42">
        <v>85178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188</v>
      </c>
      <c r="M65" s="42">
        <v>223</v>
      </c>
      <c r="N65" s="42">
        <v>282</v>
      </c>
      <c r="O65" s="42">
        <v>450</v>
      </c>
      <c r="P65" s="42">
        <v>792</v>
      </c>
      <c r="Q65" s="42">
        <v>1127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9</v>
      </c>
      <c r="F66" s="42">
        <v>13</v>
      </c>
      <c r="G66" s="42">
        <v>15</v>
      </c>
      <c r="H66" s="42">
        <v>17</v>
      </c>
      <c r="I66" s="42">
        <v>27</v>
      </c>
      <c r="J66" s="42">
        <v>30</v>
      </c>
      <c r="K66" s="42">
        <v>33</v>
      </c>
      <c r="L66" s="42">
        <v>36</v>
      </c>
      <c r="M66" s="42">
        <v>30</v>
      </c>
      <c r="N66" s="42">
        <v>33</v>
      </c>
      <c r="O66" s="42">
        <v>53</v>
      </c>
      <c r="P66" s="42">
        <v>96</v>
      </c>
      <c r="Q66" s="42">
        <v>108</v>
      </c>
    </row>
    <row r="67" spans="1:17" ht="11.45" customHeight="1" x14ac:dyDescent="0.25">
      <c r="A67" s="19" t="s">
        <v>28</v>
      </c>
      <c r="B67" s="38">
        <f>SUM(B68:B72)</f>
        <v>1573</v>
      </c>
      <c r="C67" s="38">
        <f t="shared" ref="C67:Q67" si="44">SUM(C68:C72)</f>
        <v>1571</v>
      </c>
      <c r="D67" s="38">
        <f t="shared" si="44"/>
        <v>1577</v>
      </c>
      <c r="E67" s="38">
        <f t="shared" si="44"/>
        <v>1581</v>
      </c>
      <c r="F67" s="38">
        <f t="shared" si="44"/>
        <v>1581</v>
      </c>
      <c r="G67" s="38">
        <f t="shared" si="44"/>
        <v>1577</v>
      </c>
      <c r="H67" s="38">
        <f t="shared" si="44"/>
        <v>1578</v>
      </c>
      <c r="I67" s="38">
        <f t="shared" si="44"/>
        <v>1582</v>
      </c>
      <c r="J67" s="38">
        <f t="shared" si="44"/>
        <v>1582</v>
      </c>
      <c r="K67" s="38">
        <f t="shared" si="44"/>
        <v>1735</v>
      </c>
      <c r="L67" s="38">
        <f t="shared" si="44"/>
        <v>1851</v>
      </c>
      <c r="M67" s="38">
        <f t="shared" si="44"/>
        <v>1756</v>
      </c>
      <c r="N67" s="38">
        <f t="shared" si="44"/>
        <v>1746</v>
      </c>
      <c r="O67" s="38">
        <f t="shared" si="44"/>
        <v>1712</v>
      </c>
      <c r="P67" s="38">
        <f t="shared" si="44"/>
        <v>1795</v>
      </c>
      <c r="Q67" s="38">
        <f t="shared" si="44"/>
        <v>1952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18</v>
      </c>
      <c r="M68" s="37">
        <v>15</v>
      </c>
      <c r="N68" s="37">
        <v>14</v>
      </c>
      <c r="O68" s="37">
        <v>13</v>
      </c>
      <c r="P68" s="37">
        <v>12</v>
      </c>
      <c r="Q68" s="37">
        <v>10</v>
      </c>
    </row>
    <row r="69" spans="1:17" ht="11.45" customHeight="1" x14ac:dyDescent="0.25">
      <c r="A69" s="62" t="s">
        <v>58</v>
      </c>
      <c r="B69" s="37">
        <v>1573</v>
      </c>
      <c r="C69" s="37">
        <v>1571</v>
      </c>
      <c r="D69" s="37">
        <v>1577</v>
      </c>
      <c r="E69" s="37">
        <v>1581</v>
      </c>
      <c r="F69" s="37">
        <v>1581</v>
      </c>
      <c r="G69" s="37">
        <v>1577</v>
      </c>
      <c r="H69" s="37">
        <v>1578</v>
      </c>
      <c r="I69" s="37">
        <v>1582</v>
      </c>
      <c r="J69" s="37">
        <v>1582</v>
      </c>
      <c r="K69" s="37">
        <v>1735</v>
      </c>
      <c r="L69" s="37">
        <v>1833</v>
      </c>
      <c r="M69" s="37">
        <v>1741</v>
      </c>
      <c r="N69" s="37">
        <v>1732</v>
      </c>
      <c r="O69" s="37">
        <v>1699</v>
      </c>
      <c r="P69" s="37">
        <v>1783</v>
      </c>
      <c r="Q69" s="37">
        <v>1942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</row>
    <row r="73" spans="1:17" ht="11.45" customHeight="1" x14ac:dyDescent="0.25">
      <c r="A73" s="25" t="s">
        <v>18</v>
      </c>
      <c r="B73" s="40">
        <f t="shared" ref="B73" si="45">B74+B80</f>
        <v>39178</v>
      </c>
      <c r="C73" s="40">
        <f t="shared" ref="C73:Q73" si="46">C74+C80</f>
        <v>39157</v>
      </c>
      <c r="D73" s="40">
        <f t="shared" si="46"/>
        <v>39284</v>
      </c>
      <c r="E73" s="40">
        <f t="shared" si="46"/>
        <v>39824</v>
      </c>
      <c r="F73" s="40">
        <f t="shared" si="46"/>
        <v>39769</v>
      </c>
      <c r="G73" s="40">
        <f t="shared" si="46"/>
        <v>39632</v>
      </c>
      <c r="H73" s="40">
        <f t="shared" si="46"/>
        <v>40543</v>
      </c>
      <c r="I73" s="40">
        <f t="shared" si="46"/>
        <v>41438</v>
      </c>
      <c r="J73" s="40">
        <f t="shared" si="46"/>
        <v>41955</v>
      </c>
      <c r="K73" s="40">
        <f t="shared" si="46"/>
        <v>41236</v>
      </c>
      <c r="L73" s="40">
        <f t="shared" si="46"/>
        <v>41319</v>
      </c>
      <c r="M73" s="40">
        <f t="shared" si="46"/>
        <v>41285</v>
      </c>
      <c r="N73" s="40">
        <f t="shared" si="46"/>
        <v>41370</v>
      </c>
      <c r="O73" s="40">
        <f t="shared" si="46"/>
        <v>41948</v>
      </c>
      <c r="P73" s="40">
        <f t="shared" si="46"/>
        <v>42417</v>
      </c>
      <c r="Q73" s="40">
        <f t="shared" si="46"/>
        <v>43281</v>
      </c>
    </row>
    <row r="74" spans="1:17" ht="11.45" customHeight="1" x14ac:dyDescent="0.25">
      <c r="A74" s="23" t="s">
        <v>27</v>
      </c>
      <c r="B74" s="39">
        <f>SUM(B75:B79)</f>
        <v>28249</v>
      </c>
      <c r="C74" s="39">
        <f t="shared" ref="C74:Q74" si="47">SUM(C75:C79)</f>
        <v>28210</v>
      </c>
      <c r="D74" s="39">
        <f t="shared" si="47"/>
        <v>28332</v>
      </c>
      <c r="E74" s="39">
        <f t="shared" si="47"/>
        <v>28852</v>
      </c>
      <c r="F74" s="39">
        <f t="shared" si="47"/>
        <v>28799</v>
      </c>
      <c r="G74" s="39">
        <f t="shared" si="47"/>
        <v>28667</v>
      </c>
      <c r="H74" s="39">
        <f t="shared" si="47"/>
        <v>29751</v>
      </c>
      <c r="I74" s="39">
        <f t="shared" si="47"/>
        <v>30877</v>
      </c>
      <c r="J74" s="39">
        <f t="shared" si="47"/>
        <v>31391</v>
      </c>
      <c r="K74" s="39">
        <f t="shared" si="47"/>
        <v>30849</v>
      </c>
      <c r="L74" s="39">
        <f t="shared" si="47"/>
        <v>31160</v>
      </c>
      <c r="M74" s="39">
        <f t="shared" si="47"/>
        <v>31126</v>
      </c>
      <c r="N74" s="39">
        <f t="shared" si="47"/>
        <v>31283</v>
      </c>
      <c r="O74" s="39">
        <f t="shared" si="47"/>
        <v>31927</v>
      </c>
      <c r="P74" s="39">
        <f t="shared" si="47"/>
        <v>32393</v>
      </c>
      <c r="Q74" s="39">
        <f t="shared" si="47"/>
        <v>33086</v>
      </c>
    </row>
    <row r="75" spans="1:17" ht="11.45" customHeight="1" x14ac:dyDescent="0.25">
      <c r="A75" s="62" t="s">
        <v>59</v>
      </c>
      <c r="B75" s="42">
        <v>1660</v>
      </c>
      <c r="C75" s="42">
        <v>1702</v>
      </c>
      <c r="D75" s="42">
        <v>1664</v>
      </c>
      <c r="E75" s="42">
        <v>1649</v>
      </c>
      <c r="F75" s="42">
        <v>1602</v>
      </c>
      <c r="G75" s="42">
        <v>1553</v>
      </c>
      <c r="H75" s="42">
        <v>1569</v>
      </c>
      <c r="I75" s="42">
        <v>1585</v>
      </c>
      <c r="J75" s="42">
        <v>1568</v>
      </c>
      <c r="K75" s="42">
        <v>1500</v>
      </c>
      <c r="L75" s="42">
        <v>1475</v>
      </c>
      <c r="M75" s="42">
        <v>1389</v>
      </c>
      <c r="N75" s="42">
        <v>1278</v>
      </c>
      <c r="O75" s="42">
        <v>1275</v>
      </c>
      <c r="P75" s="42">
        <v>1258</v>
      </c>
      <c r="Q75" s="42">
        <v>1226</v>
      </c>
    </row>
    <row r="76" spans="1:17" ht="11.45" customHeight="1" x14ac:dyDescent="0.25">
      <c r="A76" s="62" t="s">
        <v>58</v>
      </c>
      <c r="B76" s="42">
        <v>26589</v>
      </c>
      <c r="C76" s="42">
        <v>26508</v>
      </c>
      <c r="D76" s="42">
        <v>26668</v>
      </c>
      <c r="E76" s="42">
        <v>27203</v>
      </c>
      <c r="F76" s="42">
        <v>27197</v>
      </c>
      <c r="G76" s="42">
        <v>27114</v>
      </c>
      <c r="H76" s="42">
        <v>28182</v>
      </c>
      <c r="I76" s="42">
        <v>29292</v>
      </c>
      <c r="J76" s="42">
        <v>29819</v>
      </c>
      <c r="K76" s="42">
        <v>29345</v>
      </c>
      <c r="L76" s="42">
        <v>29680</v>
      </c>
      <c r="M76" s="42">
        <v>29731</v>
      </c>
      <c r="N76" s="42">
        <v>29999</v>
      </c>
      <c r="O76" s="42">
        <v>30634</v>
      </c>
      <c r="P76" s="42">
        <v>31117</v>
      </c>
      <c r="Q76" s="42">
        <v>31843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4</v>
      </c>
      <c r="K79" s="42">
        <v>4</v>
      </c>
      <c r="L79" s="42">
        <v>5</v>
      </c>
      <c r="M79" s="42">
        <v>6</v>
      </c>
      <c r="N79" s="42">
        <v>6</v>
      </c>
      <c r="O79" s="42">
        <v>18</v>
      </c>
      <c r="P79" s="42">
        <v>18</v>
      </c>
      <c r="Q79" s="42">
        <v>17</v>
      </c>
    </row>
    <row r="80" spans="1:17" ht="11.45" customHeight="1" x14ac:dyDescent="0.25">
      <c r="A80" s="19" t="s">
        <v>24</v>
      </c>
      <c r="B80" s="38">
        <f>SUM(B81:B82)</f>
        <v>10929</v>
      </c>
      <c r="C80" s="38">
        <f t="shared" ref="C80:Q80" si="48">SUM(C81:C82)</f>
        <v>10947</v>
      </c>
      <c r="D80" s="38">
        <f t="shared" si="48"/>
        <v>10952</v>
      </c>
      <c r="E80" s="38">
        <f t="shared" si="48"/>
        <v>10972</v>
      </c>
      <c r="F80" s="38">
        <f t="shared" si="48"/>
        <v>10970</v>
      </c>
      <c r="G80" s="38">
        <f t="shared" si="48"/>
        <v>10965</v>
      </c>
      <c r="H80" s="38">
        <f t="shared" si="48"/>
        <v>10792</v>
      </c>
      <c r="I80" s="38">
        <f t="shared" si="48"/>
        <v>10561</v>
      </c>
      <c r="J80" s="38">
        <f t="shared" si="48"/>
        <v>10564</v>
      </c>
      <c r="K80" s="38">
        <f t="shared" si="48"/>
        <v>10387</v>
      </c>
      <c r="L80" s="38">
        <f t="shared" si="48"/>
        <v>10159</v>
      </c>
      <c r="M80" s="38">
        <f t="shared" si="48"/>
        <v>10159</v>
      </c>
      <c r="N80" s="38">
        <f t="shared" si="48"/>
        <v>10087</v>
      </c>
      <c r="O80" s="38">
        <f t="shared" si="48"/>
        <v>10021</v>
      </c>
      <c r="P80" s="38">
        <f t="shared" si="48"/>
        <v>10024</v>
      </c>
      <c r="Q80" s="38">
        <f t="shared" si="48"/>
        <v>10195</v>
      </c>
    </row>
    <row r="81" spans="1:17" ht="11.45" customHeight="1" x14ac:dyDescent="0.25">
      <c r="A81" s="17" t="s">
        <v>23</v>
      </c>
      <c r="B81" s="37">
        <v>10929</v>
      </c>
      <c r="C81" s="37">
        <v>10947</v>
      </c>
      <c r="D81" s="37">
        <v>10952</v>
      </c>
      <c r="E81" s="37">
        <v>10972</v>
      </c>
      <c r="F81" s="37">
        <v>10970</v>
      </c>
      <c r="G81" s="37">
        <v>10965</v>
      </c>
      <c r="H81" s="37">
        <v>10792</v>
      </c>
      <c r="I81" s="37">
        <v>10561</v>
      </c>
      <c r="J81" s="37">
        <v>10564</v>
      </c>
      <c r="K81" s="37">
        <v>10387</v>
      </c>
      <c r="L81" s="37">
        <v>10159</v>
      </c>
      <c r="M81" s="37">
        <v>10159</v>
      </c>
      <c r="N81" s="37">
        <v>10087</v>
      </c>
      <c r="O81" s="37">
        <v>10021</v>
      </c>
      <c r="P81" s="37">
        <v>10024</v>
      </c>
      <c r="Q81" s="37">
        <v>10195</v>
      </c>
    </row>
    <row r="82" spans="1:17" ht="11.45" customHeight="1" x14ac:dyDescent="0.25">
      <c r="A82" s="15" t="s">
        <v>22</v>
      </c>
      <c r="B82" s="36">
        <v>0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235023</v>
      </c>
      <c r="C84" s="41">
        <f t="shared" si="49"/>
        <v>241828</v>
      </c>
      <c r="D84" s="41">
        <f t="shared" si="49"/>
        <v>249013</v>
      </c>
      <c r="E84" s="41">
        <f t="shared" si="49"/>
        <v>256749</v>
      </c>
      <c r="F84" s="41">
        <f t="shared" si="49"/>
        <v>258691</v>
      </c>
      <c r="G84" s="41">
        <f t="shared" si="49"/>
        <v>259262</v>
      </c>
      <c r="H84" s="41">
        <f t="shared" si="49"/>
        <v>266153</v>
      </c>
      <c r="I84" s="41">
        <f t="shared" si="49"/>
        <v>274144</v>
      </c>
      <c r="J84" s="41">
        <f t="shared" si="49"/>
        <v>280622</v>
      </c>
      <c r="K84" s="41">
        <f t="shared" si="49"/>
        <v>286389</v>
      </c>
      <c r="L84" s="41">
        <f t="shared" si="49"/>
        <v>298160</v>
      </c>
      <c r="M84" s="41">
        <f t="shared" si="49"/>
        <v>305338</v>
      </c>
      <c r="N84" s="41">
        <f t="shared" si="49"/>
        <v>308012</v>
      </c>
      <c r="O84" s="41">
        <f t="shared" si="49"/>
        <v>316198</v>
      </c>
      <c r="P84" s="41">
        <f t="shared" si="49"/>
        <v>328102</v>
      </c>
      <c r="Q84" s="41">
        <f t="shared" si="49"/>
        <v>339616</v>
      </c>
    </row>
    <row r="85" spans="1:17" ht="11.45" customHeight="1" x14ac:dyDescent="0.25">
      <c r="A85" s="25" t="s">
        <v>39</v>
      </c>
      <c r="B85" s="40">
        <f t="shared" ref="B85:Q85" si="50">B86+B87+B94</f>
        <v>195845</v>
      </c>
      <c r="C85" s="40">
        <f t="shared" si="50"/>
        <v>202671</v>
      </c>
      <c r="D85" s="40">
        <f t="shared" si="50"/>
        <v>209729</v>
      </c>
      <c r="E85" s="40">
        <f t="shared" si="50"/>
        <v>216925</v>
      </c>
      <c r="F85" s="40">
        <f t="shared" si="50"/>
        <v>218922</v>
      </c>
      <c r="G85" s="40">
        <f t="shared" si="50"/>
        <v>219630</v>
      </c>
      <c r="H85" s="40">
        <f t="shared" si="50"/>
        <v>225610</v>
      </c>
      <c r="I85" s="40">
        <f t="shared" si="50"/>
        <v>232706</v>
      </c>
      <c r="J85" s="40">
        <f t="shared" si="50"/>
        <v>238667</v>
      </c>
      <c r="K85" s="40">
        <f t="shared" si="50"/>
        <v>245153</v>
      </c>
      <c r="L85" s="40">
        <f t="shared" si="50"/>
        <v>256841</v>
      </c>
      <c r="M85" s="40">
        <f t="shared" si="50"/>
        <v>264053</v>
      </c>
      <c r="N85" s="40">
        <f t="shared" si="50"/>
        <v>266642</v>
      </c>
      <c r="O85" s="40">
        <f t="shared" si="50"/>
        <v>274250</v>
      </c>
      <c r="P85" s="40">
        <f t="shared" si="50"/>
        <v>285685</v>
      </c>
      <c r="Q85" s="40">
        <f t="shared" si="50"/>
        <v>296335</v>
      </c>
    </row>
    <row r="86" spans="1:17" ht="11.45" customHeight="1" x14ac:dyDescent="0.25">
      <c r="A86" s="23" t="s">
        <v>30</v>
      </c>
      <c r="B86" s="39">
        <v>12167</v>
      </c>
      <c r="C86" s="39">
        <v>12605</v>
      </c>
      <c r="D86" s="39">
        <v>13097</v>
      </c>
      <c r="E86" s="39">
        <v>13420</v>
      </c>
      <c r="F86" s="39">
        <v>12639</v>
      </c>
      <c r="G86" s="39">
        <v>11905</v>
      </c>
      <c r="H86" s="39">
        <v>12192</v>
      </c>
      <c r="I86" s="39">
        <v>12695</v>
      </c>
      <c r="J86" s="39">
        <v>14310</v>
      </c>
      <c r="K86" s="39">
        <v>14402</v>
      </c>
      <c r="L86" s="39">
        <v>14047</v>
      </c>
      <c r="M86" s="39">
        <v>14758</v>
      </c>
      <c r="N86" s="39">
        <v>15021</v>
      </c>
      <c r="O86" s="39">
        <v>16102</v>
      </c>
      <c r="P86" s="39">
        <v>17555</v>
      </c>
      <c r="Q86" s="39">
        <v>19206</v>
      </c>
    </row>
    <row r="87" spans="1:17" ht="11.45" customHeight="1" x14ac:dyDescent="0.25">
      <c r="A87" s="19" t="s">
        <v>29</v>
      </c>
      <c r="B87" s="38">
        <f>SUM(B88:B93)</f>
        <v>182105</v>
      </c>
      <c r="C87" s="38">
        <f t="shared" ref="C87" si="51">SUM(C88:C93)</f>
        <v>188495</v>
      </c>
      <c r="D87" s="38">
        <f t="shared" ref="D87" si="52">SUM(D88:D93)</f>
        <v>195055</v>
      </c>
      <c r="E87" s="38">
        <f t="shared" ref="E87" si="53">SUM(E88:E93)</f>
        <v>201924</v>
      </c>
      <c r="F87" s="38">
        <f t="shared" ref="F87" si="54">SUM(F88:F93)</f>
        <v>204702</v>
      </c>
      <c r="G87" s="38">
        <f t="shared" ref="G87" si="55">SUM(G88:G93)</f>
        <v>206148</v>
      </c>
      <c r="H87" s="38">
        <f t="shared" ref="H87" si="56">SUM(H88:H93)</f>
        <v>211840</v>
      </c>
      <c r="I87" s="38">
        <f t="shared" ref="I87" si="57">SUM(I88:I93)</f>
        <v>218429</v>
      </c>
      <c r="J87" s="38">
        <f t="shared" ref="J87" si="58">SUM(J88:J93)</f>
        <v>222775</v>
      </c>
      <c r="K87" s="38">
        <f t="shared" ref="K87" si="59">SUM(K88:K93)</f>
        <v>229016</v>
      </c>
      <c r="L87" s="38">
        <f t="shared" ref="L87" si="60">SUM(L88:L93)</f>
        <v>240943</v>
      </c>
      <c r="M87" s="38">
        <f t="shared" ref="M87" si="61">SUM(M88:M93)</f>
        <v>247539</v>
      </c>
      <c r="N87" s="38">
        <f t="shared" ref="N87" si="62">SUM(N88:N93)</f>
        <v>249875</v>
      </c>
      <c r="O87" s="38">
        <f t="shared" ref="O87" si="63">SUM(O88:O93)</f>
        <v>256436</v>
      </c>
      <c r="P87" s="38">
        <f t="shared" ref="P87" si="64">SUM(P88:P93)</f>
        <v>266335</v>
      </c>
      <c r="Q87" s="38">
        <f t="shared" ref="Q87" si="65">SUM(Q88:Q93)</f>
        <v>275177</v>
      </c>
    </row>
    <row r="88" spans="1:17" ht="11.45" customHeight="1" x14ac:dyDescent="0.25">
      <c r="A88" s="62" t="s">
        <v>59</v>
      </c>
      <c r="B88" s="42">
        <v>155927</v>
      </c>
      <c r="C88" s="42">
        <v>159509</v>
      </c>
      <c r="D88" s="42">
        <v>164132</v>
      </c>
      <c r="E88" s="42">
        <v>169534</v>
      </c>
      <c r="F88" s="42">
        <v>171445</v>
      </c>
      <c r="G88" s="42">
        <v>172297</v>
      </c>
      <c r="H88" s="42">
        <v>177080</v>
      </c>
      <c r="I88" s="42">
        <v>182663</v>
      </c>
      <c r="J88" s="42">
        <v>186088</v>
      </c>
      <c r="K88" s="42">
        <v>190756</v>
      </c>
      <c r="L88" s="42">
        <v>173252</v>
      </c>
      <c r="M88" s="42">
        <v>175812</v>
      </c>
      <c r="N88" s="42">
        <v>175215</v>
      </c>
      <c r="O88" s="42">
        <v>178079</v>
      </c>
      <c r="P88" s="42">
        <v>183303</v>
      </c>
      <c r="Q88" s="42">
        <v>188764</v>
      </c>
    </row>
    <row r="89" spans="1:17" ht="11.45" customHeight="1" x14ac:dyDescent="0.25">
      <c r="A89" s="62" t="s">
        <v>58</v>
      </c>
      <c r="B89" s="42">
        <v>26178</v>
      </c>
      <c r="C89" s="42">
        <v>28986</v>
      </c>
      <c r="D89" s="42">
        <v>30923</v>
      </c>
      <c r="E89" s="42">
        <v>32381</v>
      </c>
      <c r="F89" s="42">
        <v>33244</v>
      </c>
      <c r="G89" s="42">
        <v>33836</v>
      </c>
      <c r="H89" s="42">
        <v>34743</v>
      </c>
      <c r="I89" s="42">
        <v>35739</v>
      </c>
      <c r="J89" s="42">
        <v>36657</v>
      </c>
      <c r="K89" s="42">
        <v>38227</v>
      </c>
      <c r="L89" s="42">
        <v>67467</v>
      </c>
      <c r="M89" s="42">
        <v>71474</v>
      </c>
      <c r="N89" s="42">
        <v>74345</v>
      </c>
      <c r="O89" s="42">
        <v>77854</v>
      </c>
      <c r="P89" s="42">
        <v>82144</v>
      </c>
      <c r="Q89" s="42">
        <v>85178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188</v>
      </c>
      <c r="M92" s="42">
        <v>223</v>
      </c>
      <c r="N92" s="42">
        <v>282</v>
      </c>
      <c r="O92" s="42">
        <v>450</v>
      </c>
      <c r="P92" s="42">
        <v>792</v>
      </c>
      <c r="Q92" s="42">
        <v>1127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9</v>
      </c>
      <c r="F93" s="42">
        <v>13</v>
      </c>
      <c r="G93" s="42">
        <v>15</v>
      </c>
      <c r="H93" s="42">
        <v>17</v>
      </c>
      <c r="I93" s="42">
        <v>27</v>
      </c>
      <c r="J93" s="42">
        <v>30</v>
      </c>
      <c r="K93" s="42">
        <v>33</v>
      </c>
      <c r="L93" s="42">
        <v>36</v>
      </c>
      <c r="M93" s="42">
        <v>30</v>
      </c>
      <c r="N93" s="42">
        <v>33</v>
      </c>
      <c r="O93" s="42">
        <v>53</v>
      </c>
      <c r="P93" s="42">
        <v>96</v>
      </c>
      <c r="Q93" s="42">
        <v>108</v>
      </c>
    </row>
    <row r="94" spans="1:17" ht="11.45" customHeight="1" x14ac:dyDescent="0.25">
      <c r="A94" s="19" t="s">
        <v>28</v>
      </c>
      <c r="B94" s="38">
        <f>SUM(B95:B99)</f>
        <v>1573</v>
      </c>
      <c r="C94" s="38">
        <f t="shared" ref="C94" si="66">SUM(C95:C99)</f>
        <v>1571</v>
      </c>
      <c r="D94" s="38">
        <f t="shared" ref="D94" si="67">SUM(D95:D99)</f>
        <v>1577</v>
      </c>
      <c r="E94" s="38">
        <f t="shared" ref="E94" si="68">SUM(E95:E99)</f>
        <v>1581</v>
      </c>
      <c r="F94" s="38">
        <f t="shared" ref="F94" si="69">SUM(F95:F99)</f>
        <v>1581</v>
      </c>
      <c r="G94" s="38">
        <f t="shared" ref="G94" si="70">SUM(G95:G99)</f>
        <v>1577</v>
      </c>
      <c r="H94" s="38">
        <f t="shared" ref="H94" si="71">SUM(H95:H99)</f>
        <v>1578</v>
      </c>
      <c r="I94" s="38">
        <f t="shared" ref="I94" si="72">SUM(I95:I99)</f>
        <v>1582</v>
      </c>
      <c r="J94" s="38">
        <f t="shared" ref="J94" si="73">SUM(J95:J99)</f>
        <v>1582</v>
      </c>
      <c r="K94" s="38">
        <f t="shared" ref="K94" si="74">SUM(K95:K99)</f>
        <v>1735</v>
      </c>
      <c r="L94" s="38">
        <f t="shared" ref="L94" si="75">SUM(L95:L99)</f>
        <v>1851</v>
      </c>
      <c r="M94" s="38">
        <f t="shared" ref="M94" si="76">SUM(M95:M99)</f>
        <v>1756</v>
      </c>
      <c r="N94" s="38">
        <f t="shared" ref="N94" si="77">SUM(N95:N99)</f>
        <v>1746</v>
      </c>
      <c r="O94" s="38">
        <f t="shared" ref="O94" si="78">SUM(O95:O99)</f>
        <v>1712</v>
      </c>
      <c r="P94" s="38">
        <f t="shared" ref="P94" si="79">SUM(P95:P99)</f>
        <v>1795</v>
      </c>
      <c r="Q94" s="38">
        <f t="shared" ref="Q94" si="80">SUM(Q95:Q99)</f>
        <v>1952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18</v>
      </c>
      <c r="M95" s="37">
        <v>15</v>
      </c>
      <c r="N95" s="37">
        <v>14</v>
      </c>
      <c r="O95" s="37">
        <v>13</v>
      </c>
      <c r="P95" s="37">
        <v>12</v>
      </c>
      <c r="Q95" s="37">
        <v>10</v>
      </c>
    </row>
    <row r="96" spans="1:17" ht="11.45" customHeight="1" x14ac:dyDescent="0.25">
      <c r="A96" s="62" t="s">
        <v>58</v>
      </c>
      <c r="B96" s="37">
        <v>1573</v>
      </c>
      <c r="C96" s="37">
        <v>1571</v>
      </c>
      <c r="D96" s="37">
        <v>1577</v>
      </c>
      <c r="E96" s="37">
        <v>1581</v>
      </c>
      <c r="F96" s="37">
        <v>1581</v>
      </c>
      <c r="G96" s="37">
        <v>1577</v>
      </c>
      <c r="H96" s="37">
        <v>1578</v>
      </c>
      <c r="I96" s="37">
        <v>1582</v>
      </c>
      <c r="J96" s="37">
        <v>1582</v>
      </c>
      <c r="K96" s="37">
        <v>1735</v>
      </c>
      <c r="L96" s="37">
        <v>1833</v>
      </c>
      <c r="M96" s="37">
        <v>1741</v>
      </c>
      <c r="N96" s="37">
        <v>1732</v>
      </c>
      <c r="O96" s="37">
        <v>1699</v>
      </c>
      <c r="P96" s="37">
        <v>1783</v>
      </c>
      <c r="Q96" s="37">
        <v>1942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</row>
    <row r="100" spans="1:17" ht="11.45" customHeight="1" x14ac:dyDescent="0.25">
      <c r="A100" s="25" t="s">
        <v>18</v>
      </c>
      <c r="B100" s="40">
        <f t="shared" ref="B100:Q100" si="81">B101+B107</f>
        <v>39178</v>
      </c>
      <c r="C100" s="40">
        <f t="shared" si="81"/>
        <v>39157</v>
      </c>
      <c r="D100" s="40">
        <f t="shared" si="81"/>
        <v>39284</v>
      </c>
      <c r="E100" s="40">
        <f t="shared" si="81"/>
        <v>39824</v>
      </c>
      <c r="F100" s="40">
        <f t="shared" si="81"/>
        <v>39769</v>
      </c>
      <c r="G100" s="40">
        <f t="shared" si="81"/>
        <v>39632</v>
      </c>
      <c r="H100" s="40">
        <f t="shared" si="81"/>
        <v>40543</v>
      </c>
      <c r="I100" s="40">
        <f t="shared" si="81"/>
        <v>41438</v>
      </c>
      <c r="J100" s="40">
        <f t="shared" si="81"/>
        <v>41955</v>
      </c>
      <c r="K100" s="40">
        <f t="shared" si="81"/>
        <v>41236</v>
      </c>
      <c r="L100" s="40">
        <f t="shared" si="81"/>
        <v>41319</v>
      </c>
      <c r="M100" s="40">
        <f t="shared" si="81"/>
        <v>41285</v>
      </c>
      <c r="N100" s="40">
        <f t="shared" si="81"/>
        <v>41370</v>
      </c>
      <c r="O100" s="40">
        <f t="shared" si="81"/>
        <v>41948</v>
      </c>
      <c r="P100" s="40">
        <f t="shared" si="81"/>
        <v>42417</v>
      </c>
      <c r="Q100" s="40">
        <f t="shared" si="81"/>
        <v>43281</v>
      </c>
    </row>
    <row r="101" spans="1:17" ht="11.45" customHeight="1" x14ac:dyDescent="0.25">
      <c r="A101" s="23" t="s">
        <v>27</v>
      </c>
      <c r="B101" s="39">
        <f>SUM(B102:B106)</f>
        <v>28249</v>
      </c>
      <c r="C101" s="39">
        <f t="shared" ref="C101" si="82">SUM(C102:C106)</f>
        <v>28210</v>
      </c>
      <c r="D101" s="39">
        <f t="shared" ref="D101" si="83">SUM(D102:D106)</f>
        <v>28332</v>
      </c>
      <c r="E101" s="39">
        <f t="shared" ref="E101" si="84">SUM(E102:E106)</f>
        <v>28852</v>
      </c>
      <c r="F101" s="39">
        <f t="shared" ref="F101" si="85">SUM(F102:F106)</f>
        <v>28799</v>
      </c>
      <c r="G101" s="39">
        <f t="shared" ref="G101" si="86">SUM(G102:G106)</f>
        <v>28667</v>
      </c>
      <c r="H101" s="39">
        <f t="shared" ref="H101" si="87">SUM(H102:H106)</f>
        <v>29751</v>
      </c>
      <c r="I101" s="39">
        <f t="shared" ref="I101" si="88">SUM(I102:I106)</f>
        <v>30877</v>
      </c>
      <c r="J101" s="39">
        <f t="shared" ref="J101" si="89">SUM(J102:J106)</f>
        <v>31391</v>
      </c>
      <c r="K101" s="39">
        <f t="shared" ref="K101" si="90">SUM(K102:K106)</f>
        <v>30849</v>
      </c>
      <c r="L101" s="39">
        <f t="shared" ref="L101" si="91">SUM(L102:L106)</f>
        <v>31160</v>
      </c>
      <c r="M101" s="39">
        <f t="shared" ref="M101" si="92">SUM(M102:M106)</f>
        <v>31126</v>
      </c>
      <c r="N101" s="39">
        <f t="shared" ref="N101" si="93">SUM(N102:N106)</f>
        <v>31283</v>
      </c>
      <c r="O101" s="39">
        <f t="shared" ref="O101" si="94">SUM(O102:O106)</f>
        <v>31927</v>
      </c>
      <c r="P101" s="39">
        <f t="shared" ref="P101" si="95">SUM(P102:P106)</f>
        <v>32393</v>
      </c>
      <c r="Q101" s="39">
        <f t="shared" ref="Q101" si="96">SUM(Q102:Q106)</f>
        <v>33086</v>
      </c>
    </row>
    <row r="102" spans="1:17" ht="11.45" customHeight="1" x14ac:dyDescent="0.25">
      <c r="A102" s="62" t="s">
        <v>59</v>
      </c>
      <c r="B102" s="42">
        <v>1660</v>
      </c>
      <c r="C102" s="42">
        <v>1702</v>
      </c>
      <c r="D102" s="42">
        <v>1664</v>
      </c>
      <c r="E102" s="42">
        <v>1649</v>
      </c>
      <c r="F102" s="42">
        <v>1602</v>
      </c>
      <c r="G102" s="42">
        <v>1553</v>
      </c>
      <c r="H102" s="42">
        <v>1569</v>
      </c>
      <c r="I102" s="42">
        <v>1585</v>
      </c>
      <c r="J102" s="42">
        <v>1568</v>
      </c>
      <c r="K102" s="42">
        <v>1500</v>
      </c>
      <c r="L102" s="42">
        <v>1475</v>
      </c>
      <c r="M102" s="42">
        <v>1389</v>
      </c>
      <c r="N102" s="42">
        <v>1278</v>
      </c>
      <c r="O102" s="42">
        <v>1275</v>
      </c>
      <c r="P102" s="42">
        <v>1258</v>
      </c>
      <c r="Q102" s="42">
        <v>1226</v>
      </c>
    </row>
    <row r="103" spans="1:17" ht="11.45" customHeight="1" x14ac:dyDescent="0.25">
      <c r="A103" s="62" t="s">
        <v>58</v>
      </c>
      <c r="B103" s="42">
        <v>26589</v>
      </c>
      <c r="C103" s="42">
        <v>26508</v>
      </c>
      <c r="D103" s="42">
        <v>26668</v>
      </c>
      <c r="E103" s="42">
        <v>27203</v>
      </c>
      <c r="F103" s="42">
        <v>27197</v>
      </c>
      <c r="G103" s="42">
        <v>27114</v>
      </c>
      <c r="H103" s="42">
        <v>28182</v>
      </c>
      <c r="I103" s="42">
        <v>29292</v>
      </c>
      <c r="J103" s="42">
        <v>29819</v>
      </c>
      <c r="K103" s="42">
        <v>29345</v>
      </c>
      <c r="L103" s="42">
        <v>29680</v>
      </c>
      <c r="M103" s="42">
        <v>29731</v>
      </c>
      <c r="N103" s="42">
        <v>29999</v>
      </c>
      <c r="O103" s="42">
        <v>30634</v>
      </c>
      <c r="P103" s="42">
        <v>31117</v>
      </c>
      <c r="Q103" s="42">
        <v>31843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4</v>
      </c>
      <c r="K106" s="42">
        <v>4</v>
      </c>
      <c r="L106" s="42">
        <v>5</v>
      </c>
      <c r="M106" s="42">
        <v>6</v>
      </c>
      <c r="N106" s="42">
        <v>6</v>
      </c>
      <c r="O106" s="42">
        <v>18</v>
      </c>
      <c r="P106" s="42">
        <v>18</v>
      </c>
      <c r="Q106" s="42">
        <v>17</v>
      </c>
    </row>
    <row r="107" spans="1:17" ht="11.45" customHeight="1" x14ac:dyDescent="0.25">
      <c r="A107" s="19" t="s">
        <v>24</v>
      </c>
      <c r="B107" s="38">
        <f>SUM(B108:B109)</f>
        <v>10929</v>
      </c>
      <c r="C107" s="38">
        <f t="shared" ref="C107" si="97">SUM(C108:C109)</f>
        <v>10947</v>
      </c>
      <c r="D107" s="38">
        <f t="shared" ref="D107" si="98">SUM(D108:D109)</f>
        <v>10952</v>
      </c>
      <c r="E107" s="38">
        <f t="shared" ref="E107" si="99">SUM(E108:E109)</f>
        <v>10972</v>
      </c>
      <c r="F107" s="38">
        <f t="shared" ref="F107" si="100">SUM(F108:F109)</f>
        <v>10970</v>
      </c>
      <c r="G107" s="38">
        <f t="shared" ref="G107" si="101">SUM(G108:G109)</f>
        <v>10965</v>
      </c>
      <c r="H107" s="38">
        <f t="shared" ref="H107" si="102">SUM(H108:H109)</f>
        <v>10792</v>
      </c>
      <c r="I107" s="38">
        <f t="shared" ref="I107" si="103">SUM(I108:I109)</f>
        <v>10561</v>
      </c>
      <c r="J107" s="38">
        <f t="shared" ref="J107" si="104">SUM(J108:J109)</f>
        <v>10564</v>
      </c>
      <c r="K107" s="38">
        <f t="shared" ref="K107" si="105">SUM(K108:K109)</f>
        <v>10387</v>
      </c>
      <c r="L107" s="38">
        <f t="shared" ref="L107" si="106">SUM(L108:L109)</f>
        <v>10159</v>
      </c>
      <c r="M107" s="38">
        <f t="shared" ref="M107" si="107">SUM(M108:M109)</f>
        <v>10159</v>
      </c>
      <c r="N107" s="38">
        <f t="shared" ref="N107" si="108">SUM(N108:N109)</f>
        <v>10087</v>
      </c>
      <c r="O107" s="38">
        <f t="shared" ref="O107" si="109">SUM(O108:O109)</f>
        <v>10021</v>
      </c>
      <c r="P107" s="38">
        <f t="shared" ref="P107" si="110">SUM(P108:P109)</f>
        <v>10024</v>
      </c>
      <c r="Q107" s="38">
        <f t="shared" ref="Q107" si="111">SUM(Q108:Q109)</f>
        <v>10195</v>
      </c>
    </row>
    <row r="108" spans="1:17" ht="11.45" customHeight="1" x14ac:dyDescent="0.25">
      <c r="A108" s="17" t="s">
        <v>23</v>
      </c>
      <c r="B108" s="37">
        <v>10929</v>
      </c>
      <c r="C108" s="37">
        <v>10947</v>
      </c>
      <c r="D108" s="37">
        <v>10952</v>
      </c>
      <c r="E108" s="37">
        <v>10972</v>
      </c>
      <c r="F108" s="37">
        <v>10970</v>
      </c>
      <c r="G108" s="37">
        <v>10965</v>
      </c>
      <c r="H108" s="37">
        <v>10792</v>
      </c>
      <c r="I108" s="37">
        <v>10561</v>
      </c>
      <c r="J108" s="37">
        <v>10564</v>
      </c>
      <c r="K108" s="37">
        <v>10387</v>
      </c>
      <c r="L108" s="37">
        <v>10159</v>
      </c>
      <c r="M108" s="37">
        <v>10159</v>
      </c>
      <c r="N108" s="37">
        <v>10087</v>
      </c>
      <c r="O108" s="37">
        <v>10021</v>
      </c>
      <c r="P108" s="37">
        <v>10024</v>
      </c>
      <c r="Q108" s="37">
        <v>10195</v>
      </c>
    </row>
    <row r="109" spans="1:17" ht="11.45" customHeight="1" x14ac:dyDescent="0.25">
      <c r="A109" s="15" t="s">
        <v>22</v>
      </c>
      <c r="B109" s="36">
        <v>0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15734</v>
      </c>
      <c r="D111" s="41">
        <f t="shared" si="112"/>
        <v>16776</v>
      </c>
      <c r="E111" s="41">
        <f t="shared" si="112"/>
        <v>13450</v>
      </c>
      <c r="F111" s="41">
        <f t="shared" si="112"/>
        <v>9150</v>
      </c>
      <c r="G111" s="41">
        <f t="shared" si="112"/>
        <v>13042</v>
      </c>
      <c r="H111" s="41">
        <f t="shared" si="112"/>
        <v>19159</v>
      </c>
      <c r="I111" s="41">
        <f t="shared" si="112"/>
        <v>18842</v>
      </c>
      <c r="J111" s="41">
        <f t="shared" si="112"/>
        <v>17839</v>
      </c>
      <c r="K111" s="41">
        <f t="shared" si="112"/>
        <v>19433</v>
      </c>
      <c r="L111" s="41">
        <f t="shared" si="112"/>
        <v>43258</v>
      </c>
      <c r="M111" s="41">
        <f t="shared" si="112"/>
        <v>20070</v>
      </c>
      <c r="N111" s="41">
        <f t="shared" si="112"/>
        <v>17270</v>
      </c>
      <c r="O111" s="41">
        <f t="shared" si="112"/>
        <v>18474</v>
      </c>
      <c r="P111" s="41">
        <f t="shared" si="112"/>
        <v>20973</v>
      </c>
      <c r="Q111" s="41">
        <f t="shared" si="112"/>
        <v>23143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14003</v>
      </c>
      <c r="D112" s="40">
        <f t="shared" si="113"/>
        <v>14627</v>
      </c>
      <c r="E112" s="40">
        <f t="shared" si="113"/>
        <v>10630</v>
      </c>
      <c r="F112" s="40">
        <f t="shared" si="113"/>
        <v>6691</v>
      </c>
      <c r="G112" s="40">
        <f t="shared" si="113"/>
        <v>10453</v>
      </c>
      <c r="H112" s="40">
        <f t="shared" si="113"/>
        <v>15345</v>
      </c>
      <c r="I112" s="40">
        <f t="shared" si="113"/>
        <v>14902</v>
      </c>
      <c r="J112" s="40">
        <f t="shared" si="113"/>
        <v>14155</v>
      </c>
      <c r="K112" s="40">
        <f t="shared" si="113"/>
        <v>16923</v>
      </c>
      <c r="L112" s="40">
        <f t="shared" si="113"/>
        <v>40151</v>
      </c>
      <c r="M112" s="40">
        <f t="shared" si="113"/>
        <v>17259</v>
      </c>
      <c r="N112" s="40">
        <f t="shared" si="113"/>
        <v>14229</v>
      </c>
      <c r="O112" s="40">
        <f t="shared" si="113"/>
        <v>14955</v>
      </c>
      <c r="P112" s="40">
        <f t="shared" si="113"/>
        <v>17595</v>
      </c>
      <c r="Q112" s="40">
        <f t="shared" si="113"/>
        <v>19427</v>
      </c>
    </row>
    <row r="113" spans="1:17" ht="11.45" customHeight="1" x14ac:dyDescent="0.25">
      <c r="A113" s="23" t="s">
        <v>30</v>
      </c>
      <c r="B113" s="39"/>
      <c r="C113" s="39">
        <v>738</v>
      </c>
      <c r="D113" s="39">
        <v>786</v>
      </c>
      <c r="E113" s="39">
        <v>706</v>
      </c>
      <c r="F113" s="39">
        <v>473</v>
      </c>
      <c r="G113" s="39">
        <v>425</v>
      </c>
      <c r="H113" s="39">
        <v>576</v>
      </c>
      <c r="I113" s="39">
        <v>721</v>
      </c>
      <c r="J113" s="39">
        <v>1615</v>
      </c>
      <c r="K113" s="39">
        <v>988</v>
      </c>
      <c r="L113" s="39">
        <v>949</v>
      </c>
      <c r="M113" s="39">
        <v>1099</v>
      </c>
      <c r="N113" s="39">
        <v>1163</v>
      </c>
      <c r="O113" s="39">
        <v>1400</v>
      </c>
      <c r="P113" s="39">
        <v>1740</v>
      </c>
      <c r="Q113" s="39">
        <v>2174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13265</v>
      </c>
      <c r="D114" s="38">
        <f t="shared" ref="D114" si="115">SUM(D115:D120)</f>
        <v>13835</v>
      </c>
      <c r="E114" s="38">
        <f t="shared" ref="E114" si="116">SUM(E115:E120)</f>
        <v>9920</v>
      </c>
      <c r="F114" s="38">
        <f t="shared" ref="F114" si="117">SUM(F115:F120)</f>
        <v>6218</v>
      </c>
      <c r="G114" s="38">
        <f t="shared" ref="G114" si="118">SUM(G115:G120)</f>
        <v>10024</v>
      </c>
      <c r="H114" s="38">
        <f t="shared" ref="H114" si="119">SUM(H115:H120)</f>
        <v>14767</v>
      </c>
      <c r="I114" s="38">
        <f t="shared" ref="I114" si="120">SUM(I115:I120)</f>
        <v>14173</v>
      </c>
      <c r="J114" s="38">
        <f t="shared" ref="J114" si="121">SUM(J115:J120)</f>
        <v>12531</v>
      </c>
      <c r="K114" s="38">
        <f t="shared" ref="K114" si="122">SUM(K115:K120)</f>
        <v>15782</v>
      </c>
      <c r="L114" s="38">
        <f t="shared" ref="L114" si="123">SUM(L115:L120)</f>
        <v>39086</v>
      </c>
      <c r="M114" s="38">
        <f t="shared" ref="M114" si="124">SUM(M115:M120)</f>
        <v>15854</v>
      </c>
      <c r="N114" s="38">
        <f t="shared" ref="N114" si="125">SUM(N115:N120)</f>
        <v>13021</v>
      </c>
      <c r="O114" s="38">
        <f t="shared" ref="O114" si="126">SUM(O115:O120)</f>
        <v>13532</v>
      </c>
      <c r="P114" s="38">
        <f t="shared" ref="P114" si="127">SUM(P115:P120)</f>
        <v>15771</v>
      </c>
      <c r="Q114" s="38">
        <f t="shared" ref="Q114" si="128">SUM(Q115:Q120)</f>
        <v>17060</v>
      </c>
    </row>
    <row r="115" spans="1:17" ht="11.45" customHeight="1" x14ac:dyDescent="0.25">
      <c r="A115" s="62" t="s">
        <v>59</v>
      </c>
      <c r="B115" s="42"/>
      <c r="C115" s="42">
        <v>7838</v>
      </c>
      <c r="D115" s="42">
        <v>8426</v>
      </c>
      <c r="E115" s="42">
        <v>7110</v>
      </c>
      <c r="F115" s="42">
        <v>4795</v>
      </c>
      <c r="G115" s="42">
        <v>8276</v>
      </c>
      <c r="H115" s="42">
        <v>13134</v>
      </c>
      <c r="I115" s="42">
        <v>12514</v>
      </c>
      <c r="J115" s="42">
        <v>11087</v>
      </c>
      <c r="K115" s="42">
        <v>12354</v>
      </c>
      <c r="L115" s="42">
        <v>9655</v>
      </c>
      <c r="M115" s="42">
        <v>9791</v>
      </c>
      <c r="N115" s="42">
        <v>7671</v>
      </c>
      <c r="O115" s="42">
        <v>8075</v>
      </c>
      <c r="P115" s="42">
        <v>9614</v>
      </c>
      <c r="Q115" s="42">
        <v>11395</v>
      </c>
    </row>
    <row r="116" spans="1:17" ht="11.45" customHeight="1" x14ac:dyDescent="0.25">
      <c r="A116" s="62" t="s">
        <v>58</v>
      </c>
      <c r="B116" s="42"/>
      <c r="C116" s="42">
        <v>5427</v>
      </c>
      <c r="D116" s="42">
        <v>5409</v>
      </c>
      <c r="E116" s="42">
        <v>2801</v>
      </c>
      <c r="F116" s="42">
        <v>1419</v>
      </c>
      <c r="G116" s="42">
        <v>1746</v>
      </c>
      <c r="H116" s="42">
        <v>1631</v>
      </c>
      <c r="I116" s="42">
        <v>1649</v>
      </c>
      <c r="J116" s="42">
        <v>1440</v>
      </c>
      <c r="K116" s="42">
        <v>3425</v>
      </c>
      <c r="L116" s="42">
        <v>29240</v>
      </c>
      <c r="M116" s="42">
        <v>6028</v>
      </c>
      <c r="N116" s="42">
        <v>5287</v>
      </c>
      <c r="O116" s="42">
        <v>5267</v>
      </c>
      <c r="P116" s="42">
        <v>5769</v>
      </c>
      <c r="Q116" s="42">
        <v>5312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188</v>
      </c>
      <c r="M119" s="42">
        <v>35</v>
      </c>
      <c r="N119" s="42">
        <v>60</v>
      </c>
      <c r="O119" s="42">
        <v>170</v>
      </c>
      <c r="P119" s="42">
        <v>345</v>
      </c>
      <c r="Q119" s="42">
        <v>341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9</v>
      </c>
      <c r="F120" s="42">
        <v>4</v>
      </c>
      <c r="G120" s="42">
        <v>2</v>
      </c>
      <c r="H120" s="42">
        <v>2</v>
      </c>
      <c r="I120" s="42">
        <v>10</v>
      </c>
      <c r="J120" s="42">
        <v>4</v>
      </c>
      <c r="K120" s="42">
        <v>3</v>
      </c>
      <c r="L120" s="42">
        <v>3</v>
      </c>
      <c r="M120" s="42">
        <v>0</v>
      </c>
      <c r="N120" s="42">
        <v>3</v>
      </c>
      <c r="O120" s="42">
        <v>20</v>
      </c>
      <c r="P120" s="42">
        <v>43</v>
      </c>
      <c r="Q120" s="42">
        <v>12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0</v>
      </c>
      <c r="D121" s="38">
        <f t="shared" ref="D121" si="130">SUM(D122:D126)</f>
        <v>6</v>
      </c>
      <c r="E121" s="38">
        <f t="shared" ref="E121" si="131">SUM(E122:E126)</f>
        <v>4</v>
      </c>
      <c r="F121" s="38">
        <f t="shared" ref="F121" si="132">SUM(F122:F126)</f>
        <v>0</v>
      </c>
      <c r="G121" s="38">
        <f t="shared" ref="G121" si="133">SUM(G122:G126)</f>
        <v>4</v>
      </c>
      <c r="H121" s="38">
        <f t="shared" ref="H121" si="134">SUM(H122:H126)</f>
        <v>2</v>
      </c>
      <c r="I121" s="38">
        <f t="shared" ref="I121" si="135">SUM(I122:I126)</f>
        <v>8</v>
      </c>
      <c r="J121" s="38">
        <f t="shared" ref="J121" si="136">SUM(J122:J126)</f>
        <v>9</v>
      </c>
      <c r="K121" s="38">
        <f t="shared" ref="K121" si="137">SUM(K122:K126)</f>
        <v>153</v>
      </c>
      <c r="L121" s="38">
        <f t="shared" ref="L121" si="138">SUM(L122:L126)</f>
        <v>116</v>
      </c>
      <c r="M121" s="38">
        <f t="shared" ref="M121" si="139">SUM(M122:M126)</f>
        <v>306</v>
      </c>
      <c r="N121" s="38">
        <f t="shared" ref="N121" si="140">SUM(N122:N126)</f>
        <v>45</v>
      </c>
      <c r="O121" s="38">
        <f t="shared" ref="O121" si="141">SUM(O122:O126)</f>
        <v>23</v>
      </c>
      <c r="P121" s="38">
        <f t="shared" ref="P121" si="142">SUM(P122:P126)</f>
        <v>84</v>
      </c>
      <c r="Q121" s="38">
        <f t="shared" ref="Q121" si="143">SUM(Q122:Q126)</f>
        <v>193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18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0</v>
      </c>
      <c r="D123" s="37">
        <v>6</v>
      </c>
      <c r="E123" s="37">
        <v>4</v>
      </c>
      <c r="F123" s="37">
        <v>0</v>
      </c>
      <c r="G123" s="37">
        <v>4</v>
      </c>
      <c r="H123" s="37">
        <v>2</v>
      </c>
      <c r="I123" s="37">
        <v>8</v>
      </c>
      <c r="J123" s="37">
        <v>9</v>
      </c>
      <c r="K123" s="37">
        <v>153</v>
      </c>
      <c r="L123" s="37">
        <v>98</v>
      </c>
      <c r="M123" s="37">
        <v>306</v>
      </c>
      <c r="N123" s="37">
        <v>45</v>
      </c>
      <c r="O123" s="37">
        <v>23</v>
      </c>
      <c r="P123" s="37">
        <v>84</v>
      </c>
      <c r="Q123" s="37">
        <v>193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1731</v>
      </c>
      <c r="D127" s="40">
        <f t="shared" si="144"/>
        <v>2149</v>
      </c>
      <c r="E127" s="40">
        <f t="shared" si="144"/>
        <v>2820</v>
      </c>
      <c r="F127" s="40">
        <f t="shared" si="144"/>
        <v>2459</v>
      </c>
      <c r="G127" s="40">
        <f t="shared" si="144"/>
        <v>2589</v>
      </c>
      <c r="H127" s="40">
        <f t="shared" si="144"/>
        <v>3814</v>
      </c>
      <c r="I127" s="40">
        <f t="shared" si="144"/>
        <v>3940</v>
      </c>
      <c r="J127" s="40">
        <f t="shared" si="144"/>
        <v>3684</v>
      </c>
      <c r="K127" s="40">
        <f t="shared" si="144"/>
        <v>2510</v>
      </c>
      <c r="L127" s="40">
        <f t="shared" si="144"/>
        <v>3107</v>
      </c>
      <c r="M127" s="40">
        <f t="shared" si="144"/>
        <v>2811</v>
      </c>
      <c r="N127" s="40">
        <f t="shared" si="144"/>
        <v>3041</v>
      </c>
      <c r="O127" s="40">
        <f t="shared" si="144"/>
        <v>3519</v>
      </c>
      <c r="P127" s="40">
        <f t="shared" si="144"/>
        <v>3378</v>
      </c>
      <c r="Q127" s="40">
        <f t="shared" si="144"/>
        <v>3716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1199</v>
      </c>
      <c r="D128" s="39">
        <f t="shared" ref="D128" si="146">SUM(D129:D133)</f>
        <v>1540</v>
      </c>
      <c r="E128" s="39">
        <f t="shared" ref="E128" si="147">SUM(E129:E133)</f>
        <v>2109</v>
      </c>
      <c r="F128" s="39">
        <f t="shared" ref="F128" si="148">SUM(F129:F133)</f>
        <v>1694</v>
      </c>
      <c r="G128" s="39">
        <f t="shared" ref="G128" si="149">SUM(G129:G133)</f>
        <v>1757</v>
      </c>
      <c r="H128" s="39">
        <f t="shared" ref="H128" si="150">SUM(H129:H133)</f>
        <v>3096</v>
      </c>
      <c r="I128" s="39">
        <f t="shared" ref="I128" si="151">SUM(I129:I133)</f>
        <v>3237</v>
      </c>
      <c r="J128" s="39">
        <f t="shared" ref="J128" si="152">SUM(J129:J133)</f>
        <v>2708</v>
      </c>
      <c r="K128" s="39">
        <f t="shared" ref="K128" si="153">SUM(K129:K133)</f>
        <v>1714</v>
      </c>
      <c r="L128" s="39">
        <f t="shared" ref="L128" si="154">SUM(L129:L133)</f>
        <v>2605</v>
      </c>
      <c r="M128" s="39">
        <f t="shared" ref="M128" si="155">SUM(M129:M133)</f>
        <v>2276</v>
      </c>
      <c r="N128" s="39">
        <f t="shared" ref="N128" si="156">SUM(N129:N133)</f>
        <v>2468</v>
      </c>
      <c r="O128" s="39">
        <f t="shared" ref="O128" si="157">SUM(O129:O133)</f>
        <v>2931</v>
      </c>
      <c r="P128" s="39">
        <f t="shared" ref="P128" si="158">SUM(P129:P133)</f>
        <v>2733</v>
      </c>
      <c r="Q128" s="39">
        <f t="shared" ref="Q128" si="159">SUM(Q129:Q133)</f>
        <v>2933</v>
      </c>
    </row>
    <row r="129" spans="1:17" ht="11.45" customHeight="1" x14ac:dyDescent="0.25">
      <c r="A129" s="62" t="s">
        <v>59</v>
      </c>
      <c r="B129" s="42"/>
      <c r="C129" s="42">
        <v>115</v>
      </c>
      <c r="D129" s="42">
        <v>45</v>
      </c>
      <c r="E129" s="42">
        <v>79</v>
      </c>
      <c r="F129" s="42">
        <v>56</v>
      </c>
      <c r="G129" s="42">
        <v>61</v>
      </c>
      <c r="H129" s="42">
        <v>134</v>
      </c>
      <c r="I129" s="42">
        <v>138</v>
      </c>
      <c r="J129" s="42">
        <v>109</v>
      </c>
      <c r="K129" s="42">
        <v>60</v>
      </c>
      <c r="L129" s="42">
        <v>103</v>
      </c>
      <c r="M129" s="42">
        <v>41</v>
      </c>
      <c r="N129" s="42">
        <v>17</v>
      </c>
      <c r="O129" s="42">
        <v>114</v>
      </c>
      <c r="P129" s="42">
        <v>99</v>
      </c>
      <c r="Q129" s="42">
        <v>78</v>
      </c>
    </row>
    <row r="130" spans="1:17" ht="11.45" customHeight="1" x14ac:dyDescent="0.25">
      <c r="A130" s="62" t="s">
        <v>58</v>
      </c>
      <c r="B130" s="42"/>
      <c r="C130" s="42">
        <v>1084</v>
      </c>
      <c r="D130" s="42">
        <v>1495</v>
      </c>
      <c r="E130" s="42">
        <v>2030</v>
      </c>
      <c r="F130" s="42">
        <v>1638</v>
      </c>
      <c r="G130" s="42">
        <v>1696</v>
      </c>
      <c r="H130" s="42">
        <v>2962</v>
      </c>
      <c r="I130" s="42">
        <v>3099</v>
      </c>
      <c r="J130" s="42">
        <v>2595</v>
      </c>
      <c r="K130" s="42">
        <v>1654</v>
      </c>
      <c r="L130" s="42">
        <v>2501</v>
      </c>
      <c r="M130" s="42">
        <v>2234</v>
      </c>
      <c r="N130" s="42">
        <v>2451</v>
      </c>
      <c r="O130" s="42">
        <v>2805</v>
      </c>
      <c r="P130" s="42">
        <v>2633</v>
      </c>
      <c r="Q130" s="42">
        <v>2855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4</v>
      </c>
      <c r="K133" s="42">
        <v>0</v>
      </c>
      <c r="L133" s="42">
        <v>1</v>
      </c>
      <c r="M133" s="42">
        <v>1</v>
      </c>
      <c r="N133" s="42">
        <v>0</v>
      </c>
      <c r="O133" s="42">
        <v>12</v>
      </c>
      <c r="P133" s="42">
        <v>1</v>
      </c>
      <c r="Q133" s="42">
        <v>0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532</v>
      </c>
      <c r="D134" s="38">
        <f t="shared" ref="D134" si="161">SUM(D135:D136)</f>
        <v>609</v>
      </c>
      <c r="E134" s="38">
        <f t="shared" ref="E134" si="162">SUM(E135:E136)</f>
        <v>711</v>
      </c>
      <c r="F134" s="38">
        <f t="shared" ref="F134" si="163">SUM(F135:F136)</f>
        <v>765</v>
      </c>
      <c r="G134" s="38">
        <f t="shared" ref="G134" si="164">SUM(G135:G136)</f>
        <v>832</v>
      </c>
      <c r="H134" s="38">
        <f t="shared" ref="H134" si="165">SUM(H135:H136)</f>
        <v>718</v>
      </c>
      <c r="I134" s="38">
        <f t="shared" ref="I134" si="166">SUM(I135:I136)</f>
        <v>703</v>
      </c>
      <c r="J134" s="38">
        <f t="shared" ref="J134" si="167">SUM(J135:J136)</f>
        <v>976</v>
      </c>
      <c r="K134" s="38">
        <f t="shared" ref="K134" si="168">SUM(K135:K136)</f>
        <v>796</v>
      </c>
      <c r="L134" s="38">
        <f t="shared" ref="L134" si="169">SUM(L135:L136)</f>
        <v>502</v>
      </c>
      <c r="M134" s="38">
        <f t="shared" ref="M134" si="170">SUM(M135:M136)</f>
        <v>535</v>
      </c>
      <c r="N134" s="38">
        <f t="shared" ref="N134" si="171">SUM(N135:N136)</f>
        <v>573</v>
      </c>
      <c r="O134" s="38">
        <f t="shared" ref="O134" si="172">SUM(O135:O136)</f>
        <v>588</v>
      </c>
      <c r="P134" s="38">
        <f t="shared" ref="P134" si="173">SUM(P135:P136)</f>
        <v>645</v>
      </c>
      <c r="Q134" s="38">
        <f t="shared" ref="Q134" si="174">SUM(Q135:Q136)</f>
        <v>783</v>
      </c>
    </row>
    <row r="135" spans="1:17" ht="11.45" customHeight="1" x14ac:dyDescent="0.25">
      <c r="A135" s="17" t="s">
        <v>23</v>
      </c>
      <c r="B135" s="37"/>
      <c r="C135" s="37">
        <v>532</v>
      </c>
      <c r="D135" s="37">
        <v>609</v>
      </c>
      <c r="E135" s="37">
        <v>711</v>
      </c>
      <c r="F135" s="37">
        <v>765</v>
      </c>
      <c r="G135" s="37">
        <v>832</v>
      </c>
      <c r="H135" s="37">
        <v>718</v>
      </c>
      <c r="I135" s="37">
        <v>703</v>
      </c>
      <c r="J135" s="37">
        <v>976</v>
      </c>
      <c r="K135" s="37">
        <v>796</v>
      </c>
      <c r="L135" s="37">
        <v>502</v>
      </c>
      <c r="M135" s="37">
        <v>535</v>
      </c>
      <c r="N135" s="37">
        <v>573</v>
      </c>
      <c r="O135" s="37">
        <v>588</v>
      </c>
      <c r="P135" s="37">
        <v>645</v>
      </c>
      <c r="Q135" s="37">
        <v>783</v>
      </c>
    </row>
    <row r="136" spans="1:17" ht="11.45" customHeight="1" x14ac:dyDescent="0.25">
      <c r="A136" s="15" t="s">
        <v>22</v>
      </c>
      <c r="B136" s="36"/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1.5719664560307023</v>
      </c>
      <c r="C141" s="24">
        <f t="shared" ref="C141:Q141" si="176">IF(C4=0,0,C4/C31)</f>
        <v>1.5530957179848075</v>
      </c>
      <c r="D141" s="24">
        <f t="shared" si="176"/>
        <v>1.5276940342519736</v>
      </c>
      <c r="E141" s="24">
        <f t="shared" si="176"/>
        <v>1.5036800764527245</v>
      </c>
      <c r="F141" s="24">
        <f t="shared" si="176"/>
        <v>1.5757700717648004</v>
      </c>
      <c r="G141" s="24">
        <f t="shared" si="176"/>
        <v>1.4503405420657058</v>
      </c>
      <c r="H141" s="24">
        <f t="shared" si="176"/>
        <v>1.4310752521397374</v>
      </c>
      <c r="I141" s="24">
        <f t="shared" si="176"/>
        <v>1.4987104670612048</v>
      </c>
      <c r="J141" s="24">
        <f t="shared" si="176"/>
        <v>1.4046218413500779</v>
      </c>
      <c r="K141" s="24">
        <f t="shared" si="176"/>
        <v>1.3577633474109267</v>
      </c>
      <c r="L141" s="24">
        <f t="shared" si="176"/>
        <v>1.3488809864202427</v>
      </c>
      <c r="M141" s="24">
        <f t="shared" si="176"/>
        <v>1.3175232844352018</v>
      </c>
      <c r="N141" s="24">
        <f t="shared" si="176"/>
        <v>1.3115624705625497</v>
      </c>
      <c r="O141" s="24">
        <f t="shared" si="176"/>
        <v>1.3021033722515065</v>
      </c>
      <c r="P141" s="24">
        <f t="shared" si="176"/>
        <v>1.2830061636729204</v>
      </c>
      <c r="Q141" s="24">
        <f t="shared" si="176"/>
        <v>1.2900705541915032</v>
      </c>
    </row>
    <row r="142" spans="1:17" ht="11.45" customHeight="1" x14ac:dyDescent="0.25">
      <c r="A142" s="23" t="s">
        <v>30</v>
      </c>
      <c r="B142" s="22">
        <f t="shared" ref="B142" si="177">IF(B5=0,0,B5/B32)</f>
        <v>1.1147751896698306</v>
      </c>
      <c r="C142" s="22">
        <f t="shared" ref="C142:Q142" si="178">IF(C5=0,0,C5/C32)</f>
        <v>1.1147538080276223</v>
      </c>
      <c r="D142" s="22">
        <f t="shared" si="178"/>
        <v>1.1145601049011906</v>
      </c>
      <c r="E142" s="22">
        <f t="shared" si="178"/>
        <v>1.1150281861880151</v>
      </c>
      <c r="F142" s="22">
        <f t="shared" si="178"/>
        <v>1.1151775087588953</v>
      </c>
      <c r="G142" s="22">
        <f t="shared" si="178"/>
        <v>1.1141676858588734</v>
      </c>
      <c r="H142" s="22">
        <f t="shared" si="178"/>
        <v>1.1144784772158933</v>
      </c>
      <c r="I142" s="22">
        <f t="shared" si="178"/>
        <v>1.1162672910073781</v>
      </c>
      <c r="J142" s="22">
        <f t="shared" si="178"/>
        <v>1.1168547555746866</v>
      </c>
      <c r="K142" s="22">
        <f t="shared" si="178"/>
        <v>1.1173907238667704</v>
      </c>
      <c r="L142" s="22">
        <f t="shared" si="178"/>
        <v>1.1154710561585359</v>
      </c>
      <c r="M142" s="22">
        <f t="shared" si="178"/>
        <v>1.1144939010542534</v>
      </c>
      <c r="N142" s="22">
        <f t="shared" si="178"/>
        <v>1.1124407849787603</v>
      </c>
      <c r="O142" s="22">
        <f t="shared" si="178"/>
        <v>1.1118882292256573</v>
      </c>
      <c r="P142" s="22">
        <f t="shared" si="178"/>
        <v>1.11229298038322</v>
      </c>
      <c r="Q142" s="22">
        <f t="shared" si="178"/>
        <v>1.1123168960935184</v>
      </c>
    </row>
    <row r="143" spans="1:17" ht="11.45" customHeight="1" x14ac:dyDescent="0.25">
      <c r="A143" s="19" t="s">
        <v>29</v>
      </c>
      <c r="B143" s="21">
        <f t="shared" ref="B143" si="179">IF(B6=0,0,B6/B33)</f>
        <v>1.2864581716043746</v>
      </c>
      <c r="C143" s="21">
        <f t="shared" ref="C143:Q143" si="180">IF(C6=0,0,C6/C33)</f>
        <v>1.2654637048329622</v>
      </c>
      <c r="D143" s="21">
        <f t="shared" si="180"/>
        <v>1.245493798490974</v>
      </c>
      <c r="E143" s="21">
        <f t="shared" si="180"/>
        <v>1.2265208295303718</v>
      </c>
      <c r="F143" s="21">
        <f t="shared" si="180"/>
        <v>1.2885883879243265</v>
      </c>
      <c r="G143" s="21">
        <f t="shared" si="180"/>
        <v>1.1918267966623468</v>
      </c>
      <c r="H143" s="21">
        <f t="shared" si="180"/>
        <v>1.1765219032773615</v>
      </c>
      <c r="I143" s="21">
        <f t="shared" si="180"/>
        <v>1.2376809503710058</v>
      </c>
      <c r="J143" s="21">
        <f t="shared" si="180"/>
        <v>1.1609828470944084</v>
      </c>
      <c r="K143" s="21">
        <f t="shared" si="180"/>
        <v>1.1359927601553188</v>
      </c>
      <c r="L143" s="21">
        <f t="shared" si="180"/>
        <v>1.1246136643144993</v>
      </c>
      <c r="M143" s="21">
        <f t="shared" si="180"/>
        <v>1.1246136643144991</v>
      </c>
      <c r="N143" s="21">
        <f t="shared" si="180"/>
        <v>1.1246136643144991</v>
      </c>
      <c r="O143" s="21">
        <f t="shared" si="180"/>
        <v>1.1246136643144993</v>
      </c>
      <c r="P143" s="21">
        <f t="shared" si="180"/>
        <v>1.1246136643144991</v>
      </c>
      <c r="Q143" s="21">
        <f t="shared" si="180"/>
        <v>1.1246136643144991</v>
      </c>
    </row>
    <row r="144" spans="1:17" ht="11.45" customHeight="1" x14ac:dyDescent="0.25">
      <c r="A144" s="62" t="s">
        <v>59</v>
      </c>
      <c r="B144" s="70">
        <v>1.2689442763557468</v>
      </c>
      <c r="C144" s="70">
        <v>1.2466669321849435</v>
      </c>
      <c r="D144" s="70">
        <v>1.2262698669501908</v>
      </c>
      <c r="E144" s="70">
        <v>1.2069187726246002</v>
      </c>
      <c r="F144" s="70">
        <v>1.2664075428607806</v>
      </c>
      <c r="G144" s="70">
        <v>1.1725384617615164</v>
      </c>
      <c r="H144" s="70">
        <v>1.1572811469518007</v>
      </c>
      <c r="I144" s="70">
        <v>1.2158893469755849</v>
      </c>
      <c r="J144" s="70">
        <v>1.1413866007695677</v>
      </c>
      <c r="K144" s="70">
        <v>1.1162385987308363</v>
      </c>
      <c r="L144" s="70">
        <v>1.089110043631804</v>
      </c>
      <c r="M144" s="70">
        <v>1.0860366097610312</v>
      </c>
      <c r="N144" s="70">
        <v>1.0838863444111335</v>
      </c>
      <c r="O144" s="70">
        <v>1.0826678642825105</v>
      </c>
      <c r="P144" s="70">
        <v>1.0857515618594604</v>
      </c>
      <c r="Q144" s="70">
        <v>1.0851288919041298</v>
      </c>
    </row>
    <row r="145" spans="1:17" ht="11.45" customHeight="1" x14ac:dyDescent="0.25">
      <c r="A145" s="62" t="s">
        <v>58</v>
      </c>
      <c r="B145" s="70">
        <v>1.3932116782694719</v>
      </c>
      <c r="C145" s="70">
        <v>1.3687527192451026</v>
      </c>
      <c r="D145" s="70">
        <v>1.3463581744120612</v>
      </c>
      <c r="E145" s="70">
        <v>1.3251120321629044</v>
      </c>
      <c r="F145" s="70">
        <v>1.3904265230852002</v>
      </c>
      <c r="G145" s="70">
        <v>1.2873648658850101</v>
      </c>
      <c r="H145" s="70">
        <v>1.2706134059761662</v>
      </c>
      <c r="I145" s="70">
        <v>1.3349610926610294</v>
      </c>
      <c r="J145" s="70">
        <v>1.2531623107827063</v>
      </c>
      <c r="K145" s="70">
        <v>1.2255515710691194</v>
      </c>
      <c r="L145" s="70">
        <v>1.1957663232195495</v>
      </c>
      <c r="M145" s="70">
        <v>1.1923919087232351</v>
      </c>
      <c r="N145" s="70">
        <v>1.190031068414739</v>
      </c>
      <c r="O145" s="70">
        <v>1.1886932628258198</v>
      </c>
      <c r="P145" s="70">
        <v>1.1920789461505406</v>
      </c>
      <c r="Q145" s="70">
        <v>1.1913952982791254</v>
      </c>
    </row>
    <row r="146" spans="1:17" ht="11.45" customHeight="1" x14ac:dyDescent="0.25">
      <c r="A146" s="62" t="s">
        <v>57</v>
      </c>
      <c r="B146" s="70" t="s">
        <v>181</v>
      </c>
      <c r="C146" s="70" t="s">
        <v>181</v>
      </c>
      <c r="D146" s="70" t="s">
        <v>181</v>
      </c>
      <c r="E146" s="70" t="s">
        <v>181</v>
      </c>
      <c r="F146" s="70" t="s">
        <v>181</v>
      </c>
      <c r="G146" s="70" t="s">
        <v>181</v>
      </c>
      <c r="H146" s="70" t="s">
        <v>181</v>
      </c>
      <c r="I146" s="70" t="s">
        <v>181</v>
      </c>
      <c r="J146" s="70" t="s">
        <v>181</v>
      </c>
      <c r="K146" s="70" t="s">
        <v>181</v>
      </c>
      <c r="L146" s="70" t="s">
        <v>181</v>
      </c>
      <c r="M146" s="70" t="s">
        <v>181</v>
      </c>
      <c r="N146" s="70" t="s">
        <v>181</v>
      </c>
      <c r="O146" s="70" t="s">
        <v>181</v>
      </c>
      <c r="P146" s="70" t="s">
        <v>181</v>
      </c>
      <c r="Q146" s="70" t="s">
        <v>181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 t="s">
        <v>181</v>
      </c>
      <c r="M147" s="70" t="s">
        <v>181</v>
      </c>
      <c r="N147" s="70" t="s">
        <v>181</v>
      </c>
      <c r="O147" s="70" t="s">
        <v>181</v>
      </c>
      <c r="P147" s="70" t="s">
        <v>181</v>
      </c>
      <c r="Q147" s="70" t="s">
        <v>181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>
        <v>1.0674290955384393</v>
      </c>
      <c r="M148" s="70">
        <v>1.0674290955384393</v>
      </c>
      <c r="N148" s="70">
        <v>1.0674290955384393</v>
      </c>
      <c r="O148" s="70">
        <v>1.0674290955384393</v>
      </c>
      <c r="P148" s="70">
        <v>1.0674290955384393</v>
      </c>
      <c r="Q148" s="70">
        <v>1.0674290955384393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>
        <v>1.1792734394639639</v>
      </c>
      <c r="F149" s="70">
        <v>1.2389500640300508</v>
      </c>
      <c r="G149" s="70">
        <v>1.1459158718759619</v>
      </c>
      <c r="H149" s="70">
        <v>1.1312005455413479</v>
      </c>
      <c r="I149" s="70">
        <v>1.1900036560014253</v>
      </c>
      <c r="J149" s="70">
        <v>1.1162600767048658</v>
      </c>
      <c r="K149" s="70">
        <v>1.0922326447464146</v>
      </c>
      <c r="L149" s="70">
        <v>1.0812918884485117</v>
      </c>
      <c r="M149" s="70">
        <v>1.0812918884485117</v>
      </c>
      <c r="N149" s="70">
        <v>1.0812918884485117</v>
      </c>
      <c r="O149" s="70">
        <v>1.0812918884485117</v>
      </c>
      <c r="P149" s="70">
        <v>1.0812918884485117</v>
      </c>
      <c r="Q149" s="70">
        <v>1.0812918884485117</v>
      </c>
    </row>
    <row r="150" spans="1:17" ht="11.45" customHeight="1" x14ac:dyDescent="0.25">
      <c r="A150" s="19" t="s">
        <v>28</v>
      </c>
      <c r="B150" s="21">
        <f t="shared" ref="B150" si="181">IF(B13=0,0,B13/B40)</f>
        <v>15.24306238250171</v>
      </c>
      <c r="C150" s="21">
        <f t="shared" ref="C150:Q150" si="182">IF(C13=0,0,C13/C40)</f>
        <v>15.24027241175455</v>
      </c>
      <c r="D150" s="21">
        <f t="shared" si="182"/>
        <v>15.234694002129945</v>
      </c>
      <c r="E150" s="21">
        <f t="shared" si="182"/>
        <v>15.223543307743132</v>
      </c>
      <c r="F150" s="21">
        <f t="shared" si="182"/>
        <v>15.201266397501835</v>
      </c>
      <c r="G150" s="21">
        <f t="shared" si="182"/>
        <v>15.156810324039851</v>
      </c>
      <c r="H150" s="21">
        <f t="shared" si="182"/>
        <v>15.06828783199321</v>
      </c>
      <c r="I150" s="21">
        <f t="shared" si="182"/>
        <v>14.892790860128494</v>
      </c>
      <c r="J150" s="21">
        <f t="shared" si="182"/>
        <v>14.547905032410396</v>
      </c>
      <c r="K150" s="21">
        <f t="shared" si="182"/>
        <v>13.881908917790073</v>
      </c>
      <c r="L150" s="21">
        <f t="shared" si="182"/>
        <v>12.639987865611648</v>
      </c>
      <c r="M150" s="21">
        <f t="shared" si="182"/>
        <v>10.479524803765266</v>
      </c>
      <c r="N150" s="21">
        <f t="shared" si="182"/>
        <v>8.8536433768121796</v>
      </c>
      <c r="O150" s="21">
        <f t="shared" si="182"/>
        <v>8.495064830374444</v>
      </c>
      <c r="P150" s="21">
        <f t="shared" si="182"/>
        <v>7.1863145617023738</v>
      </c>
      <c r="Q150" s="21">
        <f t="shared" si="182"/>
        <v>6.9478950289534085</v>
      </c>
    </row>
    <row r="151" spans="1:17" ht="11.45" customHeight="1" x14ac:dyDescent="0.25">
      <c r="A151" s="62" t="s">
        <v>59</v>
      </c>
      <c r="B151" s="20" t="s">
        <v>181</v>
      </c>
      <c r="C151" s="20" t="s">
        <v>181</v>
      </c>
      <c r="D151" s="20" t="s">
        <v>181</v>
      </c>
      <c r="E151" s="20" t="s">
        <v>181</v>
      </c>
      <c r="F151" s="20" t="s">
        <v>181</v>
      </c>
      <c r="G151" s="20" t="s">
        <v>181</v>
      </c>
      <c r="H151" s="20" t="s">
        <v>181</v>
      </c>
      <c r="I151" s="20" t="s">
        <v>181</v>
      </c>
      <c r="J151" s="20" t="s">
        <v>181</v>
      </c>
      <c r="K151" s="20" t="s">
        <v>181</v>
      </c>
      <c r="L151" s="20">
        <v>6.486153379446602</v>
      </c>
      <c r="M151" s="20">
        <v>6.4030586462986641</v>
      </c>
      <c r="N151" s="20">
        <v>6.340524745262007</v>
      </c>
      <c r="O151" s="20">
        <v>6.3267332627067097</v>
      </c>
      <c r="P151" s="20">
        <v>6.2763967139116286</v>
      </c>
      <c r="Q151" s="20">
        <v>6.2672267318828236</v>
      </c>
    </row>
    <row r="152" spans="1:17" ht="11.45" customHeight="1" x14ac:dyDescent="0.25">
      <c r="A152" s="62" t="s">
        <v>58</v>
      </c>
      <c r="B152" s="20">
        <v>15.24306238250171</v>
      </c>
      <c r="C152" s="20">
        <v>15.24027241175455</v>
      </c>
      <c r="D152" s="20">
        <v>15.234694002129945</v>
      </c>
      <c r="E152" s="20">
        <v>15.223543307743132</v>
      </c>
      <c r="F152" s="20">
        <v>15.201266397501835</v>
      </c>
      <c r="G152" s="20">
        <v>15.156810324039851</v>
      </c>
      <c r="H152" s="20">
        <v>15.06828783199321</v>
      </c>
      <c r="I152" s="20">
        <v>14.892790860128494</v>
      </c>
      <c r="J152" s="20">
        <v>14.547905032410396</v>
      </c>
      <c r="K152" s="20">
        <v>13.881908917790073</v>
      </c>
      <c r="L152" s="20">
        <v>12.692742015272149</v>
      </c>
      <c r="M152" s="20">
        <v>10.505087364427169</v>
      </c>
      <c r="N152" s="20">
        <v>8.8661432339726094</v>
      </c>
      <c r="O152" s="20">
        <v>8.5048545670690991</v>
      </c>
      <c r="P152" s="20">
        <v>7.189394196922346</v>
      </c>
      <c r="Q152" s="20">
        <v>6.9495870721047002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 t="s">
        <v>181</v>
      </c>
      <c r="M154" s="20" t="s">
        <v>181</v>
      </c>
      <c r="N154" s="20" t="s">
        <v>181</v>
      </c>
      <c r="O154" s="20" t="s">
        <v>181</v>
      </c>
      <c r="P154" s="20" t="s">
        <v>181</v>
      </c>
      <c r="Q154" s="20" t="s">
        <v>181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 t="s">
        <v>181</v>
      </c>
      <c r="F155" s="20" t="s">
        <v>181</v>
      </c>
      <c r="G155" s="20" t="s">
        <v>181</v>
      </c>
      <c r="H155" s="20" t="s">
        <v>181</v>
      </c>
      <c r="I155" s="20" t="s">
        <v>181</v>
      </c>
      <c r="J155" s="20" t="s">
        <v>181</v>
      </c>
      <c r="K155" s="20" t="s">
        <v>181</v>
      </c>
      <c r="L155" s="20" t="s">
        <v>181</v>
      </c>
      <c r="M155" s="20" t="s">
        <v>181</v>
      </c>
      <c r="N155" s="20" t="s">
        <v>181</v>
      </c>
      <c r="O155" s="20" t="s">
        <v>181</v>
      </c>
      <c r="P155" s="20" t="s">
        <v>181</v>
      </c>
      <c r="Q155" s="20" t="s">
        <v>181</v>
      </c>
    </row>
    <row r="156" spans="1:17" ht="11.45" customHeight="1" x14ac:dyDescent="0.25">
      <c r="A156" s="25" t="s">
        <v>66</v>
      </c>
      <c r="B156" s="24">
        <f t="shared" ref="B156" si="183">IF(B19=0,0,B19/B46)</f>
        <v>1.6308703831187141</v>
      </c>
      <c r="C156" s="24">
        <f t="shared" ref="C156:Q156" si="184">IF(C19=0,0,C19/C46)</f>
        <v>1.5792382021183473</v>
      </c>
      <c r="D156" s="24">
        <f t="shared" si="184"/>
        <v>0.82070404693060928</v>
      </c>
      <c r="E156" s="24">
        <f t="shared" si="184"/>
        <v>1.3236871268372086</v>
      </c>
      <c r="F156" s="24">
        <f t="shared" si="184"/>
        <v>1.6702834676418929</v>
      </c>
      <c r="G156" s="24">
        <f t="shared" si="184"/>
        <v>1.1856737872623042</v>
      </c>
      <c r="H156" s="24">
        <f t="shared" si="184"/>
        <v>1.1038885630873259</v>
      </c>
      <c r="I156" s="24">
        <f t="shared" si="184"/>
        <v>1.1409082759061049</v>
      </c>
      <c r="J156" s="24">
        <f t="shared" si="184"/>
        <v>1.1324121443794244</v>
      </c>
      <c r="K156" s="24">
        <f t="shared" si="184"/>
        <v>1.1077272056468894</v>
      </c>
      <c r="L156" s="24">
        <f t="shared" si="184"/>
        <v>0.99388841023043173</v>
      </c>
      <c r="M156" s="24">
        <f t="shared" si="184"/>
        <v>0.93170374809578649</v>
      </c>
      <c r="N156" s="24">
        <f t="shared" si="184"/>
        <v>0.88397533367744319</v>
      </c>
      <c r="O156" s="24">
        <f t="shared" si="184"/>
        <v>0.87441516422483889</v>
      </c>
      <c r="P156" s="24">
        <f t="shared" si="184"/>
        <v>0.75342224892487619</v>
      </c>
      <c r="Q156" s="24">
        <f t="shared" si="184"/>
        <v>0.71179087664974927</v>
      </c>
    </row>
    <row r="157" spans="1:17" ht="11.45" customHeight="1" x14ac:dyDescent="0.25">
      <c r="A157" s="23" t="s">
        <v>27</v>
      </c>
      <c r="B157" s="22">
        <f t="shared" ref="B157" si="185">IF(B20=0,0,B20/B47)</f>
        <v>0.11215350339932398</v>
      </c>
      <c r="C157" s="22">
        <f t="shared" ref="C157:Q157" si="186">IF(C20=0,0,C20/C47)</f>
        <v>0.11194979312752336</v>
      </c>
      <c r="D157" s="22">
        <f t="shared" si="186"/>
        <v>0.11170281051144938</v>
      </c>
      <c r="E157" s="22">
        <f t="shared" si="186"/>
        <v>0.11153846693484282</v>
      </c>
      <c r="F157" s="22">
        <f t="shared" si="186"/>
        <v>0.11170485436781585</v>
      </c>
      <c r="G157" s="22">
        <f t="shared" si="186"/>
        <v>0.11182949698193556</v>
      </c>
      <c r="H157" s="22">
        <f t="shared" si="186"/>
        <v>0.1114615836501035</v>
      </c>
      <c r="I157" s="22">
        <f t="shared" si="186"/>
        <v>0.11027556951505163</v>
      </c>
      <c r="J157" s="22">
        <f t="shared" si="186"/>
        <v>0.10956568461327097</v>
      </c>
      <c r="K157" s="22">
        <f t="shared" si="186"/>
        <v>0.10870140817383712</v>
      </c>
      <c r="L157" s="22">
        <f t="shared" si="186"/>
        <v>0.11009156330040971</v>
      </c>
      <c r="M157" s="22">
        <f t="shared" si="186"/>
        <v>0.10933062967702191</v>
      </c>
      <c r="N157" s="22">
        <f t="shared" si="186"/>
        <v>0.10949324974930584</v>
      </c>
      <c r="O157" s="22">
        <f t="shared" si="186"/>
        <v>0.10946627951665164</v>
      </c>
      <c r="P157" s="22">
        <f t="shared" si="186"/>
        <v>0.10579848305341415</v>
      </c>
      <c r="Q157" s="22">
        <f t="shared" si="186"/>
        <v>0.10556917471384729</v>
      </c>
    </row>
    <row r="158" spans="1:17" ht="11.45" customHeight="1" x14ac:dyDescent="0.25">
      <c r="A158" s="62" t="s">
        <v>59</v>
      </c>
      <c r="B158" s="70">
        <v>9.6995200893121664E-2</v>
      </c>
      <c r="C158" s="70">
        <v>9.3858557570410561E-2</v>
      </c>
      <c r="D158" s="70">
        <v>9.3544121801590913E-2</v>
      </c>
      <c r="E158" s="70">
        <v>9.3588126536666844E-2</v>
      </c>
      <c r="F158" s="70">
        <v>9.3472320844615278E-2</v>
      </c>
      <c r="G158" s="70">
        <v>9.2962537291716038E-2</v>
      </c>
      <c r="H158" s="70">
        <v>9.2994410564351523E-2</v>
      </c>
      <c r="I158" s="70">
        <v>9.3331190337902048E-2</v>
      </c>
      <c r="J158" s="70">
        <v>9.434052011386114E-2</v>
      </c>
      <c r="K158" s="70">
        <v>9.3835944691146436E-2</v>
      </c>
      <c r="L158" s="70">
        <v>9.2498770697741303E-2</v>
      </c>
      <c r="M158" s="70">
        <v>9.2829312405222575E-2</v>
      </c>
      <c r="N158" s="70">
        <v>9.1950314562442473E-2</v>
      </c>
      <c r="O158" s="70">
        <v>9.1744898015546889E-2</v>
      </c>
      <c r="P158" s="70">
        <v>8.2049225114651417E-2</v>
      </c>
      <c r="Q158" s="70">
        <v>8.2116163013966459E-2</v>
      </c>
    </row>
    <row r="159" spans="1:17" ht="11.45" customHeight="1" x14ac:dyDescent="0.25">
      <c r="A159" s="62" t="s">
        <v>58</v>
      </c>
      <c r="B159" s="70">
        <v>0.11266715375682217</v>
      </c>
      <c r="C159" s="70">
        <v>0.1126937648758379</v>
      </c>
      <c r="D159" s="70">
        <v>0.11243225980276841</v>
      </c>
      <c r="E159" s="70">
        <v>0.11223111845103165</v>
      </c>
      <c r="F159" s="70">
        <v>0.11239786396687447</v>
      </c>
      <c r="G159" s="70">
        <v>0.1125510414327217</v>
      </c>
      <c r="H159" s="70">
        <v>0.11213430523880177</v>
      </c>
      <c r="I159" s="70">
        <v>0.11083129390173706</v>
      </c>
      <c r="J159" s="70">
        <v>0.11000890323286325</v>
      </c>
      <c r="K159" s="70">
        <v>0.10911624286586909</v>
      </c>
      <c r="L159" s="70">
        <v>0.1106417200384131</v>
      </c>
      <c r="M159" s="70">
        <v>0.1097892620826816</v>
      </c>
      <c r="N159" s="70">
        <v>0.10996325574155756</v>
      </c>
      <c r="O159" s="70">
        <v>0.10993648318574611</v>
      </c>
      <c r="P159" s="70">
        <v>0.10671630818375413</v>
      </c>
      <c r="Q159" s="70">
        <v>0.10641686297756914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 t="s">
        <v>181</v>
      </c>
      <c r="O160" s="70" t="s">
        <v>181</v>
      </c>
      <c r="P160" s="70" t="s">
        <v>181</v>
      </c>
      <c r="Q160" s="70" t="s">
        <v>181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 t="s">
        <v>181</v>
      </c>
      <c r="O161" s="70" t="s">
        <v>181</v>
      </c>
      <c r="P161" s="70" t="s">
        <v>181</v>
      </c>
      <c r="Q161" s="70" t="s">
        <v>181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>
        <v>0.10769212291733117</v>
      </c>
      <c r="K162" s="70">
        <v>0.10711316396983461</v>
      </c>
      <c r="L162" s="70">
        <v>0.10531581959577284</v>
      </c>
      <c r="M162" s="70">
        <v>0.10486585602945668</v>
      </c>
      <c r="N162" s="70">
        <v>0.10476918208356829</v>
      </c>
      <c r="O162" s="70">
        <v>0.10445831521559718</v>
      </c>
      <c r="P162" s="70">
        <v>0.1044481444291751</v>
      </c>
      <c r="Q162" s="70">
        <v>0.10418295962914283</v>
      </c>
    </row>
    <row r="163" spans="1:17" ht="11.45" customHeight="1" x14ac:dyDescent="0.25">
      <c r="A163" s="19" t="s">
        <v>24</v>
      </c>
      <c r="B163" s="21">
        <f t="shared" ref="B163" si="187">IF(B26=0,0,B26/B53)</f>
        <v>2.9322916666666665</v>
      </c>
      <c r="C163" s="21">
        <f t="shared" ref="C163:Q163" si="188">IF(C26=0,0,C26/C53)</f>
        <v>2.9322916666666665</v>
      </c>
      <c r="D163" s="21">
        <f t="shared" si="188"/>
        <v>2.9322916666666665</v>
      </c>
      <c r="E163" s="21">
        <f t="shared" si="188"/>
        <v>2.932291666666667</v>
      </c>
      <c r="F163" s="21">
        <f t="shared" si="188"/>
        <v>2.9322916666666665</v>
      </c>
      <c r="G163" s="21">
        <f t="shared" si="188"/>
        <v>2.9322916666666665</v>
      </c>
      <c r="H163" s="21">
        <f t="shared" si="188"/>
        <v>2.9322916666666665</v>
      </c>
      <c r="I163" s="21">
        <f t="shared" si="188"/>
        <v>2.932291666666667</v>
      </c>
      <c r="J163" s="21">
        <f t="shared" si="188"/>
        <v>2.9322916666666661</v>
      </c>
      <c r="K163" s="21">
        <f t="shared" si="188"/>
        <v>2.9322916666666665</v>
      </c>
      <c r="L163" s="21">
        <f t="shared" si="188"/>
        <v>2.9322916666666665</v>
      </c>
      <c r="M163" s="21">
        <f t="shared" si="188"/>
        <v>2.9322916666666665</v>
      </c>
      <c r="N163" s="21">
        <f t="shared" si="188"/>
        <v>2.9322916666666665</v>
      </c>
      <c r="O163" s="21">
        <f t="shared" si="188"/>
        <v>2.9322916666666665</v>
      </c>
      <c r="P163" s="21">
        <f t="shared" si="188"/>
        <v>2.9322916666666665</v>
      </c>
      <c r="Q163" s="21">
        <f t="shared" si="188"/>
        <v>2.9322916666666665</v>
      </c>
    </row>
    <row r="164" spans="1:17" ht="11.45" customHeight="1" x14ac:dyDescent="0.25">
      <c r="A164" s="17" t="s">
        <v>23</v>
      </c>
      <c r="B164" s="20">
        <f t="shared" ref="B164" si="189">IF(B27=0,0,B27/B54)</f>
        <v>2.9322916666666665</v>
      </c>
      <c r="C164" s="20">
        <f t="shared" ref="C164:Q164" si="190">IF(C27=0,0,C27/C54)</f>
        <v>2.9322916666666665</v>
      </c>
      <c r="D164" s="20">
        <f t="shared" si="190"/>
        <v>2.9322916666666665</v>
      </c>
      <c r="E164" s="20">
        <f t="shared" si="190"/>
        <v>2.932291666666667</v>
      </c>
      <c r="F164" s="20">
        <f t="shared" si="190"/>
        <v>2.9322916666666665</v>
      </c>
      <c r="G164" s="20">
        <f t="shared" si="190"/>
        <v>2.9322916666666665</v>
      </c>
      <c r="H164" s="20">
        <f t="shared" si="190"/>
        <v>2.9322916666666665</v>
      </c>
      <c r="I164" s="20">
        <f t="shared" si="190"/>
        <v>2.932291666666667</v>
      </c>
      <c r="J164" s="20">
        <f t="shared" si="190"/>
        <v>2.9322916666666661</v>
      </c>
      <c r="K164" s="20">
        <f t="shared" si="190"/>
        <v>2.9322916666666665</v>
      </c>
      <c r="L164" s="20">
        <f t="shared" si="190"/>
        <v>2.9322916666666665</v>
      </c>
      <c r="M164" s="20">
        <f t="shared" si="190"/>
        <v>2.9322916666666665</v>
      </c>
      <c r="N164" s="20">
        <f t="shared" si="190"/>
        <v>2.9322916666666665</v>
      </c>
      <c r="O164" s="20">
        <f t="shared" si="190"/>
        <v>2.9322916666666665</v>
      </c>
      <c r="P164" s="20">
        <f t="shared" si="190"/>
        <v>2.9322916666666665</v>
      </c>
      <c r="Q164" s="20">
        <f t="shared" si="190"/>
        <v>2.9322916666666665</v>
      </c>
    </row>
    <row r="165" spans="1:17" ht="11.45" customHeight="1" x14ac:dyDescent="0.25">
      <c r="A165" s="15" t="s">
        <v>22</v>
      </c>
      <c r="B165" s="69">
        <f t="shared" ref="B165" si="191">IF(B28=0,0,B28/B55)</f>
        <v>0</v>
      </c>
      <c r="C165" s="69">
        <f t="shared" ref="C165:Q165" si="192">IF(C28=0,0,C28/C55)</f>
        <v>0</v>
      </c>
      <c r="D165" s="69">
        <f t="shared" si="192"/>
        <v>0</v>
      </c>
      <c r="E165" s="69">
        <f t="shared" si="192"/>
        <v>0</v>
      </c>
      <c r="F165" s="69">
        <f t="shared" si="192"/>
        <v>0</v>
      </c>
      <c r="G165" s="69">
        <f t="shared" si="192"/>
        <v>0</v>
      </c>
      <c r="H165" s="69">
        <f t="shared" si="192"/>
        <v>0</v>
      </c>
      <c r="I165" s="69">
        <f t="shared" si="192"/>
        <v>0</v>
      </c>
      <c r="J165" s="69">
        <f t="shared" si="192"/>
        <v>0</v>
      </c>
      <c r="K165" s="69">
        <f t="shared" si="192"/>
        <v>0</v>
      </c>
      <c r="L165" s="69">
        <f t="shared" si="192"/>
        <v>0</v>
      </c>
      <c r="M165" s="69">
        <f t="shared" si="192"/>
        <v>0</v>
      </c>
      <c r="N165" s="69">
        <f t="shared" si="192"/>
        <v>0</v>
      </c>
      <c r="O165" s="69">
        <f t="shared" si="192"/>
        <v>0</v>
      </c>
      <c r="P165" s="69">
        <f t="shared" si="192"/>
        <v>0</v>
      </c>
      <c r="Q165" s="69">
        <f t="shared" si="192"/>
        <v>0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8580.9208140209121</v>
      </c>
      <c r="C167" s="68">
        <f t="shared" ref="C167:Q167" si="194">IF(C30=0,"",C30*1000000/C84)</f>
        <v>8360.3654326310461</v>
      </c>
      <c r="D167" s="68">
        <f t="shared" si="194"/>
        <v>7625.2464487143434</v>
      </c>
      <c r="E167" s="68">
        <f t="shared" si="194"/>
        <v>8126.9688225970458</v>
      </c>
      <c r="F167" s="68">
        <f t="shared" si="194"/>
        <v>8406.1343439103475</v>
      </c>
      <c r="G167" s="68">
        <f t="shared" si="194"/>
        <v>8357.0811463229566</v>
      </c>
      <c r="H167" s="68">
        <f t="shared" si="194"/>
        <v>8404.0054807035049</v>
      </c>
      <c r="I167" s="68">
        <f t="shared" si="194"/>
        <v>8190.6385502808898</v>
      </c>
      <c r="J167" s="68">
        <f t="shared" si="194"/>
        <v>8655.2878243032501</v>
      </c>
      <c r="K167" s="68">
        <f t="shared" si="194"/>
        <v>8794.4849034506788</v>
      </c>
      <c r="L167" s="68">
        <f t="shared" si="194"/>
        <v>8342.6635217410367</v>
      </c>
      <c r="M167" s="68">
        <f t="shared" si="194"/>
        <v>8710.4978253763729</v>
      </c>
      <c r="N167" s="68">
        <f t="shared" si="194"/>
        <v>8675.2833660715587</v>
      </c>
      <c r="O167" s="68">
        <f t="shared" si="194"/>
        <v>8680.5925470842885</v>
      </c>
      <c r="P167" s="68">
        <f t="shared" si="194"/>
        <v>9541.0596079227307</v>
      </c>
      <c r="Q167" s="68">
        <f t="shared" si="194"/>
        <v>9587.0405024671199</v>
      </c>
    </row>
    <row r="168" spans="1:17" ht="11.45" customHeight="1" x14ac:dyDescent="0.25">
      <c r="A168" s="25" t="s">
        <v>39</v>
      </c>
      <c r="B168" s="66">
        <f t="shared" si="193"/>
        <v>7444.5625119353317</v>
      </c>
      <c r="C168" s="66">
        <f t="shared" ref="C168:Q168" si="195">IF(C31=0,"",C31*1000000/C85)</f>
        <v>7316.5005759668738</v>
      </c>
      <c r="D168" s="66">
        <f t="shared" si="195"/>
        <v>7379.0511345405621</v>
      </c>
      <c r="E168" s="66">
        <f t="shared" si="195"/>
        <v>7434.8962175758597</v>
      </c>
      <c r="F168" s="66">
        <f t="shared" si="195"/>
        <v>7197.3796903043312</v>
      </c>
      <c r="G168" s="66">
        <f t="shared" si="195"/>
        <v>7913.7345504667783</v>
      </c>
      <c r="H168" s="66">
        <f t="shared" si="195"/>
        <v>7995.8817113491486</v>
      </c>
      <c r="I168" s="66">
        <f t="shared" si="195"/>
        <v>7563.7941998599281</v>
      </c>
      <c r="J168" s="66">
        <f t="shared" si="195"/>
        <v>8045.4672700457922</v>
      </c>
      <c r="K168" s="66">
        <f t="shared" si="195"/>
        <v>8177.4940131459007</v>
      </c>
      <c r="L168" s="66">
        <f t="shared" si="195"/>
        <v>7902.6912149727668</v>
      </c>
      <c r="M168" s="66">
        <f t="shared" si="195"/>
        <v>8329.0316726726596</v>
      </c>
      <c r="N168" s="66">
        <f t="shared" si="195"/>
        <v>8335.0221452418391</v>
      </c>
      <c r="O168" s="66">
        <f t="shared" si="195"/>
        <v>8339.9334405842637</v>
      </c>
      <c r="P168" s="66">
        <f t="shared" si="195"/>
        <v>9151.4421289825787</v>
      </c>
      <c r="Q168" s="66">
        <f t="shared" si="195"/>
        <v>9218.1833676742772</v>
      </c>
    </row>
    <row r="169" spans="1:17" ht="11.45" customHeight="1" x14ac:dyDescent="0.25">
      <c r="A169" s="23" t="s">
        <v>30</v>
      </c>
      <c r="B169" s="65">
        <f t="shared" si="193"/>
        <v>2351.6251192641535</v>
      </c>
      <c r="C169" s="65">
        <f t="shared" ref="C169:Q169" si="196">IF(C32=0,"",C32*1000000/C86)</f>
        <v>2348.2464687925767</v>
      </c>
      <c r="D169" s="65">
        <f t="shared" si="196"/>
        <v>2347.0517642606501</v>
      </c>
      <c r="E169" s="65">
        <f t="shared" si="196"/>
        <v>2349.527595088447</v>
      </c>
      <c r="F169" s="65">
        <f t="shared" si="196"/>
        <v>2333.1677829492564</v>
      </c>
      <c r="G169" s="65">
        <f t="shared" si="196"/>
        <v>2324.1187024085607</v>
      </c>
      <c r="H169" s="65">
        <f t="shared" si="196"/>
        <v>2324.8526296644982</v>
      </c>
      <c r="I169" s="65">
        <f t="shared" si="196"/>
        <v>2324.5113190746097</v>
      </c>
      <c r="J169" s="65">
        <f t="shared" si="196"/>
        <v>2323.6709279008292</v>
      </c>
      <c r="K169" s="65">
        <f t="shared" si="196"/>
        <v>2303.5410238916093</v>
      </c>
      <c r="L169" s="65">
        <f t="shared" si="196"/>
        <v>2416.9411076479269</v>
      </c>
      <c r="M169" s="65">
        <f t="shared" si="196"/>
        <v>2432.9079806383565</v>
      </c>
      <c r="N169" s="65">
        <f t="shared" si="196"/>
        <v>2429.0151396740216</v>
      </c>
      <c r="O169" s="65">
        <f t="shared" si="196"/>
        <v>2421.544481376875</v>
      </c>
      <c r="P169" s="65">
        <f t="shared" si="196"/>
        <v>2418.1144972942184</v>
      </c>
      <c r="Q169" s="65">
        <f t="shared" si="196"/>
        <v>2292.3622713010882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7683.4269201946663</v>
      </c>
      <c r="C170" s="63">
        <f t="shared" ref="C170:Q170" si="198">IF(C33=0,"",C33*1000000/C87)</f>
        <v>7546.1073117389369</v>
      </c>
      <c r="D170" s="63">
        <f t="shared" si="198"/>
        <v>7615.0554760316472</v>
      </c>
      <c r="E170" s="63">
        <f t="shared" si="198"/>
        <v>7671.6844656908934</v>
      </c>
      <c r="F170" s="63">
        <f t="shared" si="198"/>
        <v>7392.6187947711669</v>
      </c>
      <c r="G170" s="63">
        <f t="shared" si="198"/>
        <v>8140.2496480506725</v>
      </c>
      <c r="H170" s="63">
        <f t="shared" si="198"/>
        <v>8225.1888185578719</v>
      </c>
      <c r="I170" s="63">
        <f t="shared" si="198"/>
        <v>7767.8403419804827</v>
      </c>
      <c r="J170" s="63">
        <f t="shared" si="198"/>
        <v>8312.7784175982015</v>
      </c>
      <c r="K170" s="63">
        <f t="shared" si="198"/>
        <v>8456.3177274290792</v>
      </c>
      <c r="L170" s="63">
        <f t="shared" si="198"/>
        <v>8119.0461752600822</v>
      </c>
      <c r="M170" s="63">
        <f t="shared" si="198"/>
        <v>8556.2668886686824</v>
      </c>
      <c r="N170" s="63">
        <f t="shared" si="198"/>
        <v>8532.932547743012</v>
      </c>
      <c r="O170" s="63">
        <f t="shared" si="198"/>
        <v>8552.1862264352931</v>
      </c>
      <c r="P170" s="63">
        <f t="shared" si="198"/>
        <v>9400.1100264117576</v>
      </c>
      <c r="Q170" s="63">
        <f t="shared" si="198"/>
        <v>9484.5693493395684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7708.6875497031688</v>
      </c>
      <c r="C171" s="64">
        <f t="shared" ref="C171:Q171" si="200">IF(C34=0,"",C34*1000000/C88)</f>
        <v>7544.4336813313903</v>
      </c>
      <c r="D171" s="64">
        <f t="shared" si="200"/>
        <v>7601.0568246738267</v>
      </c>
      <c r="E171" s="64">
        <f t="shared" si="200"/>
        <v>7621.3596686114997</v>
      </c>
      <c r="F171" s="64">
        <f t="shared" si="200"/>
        <v>7247.1192381410083</v>
      </c>
      <c r="G171" s="64">
        <f t="shared" si="200"/>
        <v>8102.4760234560681</v>
      </c>
      <c r="H171" s="64">
        <f t="shared" si="200"/>
        <v>8168.0674436745003</v>
      </c>
      <c r="I171" s="64">
        <f t="shared" si="200"/>
        <v>7587.030486130021</v>
      </c>
      <c r="J171" s="64">
        <f t="shared" si="200"/>
        <v>8204.9255511691117</v>
      </c>
      <c r="K171" s="64">
        <f t="shared" si="200"/>
        <v>8315.5839569400978</v>
      </c>
      <c r="L171" s="64">
        <f t="shared" si="200"/>
        <v>7511.3202604411827</v>
      </c>
      <c r="M171" s="64">
        <f t="shared" si="200"/>
        <v>7655.9567429823692</v>
      </c>
      <c r="N171" s="64">
        <f t="shared" si="200"/>
        <v>7474.4275318224418</v>
      </c>
      <c r="O171" s="64">
        <f t="shared" si="200"/>
        <v>7410.0747429703979</v>
      </c>
      <c r="P171" s="64">
        <f t="shared" si="200"/>
        <v>8608.7129956575136</v>
      </c>
      <c r="Q171" s="64">
        <f t="shared" si="200"/>
        <v>8609.0670359046926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7532.9641584339424</v>
      </c>
      <c r="C172" s="64">
        <f t="shared" ref="C172:Q172" si="202">IF(C35=0,"",C35*1000000/C89)</f>
        <v>7555.3172445574464</v>
      </c>
      <c r="D172" s="64">
        <f t="shared" si="202"/>
        <v>7689.3570200170889</v>
      </c>
      <c r="E172" s="64">
        <f t="shared" si="202"/>
        <v>7934.7013784771652</v>
      </c>
      <c r="F172" s="64">
        <f t="shared" si="202"/>
        <v>8142.1800544527432</v>
      </c>
      <c r="G172" s="64">
        <f t="shared" si="202"/>
        <v>8331.8813420209317</v>
      </c>
      <c r="H172" s="64">
        <f t="shared" si="202"/>
        <v>8515.5307088712525</v>
      </c>
      <c r="I172" s="64">
        <f t="shared" si="202"/>
        <v>8690.2299044791325</v>
      </c>
      <c r="J172" s="64">
        <f t="shared" si="202"/>
        <v>8858.7615915651877</v>
      </c>
      <c r="K172" s="64">
        <f t="shared" si="202"/>
        <v>9157.0552844515587</v>
      </c>
      <c r="L172" s="64">
        <f t="shared" si="202"/>
        <v>9660.5658789711943</v>
      </c>
      <c r="M172" s="64">
        <f t="shared" si="202"/>
        <v>10755.89088502348</v>
      </c>
      <c r="N172" s="64">
        <f t="shared" si="202"/>
        <v>11011.629859738472</v>
      </c>
      <c r="O172" s="64">
        <f t="shared" si="202"/>
        <v>11152.997997246535</v>
      </c>
      <c r="P172" s="64">
        <f t="shared" si="202"/>
        <v>11156.993684716092</v>
      </c>
      <c r="Q172" s="64">
        <f t="shared" si="202"/>
        <v>11408.879747388584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 t="str">
        <f t="shared" si="204"/>
        <v/>
      </c>
      <c r="H173" s="64" t="str">
        <f t="shared" si="204"/>
        <v/>
      </c>
      <c r="I173" s="64" t="str">
        <f t="shared" si="204"/>
        <v/>
      </c>
      <c r="J173" s="64" t="str">
        <f t="shared" si="204"/>
        <v/>
      </c>
      <c r="K173" s="64" t="str">
        <f t="shared" si="204"/>
        <v/>
      </c>
      <c r="L173" s="64" t="str">
        <f t="shared" si="204"/>
        <v/>
      </c>
      <c r="M173" s="64" t="str">
        <f t="shared" si="204"/>
        <v/>
      </c>
      <c r="N173" s="64" t="str">
        <f t="shared" si="204"/>
        <v/>
      </c>
      <c r="O173" s="64" t="str">
        <f t="shared" si="204"/>
        <v/>
      </c>
      <c r="P173" s="64" t="str">
        <f t="shared" si="204"/>
        <v/>
      </c>
      <c r="Q173" s="64" t="str">
        <f t="shared" si="204"/>
        <v/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 t="str">
        <f t="shared" si="206"/>
        <v/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>
        <f t="shared" si="208"/>
        <v>14525.739890513978</v>
      </c>
      <c r="M175" s="64">
        <f t="shared" si="208"/>
        <v>13092.118484882765</v>
      </c>
      <c r="N175" s="64">
        <f t="shared" si="208"/>
        <v>12513.197778074395</v>
      </c>
      <c r="O175" s="64">
        <f t="shared" si="208"/>
        <v>10327.859328233459</v>
      </c>
      <c r="P175" s="64">
        <f t="shared" si="208"/>
        <v>10205.724930308977</v>
      </c>
      <c r="Q175" s="64">
        <f t="shared" si="208"/>
        <v>10581.255671770386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>
        <f t="shared" si="210"/>
        <v>9339.8505907450108</v>
      </c>
      <c r="F176" s="64">
        <f t="shared" si="210"/>
        <v>9450.8472258070669</v>
      </c>
      <c r="G176" s="64">
        <f t="shared" si="210"/>
        <v>9755.7296212883721</v>
      </c>
      <c r="H176" s="64">
        <f t="shared" si="210"/>
        <v>9854.8811238123781</v>
      </c>
      <c r="I176" s="64">
        <f t="shared" si="210"/>
        <v>10063.77090026286</v>
      </c>
      <c r="J176" s="64">
        <f t="shared" si="210"/>
        <v>10180.078415879001</v>
      </c>
      <c r="K176" s="64">
        <f t="shared" si="210"/>
        <v>10235.606548578213</v>
      </c>
      <c r="L176" s="64">
        <f t="shared" si="210"/>
        <v>10440.210771333825</v>
      </c>
      <c r="M176" s="64">
        <f t="shared" si="210"/>
        <v>10486.497288120103</v>
      </c>
      <c r="N176" s="64">
        <f t="shared" si="210"/>
        <v>10495.657070975403</v>
      </c>
      <c r="O176" s="64">
        <f t="shared" si="210"/>
        <v>10503.476101867444</v>
      </c>
      <c r="P176" s="64">
        <f t="shared" si="210"/>
        <v>10545.440200444329</v>
      </c>
      <c r="Q176" s="64">
        <f t="shared" si="210"/>
        <v>10581.255671770386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19184.782594938682</v>
      </c>
      <c r="C177" s="63">
        <f t="shared" ref="C177:Q177" si="212">IF(C40=0,"",C40*1000000/C94)</f>
        <v>19630.390685182025</v>
      </c>
      <c r="D177" s="63">
        <f t="shared" si="212"/>
        <v>19979.094839684753</v>
      </c>
      <c r="E177" s="63">
        <f t="shared" si="212"/>
        <v>20358.625946482291</v>
      </c>
      <c r="F177" s="63">
        <f t="shared" si="212"/>
        <v>20804.55181838182</v>
      </c>
      <c r="G177" s="63">
        <f t="shared" si="212"/>
        <v>20500.127914074044</v>
      </c>
      <c r="H177" s="63">
        <f t="shared" si="212"/>
        <v>21028.054697916825</v>
      </c>
      <c r="I177" s="63">
        <f t="shared" si="212"/>
        <v>21434.275485775961</v>
      </c>
      <c r="J177" s="63">
        <f t="shared" si="212"/>
        <v>22159.667497673257</v>
      </c>
      <c r="K177" s="63">
        <f t="shared" si="212"/>
        <v>20132.294705343982</v>
      </c>
      <c r="L177" s="63">
        <f t="shared" si="212"/>
        <v>21370.610480821178</v>
      </c>
      <c r="M177" s="63">
        <f t="shared" si="212"/>
        <v>25849.199847275519</v>
      </c>
      <c r="N177" s="63">
        <f t="shared" si="212"/>
        <v>30821.430739545176</v>
      </c>
      <c r="O177" s="63">
        <f t="shared" si="212"/>
        <v>32211.804719008793</v>
      </c>
      <c r="P177" s="63">
        <f t="shared" si="212"/>
        <v>38106.652219505704</v>
      </c>
      <c r="Q177" s="63">
        <f t="shared" si="212"/>
        <v>39809.384546072899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>
        <f t="shared" si="214"/>
        <v>18679.038076077235</v>
      </c>
      <c r="M178" s="67">
        <f t="shared" si="214"/>
        <v>18857.58249055027</v>
      </c>
      <c r="N178" s="67">
        <f t="shared" si="214"/>
        <v>19024.19551877095</v>
      </c>
      <c r="O178" s="67">
        <f t="shared" si="214"/>
        <v>19066.211830509252</v>
      </c>
      <c r="P178" s="67">
        <f t="shared" si="214"/>
        <v>19227.096268172423</v>
      </c>
      <c r="Q178" s="67">
        <f t="shared" si="214"/>
        <v>19269.166710796562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19184.782594938682</v>
      </c>
      <c r="C179" s="67">
        <f t="shared" ref="C179:Q179" si="216">IF(C42=0,"",C42*1000000/C96)</f>
        <v>19630.390685182025</v>
      </c>
      <c r="D179" s="67">
        <f t="shared" si="216"/>
        <v>19979.094839684753</v>
      </c>
      <c r="E179" s="67">
        <f t="shared" si="216"/>
        <v>20358.625946482291</v>
      </c>
      <c r="F179" s="67">
        <f t="shared" si="216"/>
        <v>20804.55181838182</v>
      </c>
      <c r="G179" s="67">
        <f t="shared" si="216"/>
        <v>20500.127914074044</v>
      </c>
      <c r="H179" s="67">
        <f t="shared" si="216"/>
        <v>21028.054697916825</v>
      </c>
      <c r="I179" s="67">
        <f t="shared" si="216"/>
        <v>21434.275485775961</v>
      </c>
      <c r="J179" s="67">
        <f t="shared" si="216"/>
        <v>22159.667497673257</v>
      </c>
      <c r="K179" s="67">
        <f t="shared" si="216"/>
        <v>20132.294705343982</v>
      </c>
      <c r="L179" s="67">
        <f t="shared" si="216"/>
        <v>21397.041633731922</v>
      </c>
      <c r="M179" s="67">
        <f t="shared" si="216"/>
        <v>25909.437791187567</v>
      </c>
      <c r="N179" s="67">
        <f t="shared" si="216"/>
        <v>30916.789453800862</v>
      </c>
      <c r="O179" s="67">
        <f t="shared" si="216"/>
        <v>32312.389008326329</v>
      </c>
      <c r="P179" s="67">
        <f t="shared" si="216"/>
        <v>38233.715972403072</v>
      </c>
      <c r="Q179" s="67">
        <f t="shared" si="216"/>
        <v>39915.152918036219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 t="str">
        <f t="shared" si="222"/>
        <v/>
      </c>
      <c r="P182" s="67" t="str">
        <f t="shared" si="222"/>
        <v/>
      </c>
      <c r="Q182" s="67" t="str">
        <f t="shared" si="222"/>
        <v/>
      </c>
    </row>
    <row r="183" spans="1:17" ht="11.45" customHeight="1" x14ac:dyDescent="0.25">
      <c r="A183" s="25" t="s">
        <v>18</v>
      </c>
      <c r="B183" s="66">
        <f t="shared" si="221"/>
        <v>14261.407098975485</v>
      </c>
      <c r="C183" s="66">
        <f t="shared" ref="C183:Q183" si="223">IF(C46=0,"",C46*1000000/C100)</f>
        <v>13763.259790344466</v>
      </c>
      <c r="D183" s="66">
        <f t="shared" si="223"/>
        <v>8939.6313648723954</v>
      </c>
      <c r="E183" s="66">
        <f t="shared" si="223"/>
        <v>11896.752115189965</v>
      </c>
      <c r="F183" s="66">
        <f t="shared" si="223"/>
        <v>15060.13585958176</v>
      </c>
      <c r="G183" s="66">
        <f t="shared" si="223"/>
        <v>10813.990029243134</v>
      </c>
      <c r="H183" s="66">
        <f t="shared" si="223"/>
        <v>10675.095523473805</v>
      </c>
      <c r="I183" s="66">
        <f t="shared" si="223"/>
        <v>11710.848053853942</v>
      </c>
      <c r="J183" s="66">
        <f t="shared" si="223"/>
        <v>12124.339003494415</v>
      </c>
      <c r="K183" s="66">
        <f t="shared" si="223"/>
        <v>12462.570259229311</v>
      </c>
      <c r="L183" s="66">
        <f t="shared" si="223"/>
        <v>11077.553699205873</v>
      </c>
      <c r="M183" s="66">
        <f t="shared" si="223"/>
        <v>11150.301192698018</v>
      </c>
      <c r="N183" s="66">
        <f t="shared" si="223"/>
        <v>10868.368510970717</v>
      </c>
      <c r="O183" s="66">
        <f t="shared" si="223"/>
        <v>10907.772864563836</v>
      </c>
      <c r="P183" s="66">
        <f t="shared" si="223"/>
        <v>12165.193079667959</v>
      </c>
      <c r="Q183" s="66">
        <f t="shared" si="223"/>
        <v>12112.520020935655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9127.4419548947062</v>
      </c>
      <c r="C184" s="65">
        <f t="shared" ref="C184:Q184" si="225">IF(C47=0,"",C47*1000000/C101)</f>
        <v>9165.1765385253675</v>
      </c>
      <c r="D184" s="65">
        <f t="shared" si="225"/>
        <v>9279.56036269797</v>
      </c>
      <c r="E184" s="65">
        <f t="shared" si="225"/>
        <v>9364.4347716277571</v>
      </c>
      <c r="F184" s="65">
        <f t="shared" si="225"/>
        <v>9305.0531469673278</v>
      </c>
      <c r="G184" s="65">
        <f t="shared" si="225"/>
        <v>9258.2164527640252</v>
      </c>
      <c r="H184" s="65">
        <f t="shared" si="225"/>
        <v>9429.3358944385473</v>
      </c>
      <c r="I184" s="65">
        <f t="shared" si="225"/>
        <v>9976.5662517426626</v>
      </c>
      <c r="J184" s="65">
        <f t="shared" si="225"/>
        <v>10332.64148095941</v>
      </c>
      <c r="K184" s="65">
        <f t="shared" si="225"/>
        <v>10764.666925075782</v>
      </c>
      <c r="L184" s="65">
        <f t="shared" si="225"/>
        <v>10089.102737403324</v>
      </c>
      <c r="M184" s="65">
        <f t="shared" si="225"/>
        <v>10481.135422699503</v>
      </c>
      <c r="N184" s="65">
        <f t="shared" si="225"/>
        <v>10429.383675382649</v>
      </c>
      <c r="O184" s="65">
        <f t="shared" si="225"/>
        <v>10447.792211814074</v>
      </c>
      <c r="P184" s="65">
        <f t="shared" si="225"/>
        <v>12279.792977631349</v>
      </c>
      <c r="Q184" s="65">
        <f t="shared" si="225"/>
        <v>12446.730508437418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5090.8294560032109</v>
      </c>
      <c r="C185" s="64">
        <f t="shared" ref="C185:Q185" si="227">IF(C48=0,"",C48*1000000/C102)</f>
        <v>6000.2646295264849</v>
      </c>
      <c r="D185" s="64">
        <f t="shared" si="227"/>
        <v>6101.7902115189772</v>
      </c>
      <c r="E185" s="64">
        <f t="shared" si="227"/>
        <v>6087.4585175278107</v>
      </c>
      <c r="F185" s="64">
        <f t="shared" si="227"/>
        <v>6125.2617572473464</v>
      </c>
      <c r="G185" s="64">
        <f t="shared" si="227"/>
        <v>6295.060946060682</v>
      </c>
      <c r="H185" s="64">
        <f t="shared" si="227"/>
        <v>6284.2803679304989</v>
      </c>
      <c r="I185" s="64">
        <f t="shared" si="227"/>
        <v>6171.7135186763044</v>
      </c>
      <c r="J185" s="64">
        <f t="shared" si="227"/>
        <v>5848.553290371281</v>
      </c>
      <c r="K185" s="64">
        <f t="shared" si="227"/>
        <v>6007.4979275222686</v>
      </c>
      <c r="L185" s="64">
        <f t="shared" si="227"/>
        <v>6454.4609481558746</v>
      </c>
      <c r="M185" s="64">
        <f t="shared" si="227"/>
        <v>6340.3628789294844</v>
      </c>
      <c r="N185" s="64">
        <f t="shared" si="227"/>
        <v>6649.2656812210698</v>
      </c>
      <c r="O185" s="64">
        <f t="shared" si="227"/>
        <v>6724.0381911408504</v>
      </c>
      <c r="P185" s="64">
        <f t="shared" si="227"/>
        <v>11753.504105244438</v>
      </c>
      <c r="Q185" s="64">
        <f t="shared" si="227"/>
        <v>11705.677147260334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9379.4550711518004</v>
      </c>
      <c r="C186" s="64">
        <f t="shared" ref="C186:Q186" si="229">IF(C49=0,"",C49*1000000/C103)</f>
        <v>9368.3861382354971</v>
      </c>
      <c r="D186" s="64">
        <f t="shared" si="229"/>
        <v>9477.8433059843774</v>
      </c>
      <c r="E186" s="64">
        <f t="shared" si="229"/>
        <v>9563.0795476822677</v>
      </c>
      <c r="F186" s="64">
        <f t="shared" si="229"/>
        <v>9492.3541656948128</v>
      </c>
      <c r="G186" s="64">
        <f t="shared" si="229"/>
        <v>9427.9361732741036</v>
      </c>
      <c r="H186" s="64">
        <f t="shared" si="229"/>
        <v>9604.433194881778</v>
      </c>
      <c r="I186" s="64">
        <f t="shared" si="229"/>
        <v>10182.448116480824</v>
      </c>
      <c r="J186" s="64">
        <f t="shared" si="229"/>
        <v>10568.784648355848</v>
      </c>
      <c r="K186" s="64">
        <f t="shared" si="229"/>
        <v>11008.222632394489</v>
      </c>
      <c r="L186" s="64">
        <f t="shared" si="229"/>
        <v>10269.980749902898</v>
      </c>
      <c r="M186" s="64">
        <f t="shared" si="229"/>
        <v>10674.926477721827</v>
      </c>
      <c r="N186" s="64">
        <f t="shared" si="229"/>
        <v>10590.73921873226</v>
      </c>
      <c r="O186" s="64">
        <f t="shared" si="229"/>
        <v>10603.641181864297</v>
      </c>
      <c r="P186" s="64">
        <f t="shared" si="229"/>
        <v>12302.978365261628</v>
      </c>
      <c r="Q186" s="64">
        <f t="shared" si="229"/>
        <v>12477.051314148861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>
        <f t="shared" si="235"/>
        <v>7706.935042922988</v>
      </c>
      <c r="K189" s="64">
        <f t="shared" si="235"/>
        <v>7917.4831907738844</v>
      </c>
      <c r="L189" s="64">
        <f t="shared" si="235"/>
        <v>8616.548367928006</v>
      </c>
      <c r="M189" s="64">
        <f t="shared" si="235"/>
        <v>8803.0031606698776</v>
      </c>
      <c r="N189" s="64">
        <f t="shared" si="235"/>
        <v>8843.6922742973675</v>
      </c>
      <c r="O189" s="64">
        <f t="shared" si="235"/>
        <v>8976.071536249774</v>
      </c>
      <c r="P189" s="64">
        <f t="shared" si="235"/>
        <v>8980.4426760361166</v>
      </c>
      <c r="Q189" s="64">
        <f t="shared" si="235"/>
        <v>9095.3190104186197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27531.549047473785</v>
      </c>
      <c r="C190" s="63">
        <f t="shared" ref="C190:Q190" si="237">IF(C53=0,"",C53*1000000/C107)</f>
        <v>25612.344337144197</v>
      </c>
      <c r="D190" s="63">
        <f t="shared" si="237"/>
        <v>8060.2606228714631</v>
      </c>
      <c r="E190" s="63">
        <f t="shared" si="237"/>
        <v>18555.740448807977</v>
      </c>
      <c r="F190" s="63">
        <f t="shared" si="237"/>
        <v>30168.670685523688</v>
      </c>
      <c r="G190" s="63">
        <f t="shared" si="237"/>
        <v>14881.419223673282</v>
      </c>
      <c r="H190" s="63">
        <f t="shared" si="237"/>
        <v>14109.361157594256</v>
      </c>
      <c r="I190" s="63">
        <f t="shared" si="237"/>
        <v>16781.335621678008</v>
      </c>
      <c r="J190" s="63">
        <f t="shared" si="237"/>
        <v>17448.380742409252</v>
      </c>
      <c r="K190" s="63">
        <f t="shared" si="237"/>
        <v>17505.279410601437</v>
      </c>
      <c r="L190" s="63">
        <f t="shared" si="237"/>
        <v>14109.361157594254</v>
      </c>
      <c r="M190" s="63">
        <f t="shared" si="237"/>
        <v>13200.547649728605</v>
      </c>
      <c r="N190" s="63">
        <f t="shared" si="237"/>
        <v>12229.800315441969</v>
      </c>
      <c r="O190" s="63">
        <f t="shared" si="237"/>
        <v>12373.275538981723</v>
      </c>
      <c r="P190" s="63">
        <f t="shared" si="237"/>
        <v>11794.858433346319</v>
      </c>
      <c r="Q190" s="63">
        <f t="shared" si="237"/>
        <v>11027.901267675894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27531.549047473785</v>
      </c>
      <c r="C191" s="67">
        <f t="shared" ref="C191:Q191" si="239">IF(C54=0,"",C54*1000000/C108)</f>
        <v>25612.344337144197</v>
      </c>
      <c r="D191" s="67">
        <f t="shared" si="239"/>
        <v>8060.2606228714631</v>
      </c>
      <c r="E191" s="67">
        <f t="shared" si="239"/>
        <v>18555.740448807977</v>
      </c>
      <c r="F191" s="67">
        <f t="shared" si="239"/>
        <v>30168.670685523688</v>
      </c>
      <c r="G191" s="67">
        <f t="shared" si="239"/>
        <v>14881.419223673282</v>
      </c>
      <c r="H191" s="67">
        <f t="shared" si="239"/>
        <v>14109.361157594256</v>
      </c>
      <c r="I191" s="67">
        <f t="shared" si="239"/>
        <v>16781.335621678008</v>
      </c>
      <c r="J191" s="67">
        <f t="shared" si="239"/>
        <v>17448.380742409252</v>
      </c>
      <c r="K191" s="67">
        <f t="shared" si="239"/>
        <v>17505.279410601437</v>
      </c>
      <c r="L191" s="67">
        <f t="shared" si="239"/>
        <v>14109.361157594254</v>
      </c>
      <c r="M191" s="67">
        <f t="shared" si="239"/>
        <v>13200.547649728605</v>
      </c>
      <c r="N191" s="67">
        <f t="shared" si="239"/>
        <v>12229.800315441969</v>
      </c>
      <c r="O191" s="67">
        <f t="shared" si="239"/>
        <v>12373.275538981723</v>
      </c>
      <c r="P191" s="67">
        <f t="shared" si="239"/>
        <v>11794.858433346319</v>
      </c>
      <c r="Q191" s="67">
        <f t="shared" si="239"/>
        <v>11027.901267675894</v>
      </c>
    </row>
    <row r="192" spans="1:17" ht="11.45" customHeight="1" x14ac:dyDescent="0.25">
      <c r="A192" s="15" t="s">
        <v>22</v>
      </c>
      <c r="B192" s="60" t="str">
        <f t="shared" ref="B192" si="240">IF(B55=0,"",B55*1000000/B109)</f>
        <v/>
      </c>
      <c r="C192" s="60" t="str">
        <f t="shared" ref="C192:Q192" si="241">IF(C55=0,"",C55*1000000/C109)</f>
        <v/>
      </c>
      <c r="D192" s="60" t="str">
        <f t="shared" si="241"/>
        <v/>
      </c>
      <c r="E192" s="60" t="str">
        <f t="shared" si="241"/>
        <v/>
      </c>
      <c r="F192" s="60" t="str">
        <f t="shared" si="241"/>
        <v/>
      </c>
      <c r="G192" s="60" t="str">
        <f t="shared" si="241"/>
        <v/>
      </c>
      <c r="H192" s="60" t="str">
        <f t="shared" si="241"/>
        <v/>
      </c>
      <c r="I192" s="60" t="str">
        <f t="shared" si="241"/>
        <v/>
      </c>
      <c r="J192" s="60" t="str">
        <f t="shared" si="241"/>
        <v/>
      </c>
      <c r="K192" s="60" t="str">
        <f t="shared" si="241"/>
        <v/>
      </c>
      <c r="L192" s="60" t="str">
        <f t="shared" si="241"/>
        <v/>
      </c>
      <c r="M192" s="60" t="str">
        <f t="shared" si="241"/>
        <v/>
      </c>
      <c r="N192" s="60" t="str">
        <f t="shared" si="241"/>
        <v/>
      </c>
      <c r="O192" s="60" t="str">
        <f t="shared" si="241"/>
        <v/>
      </c>
      <c r="P192" s="60" t="str">
        <f t="shared" si="241"/>
        <v/>
      </c>
      <c r="Q192" s="60" t="str">
        <f t="shared" si="241"/>
        <v/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11702.602548586005</v>
      </c>
      <c r="C195" s="66">
        <f t="shared" ref="C195:Q195" si="243">IF(C4=0,"",C4*1000000/C85)</f>
        <v>11363.225715167529</v>
      </c>
      <c r="D195" s="66">
        <f t="shared" si="243"/>
        <v>11272.932396677874</v>
      </c>
      <c r="E195" s="66">
        <f t="shared" si="243"/>
        <v>11179.705312862541</v>
      </c>
      <c r="F195" s="66">
        <f t="shared" si="243"/>
        <v>11341.415511109373</v>
      </c>
      <c r="G195" s="66">
        <f t="shared" si="243"/>
        <v>11477.610057688094</v>
      </c>
      <c r="H195" s="66">
        <f t="shared" si="243"/>
        <v>11442.708436148499</v>
      </c>
      <c r="I195" s="66">
        <f t="shared" si="243"/>
        <v>11335.937538026903</v>
      </c>
      <c r="J195" s="66">
        <f t="shared" si="243"/>
        <v>11300.839051373505</v>
      </c>
      <c r="K195" s="66">
        <f t="shared" si="243"/>
        <v>11103.10164472179</v>
      </c>
      <c r="L195" s="66">
        <f t="shared" si="243"/>
        <v>10659.789921427053</v>
      </c>
      <c r="M195" s="66">
        <f t="shared" si="243"/>
        <v>10973.693165544506</v>
      </c>
      <c r="N195" s="66">
        <f t="shared" si="243"/>
        <v>10931.902237006949</v>
      </c>
      <c r="O195" s="66">
        <f t="shared" si="243"/>
        <v>10859.455457337881</v>
      </c>
      <c r="P195" s="66">
        <f t="shared" si="243"/>
        <v>11741.356657980685</v>
      </c>
      <c r="Q195" s="66">
        <f t="shared" si="243"/>
        <v>11892.106925774453</v>
      </c>
    </row>
    <row r="196" spans="1:17" ht="11.45" customHeight="1" x14ac:dyDescent="0.25">
      <c r="A196" s="23" t="s">
        <v>30</v>
      </c>
      <c r="B196" s="65">
        <f t="shared" si="242"/>
        <v>2621.5333383600346</v>
      </c>
      <c r="C196" s="65">
        <f t="shared" ref="C196:Q196" si="244">IF(C5=0,"",C5*1000000/C86)</f>
        <v>2617.7166932739419</v>
      </c>
      <c r="D196" s="65">
        <f t="shared" si="244"/>
        <v>2615.9302605828748</v>
      </c>
      <c r="E196" s="65">
        <f t="shared" si="244"/>
        <v>2619.7894927501602</v>
      </c>
      <c r="F196" s="65">
        <f t="shared" si="244"/>
        <v>2601.8962357058667</v>
      </c>
      <c r="G196" s="65">
        <f t="shared" si="244"/>
        <v>2589.4579563238735</v>
      </c>
      <c r="H196" s="65">
        <f t="shared" si="244"/>
        <v>2590.9982184598553</v>
      </c>
      <c r="I196" s="65">
        <f t="shared" si="244"/>
        <v>2594.7759530594017</v>
      </c>
      <c r="J196" s="65">
        <f t="shared" si="244"/>
        <v>2595.2029262166857</v>
      </c>
      <c r="K196" s="65">
        <f t="shared" si="244"/>
        <v>2573.955372143047</v>
      </c>
      <c r="L196" s="65">
        <f t="shared" si="244"/>
        <v>2696.0278500210152</v>
      </c>
      <c r="M196" s="65">
        <f t="shared" si="244"/>
        <v>2711.4611062476679</v>
      </c>
      <c r="N196" s="65">
        <f t="shared" si="244"/>
        <v>2702.1355087042621</v>
      </c>
      <c r="O196" s="65">
        <f t="shared" si="244"/>
        <v>2692.486805389296</v>
      </c>
      <c r="P196" s="65">
        <f t="shared" si="244"/>
        <v>2689.6517811032581</v>
      </c>
      <c r="Q196" s="65">
        <f t="shared" si="244"/>
        <v>2549.833286335514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9884.4073474094621</v>
      </c>
      <c r="C197" s="63">
        <f t="shared" ref="C197:Q197" si="246">IF(C6=0,"",C6*1000000/C87)</f>
        <v>9549.3249157802602</v>
      </c>
      <c r="D197" s="63">
        <f t="shared" si="246"/>
        <v>9484.5043705621483</v>
      </c>
      <c r="E197" s="63">
        <f t="shared" si="246"/>
        <v>9409.4807947544614</v>
      </c>
      <c r="F197" s="63">
        <f t="shared" si="246"/>
        <v>9526.0427352932547</v>
      </c>
      <c r="G197" s="63">
        <f t="shared" si="246"/>
        <v>9701.7676620680286</v>
      </c>
      <c r="H197" s="63">
        <f t="shared" si="246"/>
        <v>9677.114803625378</v>
      </c>
      <c r="I197" s="63">
        <f t="shared" si="246"/>
        <v>9614.1080167926411</v>
      </c>
      <c r="J197" s="63">
        <f t="shared" si="246"/>
        <v>9650.9931545281088</v>
      </c>
      <c r="K197" s="63">
        <f t="shared" si="246"/>
        <v>9606.3157159325128</v>
      </c>
      <c r="L197" s="63">
        <f t="shared" si="246"/>
        <v>9130.7902698978614</v>
      </c>
      <c r="M197" s="63">
        <f t="shared" si="246"/>
        <v>9622.4946585185062</v>
      </c>
      <c r="N197" s="63">
        <f t="shared" si="246"/>
        <v>9596.2525398657217</v>
      </c>
      <c r="O197" s="63">
        <f t="shared" si="246"/>
        <v>9617.9054900113842</v>
      </c>
      <c r="P197" s="63">
        <f t="shared" si="246"/>
        <v>10571.492181762391</v>
      </c>
      <c r="Q197" s="63">
        <f t="shared" si="246"/>
        <v>10666.476290405755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9781.8949444106438</v>
      </c>
      <c r="C198" s="64">
        <f t="shared" ref="C198:Q198" si="248">IF(C7=0,"",C7*1000000/C88)</f>
        <v>9405.3959925781655</v>
      </c>
      <c r="D198" s="64">
        <f t="shared" si="248"/>
        <v>9320.9469410736128</v>
      </c>
      <c r="E198" s="64">
        <f t="shared" si="248"/>
        <v>9198.362056971222</v>
      </c>
      <c r="F198" s="64">
        <f t="shared" si="248"/>
        <v>9177.8064671932461</v>
      </c>
      <c r="G198" s="64">
        <f t="shared" si="248"/>
        <v>9500.4647730027482</v>
      </c>
      <c r="H198" s="64">
        <f t="shared" si="248"/>
        <v>9452.7504595952869</v>
      </c>
      <c r="I198" s="64">
        <f t="shared" si="248"/>
        <v>9224.9895432644844</v>
      </c>
      <c r="J198" s="64">
        <f t="shared" si="248"/>
        <v>9364.9920844162825</v>
      </c>
      <c r="K198" s="64">
        <f t="shared" si="248"/>
        <v>9282.1757837234381</v>
      </c>
      <c r="L198" s="64">
        <f t="shared" si="248"/>
        <v>8180.6543365815496</v>
      </c>
      <c r="M198" s="64">
        <f t="shared" si="248"/>
        <v>8314.6493056256786</v>
      </c>
      <c r="N198" s="64">
        <f t="shared" si="248"/>
        <v>8101.4299340329571</v>
      </c>
      <c r="O198" s="64">
        <f t="shared" si="248"/>
        <v>8022.6497961455325</v>
      </c>
      <c r="P198" s="64">
        <f t="shared" si="248"/>
        <v>9346.9235806349825</v>
      </c>
      <c r="Q198" s="64">
        <f t="shared" si="248"/>
        <v>9341.9473729996298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10495.013637515534</v>
      </c>
      <c r="C199" s="64">
        <f t="shared" ref="C199:Q199" si="250">IF(C8=0,"",C8*1000000/C89)</f>
        <v>10341.36102324742</v>
      </c>
      <c r="D199" s="64">
        <f t="shared" si="250"/>
        <v>10352.628679872776</v>
      </c>
      <c r="E199" s="64">
        <f t="shared" si="250"/>
        <v>10514.368268239676</v>
      </c>
      <c r="F199" s="64">
        <f t="shared" si="250"/>
        <v>11321.103103446394</v>
      </c>
      <c r="G199" s="64">
        <f t="shared" si="250"/>
        <v>10726.171306440592</v>
      </c>
      <c r="H199" s="64">
        <f t="shared" si="250"/>
        <v>10819.94747769354</v>
      </c>
      <c r="I199" s="64">
        <f t="shared" si="250"/>
        <v>11601.118808759014</v>
      </c>
      <c r="J199" s="64">
        <f t="shared" si="250"/>
        <v>11101.466146758918</v>
      </c>
      <c r="K199" s="64">
        <f t="shared" si="250"/>
        <v>11222.443490226389</v>
      </c>
      <c r="L199" s="64">
        <f t="shared" si="250"/>
        <v>11551.77934131762</v>
      </c>
      <c r="M199" s="64">
        <f t="shared" si="250"/>
        <v>12825.237262411994</v>
      </c>
      <c r="N199" s="64">
        <f t="shared" si="250"/>
        <v>13104.181646972218</v>
      </c>
      <c r="O199" s="64">
        <f t="shared" si="250"/>
        <v>13257.493579636815</v>
      </c>
      <c r="P199" s="64">
        <f t="shared" si="250"/>
        <v>13300.017273884596</v>
      </c>
      <c r="Q199" s="64">
        <f t="shared" si="250"/>
        <v>13592.485689670697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 t="str">
        <f t="shared" si="252"/>
        <v/>
      </c>
      <c r="H200" s="64" t="str">
        <f t="shared" si="252"/>
        <v/>
      </c>
      <c r="I200" s="64" t="str">
        <f t="shared" si="252"/>
        <v/>
      </c>
      <c r="J200" s="64" t="str">
        <f t="shared" si="252"/>
        <v/>
      </c>
      <c r="K200" s="64" t="str">
        <f t="shared" si="252"/>
        <v/>
      </c>
      <c r="L200" s="64" t="str">
        <f t="shared" si="252"/>
        <v/>
      </c>
      <c r="M200" s="64" t="str">
        <f t="shared" si="252"/>
        <v/>
      </c>
      <c r="N200" s="64" t="str">
        <f t="shared" si="252"/>
        <v/>
      </c>
      <c r="O200" s="64" t="str">
        <f t="shared" si="252"/>
        <v/>
      </c>
      <c r="P200" s="64" t="str">
        <f t="shared" si="252"/>
        <v/>
      </c>
      <c r="Q200" s="64" t="str">
        <f t="shared" si="252"/>
        <v/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 t="str">
        <f t="shared" si="254"/>
        <v/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>
        <f t="shared" si="256"/>
        <v>15505.197393357965</v>
      </c>
      <c r="M202" s="64">
        <f t="shared" si="256"/>
        <v>13974.908193000492</v>
      </c>
      <c r="N202" s="64">
        <f t="shared" si="256"/>
        <v>13356.951386543558</v>
      </c>
      <c r="O202" s="64">
        <f t="shared" si="256"/>
        <v>11024.257541584477</v>
      </c>
      <c r="P202" s="64">
        <f t="shared" si="256"/>
        <v>10893.887731673813</v>
      </c>
      <c r="Q202" s="64">
        <f t="shared" si="256"/>
        <v>11294.740171378848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>
        <f t="shared" si="258"/>
        <v>11014.237730227404</v>
      </c>
      <c r="F203" s="64">
        <f t="shared" si="258"/>
        <v>11709.127775551893</v>
      </c>
      <c r="G203" s="64">
        <f t="shared" si="258"/>
        <v>11179.245414764815</v>
      </c>
      <c r="H203" s="64">
        <f t="shared" si="258"/>
        <v>11147.846903501693</v>
      </c>
      <c r="I203" s="64">
        <f t="shared" si="258"/>
        <v>11975.924164473559</v>
      </c>
      <c r="J203" s="64">
        <f t="shared" si="258"/>
        <v>11363.615113370644</v>
      </c>
      <c r="K203" s="64">
        <f t="shared" si="258"/>
        <v>11179.663611137301</v>
      </c>
      <c r="L203" s="64">
        <f t="shared" si="258"/>
        <v>11288.915220736044</v>
      </c>
      <c r="M203" s="64">
        <f t="shared" si="258"/>
        <v>11338.964455881585</v>
      </c>
      <c r="N203" s="64">
        <f t="shared" si="258"/>
        <v>11348.86885478297</v>
      </c>
      <c r="O203" s="64">
        <f t="shared" si="258"/>
        <v>11357.323509462061</v>
      </c>
      <c r="P203" s="64">
        <f t="shared" si="258"/>
        <v>11402.698948859301</v>
      </c>
      <c r="Q203" s="64">
        <f t="shared" si="258"/>
        <v>11441.425927485127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292434.83788938337</v>
      </c>
      <c r="C204" s="63">
        <f t="shared" ref="C204:Q204" si="260">IF(C13=0,"",C13*1000000/C94)</f>
        <v>299172.50159134308</v>
      </c>
      <c r="D204" s="63">
        <f t="shared" si="260"/>
        <v>304375.39632213063</v>
      </c>
      <c r="E204" s="63">
        <f t="shared" si="260"/>
        <v>309930.42378241621</v>
      </c>
      <c r="F204" s="63">
        <f t="shared" si="260"/>
        <v>316255.53447185323</v>
      </c>
      <c r="G204" s="63">
        <f t="shared" si="260"/>
        <v>310716.55041217501</v>
      </c>
      <c r="H204" s="63">
        <f t="shared" si="260"/>
        <v>316856.78073510772</v>
      </c>
      <c r="I204" s="63">
        <f t="shared" si="260"/>
        <v>319216.18204804044</v>
      </c>
      <c r="J204" s="63">
        <f t="shared" si="260"/>
        <v>322376.73830594186</v>
      </c>
      <c r="K204" s="63">
        <f t="shared" si="260"/>
        <v>279474.68140569248</v>
      </c>
      <c r="L204" s="63">
        <f t="shared" si="260"/>
        <v>270124.25715829281</v>
      </c>
      <c r="M204" s="63">
        <f t="shared" si="260"/>
        <v>270887.33095700911</v>
      </c>
      <c r="N204" s="63">
        <f t="shared" si="260"/>
        <v>272881.95613104949</v>
      </c>
      <c r="O204" s="63">
        <f t="shared" si="260"/>
        <v>273641.36939134117</v>
      </c>
      <c r="P204" s="63">
        <f t="shared" si="260"/>
        <v>273846.38974276191</v>
      </c>
      <c r="Q204" s="63">
        <f t="shared" si="260"/>
        <v>276591.42499335454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>
        <f t="shared" si="262"/>
        <v>121155.10594196012</v>
      </c>
      <c r="M205" s="67">
        <f t="shared" si="262"/>
        <v>120746.20661440819</v>
      </c>
      <c r="N205" s="67">
        <f t="shared" si="262"/>
        <v>120623.38244546978</v>
      </c>
      <c r="O205" s="67">
        <f t="shared" si="262"/>
        <v>120626.83658189506</v>
      </c>
      <c r="P205" s="67">
        <f t="shared" si="262"/>
        <v>120676.88383561996</v>
      </c>
      <c r="Q205" s="67">
        <f t="shared" si="262"/>
        <v>120764.23671101085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292434.83788938337</v>
      </c>
      <c r="C206" s="67">
        <f t="shared" ref="C206:Q206" si="264">IF(C15=0,"",C15*1000000/C96)</f>
        <v>299172.50159134308</v>
      </c>
      <c r="D206" s="67">
        <f t="shared" si="264"/>
        <v>304375.39632213063</v>
      </c>
      <c r="E206" s="67">
        <f t="shared" si="264"/>
        <v>309930.42378241621</v>
      </c>
      <c r="F206" s="67">
        <f t="shared" si="264"/>
        <v>316255.53447185323</v>
      </c>
      <c r="G206" s="67">
        <f t="shared" si="264"/>
        <v>310716.55041217507</v>
      </c>
      <c r="H206" s="67">
        <f t="shared" si="264"/>
        <v>316856.78073510772</v>
      </c>
      <c r="I206" s="67">
        <f t="shared" si="264"/>
        <v>319216.18204804044</v>
      </c>
      <c r="J206" s="67">
        <f t="shared" si="264"/>
        <v>322376.73830594186</v>
      </c>
      <c r="K206" s="67">
        <f t="shared" si="264"/>
        <v>279474.68140569248</v>
      </c>
      <c r="L206" s="67">
        <f t="shared" si="264"/>
        <v>271587.12934699655</v>
      </c>
      <c r="M206" s="67">
        <f t="shared" si="264"/>
        <v>272180.90755961632</v>
      </c>
      <c r="N206" s="67">
        <f t="shared" si="264"/>
        <v>274112.68363197218</v>
      </c>
      <c r="O206" s="67">
        <f t="shared" si="264"/>
        <v>274812.16923037753</v>
      </c>
      <c r="P206" s="67">
        <f t="shared" si="264"/>
        <v>274877.25573877181</v>
      </c>
      <c r="Q206" s="67">
        <f t="shared" si="264"/>
        <v>277393.8307002667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 t="str">
        <f t="shared" si="270"/>
        <v/>
      </c>
      <c r="P209" s="67" t="str">
        <f t="shared" si="270"/>
        <v/>
      </c>
      <c r="Q209" s="67" t="str">
        <f t="shared" si="270"/>
        <v/>
      </c>
    </row>
    <row r="210" spans="1:17" ht="11.45" customHeight="1" x14ac:dyDescent="0.25">
      <c r="A210" s="25" t="s">
        <v>62</v>
      </c>
      <c r="B210" s="66">
        <f t="shared" si="269"/>
        <v>23258.506459318098</v>
      </c>
      <c r="C210" s="66">
        <f t="shared" ref="C210:Q210" si="271">IF(C19=0,"",C19*1000000/C100)</f>
        <v>21735.465646591336</v>
      </c>
      <c r="D210" s="66">
        <f t="shared" si="271"/>
        <v>7336.7916392185816</v>
      </c>
      <c r="E210" s="66">
        <f t="shared" si="271"/>
        <v>15747.577626050288</v>
      </c>
      <c r="F210" s="66">
        <f t="shared" si="271"/>
        <v>25154.695946700242</v>
      </c>
      <c r="G210" s="66">
        <f t="shared" si="271"/>
        <v>12821.864513389502</v>
      </c>
      <c r="H210" s="66">
        <f t="shared" si="271"/>
        <v>11784.115858227444</v>
      </c>
      <c r="I210" s="66">
        <f t="shared" si="271"/>
        <v>13361.003462520865</v>
      </c>
      <c r="J210" s="66">
        <f t="shared" si="271"/>
        <v>13729.748730130204</v>
      </c>
      <c r="K210" s="66">
        <f t="shared" si="271"/>
        <v>13805.128128434115</v>
      </c>
      <c r="L210" s="66">
        <f t="shared" si="271"/>
        <v>11009.852235345965</v>
      </c>
      <c r="M210" s="66">
        <f t="shared" si="271"/>
        <v>10388.777413633661</v>
      </c>
      <c r="N210" s="66">
        <f t="shared" si="271"/>
        <v>9607.3696810147558</v>
      </c>
      <c r="O210" s="66">
        <f t="shared" si="271"/>
        <v>9537.922000694829</v>
      </c>
      <c r="P210" s="66">
        <f t="shared" si="271"/>
        <v>9165.5271286887728</v>
      </c>
      <c r="Q210" s="66">
        <f t="shared" si="271"/>
        <v>8621.5812441394301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1023.6745923154159</v>
      </c>
      <c r="C211" s="65">
        <f t="shared" ref="C211:Q211" si="273">IF(C20=0,"",C20*1000000/C101)</f>
        <v>1026.0396174651455</v>
      </c>
      <c r="D211" s="65">
        <f t="shared" si="273"/>
        <v>1036.5529728240081</v>
      </c>
      <c r="E211" s="65">
        <f t="shared" si="273"/>
        <v>1044.494698138695</v>
      </c>
      <c r="F211" s="65">
        <f t="shared" si="273"/>
        <v>1039.4196066667721</v>
      </c>
      <c r="G211" s="65">
        <f t="shared" si="273"/>
        <v>1035.3416888624806</v>
      </c>
      <c r="H211" s="65">
        <f t="shared" si="273"/>
        <v>1051.008711562886</v>
      </c>
      <c r="I211" s="65">
        <f t="shared" si="273"/>
        <v>1100.1715252155661</v>
      </c>
      <c r="J211" s="65">
        <f t="shared" si="273"/>
        <v>1132.1029377247999</v>
      </c>
      <c r="K211" s="65">
        <f t="shared" si="273"/>
        <v>1170.134453278067</v>
      </c>
      <c r="L211" s="65">
        <f t="shared" si="273"/>
        <v>1110.7250926591748</v>
      </c>
      <c r="M211" s="65">
        <f t="shared" si="273"/>
        <v>1145.909135493876</v>
      </c>
      <c r="N211" s="65">
        <f t="shared" si="273"/>
        <v>1141.9471115000058</v>
      </c>
      <c r="O211" s="65">
        <f t="shared" si="273"/>
        <v>1143.6809425903355</v>
      </c>
      <c r="P211" s="65">
        <f t="shared" si="273"/>
        <v>1299.1834692433642</v>
      </c>
      <c r="Q211" s="65">
        <f t="shared" si="273"/>
        <v>1313.9910676614033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493.78602579765271</v>
      </c>
      <c r="C212" s="64">
        <f t="shared" ref="C212:Q212" si="275">IF(C21=0,"",C21*1000000/C102)</f>
        <v>563.17618316810979</v>
      </c>
      <c r="D212" s="64">
        <f t="shared" si="275"/>
        <v>570.78660675408639</v>
      </c>
      <c r="E212" s="64">
        <f t="shared" si="275"/>
        <v>569.71383802510309</v>
      </c>
      <c r="F212" s="64">
        <f t="shared" si="275"/>
        <v>572.5424322306759</v>
      </c>
      <c r="G212" s="64">
        <f t="shared" si="275"/>
        <v>585.20483795179143</v>
      </c>
      <c r="H212" s="64">
        <f t="shared" si="275"/>
        <v>584.40294863682277</v>
      </c>
      <c r="I212" s="64">
        <f t="shared" si="275"/>
        <v>576.01336912258125</v>
      </c>
      <c r="J212" s="64">
        <f t="shared" si="275"/>
        <v>551.75555932726047</v>
      </c>
      <c r="K212" s="64">
        <f t="shared" si="275"/>
        <v>563.71924325915631</v>
      </c>
      <c r="L212" s="64">
        <f t="shared" si="275"/>
        <v>597.02970322099623</v>
      </c>
      <c r="M212" s="64">
        <f t="shared" si="275"/>
        <v>588.57152645062149</v>
      </c>
      <c r="N212" s="64">
        <f t="shared" si="275"/>
        <v>611.40207099753059</v>
      </c>
      <c r="O212" s="64">
        <f t="shared" si="275"/>
        <v>616.89619809885971</v>
      </c>
      <c r="P212" s="64">
        <f t="shared" si="275"/>
        <v>964.3659042171804</v>
      </c>
      <c r="Q212" s="64">
        <f t="shared" si="275"/>
        <v>961.22529281329139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1056.7565066566654</v>
      </c>
      <c r="C213" s="64">
        <f t="shared" ref="C213:Q213" si="277">IF(C22=0,"",C22*1000000/C103)</f>
        <v>1055.75870472837</v>
      </c>
      <c r="D213" s="64">
        <f t="shared" si="277"/>
        <v>1065.615340948365</v>
      </c>
      <c r="E213" s="64">
        <f t="shared" si="277"/>
        <v>1073.2751134725668</v>
      </c>
      <c r="F213" s="64">
        <f t="shared" si="277"/>
        <v>1066.9203322411597</v>
      </c>
      <c r="G213" s="64">
        <f t="shared" si="277"/>
        <v>1061.1240348632293</v>
      </c>
      <c r="H213" s="64">
        <f t="shared" si="277"/>
        <v>1076.9864435205536</v>
      </c>
      <c r="I213" s="64">
        <f t="shared" si="277"/>
        <v>1128.533899836875</v>
      </c>
      <c r="J213" s="64">
        <f t="shared" si="277"/>
        <v>1162.6604076699489</v>
      </c>
      <c r="K213" s="64">
        <f t="shared" si="277"/>
        <v>1201.1758942779136</v>
      </c>
      <c r="L213" s="64">
        <f t="shared" si="277"/>
        <v>1136.2883349306485</v>
      </c>
      <c r="M213" s="64">
        <f t="shared" si="277"/>
        <v>1171.9923007759585</v>
      </c>
      <c r="N213" s="64">
        <f t="shared" si="277"/>
        <v>1164.5921652015991</v>
      </c>
      <c r="O213" s="64">
        <f t="shared" si="277"/>
        <v>1165.7270204977094</v>
      </c>
      <c r="P213" s="64">
        <f t="shared" si="277"/>
        <v>1312.9284308053195</v>
      </c>
      <c r="Q213" s="64">
        <f t="shared" si="277"/>
        <v>1327.7686600618783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>
        <f t="shared" si="283"/>
        <v>829.97619595834942</v>
      </c>
      <c r="K216" s="64">
        <f t="shared" si="283"/>
        <v>848.06667524177237</v>
      </c>
      <c r="L216" s="64">
        <f t="shared" si="283"/>
        <v>907.45885345495685</v>
      </c>
      <c r="M216" s="64">
        <f t="shared" si="283"/>
        <v>923.13446207365951</v>
      </c>
      <c r="N216" s="64">
        <f t="shared" si="283"/>
        <v>926.54640617690711</v>
      </c>
      <c r="O216" s="64">
        <f t="shared" si="283"/>
        <v>937.6253099313285</v>
      </c>
      <c r="P216" s="64">
        <f t="shared" si="283"/>
        <v>937.99057366454815</v>
      </c>
      <c r="Q216" s="64">
        <f t="shared" si="283"/>
        <v>947.57725327661831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80730.531842331999</v>
      </c>
      <c r="C217" s="63">
        <f t="shared" ref="C217:Q217" si="285">IF(C26=0,"",C26*1000000/C107)</f>
        <v>75102.863863605104</v>
      </c>
      <c r="D217" s="63">
        <f t="shared" si="285"/>
        <v>23635.035055607463</v>
      </c>
      <c r="E217" s="63">
        <f t="shared" si="285"/>
        <v>54410.843086869223</v>
      </c>
      <c r="F217" s="63">
        <f t="shared" si="285"/>
        <v>88463.341645572043</v>
      </c>
      <c r="G217" s="63">
        <f t="shared" si="285"/>
        <v>43636.661577750303</v>
      </c>
      <c r="H217" s="63">
        <f t="shared" si="285"/>
        <v>41372.762144403983</v>
      </c>
      <c r="I217" s="63">
        <f t="shared" si="285"/>
        <v>49207.770598982912</v>
      </c>
      <c r="J217" s="63">
        <f t="shared" si="285"/>
        <v>51163.741447793785</v>
      </c>
      <c r="K217" s="63">
        <f t="shared" si="285"/>
        <v>51330.584938378175</v>
      </c>
      <c r="L217" s="63">
        <f t="shared" si="285"/>
        <v>41372.762144403976</v>
      </c>
      <c r="M217" s="63">
        <f t="shared" si="285"/>
        <v>38707.855868735438</v>
      </c>
      <c r="N217" s="63">
        <f t="shared" si="285"/>
        <v>35861.341549967852</v>
      </c>
      <c r="O217" s="63">
        <f t="shared" si="285"/>
        <v>36282.052752326614</v>
      </c>
      <c r="P217" s="63">
        <f t="shared" si="285"/>
        <v>34585.965093614468</v>
      </c>
      <c r="Q217" s="63">
        <f t="shared" si="285"/>
        <v>32337.022988028792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80730.531842331999</v>
      </c>
      <c r="C218" s="61">
        <f t="shared" ref="C218:Q218" si="287">IF(C27=0,"",C27*1000000/C108)</f>
        <v>75102.863863605104</v>
      </c>
      <c r="D218" s="61">
        <f t="shared" si="287"/>
        <v>23635.035055607463</v>
      </c>
      <c r="E218" s="61">
        <f t="shared" si="287"/>
        <v>54410.843086869223</v>
      </c>
      <c r="F218" s="61">
        <f t="shared" si="287"/>
        <v>88463.341645572043</v>
      </c>
      <c r="G218" s="61">
        <f t="shared" si="287"/>
        <v>43636.661577750303</v>
      </c>
      <c r="H218" s="61">
        <f t="shared" si="287"/>
        <v>41372.762144403983</v>
      </c>
      <c r="I218" s="61">
        <f t="shared" si="287"/>
        <v>49207.770598982912</v>
      </c>
      <c r="J218" s="61">
        <f t="shared" si="287"/>
        <v>51163.741447793785</v>
      </c>
      <c r="K218" s="61">
        <f t="shared" si="287"/>
        <v>51330.584938378175</v>
      </c>
      <c r="L218" s="61">
        <f t="shared" si="287"/>
        <v>41372.762144403976</v>
      </c>
      <c r="M218" s="61">
        <f t="shared" si="287"/>
        <v>38707.855868735438</v>
      </c>
      <c r="N218" s="61">
        <f t="shared" si="287"/>
        <v>35861.341549967852</v>
      </c>
      <c r="O218" s="61">
        <f t="shared" si="287"/>
        <v>36282.052752326614</v>
      </c>
      <c r="P218" s="61">
        <f t="shared" si="287"/>
        <v>34585.965093614468</v>
      </c>
      <c r="Q218" s="61">
        <f t="shared" si="287"/>
        <v>32337.022988028792</v>
      </c>
    </row>
    <row r="219" spans="1:17" ht="11.45" customHeight="1" x14ac:dyDescent="0.25">
      <c r="A219" s="15" t="s">
        <v>22</v>
      </c>
      <c r="B219" s="60" t="str">
        <f t="shared" ref="B219" si="288">IF(B28=0,"",B28*1000000/B109)</f>
        <v/>
      </c>
      <c r="C219" s="60" t="str">
        <f t="shared" ref="C219:Q219" si="289">IF(C28=0,"",C28*1000000/C109)</f>
        <v/>
      </c>
      <c r="D219" s="60" t="str">
        <f t="shared" si="289"/>
        <v/>
      </c>
      <c r="E219" s="60" t="str">
        <f t="shared" si="289"/>
        <v/>
      </c>
      <c r="F219" s="60" t="str">
        <f t="shared" si="289"/>
        <v/>
      </c>
      <c r="G219" s="60" t="str">
        <f t="shared" si="289"/>
        <v/>
      </c>
      <c r="H219" s="60" t="str">
        <f t="shared" si="289"/>
        <v/>
      </c>
      <c r="I219" s="60" t="str">
        <f t="shared" si="289"/>
        <v/>
      </c>
      <c r="J219" s="60" t="str">
        <f t="shared" si="289"/>
        <v/>
      </c>
      <c r="K219" s="60" t="str">
        <f t="shared" si="289"/>
        <v/>
      </c>
      <c r="L219" s="60" t="str">
        <f t="shared" si="289"/>
        <v/>
      </c>
      <c r="M219" s="60" t="str">
        <f t="shared" si="289"/>
        <v/>
      </c>
      <c r="N219" s="60" t="str">
        <f t="shared" si="289"/>
        <v/>
      </c>
      <c r="O219" s="60" t="str">
        <f t="shared" si="289"/>
        <v/>
      </c>
      <c r="P219" s="60" t="str">
        <f t="shared" si="289"/>
        <v/>
      </c>
      <c r="Q219" s="60" t="str">
        <f t="shared" si="289"/>
        <v/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1.3916946230686787E-2</v>
      </c>
      <c r="C223" s="54">
        <f t="shared" si="291"/>
        <v>1.4327560425372355E-2</v>
      </c>
      <c r="D223" s="54">
        <f t="shared" si="291"/>
        <v>1.4491141613126887E-2</v>
      </c>
      <c r="E223" s="54">
        <f t="shared" si="291"/>
        <v>1.4497027061349973E-2</v>
      </c>
      <c r="F223" s="54">
        <f t="shared" si="291"/>
        <v>1.3244818696216144E-2</v>
      </c>
      <c r="G223" s="54">
        <f t="shared" si="291"/>
        <v>1.222911802060613E-2</v>
      </c>
      <c r="H223" s="54">
        <f t="shared" si="291"/>
        <v>1.2236434525266179E-2</v>
      </c>
      <c r="I223" s="54">
        <f t="shared" si="291"/>
        <v>1.248727121303092E-2</v>
      </c>
      <c r="J223" s="54">
        <f t="shared" si="291"/>
        <v>1.3769174128568862E-2</v>
      </c>
      <c r="K223" s="54">
        <f t="shared" si="291"/>
        <v>1.3618908169295183E-2</v>
      </c>
      <c r="L223" s="54">
        <f t="shared" si="291"/>
        <v>1.3832317805193201E-2</v>
      </c>
      <c r="M223" s="54">
        <f t="shared" si="291"/>
        <v>1.3809786564021159E-2</v>
      </c>
      <c r="N223" s="54">
        <f t="shared" si="291"/>
        <v>1.392456617067577E-2</v>
      </c>
      <c r="O223" s="54">
        <f t="shared" si="291"/>
        <v>1.4557229252055553E-2</v>
      </c>
      <c r="P223" s="54">
        <f t="shared" si="291"/>
        <v>1.4076386158051617E-2</v>
      </c>
      <c r="Q223" s="54">
        <f t="shared" si="291"/>
        <v>1.3896548788310542E-2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0.78537588353308141</v>
      </c>
      <c r="C224" s="50">
        <f t="shared" si="292"/>
        <v>0.78159048071996895</v>
      </c>
      <c r="D224" s="50">
        <f t="shared" si="292"/>
        <v>0.78248557425567178</v>
      </c>
      <c r="E224" s="50">
        <f t="shared" si="292"/>
        <v>0.78345424626921978</v>
      </c>
      <c r="F224" s="50">
        <f t="shared" si="292"/>
        <v>0.78537657287444029</v>
      </c>
      <c r="G224" s="50">
        <f t="shared" si="292"/>
        <v>0.79339026665011547</v>
      </c>
      <c r="H224" s="50">
        <f t="shared" si="292"/>
        <v>0.79408443498949188</v>
      </c>
      <c r="I224" s="50">
        <f t="shared" si="292"/>
        <v>0.79607552032730722</v>
      </c>
      <c r="J224" s="50">
        <f t="shared" si="292"/>
        <v>0.79714145700134464</v>
      </c>
      <c r="K224" s="50">
        <f t="shared" si="292"/>
        <v>0.80824151306137748</v>
      </c>
      <c r="L224" s="50">
        <f t="shared" si="292"/>
        <v>0.80354403734391666</v>
      </c>
      <c r="M224" s="50">
        <f t="shared" si="292"/>
        <v>0.822029478813885</v>
      </c>
      <c r="N224" s="50">
        <f t="shared" si="292"/>
        <v>0.82262173166766717</v>
      </c>
      <c r="O224" s="50">
        <f t="shared" si="292"/>
        <v>0.82814200713051089</v>
      </c>
      <c r="P224" s="50">
        <f t="shared" si="292"/>
        <v>0.83938038575928675</v>
      </c>
      <c r="Q224" s="50">
        <f t="shared" si="292"/>
        <v>0.83289709951215452</v>
      </c>
    </row>
    <row r="225" spans="1:17" ht="11.45" customHeight="1" x14ac:dyDescent="0.25">
      <c r="A225" s="53" t="s">
        <v>59</v>
      </c>
      <c r="B225" s="52">
        <f t="shared" ref="B225:Q225" si="293">IF(B7=0,0,B7/B$4)</f>
        <v>0.66550201338701886</v>
      </c>
      <c r="C225" s="52">
        <f t="shared" si="293"/>
        <v>0.65143191808683909</v>
      </c>
      <c r="D225" s="52">
        <f t="shared" si="293"/>
        <v>0.64707989843600233</v>
      </c>
      <c r="E225" s="52">
        <f t="shared" si="293"/>
        <v>0.64302424264998481</v>
      </c>
      <c r="F225" s="52">
        <f t="shared" si="293"/>
        <v>0.63373406238701413</v>
      </c>
      <c r="G225" s="52">
        <f t="shared" si="293"/>
        <v>0.64935089011904401</v>
      </c>
      <c r="H225" s="52">
        <f t="shared" si="293"/>
        <v>0.64839630143512206</v>
      </c>
      <c r="I225" s="52">
        <f t="shared" si="293"/>
        <v>0.6387801959514825</v>
      </c>
      <c r="J225" s="52">
        <f t="shared" si="293"/>
        <v>0.64613418538052192</v>
      </c>
      <c r="K225" s="52">
        <f t="shared" si="293"/>
        <v>0.65049875239865074</v>
      </c>
      <c r="L225" s="52">
        <f t="shared" si="293"/>
        <v>0.5176703620050247</v>
      </c>
      <c r="M225" s="52">
        <f t="shared" si="293"/>
        <v>0.50448531848108025</v>
      </c>
      <c r="N225" s="52">
        <f t="shared" si="293"/>
        <v>0.48697724225206351</v>
      </c>
      <c r="O225" s="52">
        <f t="shared" si="293"/>
        <v>0.4797067820506391</v>
      </c>
      <c r="P225" s="52">
        <f t="shared" si="293"/>
        <v>0.51077842678639895</v>
      </c>
      <c r="Q225" s="52">
        <f t="shared" si="293"/>
        <v>0.50039715724316791</v>
      </c>
    </row>
    <row r="226" spans="1:17" ht="11.45" customHeight="1" x14ac:dyDescent="0.25">
      <c r="A226" s="53" t="s">
        <v>58</v>
      </c>
      <c r="B226" s="52">
        <f t="shared" ref="B226:Q226" si="294">IF(B8=0,0,B8/B$4)</f>
        <v>0.11987387014606249</v>
      </c>
      <c r="C226" s="52">
        <f t="shared" si="294"/>
        <v>0.13015856263312994</v>
      </c>
      <c r="D226" s="52">
        <f t="shared" si="294"/>
        <v>0.13540567581966939</v>
      </c>
      <c r="E226" s="52">
        <f t="shared" si="294"/>
        <v>0.14038912869193368</v>
      </c>
      <c r="F226" s="52">
        <f t="shared" si="294"/>
        <v>0.15158120332313474</v>
      </c>
      <c r="G226" s="52">
        <f t="shared" si="294"/>
        <v>0.14397285524731721</v>
      </c>
      <c r="H226" s="52">
        <f t="shared" si="294"/>
        <v>0.14561472397433789</v>
      </c>
      <c r="I226" s="52">
        <f t="shared" si="294"/>
        <v>0.15717274771790221</v>
      </c>
      <c r="J226" s="52">
        <f t="shared" si="294"/>
        <v>0.15088087522024227</v>
      </c>
      <c r="K226" s="52">
        <f t="shared" si="294"/>
        <v>0.15760722263923771</v>
      </c>
      <c r="L226" s="52">
        <f t="shared" si="294"/>
        <v>0.28466055100516974</v>
      </c>
      <c r="M226" s="52">
        <f t="shared" si="294"/>
        <v>0.31635126628287591</v>
      </c>
      <c r="N226" s="52">
        <f t="shared" si="294"/>
        <v>0.33422380023657577</v>
      </c>
      <c r="O226" s="52">
        <f t="shared" si="294"/>
        <v>0.34656737084939682</v>
      </c>
      <c r="P226" s="52">
        <f t="shared" si="294"/>
        <v>0.32570343089157677</v>
      </c>
      <c r="Q226" s="52">
        <f t="shared" si="294"/>
        <v>0.32853721300664479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0</v>
      </c>
      <c r="H227" s="52">
        <f t="shared" si="295"/>
        <v>0</v>
      </c>
      <c r="I227" s="52">
        <f t="shared" si="295"/>
        <v>0</v>
      </c>
      <c r="J227" s="52">
        <f t="shared" si="295"/>
        <v>0</v>
      </c>
      <c r="K227" s="52">
        <f t="shared" si="295"/>
        <v>0</v>
      </c>
      <c r="L227" s="52">
        <f t="shared" si="295"/>
        <v>0</v>
      </c>
      <c r="M227" s="52">
        <f t="shared" si="295"/>
        <v>0</v>
      </c>
      <c r="N227" s="52">
        <f t="shared" si="295"/>
        <v>0</v>
      </c>
      <c r="O227" s="52">
        <f t="shared" si="295"/>
        <v>0</v>
      </c>
      <c r="P227" s="52">
        <f t="shared" si="295"/>
        <v>0</v>
      </c>
      <c r="Q227" s="52">
        <f t="shared" si="295"/>
        <v>0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0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1.0646874889524397E-3</v>
      </c>
      <c r="M229" s="52">
        <f t="shared" si="297"/>
        <v>1.0754987445591878E-3</v>
      </c>
      <c r="N229" s="52">
        <f t="shared" si="297"/>
        <v>1.2922071992745798E-3</v>
      </c>
      <c r="O229" s="52">
        <f t="shared" si="297"/>
        <v>1.6657398653548302E-3</v>
      </c>
      <c r="P229" s="52">
        <f t="shared" si="297"/>
        <v>2.5721859295784158E-3</v>
      </c>
      <c r="Q229" s="52">
        <f t="shared" si="297"/>
        <v>3.6120886997168759E-3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4.0874927301309377E-5</v>
      </c>
      <c r="F230" s="52">
        <f t="shared" si="298"/>
        <v>6.1307164291412425E-5</v>
      </c>
      <c r="G230" s="52">
        <f t="shared" si="298"/>
        <v>6.6521283754255019E-5</v>
      </c>
      <c r="H230" s="52">
        <f t="shared" si="298"/>
        <v>7.3409580031795355E-5</v>
      </c>
      <c r="I230" s="52">
        <f t="shared" si="298"/>
        <v>1.2257665792243279E-4</v>
      </c>
      <c r="J230" s="52">
        <f t="shared" si="298"/>
        <v>1.2639640058057828E-4</v>
      </c>
      <c r="K230" s="52">
        <f t="shared" si="298"/>
        <v>1.3553802348874249E-4</v>
      </c>
      <c r="L230" s="52">
        <f t="shared" si="298"/>
        <v>1.4843684476969251E-4</v>
      </c>
      <c r="M230" s="52">
        <f t="shared" si="298"/>
        <v>1.1739530536963104E-4</v>
      </c>
      <c r="N230" s="52">
        <f t="shared" si="298"/>
        <v>1.2848197975330773E-4</v>
      </c>
      <c r="O230" s="52">
        <f t="shared" si="298"/>
        <v>2.0211436512018816E-4</v>
      </c>
      <c r="P230" s="52">
        <f t="shared" si="298"/>
        <v>3.2634215173260101E-4</v>
      </c>
      <c r="Q230" s="52">
        <f t="shared" si="298"/>
        <v>3.5064056262504019E-4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0.20070717023623191</v>
      </c>
      <c r="C231" s="50">
        <f t="shared" si="299"/>
        <v>0.20408195885465857</v>
      </c>
      <c r="D231" s="50">
        <f t="shared" si="299"/>
        <v>0.20302328413120133</v>
      </c>
      <c r="E231" s="50">
        <f t="shared" si="299"/>
        <v>0.20204872666943036</v>
      </c>
      <c r="F231" s="50">
        <f t="shared" si="299"/>
        <v>0.20137860842934366</v>
      </c>
      <c r="G231" s="50">
        <f t="shared" si="299"/>
        <v>0.19438061532927828</v>
      </c>
      <c r="H231" s="50">
        <f t="shared" si="299"/>
        <v>0.19367913048524191</v>
      </c>
      <c r="I231" s="50">
        <f t="shared" si="299"/>
        <v>0.19143720845966197</v>
      </c>
      <c r="J231" s="50">
        <f t="shared" si="299"/>
        <v>0.18908936887008645</v>
      </c>
      <c r="K231" s="50">
        <f t="shared" si="299"/>
        <v>0.17813957876932746</v>
      </c>
      <c r="L231" s="50">
        <f t="shared" si="299"/>
        <v>0.18262364485089011</v>
      </c>
      <c r="M231" s="50">
        <f t="shared" si="299"/>
        <v>0.16416073462209391</v>
      </c>
      <c r="N231" s="50">
        <f t="shared" si="299"/>
        <v>0.16345370216165694</v>
      </c>
      <c r="O231" s="50">
        <f t="shared" si="299"/>
        <v>0.15730076361743359</v>
      </c>
      <c r="P231" s="50">
        <f t="shared" si="299"/>
        <v>0.14654322808266168</v>
      </c>
      <c r="Q231" s="50">
        <f t="shared" si="299"/>
        <v>0.15320635169953498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7.9652833341899371E-4</v>
      </c>
      <c r="M232" s="52">
        <f t="shared" si="300"/>
        <v>6.2505874557047152E-4</v>
      </c>
      <c r="N232" s="52">
        <f t="shared" si="300"/>
        <v>5.7934230224250332E-4</v>
      </c>
      <c r="O232" s="52">
        <f t="shared" si="300"/>
        <v>5.2654150015921932E-4</v>
      </c>
      <c r="P232" s="52">
        <f t="shared" si="300"/>
        <v>4.3171746127745739E-4</v>
      </c>
      <c r="Q232" s="52">
        <f t="shared" si="300"/>
        <v>3.4268617693308882E-4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0.20070717023623191</v>
      </c>
      <c r="C233" s="52">
        <f t="shared" si="301"/>
        <v>0.20408195885465857</v>
      </c>
      <c r="D233" s="52">
        <f t="shared" si="301"/>
        <v>0.20302328413120133</v>
      </c>
      <c r="E233" s="52">
        <f t="shared" si="301"/>
        <v>0.20204872666943036</v>
      </c>
      <c r="F233" s="52">
        <f t="shared" si="301"/>
        <v>0.20137860842934366</v>
      </c>
      <c r="G233" s="52">
        <f t="shared" si="301"/>
        <v>0.19438061532927831</v>
      </c>
      <c r="H233" s="52">
        <f t="shared" si="301"/>
        <v>0.19367913048524191</v>
      </c>
      <c r="I233" s="52">
        <f t="shared" si="301"/>
        <v>0.19143720845966194</v>
      </c>
      <c r="J233" s="52">
        <f t="shared" si="301"/>
        <v>0.18908936887008645</v>
      </c>
      <c r="K233" s="52">
        <f t="shared" si="301"/>
        <v>0.17813957876932746</v>
      </c>
      <c r="L233" s="52">
        <f t="shared" si="301"/>
        <v>0.18182711651747113</v>
      </c>
      <c r="M233" s="52">
        <f t="shared" si="301"/>
        <v>0.16353567587652346</v>
      </c>
      <c r="N233" s="52">
        <f t="shared" si="301"/>
        <v>0.16287435985941445</v>
      </c>
      <c r="O233" s="52">
        <f t="shared" si="301"/>
        <v>0.15677422211727435</v>
      </c>
      <c r="P233" s="52">
        <f t="shared" si="301"/>
        <v>0.14611151062138422</v>
      </c>
      <c r="Q233" s="52">
        <f t="shared" si="301"/>
        <v>0.15286366552260189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0</v>
      </c>
      <c r="P236" s="52">
        <f t="shared" si="304"/>
        <v>0</v>
      </c>
      <c r="Q236" s="52">
        <f t="shared" si="304"/>
        <v>0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3.173517647987531E-2</v>
      </c>
      <c r="C238" s="54">
        <f t="shared" si="306"/>
        <v>3.400860801706216E-2</v>
      </c>
      <c r="D238" s="54">
        <f t="shared" si="306"/>
        <v>0.10189358596847481</v>
      </c>
      <c r="E238" s="54">
        <f t="shared" si="306"/>
        <v>4.8053334145697242E-2</v>
      </c>
      <c r="F238" s="54">
        <f t="shared" si="306"/>
        <v>2.9922961210833258E-2</v>
      </c>
      <c r="G238" s="54">
        <f t="shared" si="306"/>
        <v>5.8407521204044036E-2</v>
      </c>
      <c r="H238" s="54">
        <f t="shared" si="306"/>
        <v>6.5447791883937276E-2</v>
      </c>
      <c r="I238" s="54">
        <f t="shared" si="306"/>
        <v>6.1356084299544693E-2</v>
      </c>
      <c r="J238" s="54">
        <f t="shared" si="306"/>
        <v>6.1694259179973385E-2</v>
      </c>
      <c r="K238" s="54">
        <f t="shared" si="306"/>
        <v>6.341031120719505E-2</v>
      </c>
      <c r="L238" s="54">
        <f t="shared" si="306"/>
        <v>7.6080391671284497E-2</v>
      </c>
      <c r="M238" s="54">
        <f t="shared" si="306"/>
        <v>8.3160437338980167E-2</v>
      </c>
      <c r="N238" s="54">
        <f t="shared" si="306"/>
        <v>8.9880268662542395E-2</v>
      </c>
      <c r="O238" s="54">
        <f t="shared" si="306"/>
        <v>9.1263678757159322E-2</v>
      </c>
      <c r="P238" s="54">
        <f t="shared" si="306"/>
        <v>0.10824909161310985</v>
      </c>
      <c r="Q238" s="54">
        <f t="shared" si="306"/>
        <v>0.11650711998672442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8.9954480166278667E-4</v>
      </c>
      <c r="C239" s="52">
        <f t="shared" si="307"/>
        <v>1.126225810418218E-3</v>
      </c>
      <c r="D239" s="52">
        <f t="shared" si="307"/>
        <v>3.2953777729475093E-3</v>
      </c>
      <c r="E239" s="52">
        <f t="shared" si="307"/>
        <v>1.4980240537999763E-3</v>
      </c>
      <c r="F239" s="52">
        <f t="shared" si="307"/>
        <v>9.1686722295751468E-4</v>
      </c>
      <c r="G239" s="52">
        <f t="shared" si="307"/>
        <v>1.7884721876314229E-3</v>
      </c>
      <c r="H239" s="52">
        <f t="shared" si="307"/>
        <v>1.9192098194994744E-3</v>
      </c>
      <c r="I239" s="52">
        <f t="shared" si="307"/>
        <v>1.6490125744384714E-3</v>
      </c>
      <c r="J239" s="52">
        <f t="shared" si="307"/>
        <v>1.5019188271110948E-3</v>
      </c>
      <c r="K239" s="52">
        <f t="shared" si="307"/>
        <v>1.4853785448776047E-3</v>
      </c>
      <c r="L239" s="52">
        <f t="shared" si="307"/>
        <v>1.9357829767552149E-3</v>
      </c>
      <c r="M239" s="52">
        <f t="shared" si="307"/>
        <v>1.9060959725586515E-3</v>
      </c>
      <c r="N239" s="52">
        <f t="shared" si="307"/>
        <v>1.9659285793565068E-3</v>
      </c>
      <c r="O239" s="52">
        <f t="shared" si="307"/>
        <v>1.9658811236954454E-3</v>
      </c>
      <c r="P239" s="52">
        <f t="shared" si="307"/>
        <v>3.1205065026548851E-3</v>
      </c>
      <c r="Q239" s="52">
        <f t="shared" si="307"/>
        <v>3.1581405104572071E-3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3.0835631678212523E-2</v>
      </c>
      <c r="C240" s="52">
        <f t="shared" si="308"/>
        <v>3.2882382206643947E-2</v>
      </c>
      <c r="D240" s="52">
        <f t="shared" si="308"/>
        <v>9.8598208195527295E-2</v>
      </c>
      <c r="E240" s="52">
        <f t="shared" si="308"/>
        <v>4.655531009189727E-2</v>
      </c>
      <c r="F240" s="52">
        <f t="shared" si="308"/>
        <v>2.9006093987875743E-2</v>
      </c>
      <c r="G240" s="52">
        <f t="shared" si="308"/>
        <v>5.6619049016412612E-2</v>
      </c>
      <c r="H240" s="52">
        <f t="shared" si="308"/>
        <v>6.3528582064437802E-2</v>
      </c>
      <c r="I240" s="52">
        <f t="shared" si="308"/>
        <v>5.9707071725106219E-2</v>
      </c>
      <c r="J240" s="52">
        <f t="shared" si="308"/>
        <v>6.0186576945545939E-2</v>
      </c>
      <c r="K240" s="52">
        <f t="shared" si="308"/>
        <v>6.1918973667378772E-2</v>
      </c>
      <c r="L240" s="52">
        <f t="shared" si="308"/>
        <v>7.4134634779731035E-2</v>
      </c>
      <c r="M240" s="52">
        <f t="shared" si="308"/>
        <v>8.124142740501146E-2</v>
      </c>
      <c r="N240" s="52">
        <f t="shared" si="308"/>
        <v>8.7900352959890252E-2</v>
      </c>
      <c r="O240" s="52">
        <f t="shared" si="308"/>
        <v>8.9255614697734451E-2</v>
      </c>
      <c r="P240" s="52">
        <f t="shared" si="308"/>
        <v>0.10508515673511543</v>
      </c>
      <c r="Q240" s="52">
        <f t="shared" si="308"/>
        <v>0.11330580974584389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1.2308994123212509E-6</v>
      </c>
      <c r="K243" s="52">
        <f t="shared" si="311"/>
        <v>1.2462594414078942E-6</v>
      </c>
      <c r="L243" s="52">
        <f t="shared" si="311"/>
        <v>1.6572344337015396E-6</v>
      </c>
      <c r="M243" s="52">
        <f t="shared" si="311"/>
        <v>1.9114911682460448E-6</v>
      </c>
      <c r="N243" s="52">
        <f t="shared" si="311"/>
        <v>1.9071907377199292E-6</v>
      </c>
      <c r="O243" s="52">
        <f t="shared" si="311"/>
        <v>5.6669207939923163E-6</v>
      </c>
      <c r="P243" s="52">
        <f t="shared" si="311"/>
        <v>5.0334442226264703E-6</v>
      </c>
      <c r="Q243" s="52">
        <f t="shared" si="311"/>
        <v>4.5711112801301284E-6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0.96826482352012466</v>
      </c>
      <c r="C244" s="50">
        <f t="shared" si="312"/>
        <v>0.96599139198293793</v>
      </c>
      <c r="D244" s="50">
        <f t="shared" si="312"/>
        <v>0.89810641403152514</v>
      </c>
      <c r="E244" s="50">
        <f t="shared" si="312"/>
        <v>0.95194666585430276</v>
      </c>
      <c r="F244" s="50">
        <f t="shared" si="312"/>
        <v>0.97007703878916673</v>
      </c>
      <c r="G244" s="50">
        <f t="shared" si="312"/>
        <v>0.94159247879595598</v>
      </c>
      <c r="H244" s="50">
        <f t="shared" si="312"/>
        <v>0.93455220811606277</v>
      </c>
      <c r="I244" s="50">
        <f t="shared" si="312"/>
        <v>0.93864391570045524</v>
      </c>
      <c r="J244" s="50">
        <f t="shared" si="312"/>
        <v>0.93830574082002671</v>
      </c>
      <c r="K244" s="50">
        <f t="shared" si="312"/>
        <v>0.9365896887928048</v>
      </c>
      <c r="L244" s="50">
        <f t="shared" si="312"/>
        <v>0.92391960832871556</v>
      </c>
      <c r="M244" s="50">
        <f t="shared" si="312"/>
        <v>0.91683956266101985</v>
      </c>
      <c r="N244" s="50">
        <f t="shared" si="312"/>
        <v>0.9101197313374576</v>
      </c>
      <c r="O244" s="50">
        <f t="shared" si="312"/>
        <v>0.90873632124284065</v>
      </c>
      <c r="P244" s="50">
        <f t="shared" si="312"/>
        <v>0.89175090838689008</v>
      </c>
      <c r="Q244" s="50">
        <f t="shared" si="312"/>
        <v>0.88349288001327564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0.96826482352012466</v>
      </c>
      <c r="C245" s="52">
        <f t="shared" si="313"/>
        <v>0.96599139198293793</v>
      </c>
      <c r="D245" s="52">
        <f t="shared" si="313"/>
        <v>0.89810641403152514</v>
      </c>
      <c r="E245" s="52">
        <f t="shared" si="313"/>
        <v>0.95194666585430276</v>
      </c>
      <c r="F245" s="52">
        <f t="shared" si="313"/>
        <v>0.97007703878916673</v>
      </c>
      <c r="G245" s="52">
        <f t="shared" si="313"/>
        <v>0.94159247879595598</v>
      </c>
      <c r="H245" s="52">
        <f t="shared" si="313"/>
        <v>0.93455220811606277</v>
      </c>
      <c r="I245" s="52">
        <f t="shared" si="313"/>
        <v>0.93864391570045524</v>
      </c>
      <c r="J245" s="52">
        <f t="shared" si="313"/>
        <v>0.93830574082002671</v>
      </c>
      <c r="K245" s="52">
        <f t="shared" si="313"/>
        <v>0.9365896887928048</v>
      </c>
      <c r="L245" s="52">
        <f t="shared" si="313"/>
        <v>0.92391960832871556</v>
      </c>
      <c r="M245" s="52">
        <f t="shared" si="313"/>
        <v>0.91683956266101985</v>
      </c>
      <c r="N245" s="52">
        <f t="shared" si="313"/>
        <v>0.9101197313374576</v>
      </c>
      <c r="O245" s="52">
        <f t="shared" si="313"/>
        <v>0.90873632124284065</v>
      </c>
      <c r="P245" s="52">
        <f t="shared" si="313"/>
        <v>0.89175090838689008</v>
      </c>
      <c r="Q245" s="52">
        <f t="shared" si="313"/>
        <v>0.88349288001327564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</v>
      </c>
      <c r="C246" s="46">
        <f t="shared" si="314"/>
        <v>0</v>
      </c>
      <c r="D246" s="46">
        <f t="shared" si="314"/>
        <v>0</v>
      </c>
      <c r="E246" s="46">
        <f t="shared" si="314"/>
        <v>0</v>
      </c>
      <c r="F246" s="46">
        <f t="shared" si="314"/>
        <v>0</v>
      </c>
      <c r="G246" s="46">
        <f t="shared" si="314"/>
        <v>0</v>
      </c>
      <c r="H246" s="46">
        <f t="shared" si="314"/>
        <v>0</v>
      </c>
      <c r="I246" s="46">
        <f t="shared" si="314"/>
        <v>0</v>
      </c>
      <c r="J246" s="46">
        <f t="shared" si="314"/>
        <v>0</v>
      </c>
      <c r="K246" s="46">
        <f t="shared" si="314"/>
        <v>0</v>
      </c>
      <c r="L246" s="46">
        <f t="shared" si="314"/>
        <v>0</v>
      </c>
      <c r="M246" s="46">
        <f t="shared" si="314"/>
        <v>0</v>
      </c>
      <c r="N246" s="46">
        <f t="shared" si="314"/>
        <v>0</v>
      </c>
      <c r="O246" s="46">
        <f t="shared" si="314"/>
        <v>0</v>
      </c>
      <c r="P246" s="46">
        <f t="shared" si="314"/>
        <v>0</v>
      </c>
      <c r="Q246" s="46">
        <f t="shared" si="314"/>
        <v>0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1.9624560043807558E-2</v>
      </c>
      <c r="C250" s="54">
        <f t="shared" si="316"/>
        <v>1.9961423397320221E-2</v>
      </c>
      <c r="D250" s="54">
        <f t="shared" si="316"/>
        <v>1.9862572233228352E-2</v>
      </c>
      <c r="E250" s="54">
        <f t="shared" si="316"/>
        <v>1.9550080464308759E-2</v>
      </c>
      <c r="F250" s="54">
        <f t="shared" si="316"/>
        <v>1.8715216854288813E-2</v>
      </c>
      <c r="G250" s="54">
        <f t="shared" si="316"/>
        <v>1.591895536381404E-2</v>
      </c>
      <c r="H250" s="54">
        <f t="shared" si="316"/>
        <v>1.5712513952967491E-2</v>
      </c>
      <c r="I250" s="54">
        <f t="shared" si="316"/>
        <v>1.6765522221037478E-2</v>
      </c>
      <c r="J250" s="54">
        <f t="shared" si="316"/>
        <v>1.7316918446023406E-2</v>
      </c>
      <c r="K250" s="54">
        <f t="shared" si="316"/>
        <v>1.6548601978755111E-2</v>
      </c>
      <c r="L250" s="54">
        <f t="shared" si="316"/>
        <v>1.6726700690739848E-2</v>
      </c>
      <c r="M250" s="54">
        <f t="shared" si="316"/>
        <v>1.6325540529173847E-2</v>
      </c>
      <c r="N250" s="54">
        <f t="shared" si="316"/>
        <v>1.6416998239301255E-2</v>
      </c>
      <c r="O250" s="54">
        <f t="shared" si="316"/>
        <v>1.7047592376205376E-2</v>
      </c>
      <c r="P250" s="54">
        <f t="shared" si="316"/>
        <v>1.6236810374185884E-2</v>
      </c>
      <c r="Q250" s="54">
        <f t="shared" si="316"/>
        <v>1.6117284974854665E-2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0.95967717531756025</v>
      </c>
      <c r="C251" s="50">
        <f t="shared" si="317"/>
        <v>0.95924112575326737</v>
      </c>
      <c r="D251" s="50">
        <f t="shared" si="317"/>
        <v>0.95977880028543749</v>
      </c>
      <c r="E251" s="50">
        <f t="shared" si="317"/>
        <v>0.96049289385357328</v>
      </c>
      <c r="F251" s="50">
        <f t="shared" si="317"/>
        <v>0.96040978655274634</v>
      </c>
      <c r="G251" s="50">
        <f t="shared" si="317"/>
        <v>0.96548095128035716</v>
      </c>
      <c r="H251" s="50">
        <f t="shared" si="317"/>
        <v>0.96589326544388732</v>
      </c>
      <c r="I251" s="50">
        <f t="shared" si="317"/>
        <v>0.96396952262058477</v>
      </c>
      <c r="J251" s="50">
        <f t="shared" si="317"/>
        <v>0.96442622210305817</v>
      </c>
      <c r="K251" s="50">
        <f t="shared" si="317"/>
        <v>0.96602790156923679</v>
      </c>
      <c r="L251" s="50">
        <f t="shared" si="317"/>
        <v>0.96378454941256797</v>
      </c>
      <c r="M251" s="50">
        <f t="shared" si="317"/>
        <v>0.96303558563783653</v>
      </c>
      <c r="N251" s="50">
        <f t="shared" si="317"/>
        <v>0.95936927049711507</v>
      </c>
      <c r="O251" s="50">
        <f t="shared" si="317"/>
        <v>0.95884171996527912</v>
      </c>
      <c r="P251" s="50">
        <f t="shared" si="317"/>
        <v>0.95760014551464157</v>
      </c>
      <c r="Q251" s="50">
        <f t="shared" si="317"/>
        <v>0.95543568146763791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0.82442299552325105</v>
      </c>
      <c r="C252" s="52">
        <f t="shared" si="318"/>
        <v>0.8115528666234072</v>
      </c>
      <c r="D252" s="52">
        <f t="shared" si="318"/>
        <v>0.80613584918596626</v>
      </c>
      <c r="E252" s="52">
        <f t="shared" si="318"/>
        <v>0.80113323637035661</v>
      </c>
      <c r="F252" s="52">
        <f t="shared" si="318"/>
        <v>0.78854486819584946</v>
      </c>
      <c r="G252" s="52">
        <f t="shared" si="318"/>
        <v>0.80319746658992941</v>
      </c>
      <c r="H252" s="52">
        <f t="shared" si="318"/>
        <v>0.80179643728473049</v>
      </c>
      <c r="I252" s="52">
        <f t="shared" si="318"/>
        <v>0.78736323186415569</v>
      </c>
      <c r="J252" s="52">
        <f t="shared" si="318"/>
        <v>0.79515055513749611</v>
      </c>
      <c r="K252" s="52">
        <f t="shared" si="318"/>
        <v>0.79124961683608586</v>
      </c>
      <c r="L252" s="52">
        <f t="shared" si="318"/>
        <v>0.64114339283233013</v>
      </c>
      <c r="M252" s="52">
        <f t="shared" si="318"/>
        <v>0.61201542174603518</v>
      </c>
      <c r="N252" s="52">
        <f t="shared" si="318"/>
        <v>0.58926941763700758</v>
      </c>
      <c r="O252" s="52">
        <f t="shared" si="318"/>
        <v>0.57693392332652238</v>
      </c>
      <c r="P252" s="52">
        <f t="shared" si="318"/>
        <v>0.60357442057535204</v>
      </c>
      <c r="Q252" s="52">
        <f t="shared" si="318"/>
        <v>0.59490411026451584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0.1352541797943092</v>
      </c>
      <c r="C253" s="52">
        <f t="shared" si="319"/>
        <v>0.14768825912986022</v>
      </c>
      <c r="D253" s="52">
        <f t="shared" si="319"/>
        <v>0.15364295109947118</v>
      </c>
      <c r="E253" s="52">
        <f t="shared" si="319"/>
        <v>0.15930753826153948</v>
      </c>
      <c r="F253" s="52">
        <f t="shared" si="319"/>
        <v>0.17178694427426036</v>
      </c>
      <c r="G253" s="52">
        <f t="shared" si="319"/>
        <v>0.1621992913241371</v>
      </c>
      <c r="H253" s="52">
        <f t="shared" si="319"/>
        <v>0.16400395812504334</v>
      </c>
      <c r="I253" s="52">
        <f t="shared" si="319"/>
        <v>0.17645191566747942</v>
      </c>
      <c r="J253" s="52">
        <f t="shared" si="319"/>
        <v>0.16911661877542372</v>
      </c>
      <c r="K253" s="52">
        <f t="shared" si="319"/>
        <v>0.17460979630592932</v>
      </c>
      <c r="L253" s="52">
        <f t="shared" si="319"/>
        <v>0.32111056933009441</v>
      </c>
      <c r="M253" s="52">
        <f t="shared" si="319"/>
        <v>0.34954963744641848</v>
      </c>
      <c r="N253" s="52">
        <f t="shared" si="319"/>
        <v>0.36835625959163254</v>
      </c>
      <c r="O253" s="52">
        <f t="shared" si="319"/>
        <v>0.3796324555777873</v>
      </c>
      <c r="P253" s="52">
        <f t="shared" si="319"/>
        <v>0.35054684147616727</v>
      </c>
      <c r="Q253" s="52">
        <f t="shared" si="319"/>
        <v>0.3557477397033641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0</v>
      </c>
      <c r="H254" s="52">
        <f t="shared" si="320"/>
        <v>0</v>
      </c>
      <c r="I254" s="52">
        <f t="shared" si="320"/>
        <v>0</v>
      </c>
      <c r="J254" s="52">
        <f t="shared" si="320"/>
        <v>0</v>
      </c>
      <c r="K254" s="52">
        <f t="shared" si="320"/>
        <v>0</v>
      </c>
      <c r="L254" s="52">
        <f t="shared" si="320"/>
        <v>0</v>
      </c>
      <c r="M254" s="52">
        <f t="shared" si="320"/>
        <v>0</v>
      </c>
      <c r="N254" s="52">
        <f t="shared" si="320"/>
        <v>0</v>
      </c>
      <c r="O254" s="52">
        <f t="shared" si="320"/>
        <v>0</v>
      </c>
      <c r="P254" s="52">
        <f t="shared" si="320"/>
        <v>0</v>
      </c>
      <c r="Q254" s="52">
        <f t="shared" si="320"/>
        <v>0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0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1.3454164930767911E-3</v>
      </c>
      <c r="M256" s="52">
        <f t="shared" si="322"/>
        <v>1.3274836185936901E-3</v>
      </c>
      <c r="N256" s="52">
        <f t="shared" si="322"/>
        <v>1.5877499253515981E-3</v>
      </c>
      <c r="O256" s="52">
        <f t="shared" si="322"/>
        <v>2.0319527592399115E-3</v>
      </c>
      <c r="P256" s="52">
        <f t="shared" si="322"/>
        <v>3.0916624022668182E-3</v>
      </c>
      <c r="Q256" s="52">
        <f t="shared" si="322"/>
        <v>4.365488340264948E-3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5.2119221677179665E-5</v>
      </c>
      <c r="F257" s="52">
        <f t="shared" si="323"/>
        <v>7.7974082636499378E-5</v>
      </c>
      <c r="G257" s="52">
        <f t="shared" si="323"/>
        <v>8.4193366290589302E-5</v>
      </c>
      <c r="H257" s="52">
        <f t="shared" si="323"/>
        <v>9.2870034113357657E-5</v>
      </c>
      <c r="I257" s="52">
        <f t="shared" si="323"/>
        <v>1.5437508894973573E-4</v>
      </c>
      <c r="J257" s="52">
        <f t="shared" si="323"/>
        <v>1.5904819013826872E-4</v>
      </c>
      <c r="K257" s="52">
        <f t="shared" si="323"/>
        <v>1.6848842722171339E-4</v>
      </c>
      <c r="L257" s="52">
        <f t="shared" si="323"/>
        <v>1.8517075706666177E-4</v>
      </c>
      <c r="M257" s="52">
        <f t="shared" si="323"/>
        <v>1.430428267891652E-4</v>
      </c>
      <c r="N257" s="52">
        <f t="shared" si="323"/>
        <v>1.5584334312338633E-4</v>
      </c>
      <c r="O257" s="52">
        <f t="shared" si="323"/>
        <v>2.4338830172959442E-4</v>
      </c>
      <c r="P257" s="52">
        <f t="shared" si="323"/>
        <v>3.8722106085525111E-4</v>
      </c>
      <c r="Q257" s="52">
        <f t="shared" si="323"/>
        <v>4.1834315949300301E-4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2.0698264638632231E-2</v>
      </c>
      <c r="C258" s="50">
        <f t="shared" si="324"/>
        <v>2.0797450849412456E-2</v>
      </c>
      <c r="D258" s="50">
        <f t="shared" si="324"/>
        <v>2.0358627481334175E-2</v>
      </c>
      <c r="E258" s="50">
        <f t="shared" si="324"/>
        <v>1.9957025682117959E-2</v>
      </c>
      <c r="F258" s="50">
        <f t="shared" si="324"/>
        <v>2.0874996592964896E-2</v>
      </c>
      <c r="G258" s="50">
        <f t="shared" si="324"/>
        <v>1.8600093355828799E-2</v>
      </c>
      <c r="H258" s="50">
        <f t="shared" si="324"/>
        <v>1.8394220603145269E-2</v>
      </c>
      <c r="I258" s="50">
        <f t="shared" si="324"/>
        <v>1.9264955158377735E-2</v>
      </c>
      <c r="J258" s="50">
        <f t="shared" si="324"/>
        <v>1.825685945091839E-2</v>
      </c>
      <c r="K258" s="50">
        <f t="shared" si="324"/>
        <v>1.7423496452008067E-2</v>
      </c>
      <c r="L258" s="50">
        <f t="shared" si="324"/>
        <v>1.9488749896692126E-2</v>
      </c>
      <c r="M258" s="50">
        <f t="shared" si="324"/>
        <v>2.0638873832989631E-2</v>
      </c>
      <c r="N258" s="50">
        <f t="shared" si="324"/>
        <v>2.4213731263583713E-2</v>
      </c>
      <c r="O258" s="50">
        <f t="shared" si="324"/>
        <v>2.4110687658515401E-2</v>
      </c>
      <c r="P258" s="50">
        <f t="shared" si="324"/>
        <v>2.6163044111172651E-2</v>
      </c>
      <c r="Q258" s="50">
        <f t="shared" si="324"/>
        <v>2.8447033557507544E-2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1.6564855334727743E-4</v>
      </c>
      <c r="M259" s="52">
        <f t="shared" si="325"/>
        <v>1.2861500993825852E-4</v>
      </c>
      <c r="N259" s="52">
        <f t="shared" si="325"/>
        <v>1.1983923283295604E-4</v>
      </c>
      <c r="O259" s="52">
        <f t="shared" si="325"/>
        <v>1.0836737294253617E-4</v>
      </c>
      <c r="P259" s="52">
        <f t="shared" si="325"/>
        <v>8.8250661809903257E-5</v>
      </c>
      <c r="Q259" s="52">
        <f t="shared" si="325"/>
        <v>7.0539867967569641E-5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2.0698264638632231E-2</v>
      </c>
      <c r="C260" s="52">
        <f t="shared" si="326"/>
        <v>2.0797450849412456E-2</v>
      </c>
      <c r="D260" s="52">
        <f t="shared" si="326"/>
        <v>2.0358627481334175E-2</v>
      </c>
      <c r="E260" s="52">
        <f t="shared" si="326"/>
        <v>1.9957025682117959E-2</v>
      </c>
      <c r="F260" s="52">
        <f t="shared" si="326"/>
        <v>2.0874996592964896E-2</v>
      </c>
      <c r="G260" s="52">
        <f t="shared" si="326"/>
        <v>1.8600093355828799E-2</v>
      </c>
      <c r="H260" s="52">
        <f t="shared" si="326"/>
        <v>1.8394220603145269E-2</v>
      </c>
      <c r="I260" s="52">
        <f t="shared" si="326"/>
        <v>1.9264955158377735E-2</v>
      </c>
      <c r="J260" s="52">
        <f t="shared" si="326"/>
        <v>1.825685945091839E-2</v>
      </c>
      <c r="K260" s="52">
        <f t="shared" si="326"/>
        <v>1.7423496452008067E-2</v>
      </c>
      <c r="L260" s="52">
        <f t="shared" si="326"/>
        <v>1.9323101343344848E-2</v>
      </c>
      <c r="M260" s="52">
        <f t="shared" si="326"/>
        <v>2.051025882305137E-2</v>
      </c>
      <c r="N260" s="52">
        <f t="shared" si="326"/>
        <v>2.4093892030750758E-2</v>
      </c>
      <c r="O260" s="52">
        <f t="shared" si="326"/>
        <v>2.4002320285572865E-2</v>
      </c>
      <c r="P260" s="52">
        <f t="shared" si="326"/>
        <v>2.6074793449362747E-2</v>
      </c>
      <c r="Q260" s="52">
        <f t="shared" si="326"/>
        <v>2.8376493689539973E-2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0</v>
      </c>
      <c r="P263" s="52">
        <f t="shared" si="329"/>
        <v>0</v>
      </c>
      <c r="Q263" s="52">
        <f t="shared" si="329"/>
        <v>0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0.46147429955706776</v>
      </c>
      <c r="C265" s="54">
        <f t="shared" si="331"/>
        <v>0.47974803240800795</v>
      </c>
      <c r="D265" s="54">
        <f t="shared" si="331"/>
        <v>0.74863361071857559</v>
      </c>
      <c r="E265" s="54">
        <f t="shared" si="331"/>
        <v>0.57027482588068756</v>
      </c>
      <c r="F265" s="54">
        <f t="shared" si="331"/>
        <v>0.44742753299488208</v>
      </c>
      <c r="G265" s="54">
        <f t="shared" si="331"/>
        <v>0.61926655077227921</v>
      </c>
      <c r="H265" s="54">
        <f t="shared" si="331"/>
        <v>0.64817909968687926</v>
      </c>
      <c r="I265" s="54">
        <f t="shared" si="331"/>
        <v>0.63478850902682094</v>
      </c>
      <c r="J265" s="54">
        <f t="shared" si="331"/>
        <v>0.63763876966120436</v>
      </c>
      <c r="K265" s="54">
        <f t="shared" si="331"/>
        <v>0.64618598804547867</v>
      </c>
      <c r="L265" s="54">
        <f t="shared" si="331"/>
        <v>0.68684118256680349</v>
      </c>
      <c r="M265" s="54">
        <f t="shared" si="331"/>
        <v>0.70868421220020494</v>
      </c>
      <c r="N265" s="54">
        <f t="shared" si="331"/>
        <v>0.72563323002925906</v>
      </c>
      <c r="O265" s="54">
        <f t="shared" si="331"/>
        <v>0.72901303488683156</v>
      </c>
      <c r="P265" s="54">
        <f t="shared" si="331"/>
        <v>0.77087375634723054</v>
      </c>
      <c r="Q265" s="54">
        <f t="shared" si="331"/>
        <v>0.78553901075832233</v>
      </c>
    </row>
    <row r="266" spans="1:17" ht="11.45" customHeight="1" x14ac:dyDescent="0.25">
      <c r="A266" s="53" t="s">
        <v>59</v>
      </c>
      <c r="B266" s="52">
        <f t="shared" ref="B266:Q266" si="332">IF(B48=0,0,B48/B$46)</f>
        <v>1.5124882074699333E-2</v>
      </c>
      <c r="C266" s="52">
        <f t="shared" si="332"/>
        <v>1.8949564856565113E-2</v>
      </c>
      <c r="D266" s="52">
        <f t="shared" si="332"/>
        <v>2.8911809981599538E-2</v>
      </c>
      <c r="E266" s="52">
        <f t="shared" si="332"/>
        <v>2.1187678705488707E-2</v>
      </c>
      <c r="F266" s="52">
        <f t="shared" si="332"/>
        <v>1.6383760996738876E-2</v>
      </c>
      <c r="G266" s="52">
        <f t="shared" si="332"/>
        <v>2.2810743487648017E-2</v>
      </c>
      <c r="H266" s="52">
        <f t="shared" si="332"/>
        <v>2.2781947399347274E-2</v>
      </c>
      <c r="I266" s="52">
        <f t="shared" si="332"/>
        <v>2.0158020983538808E-2</v>
      </c>
      <c r="J266" s="52">
        <f t="shared" si="332"/>
        <v>1.8028214362608899E-2</v>
      </c>
      <c r="K266" s="52">
        <f t="shared" si="332"/>
        <v>1.7534796822910415E-2</v>
      </c>
      <c r="L266" s="52">
        <f t="shared" si="332"/>
        <v>2.0799760373089518E-2</v>
      </c>
      <c r="M266" s="52">
        <f t="shared" si="332"/>
        <v>1.9130991233791212E-2</v>
      </c>
      <c r="N266" s="52">
        <f t="shared" si="332"/>
        <v>1.8899689252749065E-2</v>
      </c>
      <c r="O266" s="52">
        <f t="shared" si="332"/>
        <v>1.8736696021302093E-2</v>
      </c>
      <c r="P266" s="52">
        <f t="shared" si="332"/>
        <v>2.8654250222713173E-2</v>
      </c>
      <c r="Q266" s="52">
        <f t="shared" si="332"/>
        <v>2.7375068683361273E-2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0.44634941748236845</v>
      </c>
      <c r="C267" s="52">
        <f t="shared" si="333"/>
        <v>0.46079846755144288</v>
      </c>
      <c r="D267" s="52">
        <f t="shared" si="333"/>
        <v>0.71972180073697611</v>
      </c>
      <c r="E267" s="52">
        <f t="shared" si="333"/>
        <v>0.54908714717519891</v>
      </c>
      <c r="F267" s="52">
        <f t="shared" si="333"/>
        <v>0.43104377199814325</v>
      </c>
      <c r="G267" s="52">
        <f t="shared" si="333"/>
        <v>0.5964558072846311</v>
      </c>
      <c r="H267" s="52">
        <f t="shared" si="333"/>
        <v>0.62539715228753201</v>
      </c>
      <c r="I267" s="52">
        <f t="shared" si="333"/>
        <v>0.61463048804328213</v>
      </c>
      <c r="J267" s="52">
        <f t="shared" si="333"/>
        <v>0.61954995149340319</v>
      </c>
      <c r="K267" s="52">
        <f t="shared" si="333"/>
        <v>0.62858956536289567</v>
      </c>
      <c r="L267" s="52">
        <f t="shared" si="333"/>
        <v>0.66594729617959159</v>
      </c>
      <c r="M267" s="52">
        <f t="shared" si="333"/>
        <v>0.68943848403769248</v>
      </c>
      <c r="N267" s="52">
        <f t="shared" si="333"/>
        <v>0.70661552637822456</v>
      </c>
      <c r="O267" s="52">
        <f t="shared" si="333"/>
        <v>0.70992322768814542</v>
      </c>
      <c r="P267" s="52">
        <f t="shared" si="333"/>
        <v>0.74190624154337714</v>
      </c>
      <c r="Q267" s="52">
        <f t="shared" si="333"/>
        <v>0.75786900113287103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6.0603805192331012E-5</v>
      </c>
      <c r="K270" s="52">
        <f t="shared" si="336"/>
        <v>6.1625859672459067E-5</v>
      </c>
      <c r="L270" s="52">
        <f t="shared" si="336"/>
        <v>9.4126014122532001E-5</v>
      </c>
      <c r="M270" s="52">
        <f t="shared" si="336"/>
        <v>1.1473692872107E-4</v>
      </c>
      <c r="N270" s="52">
        <f t="shared" si="336"/>
        <v>1.1801439828541912E-4</v>
      </c>
      <c r="O270" s="52">
        <f t="shared" si="336"/>
        <v>3.5311117738411741E-4</v>
      </c>
      <c r="P270" s="52">
        <f t="shared" si="336"/>
        <v>3.1326458114021538E-4</v>
      </c>
      <c r="Q270" s="52">
        <f t="shared" si="336"/>
        <v>2.9494094209005304E-4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0.53852570044293224</v>
      </c>
      <c r="C271" s="50">
        <f t="shared" si="337"/>
        <v>0.52025196759199199</v>
      </c>
      <c r="D271" s="50">
        <f t="shared" si="337"/>
        <v>0.25136638928142441</v>
      </c>
      <c r="E271" s="50">
        <f t="shared" si="337"/>
        <v>0.42972517411931249</v>
      </c>
      <c r="F271" s="50">
        <f t="shared" si="337"/>
        <v>0.55257246700511775</v>
      </c>
      <c r="G271" s="50">
        <f t="shared" si="337"/>
        <v>0.38073344922772079</v>
      </c>
      <c r="H271" s="50">
        <f t="shared" si="337"/>
        <v>0.35182090031312074</v>
      </c>
      <c r="I271" s="50">
        <f t="shared" si="337"/>
        <v>0.36521149097317912</v>
      </c>
      <c r="J271" s="50">
        <f t="shared" si="337"/>
        <v>0.36236123033879564</v>
      </c>
      <c r="K271" s="50">
        <f t="shared" si="337"/>
        <v>0.35381401195452145</v>
      </c>
      <c r="L271" s="50">
        <f t="shared" si="337"/>
        <v>0.31315881743319657</v>
      </c>
      <c r="M271" s="50">
        <f t="shared" si="337"/>
        <v>0.291315787799795</v>
      </c>
      <c r="N271" s="50">
        <f t="shared" si="337"/>
        <v>0.274366769970741</v>
      </c>
      <c r="O271" s="50">
        <f t="shared" si="337"/>
        <v>0.27098696511316844</v>
      </c>
      <c r="P271" s="50">
        <f t="shared" si="337"/>
        <v>0.22912624365276943</v>
      </c>
      <c r="Q271" s="50">
        <f t="shared" si="337"/>
        <v>0.21446098924167772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0.53852570044293224</v>
      </c>
      <c r="C272" s="48">
        <f t="shared" si="338"/>
        <v>0.52025196759199199</v>
      </c>
      <c r="D272" s="48">
        <f t="shared" si="338"/>
        <v>0.25136638928142441</v>
      </c>
      <c r="E272" s="48">
        <f t="shared" si="338"/>
        <v>0.42972517411931249</v>
      </c>
      <c r="F272" s="48">
        <f t="shared" si="338"/>
        <v>0.55257246700511775</v>
      </c>
      <c r="G272" s="48">
        <f t="shared" si="338"/>
        <v>0.38073344922772079</v>
      </c>
      <c r="H272" s="48">
        <f t="shared" si="338"/>
        <v>0.35182090031312074</v>
      </c>
      <c r="I272" s="48">
        <f t="shared" si="338"/>
        <v>0.36521149097317912</v>
      </c>
      <c r="J272" s="48">
        <f t="shared" si="338"/>
        <v>0.36236123033879564</v>
      </c>
      <c r="K272" s="48">
        <f t="shared" si="338"/>
        <v>0.35381401195452145</v>
      </c>
      <c r="L272" s="48">
        <f t="shared" si="338"/>
        <v>0.31315881743319657</v>
      </c>
      <c r="M272" s="48">
        <f t="shared" si="338"/>
        <v>0.291315787799795</v>
      </c>
      <c r="N272" s="48">
        <f t="shared" si="338"/>
        <v>0.274366769970741</v>
      </c>
      <c r="O272" s="48">
        <f t="shared" si="338"/>
        <v>0.27098696511316844</v>
      </c>
      <c r="P272" s="48">
        <f t="shared" si="338"/>
        <v>0.22912624365276943</v>
      </c>
      <c r="Q272" s="48">
        <f t="shared" si="338"/>
        <v>0.21446098924167772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</v>
      </c>
      <c r="C273" s="46">
        <f t="shared" si="339"/>
        <v>0</v>
      </c>
      <c r="D273" s="46">
        <f t="shared" si="339"/>
        <v>0</v>
      </c>
      <c r="E273" s="46">
        <f t="shared" si="339"/>
        <v>0</v>
      </c>
      <c r="F273" s="46">
        <f t="shared" si="339"/>
        <v>0</v>
      </c>
      <c r="G273" s="46">
        <f t="shared" si="339"/>
        <v>0</v>
      </c>
      <c r="H273" s="46">
        <f t="shared" si="339"/>
        <v>0</v>
      </c>
      <c r="I273" s="46">
        <f t="shared" si="339"/>
        <v>0</v>
      </c>
      <c r="J273" s="46">
        <f t="shared" si="339"/>
        <v>0</v>
      </c>
      <c r="K273" s="46">
        <f t="shared" si="339"/>
        <v>0</v>
      </c>
      <c r="L273" s="46">
        <f t="shared" si="339"/>
        <v>0</v>
      </c>
      <c r="M273" s="46">
        <f t="shared" si="339"/>
        <v>0</v>
      </c>
      <c r="N273" s="46">
        <f t="shared" si="339"/>
        <v>0</v>
      </c>
      <c r="O273" s="46">
        <f t="shared" si="339"/>
        <v>0</v>
      </c>
      <c r="P273" s="46">
        <f t="shared" si="339"/>
        <v>0</v>
      </c>
      <c r="Q273" s="46">
        <f t="shared" si="339"/>
        <v>0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154.01977736635899</v>
      </c>
      <c r="C4" s="96">
        <f t="shared" ref="C4:Q4" si="0">C5+C9+C10+C15</f>
        <v>143.52447000000001</v>
      </c>
      <c r="D4" s="96">
        <f t="shared" si="0"/>
        <v>98.800000000000011</v>
      </c>
      <c r="E4" s="96">
        <f t="shared" si="0"/>
        <v>124.25049209516783</v>
      </c>
      <c r="F4" s="96">
        <f t="shared" si="0"/>
        <v>149.30322130092011</v>
      </c>
      <c r="G4" s="96">
        <f t="shared" si="0"/>
        <v>110.83287543894426</v>
      </c>
      <c r="H4" s="96">
        <f t="shared" si="0"/>
        <v>120.38332461317817</v>
      </c>
      <c r="I4" s="96">
        <f t="shared" si="0"/>
        <v>114.63046252596268</v>
      </c>
      <c r="J4" s="96">
        <f t="shared" si="0"/>
        <v>180.6400629919855</v>
      </c>
      <c r="K4" s="96">
        <f t="shared" si="0"/>
        <v>156.20964652339143</v>
      </c>
      <c r="L4" s="96">
        <f t="shared" si="0"/>
        <v>168.00031086212553</v>
      </c>
      <c r="M4" s="96">
        <f t="shared" si="0"/>
        <v>165.90483910897129</v>
      </c>
      <c r="N4" s="96">
        <f t="shared" si="0"/>
        <v>165.97844487541192</v>
      </c>
      <c r="O4" s="96">
        <f t="shared" si="0"/>
        <v>168.32768368720409</v>
      </c>
      <c r="P4" s="96">
        <f t="shared" si="0"/>
        <v>173.46856307481053</v>
      </c>
      <c r="Q4" s="96">
        <f t="shared" si="0"/>
        <v>180.27655162463651</v>
      </c>
    </row>
    <row r="5" spans="1:17" ht="11.45" customHeight="1" x14ac:dyDescent="0.25">
      <c r="A5" s="95" t="s">
        <v>91</v>
      </c>
      <c r="B5" s="94">
        <f>SUM(B6:B8)</f>
        <v>154.01977736635899</v>
      </c>
      <c r="C5" s="94">
        <f t="shared" ref="C5:Q5" si="1">SUM(C6:C8)</f>
        <v>143.52447000000001</v>
      </c>
      <c r="D5" s="94">
        <f t="shared" si="1"/>
        <v>98.800000000000011</v>
      </c>
      <c r="E5" s="94">
        <f t="shared" si="1"/>
        <v>124.24829</v>
      </c>
      <c r="F5" s="94">
        <f t="shared" si="1"/>
        <v>149.30000000000001</v>
      </c>
      <c r="G5" s="94">
        <f t="shared" si="1"/>
        <v>110.82903315315104</v>
      </c>
      <c r="H5" s="94">
        <f t="shared" si="1"/>
        <v>120.37891999999999</v>
      </c>
      <c r="I5" s="94">
        <f t="shared" si="1"/>
        <v>114.62333000000001</v>
      </c>
      <c r="J5" s="94">
        <f t="shared" si="1"/>
        <v>180.63083</v>
      </c>
      <c r="K5" s="94">
        <f t="shared" si="1"/>
        <v>156.19951</v>
      </c>
      <c r="L5" s="94">
        <f t="shared" si="1"/>
        <v>167.4070889462119</v>
      </c>
      <c r="M5" s="94">
        <f t="shared" si="1"/>
        <v>164.33082760891483</v>
      </c>
      <c r="N5" s="94">
        <f t="shared" si="1"/>
        <v>163.29885691498993</v>
      </c>
      <c r="O5" s="94">
        <f t="shared" si="1"/>
        <v>165.35532111451158</v>
      </c>
      <c r="P5" s="94">
        <f t="shared" si="1"/>
        <v>168.42763212621338</v>
      </c>
      <c r="Q5" s="94">
        <f t="shared" si="1"/>
        <v>175.63279532435763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1.45" customHeight="1" x14ac:dyDescent="0.25">
      <c r="A7" s="17" t="s">
        <v>89</v>
      </c>
      <c r="B7" s="94">
        <v>76.149976774806518</v>
      </c>
      <c r="C7" s="94">
        <v>71.862179999999995</v>
      </c>
      <c r="D7" s="94">
        <v>80.400000000000006</v>
      </c>
      <c r="E7" s="94">
        <v>75.068759999999997</v>
      </c>
      <c r="F7" s="94">
        <v>62.2</v>
      </c>
      <c r="G7" s="94">
        <v>72.922637546674608</v>
      </c>
      <c r="H7" s="94">
        <v>81.485730000000004</v>
      </c>
      <c r="I7" s="94">
        <v>68.554150000000007</v>
      </c>
      <c r="J7" s="94">
        <v>75.112819999999999</v>
      </c>
      <c r="K7" s="94">
        <v>78.277349999999998</v>
      </c>
      <c r="L7" s="94">
        <v>73.946689595872698</v>
      </c>
      <c r="M7" s="94">
        <v>73.94889314110354</v>
      </c>
      <c r="N7" s="94">
        <v>72.919605142505688</v>
      </c>
      <c r="O7" s="94">
        <v>73.946816201307712</v>
      </c>
      <c r="P7" s="94">
        <v>73.946689595872698</v>
      </c>
      <c r="Q7" s="94">
        <v>77.030891139489484</v>
      </c>
    </row>
    <row r="8" spans="1:17" ht="11.45" customHeight="1" x14ac:dyDescent="0.25">
      <c r="A8" s="17" t="s">
        <v>88</v>
      </c>
      <c r="B8" s="94">
        <v>77.86980059155249</v>
      </c>
      <c r="C8" s="94">
        <v>71.662289999999999</v>
      </c>
      <c r="D8" s="94">
        <v>18.399999999999999</v>
      </c>
      <c r="E8" s="94">
        <v>49.17953</v>
      </c>
      <c r="F8" s="94">
        <v>87.1</v>
      </c>
      <c r="G8" s="94">
        <v>37.906395606476444</v>
      </c>
      <c r="H8" s="94">
        <v>38.893189999999997</v>
      </c>
      <c r="I8" s="94">
        <v>46.069180000000003</v>
      </c>
      <c r="J8" s="94">
        <v>105.51801</v>
      </c>
      <c r="K8" s="94">
        <v>77.922160000000005</v>
      </c>
      <c r="L8" s="94">
        <v>93.460399350339202</v>
      </c>
      <c r="M8" s="94">
        <v>90.381934467811305</v>
      </c>
      <c r="N8" s="94">
        <v>90.379251772484253</v>
      </c>
      <c r="O8" s="94">
        <v>91.408504913203885</v>
      </c>
      <c r="P8" s="94">
        <v>94.480942530340698</v>
      </c>
      <c r="Q8" s="94">
        <v>98.601904184868161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0</v>
      </c>
      <c r="I10" s="94">
        <f t="shared" si="2"/>
        <v>0</v>
      </c>
      <c r="J10" s="94">
        <f t="shared" si="2"/>
        <v>0</v>
      </c>
      <c r="K10" s="94">
        <f t="shared" si="2"/>
        <v>0</v>
      </c>
      <c r="L10" s="94">
        <f t="shared" si="2"/>
        <v>0.54934556224324005</v>
      </c>
      <c r="M10" s="94">
        <f t="shared" si="2"/>
        <v>1.5287138183291389</v>
      </c>
      <c r="N10" s="94">
        <f t="shared" si="2"/>
        <v>2.6268590279525124</v>
      </c>
      <c r="O10" s="94">
        <f t="shared" si="2"/>
        <v>2.8907993251304469</v>
      </c>
      <c r="P10" s="94">
        <f t="shared" si="2"/>
        <v>4.8957476387577801</v>
      </c>
      <c r="Q10" s="94">
        <f t="shared" si="2"/>
        <v>4.4469260824140004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0.54934556224324005</v>
      </c>
      <c r="M13" s="94">
        <v>1.5287138183291389</v>
      </c>
      <c r="N13" s="94">
        <v>2.6268590279525124</v>
      </c>
      <c r="O13" s="94">
        <v>2.8907993251304469</v>
      </c>
      <c r="P13" s="94">
        <v>4.8957476387577801</v>
      </c>
      <c r="Q13" s="94">
        <v>4.4469260824140004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2.2020951678335282E-3</v>
      </c>
      <c r="F15" s="92">
        <v>3.2213009200931773E-3</v>
      </c>
      <c r="G15" s="92">
        <v>3.8422857932064562E-3</v>
      </c>
      <c r="H15" s="92">
        <v>4.4046131781835364E-3</v>
      </c>
      <c r="I15" s="92">
        <v>7.1325259626725986E-3</v>
      </c>
      <c r="J15" s="92">
        <v>9.2329919854998582E-3</v>
      </c>
      <c r="K15" s="92">
        <v>1.0136523391435996E-2</v>
      </c>
      <c r="L15" s="92">
        <v>4.387635367037758E-2</v>
      </c>
      <c r="M15" s="92">
        <v>4.529768172730847E-2</v>
      </c>
      <c r="N15" s="92">
        <v>5.2728932469486622E-2</v>
      </c>
      <c r="O15" s="92">
        <v>8.1563247562058433E-2</v>
      </c>
      <c r="P15" s="92">
        <v>0.14518330983937375</v>
      </c>
      <c r="Q15" s="92">
        <v>0.19683021786488381</v>
      </c>
    </row>
    <row r="17" spans="1:17" ht="11.45" customHeight="1" x14ac:dyDescent="0.25">
      <c r="A17" s="27" t="s">
        <v>81</v>
      </c>
      <c r="B17" s="71">
        <f t="shared" ref="B17:Q17" si="3">B18+B42</f>
        <v>154.01977736635899</v>
      </c>
      <c r="C17" s="71">
        <f t="shared" si="3"/>
        <v>143.52447000000001</v>
      </c>
      <c r="D17" s="71">
        <f t="shared" si="3"/>
        <v>98.800000000000011</v>
      </c>
      <c r="E17" s="71">
        <f t="shared" si="3"/>
        <v>124.25049209516783</v>
      </c>
      <c r="F17" s="71">
        <f t="shared" si="3"/>
        <v>149.30322130092009</v>
      </c>
      <c r="G17" s="71">
        <f t="shared" si="3"/>
        <v>110.83287543894426</v>
      </c>
      <c r="H17" s="71">
        <f t="shared" si="3"/>
        <v>120.38332461317819</v>
      </c>
      <c r="I17" s="71">
        <f t="shared" si="3"/>
        <v>114.63046252596267</v>
      </c>
      <c r="J17" s="71">
        <f t="shared" si="3"/>
        <v>180.6400629919855</v>
      </c>
      <c r="K17" s="71">
        <f t="shared" si="3"/>
        <v>156.20964652339143</v>
      </c>
      <c r="L17" s="71">
        <f t="shared" si="3"/>
        <v>168.00031086212553</v>
      </c>
      <c r="M17" s="71">
        <f t="shared" si="3"/>
        <v>165.90483910897126</v>
      </c>
      <c r="N17" s="71">
        <f t="shared" si="3"/>
        <v>165.97844487541198</v>
      </c>
      <c r="O17" s="71">
        <f t="shared" si="3"/>
        <v>168.32768368720411</v>
      </c>
      <c r="P17" s="71">
        <f t="shared" si="3"/>
        <v>173.46856307481056</v>
      </c>
      <c r="Q17" s="71">
        <f t="shared" si="3"/>
        <v>180.27655162463657</v>
      </c>
    </row>
    <row r="18" spans="1:17" ht="11.45" customHeight="1" x14ac:dyDescent="0.25">
      <c r="A18" s="25" t="s">
        <v>39</v>
      </c>
      <c r="B18" s="24">
        <f t="shared" ref="B18:Q18" si="4">B19+B21+B33</f>
        <v>97.461775054850051</v>
      </c>
      <c r="C18" s="24">
        <f t="shared" si="4"/>
        <v>92.964344953422057</v>
      </c>
      <c r="D18" s="24">
        <f t="shared" si="4"/>
        <v>88.327815049385791</v>
      </c>
      <c r="E18" s="24">
        <f t="shared" si="4"/>
        <v>92.618723924894923</v>
      </c>
      <c r="F18" s="24">
        <f t="shared" si="4"/>
        <v>88.178881468976016</v>
      </c>
      <c r="G18" s="24">
        <f t="shared" si="4"/>
        <v>88.080176867966316</v>
      </c>
      <c r="H18" s="24">
        <f t="shared" si="4"/>
        <v>97.578495347071723</v>
      </c>
      <c r="I18" s="24">
        <f t="shared" si="4"/>
        <v>86.801575736159279</v>
      </c>
      <c r="J18" s="24">
        <f t="shared" si="4"/>
        <v>117.76391173817909</v>
      </c>
      <c r="K18" s="24">
        <f t="shared" si="4"/>
        <v>110.18770940335496</v>
      </c>
      <c r="L18" s="24">
        <f t="shared" si="4"/>
        <v>125.60514864679368</v>
      </c>
      <c r="M18" s="24">
        <f t="shared" si="4"/>
        <v>128.12835980912877</v>
      </c>
      <c r="N18" s="24">
        <f t="shared" si="4"/>
        <v>131.04710913361777</v>
      </c>
      <c r="O18" s="24">
        <f t="shared" si="4"/>
        <v>133.77230879104451</v>
      </c>
      <c r="P18" s="24">
        <f t="shared" si="4"/>
        <v>137.92956847528967</v>
      </c>
      <c r="Q18" s="24">
        <f t="shared" si="4"/>
        <v>145.51754783880216</v>
      </c>
    </row>
    <row r="19" spans="1:17" ht="11.45" customHeight="1" x14ac:dyDescent="0.25">
      <c r="A19" s="91" t="s">
        <v>80</v>
      </c>
      <c r="B19" s="90">
        <v>1.1732444681827894</v>
      </c>
      <c r="C19" s="90">
        <v>1.2085781912949756</v>
      </c>
      <c r="D19" s="90">
        <v>1.2496174990839684</v>
      </c>
      <c r="E19" s="90">
        <v>1.2767551465631239</v>
      </c>
      <c r="F19" s="90">
        <v>1.1892264890947637</v>
      </c>
      <c r="G19" s="90">
        <v>1.1107814209879401</v>
      </c>
      <c r="H19" s="90">
        <v>1.1337367265654938</v>
      </c>
      <c r="I19" s="90">
        <v>1.1749177234084067</v>
      </c>
      <c r="J19" s="90">
        <v>1.3062560566180861</v>
      </c>
      <c r="K19" s="90">
        <v>1.2878578076738711</v>
      </c>
      <c r="L19" s="90">
        <v>1.2951985760647069</v>
      </c>
      <c r="M19" s="90">
        <v>1.3501742141986386</v>
      </c>
      <c r="N19" s="90">
        <v>1.3451841455139626</v>
      </c>
      <c r="O19" s="90">
        <v>1.4146456978089903</v>
      </c>
      <c r="P19" s="90">
        <v>1.5173419269702166</v>
      </c>
      <c r="Q19" s="90">
        <v>1.5431309644165454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</v>
      </c>
      <c r="P20" s="88">
        <v>0</v>
      </c>
      <c r="Q20" s="88">
        <v>0</v>
      </c>
    </row>
    <row r="21" spans="1:17" ht="11.45" customHeight="1" x14ac:dyDescent="0.25">
      <c r="A21" s="19" t="s">
        <v>29</v>
      </c>
      <c r="B21" s="21">
        <f>B22+B24+B26+B27+B29+B32</f>
        <v>83.041952170600794</v>
      </c>
      <c r="C21" s="21">
        <f t="shared" ref="C21:Q21" si="5">C22+C24+C26+C27+C29+C32</f>
        <v>79.018352214034749</v>
      </c>
      <c r="D21" s="21">
        <f t="shared" si="5"/>
        <v>82.149192706289412</v>
      </c>
      <c r="E21" s="21">
        <f t="shared" si="5"/>
        <v>81.215784801366823</v>
      </c>
      <c r="F21" s="21">
        <f t="shared" si="5"/>
        <v>72.41319192700611</v>
      </c>
      <c r="G21" s="21">
        <f t="shared" si="5"/>
        <v>78.538772817775282</v>
      </c>
      <c r="H21" s="21">
        <f t="shared" si="5"/>
        <v>87.59794953975009</v>
      </c>
      <c r="I21" s="21">
        <f t="shared" si="5"/>
        <v>75.792840307217006</v>
      </c>
      <c r="J21" s="21">
        <f t="shared" si="5"/>
        <v>94.074947770139858</v>
      </c>
      <c r="K21" s="21">
        <f t="shared" si="5"/>
        <v>92.857928659224783</v>
      </c>
      <c r="L21" s="21">
        <f t="shared" si="5"/>
        <v>104.99660357699378</v>
      </c>
      <c r="M21" s="21">
        <f t="shared" si="5"/>
        <v>107.37782224251511</v>
      </c>
      <c r="N21" s="21">
        <f t="shared" si="5"/>
        <v>107.51876268533432</v>
      </c>
      <c r="O21" s="21">
        <f t="shared" si="5"/>
        <v>110.08409311803497</v>
      </c>
      <c r="P21" s="21">
        <f t="shared" si="5"/>
        <v>110.08951163928639</v>
      </c>
      <c r="Q21" s="21">
        <f t="shared" si="5"/>
        <v>114.93047021746411</v>
      </c>
    </row>
    <row r="22" spans="1:17" ht="11.45" customHeight="1" x14ac:dyDescent="0.25">
      <c r="A22" s="62" t="s">
        <v>59</v>
      </c>
      <c r="B22" s="70">
        <v>74.362994851313559</v>
      </c>
      <c r="C22" s="70">
        <v>69.9260932395661</v>
      </c>
      <c r="D22" s="70">
        <v>78.407525466550609</v>
      </c>
      <c r="E22" s="70">
        <v>73.08200303033928</v>
      </c>
      <c r="F22" s="70">
        <v>60.347167277614865</v>
      </c>
      <c r="G22" s="70">
        <v>71.142259195446442</v>
      </c>
      <c r="H22" s="70">
        <v>79.664386326481022</v>
      </c>
      <c r="I22" s="70">
        <v>66.727490518333383</v>
      </c>
      <c r="J22" s="70">
        <v>73.200193921547651</v>
      </c>
      <c r="K22" s="70">
        <v>76.395722854274794</v>
      </c>
      <c r="L22" s="70">
        <v>71.886614342643313</v>
      </c>
      <c r="M22" s="70">
        <v>71.896741113407558</v>
      </c>
      <c r="N22" s="70">
        <v>70.882889840302482</v>
      </c>
      <c r="O22" s="70">
        <v>71.809291939081632</v>
      </c>
      <c r="P22" s="70">
        <v>71.300562893723566</v>
      </c>
      <c r="Q22" s="70">
        <v>74.320117857296779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</row>
    <row r="24" spans="1:17" ht="11.45" customHeight="1" x14ac:dyDescent="0.25">
      <c r="A24" s="62" t="s">
        <v>58</v>
      </c>
      <c r="B24" s="70">
        <v>8.67895731928723</v>
      </c>
      <c r="C24" s="70">
        <v>9.0922589744686437</v>
      </c>
      <c r="D24" s="70">
        <v>3.7416672397388093</v>
      </c>
      <c r="E24" s="70">
        <v>8.1315796758597081</v>
      </c>
      <c r="F24" s="70">
        <v>12.062803348471151</v>
      </c>
      <c r="G24" s="70">
        <v>7.3926713365356242</v>
      </c>
      <c r="H24" s="70">
        <v>7.9291586000908856</v>
      </c>
      <c r="I24" s="70">
        <v>9.0582172629209516</v>
      </c>
      <c r="J24" s="70">
        <v>20.866727938409809</v>
      </c>
      <c r="K24" s="70">
        <v>16.453312440149784</v>
      </c>
      <c r="L24" s="70">
        <v>32.993053112375776</v>
      </c>
      <c r="M24" s="70">
        <v>35.361468577899082</v>
      </c>
      <c r="N24" s="70">
        <v>36.49570402613984</v>
      </c>
      <c r="O24" s="70">
        <v>38.073947579800205</v>
      </c>
      <c r="P24" s="70">
        <v>38.463162447861713</v>
      </c>
      <c r="Q24" s="70">
        <v>40.152956207215773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0.19279477174406548</v>
      </c>
      <c r="M25" s="70">
        <v>0.58815345838005062</v>
      </c>
      <c r="N25" s="70">
        <v>1.0307824806076946</v>
      </c>
      <c r="O25" s="70">
        <v>1.1671787279634609</v>
      </c>
      <c r="P25" s="70">
        <v>1.6803371098290358</v>
      </c>
      <c r="Q25" s="70">
        <v>1.4151547075058797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0.10701997305224742</v>
      </c>
      <c r="M29" s="70">
        <v>0.11130758074582739</v>
      </c>
      <c r="N29" s="70">
        <v>0.13100125746569122</v>
      </c>
      <c r="O29" s="70">
        <v>0.18605490440776537</v>
      </c>
      <c r="P29" s="70">
        <v>0.298717874556575</v>
      </c>
      <c r="Q29" s="70">
        <v>0.42673331679803472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3.2264555426016243E-2</v>
      </c>
      <c r="M31" s="70">
        <v>3.4907859624157787E-2</v>
      </c>
      <c r="N31" s="70">
        <v>4.1461646611113491E-2</v>
      </c>
      <c r="O31" s="70">
        <v>6.0319929806872404E-2</v>
      </c>
      <c r="P31" s="70">
        <v>0.11164631455557363</v>
      </c>
      <c r="Q31" s="70">
        <v>0.15996209925197882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2.2020951678335282E-3</v>
      </c>
      <c r="F32" s="70">
        <v>3.2213009200931773E-3</v>
      </c>
      <c r="G32" s="70">
        <v>3.8422857932064562E-3</v>
      </c>
      <c r="H32" s="70">
        <v>4.4046131781835364E-3</v>
      </c>
      <c r="I32" s="70">
        <v>7.1325259626725986E-3</v>
      </c>
      <c r="J32" s="70">
        <v>8.025910182396458E-3</v>
      </c>
      <c r="K32" s="70">
        <v>8.8933648002041989E-3</v>
      </c>
      <c r="L32" s="70">
        <v>9.9161489224370829E-3</v>
      </c>
      <c r="M32" s="70">
        <v>8.3049704626528883E-3</v>
      </c>
      <c r="N32" s="70">
        <v>9.1675614263095166E-3</v>
      </c>
      <c r="O32" s="70">
        <v>1.4798694745360249E-2</v>
      </c>
      <c r="P32" s="70">
        <v>2.706842314452846E-2</v>
      </c>
      <c r="Q32" s="70">
        <v>3.066283615350425E-2</v>
      </c>
    </row>
    <row r="33" spans="1:17" ht="11.45" customHeight="1" x14ac:dyDescent="0.25">
      <c r="A33" s="19" t="s">
        <v>28</v>
      </c>
      <c r="B33" s="21">
        <f>B34+B36+B38+B39+B41</f>
        <v>13.246578416066477</v>
      </c>
      <c r="C33" s="21">
        <f t="shared" ref="C33:Q33" si="6">C34+C36+C38+C39+C41</f>
        <v>12.737414548092326</v>
      </c>
      <c r="D33" s="21">
        <f t="shared" si="6"/>
        <v>4.9290048440124066</v>
      </c>
      <c r="E33" s="21">
        <f t="shared" si="6"/>
        <v>10.126183976964986</v>
      </c>
      <c r="F33" s="21">
        <f t="shared" si="6"/>
        <v>14.576463052875134</v>
      </c>
      <c r="G33" s="21">
        <f t="shared" si="6"/>
        <v>8.4306226292030964</v>
      </c>
      <c r="H33" s="21">
        <f t="shared" si="6"/>
        <v>8.8468090807561488</v>
      </c>
      <c r="I33" s="21">
        <f t="shared" si="6"/>
        <v>9.8338177055338658</v>
      </c>
      <c r="J33" s="21">
        <f t="shared" si="6"/>
        <v>22.382707911421146</v>
      </c>
      <c r="K33" s="21">
        <f t="shared" si="6"/>
        <v>16.041922936456306</v>
      </c>
      <c r="L33" s="21">
        <f t="shared" si="6"/>
        <v>19.313346493735192</v>
      </c>
      <c r="M33" s="21">
        <f t="shared" si="6"/>
        <v>19.40036335241502</v>
      </c>
      <c r="N33" s="21">
        <f t="shared" si="6"/>
        <v>22.183162302769464</v>
      </c>
      <c r="O33" s="21">
        <f t="shared" si="6"/>
        <v>22.273569975200552</v>
      </c>
      <c r="P33" s="21">
        <f t="shared" si="6"/>
        <v>26.322714909033081</v>
      </c>
      <c r="Q33" s="21">
        <f t="shared" si="6"/>
        <v>29.043946656921509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4.3068205296764542E-2</v>
      </c>
      <c r="M34" s="20">
        <v>3.6323811945992268E-2</v>
      </c>
      <c r="N34" s="20">
        <v>3.4287266343719633E-2</v>
      </c>
      <c r="O34" s="20">
        <v>3.1988264036776161E-2</v>
      </c>
      <c r="P34" s="20">
        <v>2.9851230235810135E-2</v>
      </c>
      <c r="Q34" s="20">
        <v>2.4992782092660058E-2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13.246578416066477</v>
      </c>
      <c r="C36" s="20">
        <v>12.737414548092326</v>
      </c>
      <c r="D36" s="20">
        <v>4.9290048440124066</v>
      </c>
      <c r="E36" s="20">
        <v>10.126183976964986</v>
      </c>
      <c r="F36" s="20">
        <v>14.576463052875134</v>
      </c>
      <c r="G36" s="20">
        <v>8.4306226292030964</v>
      </c>
      <c r="H36" s="20">
        <v>8.8468090807561488</v>
      </c>
      <c r="I36" s="20">
        <v>9.8338177055338658</v>
      </c>
      <c r="J36" s="20">
        <v>22.382707911421146</v>
      </c>
      <c r="K36" s="20">
        <v>16.041922936456306</v>
      </c>
      <c r="L36" s="20">
        <v>19.270278288438426</v>
      </c>
      <c r="M36" s="20">
        <v>19.36403954046903</v>
      </c>
      <c r="N36" s="20">
        <v>22.148875036425743</v>
      </c>
      <c r="O36" s="20">
        <v>22.241581711163775</v>
      </c>
      <c r="P36" s="20">
        <v>26.292863678797271</v>
      </c>
      <c r="Q36" s="20">
        <v>29.018953874828849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0.11260579284402519</v>
      </c>
      <c r="M37" s="20">
        <v>0.32207448621217749</v>
      </c>
      <c r="N37" s="20">
        <v>0.62557150113789917</v>
      </c>
      <c r="O37" s="20">
        <v>0.68182846013330922</v>
      </c>
      <c r="P37" s="20">
        <v>1.2953060224949902</v>
      </c>
      <c r="Q37" s="20">
        <v>1.2522717874199574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</row>
    <row r="42" spans="1:17" ht="11.45" customHeight="1" x14ac:dyDescent="0.25">
      <c r="A42" s="25" t="s">
        <v>18</v>
      </c>
      <c r="B42" s="24">
        <f t="shared" ref="B42" si="7">B43+B52</f>
        <v>56.558002311508957</v>
      </c>
      <c r="C42" s="24">
        <f t="shared" ref="C42:Q42" si="8">C43+C52</f>
        <v>50.560125046577951</v>
      </c>
      <c r="D42" s="24">
        <f t="shared" si="8"/>
        <v>10.472184950614217</v>
      </c>
      <c r="E42" s="24">
        <f t="shared" si="8"/>
        <v>31.631768170272913</v>
      </c>
      <c r="F42" s="24">
        <f t="shared" si="8"/>
        <v>61.124339831944084</v>
      </c>
      <c r="G42" s="24">
        <f t="shared" si="8"/>
        <v>22.752698570977948</v>
      </c>
      <c r="H42" s="24">
        <f t="shared" si="8"/>
        <v>22.804829266106459</v>
      </c>
      <c r="I42" s="24">
        <f t="shared" si="8"/>
        <v>27.828886789803395</v>
      </c>
      <c r="J42" s="24">
        <f t="shared" si="8"/>
        <v>62.876151253806412</v>
      </c>
      <c r="K42" s="24">
        <f t="shared" si="8"/>
        <v>46.021937120036483</v>
      </c>
      <c r="L42" s="24">
        <f t="shared" si="8"/>
        <v>42.395162215331851</v>
      </c>
      <c r="M42" s="24">
        <f t="shared" si="8"/>
        <v>37.776479299842499</v>
      </c>
      <c r="N42" s="24">
        <f t="shared" si="8"/>
        <v>34.9313357417942</v>
      </c>
      <c r="O42" s="24">
        <f t="shared" si="8"/>
        <v>34.555374896159606</v>
      </c>
      <c r="P42" s="24">
        <f t="shared" si="8"/>
        <v>35.538994599520876</v>
      </c>
      <c r="Q42" s="24">
        <f t="shared" si="8"/>
        <v>34.759003785834395</v>
      </c>
    </row>
    <row r="43" spans="1:17" ht="11.45" customHeight="1" x14ac:dyDescent="0.25">
      <c r="A43" s="23" t="s">
        <v>27</v>
      </c>
      <c r="B43" s="22">
        <f>B44+B46+B48+B49+B51</f>
        <v>15.847777899844569</v>
      </c>
      <c r="C43" s="22">
        <f t="shared" ref="C43:Q43" si="9">C44+C46+C48+C49+C51</f>
        <v>14.996365175802435</v>
      </c>
      <c r="D43" s="22">
        <f t="shared" si="9"/>
        <v>6.2403205748257102</v>
      </c>
      <c r="E43" s="22">
        <f t="shared" si="9"/>
        <v>12.061956996631645</v>
      </c>
      <c r="F43" s="22">
        <f t="shared" si="9"/>
        <v>16.481169898528258</v>
      </c>
      <c r="G43" s="22">
        <f t="shared" si="9"/>
        <v>9.849473139528639</v>
      </c>
      <c r="H43" s="22">
        <f t="shared" si="9"/>
        <v>10.542321213901497</v>
      </c>
      <c r="I43" s="22">
        <f t="shared" si="9"/>
        <v>12.357061606032147</v>
      </c>
      <c r="J43" s="22">
        <f t="shared" si="9"/>
        <v>27.603731420419976</v>
      </c>
      <c r="K43" s="22">
        <f t="shared" si="9"/>
        <v>20.685319714835131</v>
      </c>
      <c r="L43" s="22">
        <f t="shared" si="9"/>
        <v>20.894671726587845</v>
      </c>
      <c r="M43" s="22">
        <f t="shared" si="9"/>
        <v>19.539807422509</v>
      </c>
      <c r="N43" s="22">
        <f t="shared" si="9"/>
        <v>18.72383277812547</v>
      </c>
      <c r="O43" s="22">
        <f t="shared" si="9"/>
        <v>18.581595731716963</v>
      </c>
      <c r="P43" s="22">
        <f t="shared" si="9"/>
        <v>20.987970558094101</v>
      </c>
      <c r="Q43" s="22">
        <f t="shared" si="9"/>
        <v>21.155774622507902</v>
      </c>
    </row>
    <row r="44" spans="1:17" ht="11.45" customHeight="1" x14ac:dyDescent="0.25">
      <c r="A44" s="62" t="s">
        <v>59</v>
      </c>
      <c r="B44" s="70">
        <v>0.61373745531017398</v>
      </c>
      <c r="C44" s="70">
        <v>0.72750856913892559</v>
      </c>
      <c r="D44" s="70">
        <v>0.74285703436543205</v>
      </c>
      <c r="E44" s="70">
        <v>0.71000182309760573</v>
      </c>
      <c r="F44" s="70">
        <v>0.66360623329037227</v>
      </c>
      <c r="G44" s="70">
        <v>0.66959693024022626</v>
      </c>
      <c r="H44" s="70">
        <v>0.68760694695349833</v>
      </c>
      <c r="I44" s="70">
        <v>0.65174175825821135</v>
      </c>
      <c r="J44" s="70">
        <v>0.60637002183426281</v>
      </c>
      <c r="K44" s="70">
        <v>0.59376933805133048</v>
      </c>
      <c r="L44" s="70">
        <v>0.64705305424168624</v>
      </c>
      <c r="M44" s="70">
        <v>0.5892542804296762</v>
      </c>
      <c r="N44" s="70">
        <v>0.56770427949094227</v>
      </c>
      <c r="O44" s="70">
        <v>0.56515532577943428</v>
      </c>
      <c r="P44" s="70">
        <v>0.91186198494211346</v>
      </c>
      <c r="Q44" s="70">
        <v>0.8758783181374511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</row>
    <row r="46" spans="1:17" ht="11.45" customHeight="1" x14ac:dyDescent="0.25">
      <c r="A46" s="62" t="s">
        <v>58</v>
      </c>
      <c r="B46" s="70">
        <v>15.234040444534395</v>
      </c>
      <c r="C46" s="70">
        <v>14.26885660666351</v>
      </c>
      <c r="D46" s="70">
        <v>5.4974635404602781</v>
      </c>
      <c r="E46" s="70">
        <v>11.351955173534039</v>
      </c>
      <c r="F46" s="70">
        <v>15.817563665237884</v>
      </c>
      <c r="G46" s="70">
        <v>9.1798762092884125</v>
      </c>
      <c r="H46" s="70">
        <v>9.8547142669479992</v>
      </c>
      <c r="I46" s="70">
        <v>11.705319847773936</v>
      </c>
      <c r="J46" s="70">
        <v>26.996154316782611</v>
      </c>
      <c r="K46" s="70">
        <v>20.090307218192567</v>
      </c>
      <c r="L46" s="70">
        <v>20.245923023024236</v>
      </c>
      <c r="M46" s="70">
        <v>18.948468290438829</v>
      </c>
      <c r="N46" s="70">
        <v>18.154028774202462</v>
      </c>
      <c r="O46" s="70">
        <v>18.009995782927703</v>
      </c>
      <c r="P46" s="70">
        <v>20.069640001012715</v>
      </c>
      <c r="Q46" s="70">
        <v>20.273691021911048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0.11830696888454185</v>
      </c>
      <c r="M47" s="70">
        <v>0.31516245235899792</v>
      </c>
      <c r="N47" s="70">
        <v>0.51274130235966686</v>
      </c>
      <c r="O47" s="70">
        <v>0.55210676341050835</v>
      </c>
      <c r="P47" s="70">
        <v>0.98872172617628284</v>
      </c>
      <c r="Q47" s="70">
        <v>0.8748823752613043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1.2070818031034011E-3</v>
      </c>
      <c r="K51" s="70">
        <v>1.2431585912317967E-3</v>
      </c>
      <c r="L51" s="70">
        <v>1.6956493219242529E-3</v>
      </c>
      <c r="M51" s="70">
        <v>2.0848516404977906E-3</v>
      </c>
      <c r="N51" s="70">
        <v>2.0997244320636209E-3</v>
      </c>
      <c r="O51" s="70">
        <v>6.4446230098257843E-3</v>
      </c>
      <c r="P51" s="70">
        <v>6.4685721392716555E-3</v>
      </c>
      <c r="Q51" s="70">
        <v>6.2052824594007218E-3</v>
      </c>
    </row>
    <row r="52" spans="1:17" ht="11.45" customHeight="1" x14ac:dyDescent="0.25">
      <c r="A52" s="19" t="s">
        <v>76</v>
      </c>
      <c r="B52" s="21">
        <f>B53+B55</f>
        <v>40.710224411664392</v>
      </c>
      <c r="C52" s="21">
        <f t="shared" ref="C52:Q52" si="10">C53+C55</f>
        <v>35.56375987077552</v>
      </c>
      <c r="D52" s="21">
        <f t="shared" si="10"/>
        <v>4.2318643757885059</v>
      </c>
      <c r="E52" s="21">
        <f t="shared" si="10"/>
        <v>19.569811173641266</v>
      </c>
      <c r="F52" s="21">
        <f t="shared" si="10"/>
        <v>44.643169933415827</v>
      </c>
      <c r="G52" s="21">
        <f t="shared" si="10"/>
        <v>12.903225431449311</v>
      </c>
      <c r="H52" s="21">
        <f t="shared" si="10"/>
        <v>12.262508052204961</v>
      </c>
      <c r="I52" s="21">
        <f t="shared" si="10"/>
        <v>15.471825183771248</v>
      </c>
      <c r="J52" s="21">
        <f t="shared" si="10"/>
        <v>35.272419833386436</v>
      </c>
      <c r="K52" s="21">
        <f t="shared" si="10"/>
        <v>25.336617405201356</v>
      </c>
      <c r="L52" s="21">
        <f t="shared" si="10"/>
        <v>21.50049048874401</v>
      </c>
      <c r="M52" s="21">
        <f t="shared" si="10"/>
        <v>18.236671877333499</v>
      </c>
      <c r="N52" s="21">
        <f t="shared" si="10"/>
        <v>16.20750296366873</v>
      </c>
      <c r="O52" s="21">
        <f t="shared" si="10"/>
        <v>15.973779164442647</v>
      </c>
      <c r="P52" s="21">
        <f t="shared" si="10"/>
        <v>14.551024041426778</v>
      </c>
      <c r="Q52" s="21">
        <f t="shared" si="10"/>
        <v>13.603229163326489</v>
      </c>
    </row>
    <row r="53" spans="1:17" ht="11.45" customHeight="1" x14ac:dyDescent="0.25">
      <c r="A53" s="17" t="s">
        <v>23</v>
      </c>
      <c r="B53" s="20">
        <v>40.710224411664392</v>
      </c>
      <c r="C53" s="20">
        <v>35.56375987077552</v>
      </c>
      <c r="D53" s="20">
        <v>4.2318643757885059</v>
      </c>
      <c r="E53" s="20">
        <v>19.569811173641266</v>
      </c>
      <c r="F53" s="20">
        <v>44.643169933415827</v>
      </c>
      <c r="G53" s="20">
        <v>12.903225431449311</v>
      </c>
      <c r="H53" s="20">
        <v>12.262508052204961</v>
      </c>
      <c r="I53" s="20">
        <v>15.471825183771248</v>
      </c>
      <c r="J53" s="20">
        <v>35.272419833386436</v>
      </c>
      <c r="K53" s="20">
        <v>25.336617405201356</v>
      </c>
      <c r="L53" s="20">
        <v>21.50049048874401</v>
      </c>
      <c r="M53" s="20">
        <v>18.236671877333499</v>
      </c>
      <c r="N53" s="20">
        <v>16.20750296366873</v>
      </c>
      <c r="O53" s="20">
        <v>15.973779164442647</v>
      </c>
      <c r="P53" s="20">
        <v>14.551024041426778</v>
      </c>
      <c r="Q53" s="20">
        <v>13.603229163326489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0.12563802877060756</v>
      </c>
      <c r="M54" s="20">
        <v>0.30332342137791279</v>
      </c>
      <c r="N54" s="20">
        <v>0.45776374384725194</v>
      </c>
      <c r="O54" s="20">
        <v>0.48968537362316855</v>
      </c>
      <c r="P54" s="20">
        <v>0.93138278025747168</v>
      </c>
      <c r="Q54" s="20">
        <v>0.90461721222685942</v>
      </c>
    </row>
    <row r="55" spans="1:17" ht="11.45" customHeight="1" x14ac:dyDescent="0.25">
      <c r="A55" s="17" t="s">
        <v>22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7.6371660171129019</v>
      </c>
      <c r="C60" s="71">
        <f>IF(C17=0,"",C17/TrRoad_act!C30*100)</f>
        <v>7.0989498273266394</v>
      </c>
      <c r="D60" s="71">
        <f>IF(D17=0,"",D17/TrRoad_act!D30*100)</f>
        <v>5.203326037388063</v>
      </c>
      <c r="E60" s="71">
        <f>IF(E17=0,"",E17/TrRoad_act!E30*100)</f>
        <v>5.9547120185381335</v>
      </c>
      <c r="F60" s="71">
        <f>IF(F17=0,"",F17/TrRoad_act!F30*100)</f>
        <v>6.8658060634701563</v>
      </c>
      <c r="G60" s="71">
        <f>IF(G17=0,"",G17/TrRoad_act!G30*100)</f>
        <v>5.1153471784194959</v>
      </c>
      <c r="H60" s="71">
        <f>IF(H17=0,"",H17/TrRoad_act!H30*100)</f>
        <v>5.3820613042592829</v>
      </c>
      <c r="I60" s="71">
        <f>IF(I17=0,"",I17/TrRoad_act!I30*100)</f>
        <v>5.105091593519413</v>
      </c>
      <c r="J60" s="71">
        <f>IF(J17=0,"",J17/TrRoad_act!J30*100)</f>
        <v>7.4372237234157641</v>
      </c>
      <c r="K60" s="71">
        <f>IF(K17=0,"",K17/TrRoad_act!K30*100)</f>
        <v>6.2021334827039194</v>
      </c>
      <c r="L60" s="71">
        <f>IF(L17=0,"",L17/TrRoad_act!L30*100)</f>
        <v>6.7539210200367172</v>
      </c>
      <c r="M60" s="71">
        <f>IF(M17=0,"",M17/TrRoad_act!M30*100)</f>
        <v>6.2378542123407312</v>
      </c>
      <c r="N60" s="71">
        <f>IF(N17=0,"",N17/TrRoad_act!N30*100)</f>
        <v>6.2115557165589061</v>
      </c>
      <c r="O60" s="71">
        <f>IF(O17=0,"",O17/TrRoad_act!O30*100)</f>
        <v>6.1326341489684353</v>
      </c>
      <c r="P60" s="71">
        <f>IF(P17=0,"",P17/TrRoad_act!P30*100)</f>
        <v>5.5413463314338154</v>
      </c>
      <c r="Q60" s="71">
        <f>IF(Q17=0,"",Q17/TrRoad_act!Q30*100)</f>
        <v>5.5368981838505267</v>
      </c>
    </row>
    <row r="61" spans="1:17" ht="11.45" customHeight="1" x14ac:dyDescent="0.25">
      <c r="A61" s="25" t="s">
        <v>39</v>
      </c>
      <c r="B61" s="24">
        <f>IF(B18=0,"",B18/TrRoad_act!B31*100)</f>
        <v>6.6847111745408778</v>
      </c>
      <c r="C61" s="24">
        <f>IF(C18=0,"",C18/TrRoad_act!C31*100)</f>
        <v>6.2693337755837799</v>
      </c>
      <c r="D61" s="24">
        <f>IF(D18=0,"",D18/TrRoad_act!D31*100)</f>
        <v>5.7074022419648767</v>
      </c>
      <c r="E61" s="24">
        <f>IF(E18=0,"",E18/TrRoad_act!E31*100)</f>
        <v>5.7426754990449895</v>
      </c>
      <c r="F61" s="24">
        <f>IF(F18=0,"",F18/TrRoad_act!F31*100)</f>
        <v>5.5962971248683377</v>
      </c>
      <c r="G61" s="24">
        <f>IF(G18=0,"",G18/TrRoad_act!G31*100)</f>
        <v>5.067631625625987</v>
      </c>
      <c r="H61" s="24">
        <f>IF(H18=0,"",H18/TrRoad_act!H31*100)</f>
        <v>5.4091548064356356</v>
      </c>
      <c r="I61" s="24">
        <f>IF(I18=0,"",I18/TrRoad_act!I31*100)</f>
        <v>4.931514611521866</v>
      </c>
      <c r="J61" s="24">
        <f>IF(J18=0,"",J18/TrRoad_act!J31*100)</f>
        <v>6.1329380319719098</v>
      </c>
      <c r="K61" s="24">
        <f>IF(K18=0,"",K18/TrRoad_act!K31*100)</f>
        <v>5.4963668037747251</v>
      </c>
      <c r="L61" s="24">
        <f>IF(L18=0,"",L18/TrRoad_act!L31*100)</f>
        <v>6.1882532237384016</v>
      </c>
      <c r="M61" s="24">
        <f>IF(M18=0,"",M18/TrRoad_act!M31*100)</f>
        <v>5.8258546762226011</v>
      </c>
      <c r="N61" s="24">
        <f>IF(N18=0,"",N18/TrRoad_act!N31*100)</f>
        <v>5.8964704815183868</v>
      </c>
      <c r="O61" s="24">
        <f>IF(O18=0,"",O18/TrRoad_act!O31*100)</f>
        <v>5.8486684374559106</v>
      </c>
      <c r="P61" s="24">
        <f>IF(P18=0,"",P18/TrRoad_act!P31*100)</f>
        <v>5.2757037651980347</v>
      </c>
      <c r="Q61" s="24">
        <f>IF(Q18=0,"",Q18/TrRoad_act!Q31*100)</f>
        <v>5.3270537151781543</v>
      </c>
    </row>
    <row r="62" spans="1:17" ht="11.45" customHeight="1" x14ac:dyDescent="0.25">
      <c r="A62" s="23" t="s">
        <v>30</v>
      </c>
      <c r="B62" s="22">
        <f>IF(B19=0,"",B19/TrRoad_act!B32*100)</f>
        <v>4.1005009478434991</v>
      </c>
      <c r="C62" s="22">
        <f>IF(C19=0,"",C19/TrRoad_act!C32*100)</f>
        <v>4.0830831595609807</v>
      </c>
      <c r="D62" s="22">
        <f>IF(D19=0,"",D19/TrRoad_act!D32*100)</f>
        <v>4.0652064189004777</v>
      </c>
      <c r="E62" s="22">
        <f>IF(E19=0,"",E19/TrRoad_act!E32*100)</f>
        <v>4.0492496299127554</v>
      </c>
      <c r="F62" s="22">
        <f>IF(F19=0,"",F19/TrRoad_act!F32*100)</f>
        <v>4.0327926177370035</v>
      </c>
      <c r="G62" s="22">
        <f>IF(G19=0,"",G19/TrRoad_act!G32*100)</f>
        <v>4.0145872579927797</v>
      </c>
      <c r="H62" s="22">
        <f>IF(H19=0,"",H19/TrRoad_act!H32*100)</f>
        <v>3.9998327587482798</v>
      </c>
      <c r="I62" s="22">
        <f>IF(I19=0,"",I19/TrRoad_act!I32*100)</f>
        <v>3.9814666711078575</v>
      </c>
      <c r="J62" s="22">
        <f>IF(J19=0,"",J19/TrRoad_act!J32*100)</f>
        <v>3.9283851342117586</v>
      </c>
      <c r="K62" s="22">
        <f>IF(K19=0,"",K19/TrRoad_act!K32*100)</f>
        <v>3.8819430306126703</v>
      </c>
      <c r="L62" s="22">
        <f>IF(L19=0,"",L19/TrRoad_act!L32*100)</f>
        <v>3.8149311774610055</v>
      </c>
      <c r="M62" s="22">
        <f>IF(M19=0,"",M19/TrRoad_act!M32*100)</f>
        <v>3.7604223089381605</v>
      </c>
      <c r="N62" s="22">
        <f>IF(N19=0,"",N19/TrRoad_act!N32*100)</f>
        <v>3.686826260417126</v>
      </c>
      <c r="O62" s="22">
        <f>IF(O19=0,"",O19/TrRoad_act!O32*100)</f>
        <v>3.6280679288337314</v>
      </c>
      <c r="P62" s="22">
        <f>IF(P19=0,"",P19/TrRoad_act!P32*100)</f>
        <v>3.5744215005187665</v>
      </c>
      <c r="Q62" s="22">
        <f>IF(Q19=0,"",Q19/TrRoad_act!Q32*100)</f>
        <v>3.5049563144980795</v>
      </c>
    </row>
    <row r="63" spans="1:17" ht="11.45" customHeight="1" x14ac:dyDescent="0.25">
      <c r="A63" s="19" t="s">
        <v>29</v>
      </c>
      <c r="B63" s="21">
        <f>IF(B21=0,"",B21/TrRoad_act!B33*100)</f>
        <v>5.9349998864360574</v>
      </c>
      <c r="C63" s="21">
        <f>IF(C21=0,"",C21/TrRoad_act!C33*100)</f>
        <v>5.5552698190315732</v>
      </c>
      <c r="D63" s="21">
        <f>IF(D21=0,"",D21/TrRoad_act!D33*100)</f>
        <v>5.5306113549580225</v>
      </c>
      <c r="E63" s="21">
        <f>IF(E21=0,"",E21/TrRoad_act!E33*100)</f>
        <v>5.2427816708175046</v>
      </c>
      <c r="F63" s="21">
        <f>IF(F21=0,"",F21/TrRoad_act!F33*100)</f>
        <v>4.7851691410090078</v>
      </c>
      <c r="G63" s="21">
        <f>IF(G21=0,"",G21/TrRoad_act!G33*100)</f>
        <v>4.6802307010600463</v>
      </c>
      <c r="H63" s="21">
        <f>IF(H21=0,"",H21/TrRoad_act!H33*100)</f>
        <v>5.0273612836927333</v>
      </c>
      <c r="I63" s="21">
        <f>IF(I21=0,"",I21/TrRoad_act!I33*100)</f>
        <v>4.4670168867978202</v>
      </c>
      <c r="J63" s="21">
        <f>IF(J21=0,"",J21/TrRoad_act!J33*100)</f>
        <v>5.0799721256946402</v>
      </c>
      <c r="K63" s="21">
        <f>IF(K21=0,"",K21/TrRoad_act!K33*100)</f>
        <v>4.7948152127226553</v>
      </c>
      <c r="L63" s="21">
        <f>IF(L21=0,"",L21/TrRoad_act!L33*100)</f>
        <v>5.3673006858772645</v>
      </c>
      <c r="M63" s="21">
        <f>IF(M21=0,"",M21/TrRoad_act!M33*100)</f>
        <v>5.0697510847274305</v>
      </c>
      <c r="N63" s="21">
        <f>IF(N21=0,"",N21/TrRoad_act!N33*100)</f>
        <v>5.0427000732950837</v>
      </c>
      <c r="O63" s="21">
        <f>IF(O21=0,"",O21/TrRoad_act!O33*100)</f>
        <v>5.0195920855085143</v>
      </c>
      <c r="P63" s="21">
        <f>IF(P21=0,"",P21/TrRoad_act!P33*100)</f>
        <v>4.3972865345765006</v>
      </c>
      <c r="Q63" s="21">
        <f>IF(Q21=0,"",Q21/TrRoad_act!Q33*100)</f>
        <v>4.4035753860617968</v>
      </c>
    </row>
    <row r="64" spans="1:17" ht="11.45" customHeight="1" x14ac:dyDescent="0.25">
      <c r="A64" s="62" t="s">
        <v>59</v>
      </c>
      <c r="B64" s="70">
        <f>IF(B22=0,"",B22/TrRoad_act!B34*100)</f>
        <v>6.1866437098053071</v>
      </c>
      <c r="C64" s="70">
        <f>IF(C22=0,"",C22/TrRoad_act!C34*100)</f>
        <v>5.8106862653458791</v>
      </c>
      <c r="D64" s="70">
        <f>IF(D22=0,"",D22/TrRoad_act!D34*100)</f>
        <v>6.2847861826203193</v>
      </c>
      <c r="E64" s="70">
        <f>IF(E22=0,"",E22/TrRoad_act!E34*100)</f>
        <v>5.6561533509740753</v>
      </c>
      <c r="F64" s="70">
        <f>IF(F22=0,"",F22/TrRoad_act!F34*100)</f>
        <v>4.8569838355926498</v>
      </c>
      <c r="G64" s="70">
        <f>IF(G22=0,"",G22/TrRoad_act!G34*100)</f>
        <v>5.0960324208698715</v>
      </c>
      <c r="H64" s="70">
        <f>IF(H22=0,"",H22/TrRoad_act!H34*100)</f>
        <v>5.5077648062898295</v>
      </c>
      <c r="I64" s="70">
        <f>IF(I22=0,"",I22/TrRoad_act!I34*100)</f>
        <v>4.8148457337608566</v>
      </c>
      <c r="J64" s="70">
        <f>IF(J22=0,"",J22/TrRoad_act!J34*100)</f>
        <v>4.7942339007743238</v>
      </c>
      <c r="K64" s="70">
        <f>IF(K22=0,"",K22/TrRoad_act!K34*100)</f>
        <v>4.8161287094846417</v>
      </c>
      <c r="L64" s="70">
        <f>IF(L22=0,"",L22/TrRoad_act!L34*100)</f>
        <v>5.523997761086644</v>
      </c>
      <c r="M64" s="70">
        <f>IF(M22=0,"",M22/TrRoad_act!M34*100)</f>
        <v>5.3414752457159871</v>
      </c>
      <c r="N64" s="70">
        <f>IF(N22=0,"",N22/TrRoad_act!N34*100)</f>
        <v>5.4124288031530421</v>
      </c>
      <c r="O64" s="70">
        <f>IF(O22=0,"",O22/TrRoad_act!O34*100)</f>
        <v>5.4418347257903203</v>
      </c>
      <c r="P64" s="70">
        <f>IF(P22=0,"",P22/TrRoad_act!P34*100)</f>
        <v>4.5184050085985588</v>
      </c>
      <c r="Q64" s="70">
        <f>IF(Q22=0,"",Q22/TrRoad_act!Q34*100)</f>
        <v>4.5733151348790138</v>
      </c>
    </row>
    <row r="65" spans="1:17" ht="11.45" customHeight="1" x14ac:dyDescent="0.25">
      <c r="A65" s="62" t="s">
        <v>58</v>
      </c>
      <c r="B65" s="70">
        <f>IF(B24=0,"",B24/TrRoad_act!B35*100)</f>
        <v>4.4011400457826877</v>
      </c>
      <c r="C65" s="70">
        <f>IF(C24=0,"",C24/TrRoad_act!C35*100)</f>
        <v>4.1517462728106285</v>
      </c>
      <c r="D65" s="70">
        <f>IF(D24=0,"",D24/TrRoad_act!D35*100)</f>
        <v>1.5735969863742327</v>
      </c>
      <c r="E65" s="70">
        <f>IF(E24=0,"",E24/TrRoad_act!E35*100)</f>
        <v>3.1648569019041721</v>
      </c>
      <c r="F65" s="70">
        <f>IF(F24=0,"",F24/TrRoad_act!F35*100)</f>
        <v>4.4565037078226117</v>
      </c>
      <c r="G65" s="70">
        <f>IF(G24=0,"",G24/TrRoad_act!G35*100)</f>
        <v>2.6222814702768038</v>
      </c>
      <c r="H65" s="70">
        <f>IF(H24=0,"",H24/TrRoad_act!H35*100)</f>
        <v>2.6800819199985586</v>
      </c>
      <c r="I65" s="70">
        <f>IF(I24=0,"",I24/TrRoad_act!I35*100)</f>
        <v>2.9165476115170694</v>
      </c>
      <c r="J65" s="70">
        <f>IF(J24=0,"",J24/TrRoad_act!J35*100)</f>
        <v>6.4257588074564147</v>
      </c>
      <c r="K65" s="70">
        <f>IF(K24=0,"",K24/TrRoad_act!K35*100)</f>
        <v>4.7003185515311801</v>
      </c>
      <c r="L65" s="70">
        <f>IF(L24=0,"",L24/TrRoad_act!L35*100)</f>
        <v>5.062074593513076</v>
      </c>
      <c r="M65" s="70">
        <f>IF(M24=0,"",M24/TrRoad_act!M35*100)</f>
        <v>4.5997668346189045</v>
      </c>
      <c r="N65" s="70">
        <f>IF(N24=0,"",N24/TrRoad_act!N35*100)</f>
        <v>4.4579826644492329</v>
      </c>
      <c r="O65" s="70">
        <f>IF(O24=0,"",O24/TrRoad_act!O35*100)</f>
        <v>4.3848561725458151</v>
      </c>
      <c r="P65" s="70">
        <f>IF(P24=0,"",P24/TrRoad_act!P35*100)</f>
        <v>4.1968355777232649</v>
      </c>
      <c r="Q65" s="70">
        <f>IF(Q24=0,"",Q24/TrRoad_act!Q35*100)</f>
        <v>4.1318741393368335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 t="str">
        <f>IF(G26=0,"",G26/TrRoad_act!G36*100)</f>
        <v/>
      </c>
      <c r="H66" s="70" t="str">
        <f>IF(H26=0,"",H26/TrRoad_act!H36*100)</f>
        <v/>
      </c>
      <c r="I66" s="70" t="str">
        <f>IF(I26=0,"",I26/TrRoad_act!I36*100)</f>
        <v/>
      </c>
      <c r="J66" s="70" t="str">
        <f>IF(J26=0,"",J26/TrRoad_act!J36*100)</f>
        <v/>
      </c>
      <c r="K66" s="70" t="str">
        <f>IF(K26=0,"",K26/TrRoad_act!K36*100)</f>
        <v/>
      </c>
      <c r="L66" s="70" t="str">
        <f>IF(L26=0,"",L26/TrRoad_act!L36*100)</f>
        <v/>
      </c>
      <c r="M66" s="70" t="str">
        <f>IF(M26=0,"",M26/TrRoad_act!M36*100)</f>
        <v/>
      </c>
      <c r="N66" s="70" t="str">
        <f>IF(N26=0,"",N26/TrRoad_act!N36*100)</f>
        <v/>
      </c>
      <c r="O66" s="70" t="str">
        <f>IF(O26=0,"",O26/TrRoad_act!O36*100)</f>
        <v/>
      </c>
      <c r="P66" s="70" t="str">
        <f>IF(P26=0,"",P26/TrRoad_act!P36*100)</f>
        <v/>
      </c>
      <c r="Q66" s="70" t="str">
        <f>IF(Q26=0,"",Q26/TrRoad_act!Q36*100)</f>
        <v/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 t="str">
        <f>IF(Q27=0,"",Q27/TrRoad_act!Q37*100)</f>
        <v/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>
        <f>IF(L29=0,"",L29/TrRoad_act!L38*100)</f>
        <v>3.9189409978460259</v>
      </c>
      <c r="M68" s="70">
        <f>IF(M29=0,"",M29/TrRoad_act!M38*100)</f>
        <v>3.8125008871994646</v>
      </c>
      <c r="N68" s="70">
        <f>IF(N29=0,"",N29/TrRoad_act!N38*100)</f>
        <v>3.7124280653852266</v>
      </c>
      <c r="O68" s="70">
        <f>IF(O29=0,"",O29/TrRoad_act!O38*100)</f>
        <v>4.003301458590717</v>
      </c>
      <c r="P68" s="70">
        <f>IF(P29=0,"",P29/TrRoad_act!P38*100)</f>
        <v>3.6956613675811689</v>
      </c>
      <c r="Q68" s="70">
        <f>IF(Q29=0,"",Q29/TrRoad_act!Q38*100)</f>
        <v>3.5784539025002395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>
        <f>IF(E32=0,"",E32/TrRoad_act!E39*100)</f>
        <v>2.6197125799083567</v>
      </c>
      <c r="F69" s="70">
        <f>IF(F32=0,"",F32/TrRoad_act!F39*100)</f>
        <v>2.6219065079379207</v>
      </c>
      <c r="G69" s="70">
        <f>IF(G32=0,"",G32/TrRoad_act!G39*100)</f>
        <v>2.625660982391345</v>
      </c>
      <c r="H69" s="70">
        <f>IF(H32=0,"",H32/TrRoad_act!H39*100)</f>
        <v>2.6291021634778922</v>
      </c>
      <c r="I69" s="70">
        <f>IF(I32=0,"",I32/TrRoad_act!I39*100)</f>
        <v>2.6249368240311726</v>
      </c>
      <c r="J69" s="70">
        <f>IF(J32=0,"",J32/TrRoad_act!J39*100)</f>
        <v>2.6279791616920987</v>
      </c>
      <c r="K69" s="70">
        <f>IF(K32=0,"",K32/TrRoad_act!K39*100)</f>
        <v>2.6329255795195206</v>
      </c>
      <c r="L69" s="70">
        <f>IF(L32=0,"",L32/TrRoad_act!L39*100)</f>
        <v>2.6383431063970462</v>
      </c>
      <c r="M69" s="70">
        <f>IF(M32=0,"",M32/TrRoad_act!M39*100)</f>
        <v>2.6398933900332273</v>
      </c>
      <c r="N69" s="70">
        <f>IF(N32=0,"",N32/TrRoad_act!N39*100)</f>
        <v>2.6468556454134555</v>
      </c>
      <c r="O69" s="70">
        <f>IF(O32=0,"",O32/TrRoad_act!O39*100)</f>
        <v>2.6583642678369253</v>
      </c>
      <c r="P69" s="70">
        <f>IF(P32=0,"",P32/TrRoad_act!P39*100)</f>
        <v>2.6737882509348232</v>
      </c>
      <c r="Q69" s="70">
        <f>IF(Q32=0,"",Q32/TrRoad_act!Q39*100)</f>
        <v>2.6831895795405245</v>
      </c>
    </row>
    <row r="70" spans="1:17" ht="11.45" customHeight="1" x14ac:dyDescent="0.25">
      <c r="A70" s="19" t="s">
        <v>28</v>
      </c>
      <c r="B70" s="21">
        <f>IF(B33=0,"",B33/TrRoad_act!B40*100)</f>
        <v>43.895308945826521</v>
      </c>
      <c r="C70" s="21">
        <f>IF(C33=0,"",C33/TrRoad_act!C40*100)</f>
        <v>41.302482454121815</v>
      </c>
      <c r="D70" s="21">
        <f>IF(D33=0,"",D33/TrRoad_act!D40*100)</f>
        <v>15.644141777821929</v>
      </c>
      <c r="E70" s="21">
        <f>IF(E33=0,"",E33/TrRoad_act!E40*100)</f>
        <v>31.460489860306339</v>
      </c>
      <c r="F70" s="21">
        <f>IF(F33=0,"",F33/TrRoad_act!F40*100)</f>
        <v>44.316139600019554</v>
      </c>
      <c r="G70" s="21">
        <f>IF(G33=0,"",G33/TrRoad_act!G40*100)</f>
        <v>26.077826143752951</v>
      </c>
      <c r="H70" s="21">
        <f>IF(H33=0,"",H33/TrRoad_act!H40*100)</f>
        <v>26.661253124704981</v>
      </c>
      <c r="I70" s="21">
        <f>IF(I33=0,"",I33/TrRoad_act!I40*100)</f>
        <v>29.000592167355354</v>
      </c>
      <c r="J70" s="21">
        <f>IF(J33=0,"",J33/TrRoad_act!J40*100)</f>
        <v>63.847354718340334</v>
      </c>
      <c r="K70" s="21">
        <f>IF(K33=0,"",K33/TrRoad_act!K40*100)</f>
        <v>45.926533603762934</v>
      </c>
      <c r="L70" s="21">
        <f>IF(L33=0,"",L33/TrRoad_act!L40*100)</f>
        <v>48.824093065033217</v>
      </c>
      <c r="M70" s="21">
        <f>IF(M33=0,"",M33/TrRoad_act!M40*100)</f>
        <v>42.740367116479732</v>
      </c>
      <c r="N70" s="21">
        <f>IF(N33=0,"",N33/TrRoad_act!N40*100)</f>
        <v>41.221749749110295</v>
      </c>
      <c r="O70" s="21">
        <f>IF(O33=0,"",O33/TrRoad_act!O40*100)</f>
        <v>40.389735842102723</v>
      </c>
      <c r="P70" s="21">
        <f>IF(P33=0,"",P33/TrRoad_act!P40*100)</f>
        <v>38.482690754120426</v>
      </c>
      <c r="Q70" s="21">
        <f>IF(Q33=0,"",Q33/TrRoad_act!Q40*100)</f>
        <v>37.375787651373663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>
        <f>IF(L34=0,"",L34/TrRoad_act!L41*100)</f>
        <v>12.809428741980261</v>
      </c>
      <c r="M71" s="20">
        <f>IF(M34=0,"",M34/TrRoad_act!M41*100)</f>
        <v>12.841452313835211</v>
      </c>
      <c r="N71" s="20">
        <f>IF(N34=0,"",N34/TrRoad_act!N41*100)</f>
        <v>12.873555944619799</v>
      </c>
      <c r="O71" s="20">
        <f>IF(O34=0,"",O34/TrRoad_act!O41*100)</f>
        <v>12.905739834481347</v>
      </c>
      <c r="P71" s="20">
        <f>IF(P34=0,"",P34/TrRoad_act!P41*100)</f>
        <v>12.938004184067553</v>
      </c>
      <c r="Q71" s="20">
        <f>IF(Q34=0,"",Q34/TrRoad_act!Q41*100)</f>
        <v>12.970349194527723</v>
      </c>
    </row>
    <row r="72" spans="1:17" ht="11.45" customHeight="1" x14ac:dyDescent="0.25">
      <c r="A72" s="62" t="s">
        <v>58</v>
      </c>
      <c r="B72" s="20">
        <f>IF(B36=0,"",B36/TrRoad_act!B42*100)</f>
        <v>43.895308945826521</v>
      </c>
      <c r="C72" s="20">
        <f>IF(C36=0,"",C36/TrRoad_act!C42*100)</f>
        <v>41.302482454121815</v>
      </c>
      <c r="D72" s="20">
        <f>IF(D36=0,"",D36/TrRoad_act!D42*100)</f>
        <v>15.644141777821929</v>
      </c>
      <c r="E72" s="20">
        <f>IF(E36=0,"",E36/TrRoad_act!E42*100)</f>
        <v>31.460489860306339</v>
      </c>
      <c r="F72" s="20">
        <f>IF(F36=0,"",F36/TrRoad_act!F42*100)</f>
        <v>44.316139600019554</v>
      </c>
      <c r="G72" s="20">
        <f>IF(G36=0,"",G36/TrRoad_act!G42*100)</f>
        <v>26.077826143752951</v>
      </c>
      <c r="H72" s="20">
        <f>IF(H36=0,"",H36/TrRoad_act!H42*100)</f>
        <v>26.661253124704981</v>
      </c>
      <c r="I72" s="20">
        <f>IF(I36=0,"",I36/TrRoad_act!I42*100)</f>
        <v>29.000592167355354</v>
      </c>
      <c r="J72" s="20">
        <f>IF(J36=0,"",J36/TrRoad_act!J42*100)</f>
        <v>63.847354718340334</v>
      </c>
      <c r="K72" s="20">
        <f>IF(K36=0,"",K36/TrRoad_act!K42*100)</f>
        <v>45.926533603762934</v>
      </c>
      <c r="L72" s="20">
        <f>IF(L36=0,"",L36/TrRoad_act!L42*100)</f>
        <v>49.132831136546578</v>
      </c>
      <c r="M72" s="20">
        <f>IF(M36=0,"",M36/TrRoad_act!M42*100)</f>
        <v>42.927856180253201</v>
      </c>
      <c r="N72" s="20">
        <f>IF(N36=0,"",N36/TrRoad_act!N42*100)</f>
        <v>41.362749210442409</v>
      </c>
      <c r="O72" s="20">
        <f>IF(O36=0,"",O36/TrRoad_act!O42*100)</f>
        <v>40.513822530800866</v>
      </c>
      <c r="P72" s="20">
        <f>IF(P36=0,"",P36/TrRoad_act!P42*100)</f>
        <v>38.569147258556846</v>
      </c>
      <c r="Q72" s="20">
        <f>IF(Q36=0,"",Q36/TrRoad_act!Q42*100)</f>
        <v>37.436456049142315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 t="str">
        <f>IF(O41=0,"",O41/TrRoad_act!O45*100)</f>
        <v/>
      </c>
      <c r="P75" s="20" t="str">
        <f>IF(P41=0,"",P41/TrRoad_act!P45*100)</f>
        <v/>
      </c>
      <c r="Q75" s="20" t="str">
        <f>IF(Q41=0,"",Q41/TrRoad_act!Q45*100)</f>
        <v/>
      </c>
    </row>
    <row r="76" spans="1:17" ht="11.45" customHeight="1" x14ac:dyDescent="0.25">
      <c r="A76" s="25" t="s">
        <v>18</v>
      </c>
      <c r="B76" s="24">
        <f>IF(B42=0,"",B42/TrRoad_act!B46*100)</f>
        <v>10.122538149709417</v>
      </c>
      <c r="C76" s="24">
        <f>IF(C42=0,"",C42/TrRoad_act!C46*100)</f>
        <v>9.3816109870887345</v>
      </c>
      <c r="D76" s="24">
        <f>IF(D42=0,"",D42/TrRoad_act!D46*100)</f>
        <v>2.9819612171417744</v>
      </c>
      <c r="E76" s="24">
        <f>IF(E42=0,"",E42/TrRoad_act!E46*100)</f>
        <v>6.6765203519530916</v>
      </c>
      <c r="F76" s="24">
        <f>IF(F42=0,"",F42/TrRoad_act!F46*100)</f>
        <v>10.205648847320163</v>
      </c>
      <c r="G76" s="24">
        <f>IF(G42=0,"",G42/TrRoad_act!G46*100)</f>
        <v>5.3088561682377513</v>
      </c>
      <c r="H76" s="24">
        <f>IF(H42=0,"",H42/TrRoad_act!H46*100)</f>
        <v>5.2691331573620079</v>
      </c>
      <c r="I76" s="24">
        <f>IF(I42=0,"",I42/TrRoad_act!I46*100)</f>
        <v>5.7346735685925641</v>
      </c>
      <c r="J76" s="24">
        <f>IF(J42=0,"",J42/TrRoad_act!J46*100)</f>
        <v>12.360730954026609</v>
      </c>
      <c r="K76" s="24">
        <f>IF(K42=0,"",K42/TrRoad_act!K46*100)</f>
        <v>8.9553124726523379</v>
      </c>
      <c r="L76" s="24">
        <f>IF(L42=0,"",L42/TrRoad_act!L46*100)</f>
        <v>9.2623808676349153</v>
      </c>
      <c r="M76" s="24">
        <f>IF(M42=0,"",M42/TrRoad_act!M46*100)</f>
        <v>8.206209353879137</v>
      </c>
      <c r="N76" s="24">
        <f>IF(N42=0,"",N42/TrRoad_act!N46*100)</f>
        <v>7.7690034904968881</v>
      </c>
      <c r="O76" s="24">
        <f>IF(O42=0,"",O42/TrRoad_act!O46*100)</f>
        <v>7.5521092478766008</v>
      </c>
      <c r="P76" s="24">
        <f>IF(P42=0,"",P42/TrRoad_act!P46*100)</f>
        <v>6.8872553014386915</v>
      </c>
      <c r="Q76" s="24">
        <f>IF(Q42=0,"",Q42/TrRoad_act!Q46*100)</f>
        <v>6.630335832778246</v>
      </c>
    </row>
    <row r="77" spans="1:17" ht="11.45" customHeight="1" x14ac:dyDescent="0.25">
      <c r="A77" s="23" t="s">
        <v>27</v>
      </c>
      <c r="B77" s="22">
        <f>IF(B43=0,"",B43/TrRoad_act!B47*100)</f>
        <v>6.1463348633809316</v>
      </c>
      <c r="C77" s="22">
        <f>IF(C43=0,"",C43/TrRoad_act!C47*100)</f>
        <v>5.8001882141535894</v>
      </c>
      <c r="D77" s="22">
        <f>IF(D43=0,"",D43/TrRoad_act!D47*100)</f>
        <v>2.3735712140275562</v>
      </c>
      <c r="E77" s="22">
        <f>IF(E43=0,"",E43/TrRoad_act!E47*100)</f>
        <v>4.4643710516148527</v>
      </c>
      <c r="F77" s="22">
        <f>IF(F43=0,"",F43/TrRoad_act!F47*100)</f>
        <v>6.1502358512912476</v>
      </c>
      <c r="G77" s="22">
        <f>IF(G43=0,"",G43/TrRoad_act!G47*100)</f>
        <v>3.7111065497264852</v>
      </c>
      <c r="H77" s="22">
        <f>IF(H43=0,"",H43/TrRoad_act!H47*100)</f>
        <v>3.7579722608631383</v>
      </c>
      <c r="I77" s="22">
        <f>IF(I43=0,"",I43/TrRoad_act!I47*100)</f>
        <v>4.0114281990303891</v>
      </c>
      <c r="J77" s="22">
        <f>IF(J43=0,"",J43/TrRoad_act!J47*100)</f>
        <v>8.5104256436888299</v>
      </c>
      <c r="K77" s="22">
        <f>IF(K43=0,"",K43/TrRoad_act!K47*100)</f>
        <v>6.2290318374945137</v>
      </c>
      <c r="L77" s="22">
        <f>IF(L43=0,"",L43/TrRoad_act!L47*100)</f>
        <v>6.6463859824711466</v>
      </c>
      <c r="M77" s="22">
        <f>IF(M43=0,"",M43/TrRoad_act!M47*100)</f>
        <v>5.9894733057256424</v>
      </c>
      <c r="N77" s="22">
        <f>IF(N43=0,"",N43/TrRoad_act!N47*100)</f>
        <v>5.7388875432645019</v>
      </c>
      <c r="O77" s="22">
        <f>IF(O43=0,"",O43/TrRoad_act!O47*100)</f>
        <v>5.570579392820834</v>
      </c>
      <c r="P77" s="22">
        <f>IF(P43=0,"",P43/TrRoad_act!P47*100)</f>
        <v>5.2762848062092447</v>
      </c>
      <c r="Q77" s="22">
        <f>IF(Q43=0,"",Q43/TrRoad_act!Q47*100)</f>
        <v>5.1372343742030449</v>
      </c>
    </row>
    <row r="78" spans="1:17" ht="11.45" customHeight="1" x14ac:dyDescent="0.25">
      <c r="A78" s="62" t="s">
        <v>59</v>
      </c>
      <c r="B78" s="70">
        <f>IF(B44=0,"",B44/TrRoad_act!B48*100)</f>
        <v>7.262497434177523</v>
      </c>
      <c r="C78" s="70">
        <f>IF(C44=0,"",C44/TrRoad_act!C48*100)</f>
        <v>7.1237415182727917</v>
      </c>
      <c r="D78" s="70">
        <f>IF(D44=0,"",D44/TrRoad_act!D48*100)</f>
        <v>7.3163529186312735</v>
      </c>
      <c r="E78" s="70">
        <f>IF(E44=0,"",E44/TrRoad_act!E48*100)</f>
        <v>7.072985918615041</v>
      </c>
      <c r="F78" s="70">
        <f>IF(F44=0,"",F44/TrRoad_act!F48*100)</f>
        <v>6.7627493664333942</v>
      </c>
      <c r="G78" s="70">
        <f>IF(G44=0,"",G44/TrRoad_act!G48*100)</f>
        <v>6.8492348713679414</v>
      </c>
      <c r="H78" s="70">
        <f>IF(H44=0,"",H44/TrRoad_act!H48*100)</f>
        <v>6.9736758985124627</v>
      </c>
      <c r="I78" s="70">
        <f>IF(I44=0,"",I44/TrRoad_act!I48*100)</f>
        <v>6.6625506366900904</v>
      </c>
      <c r="J78" s="70">
        <f>IF(J44=0,"",J44/TrRoad_act!J48*100)</f>
        <v>6.6121578439931188</v>
      </c>
      <c r="K78" s="70">
        <f>IF(K44=0,"",K44/TrRoad_act!K48*100)</f>
        <v>6.5892028618779133</v>
      </c>
      <c r="L78" s="70">
        <f>IF(L44=0,"",L44/TrRoad_act!L48*100)</f>
        <v>6.7965402579337209</v>
      </c>
      <c r="M78" s="70">
        <f>IF(M44=0,"",M44/TrRoad_act!M48*100)</f>
        <v>6.6909284480813191</v>
      </c>
      <c r="N78" s="70">
        <f>IF(N44=0,"",N44/TrRoad_act!N48*100)</f>
        <v>6.6806332088582385</v>
      </c>
      <c r="O78" s="70">
        <f>IF(O44=0,"",O44/TrRoad_act!O48*100)</f>
        <v>6.5921558807726948</v>
      </c>
      <c r="P78" s="70">
        <f>IF(P44=0,"",P44/TrRoad_act!P48*100)</f>
        <v>6.1671016403155789</v>
      </c>
      <c r="Q78" s="70">
        <f>IF(Q44=0,"",Q44/TrRoad_act!Q48*100)</f>
        <v>6.1031882230887256</v>
      </c>
    </row>
    <row r="79" spans="1:17" ht="11.45" customHeight="1" x14ac:dyDescent="0.25">
      <c r="A79" s="62" t="s">
        <v>58</v>
      </c>
      <c r="B79" s="70">
        <f>IF(B46=0,"",B46/TrRoad_act!B49*100)</f>
        <v>6.108512864296193</v>
      </c>
      <c r="C79" s="70">
        <f>IF(C46=0,"",C46/TrRoad_act!C49*100)</f>
        <v>5.7457593022893638</v>
      </c>
      <c r="D79" s="70">
        <f>IF(D46=0,"",D46/TrRoad_act!D49*100)</f>
        <v>2.1750156537017484</v>
      </c>
      <c r="E79" s="70">
        <f>IF(E46=0,"",E46/TrRoad_act!E49*100)</f>
        <v>4.3637121781505899</v>
      </c>
      <c r="F79" s="70">
        <f>IF(F46=0,"",F46/TrRoad_act!F49*100)</f>
        <v>6.1269545149368394</v>
      </c>
      <c r="G79" s="70">
        <f>IF(G46=0,"",G46/TrRoad_act!G49*100)</f>
        <v>3.5910925615952127</v>
      </c>
      <c r="H79" s="70">
        <f>IF(H46=0,"",H46/TrRoad_act!H49*100)</f>
        <v>3.6408307119180381</v>
      </c>
      <c r="I79" s="70">
        <f>IF(I46=0,"",I46/TrRoad_act!I49*100)</f>
        <v>3.9244794017157463</v>
      </c>
      <c r="J79" s="70">
        <f>IF(J46=0,"",J46/TrRoad_act!J49*100)</f>
        <v>8.5661125894346082</v>
      </c>
      <c r="K79" s="70">
        <f>IF(K46=0,"",K46/TrRoad_act!K49*100)</f>
        <v>6.2192105482748348</v>
      </c>
      <c r="L79" s="70">
        <f>IF(L46=0,"",L46/TrRoad_act!L49*100)</f>
        <v>6.6420792812628529</v>
      </c>
      <c r="M79" s="70">
        <f>IF(M46=0,"",M46/TrRoad_act!M49*100)</f>
        <v>5.970348739283641</v>
      </c>
      <c r="N79" s="70">
        <f>IF(N46=0,"",N46/TrRoad_act!N49*100)</f>
        <v>5.713996462291612</v>
      </c>
      <c r="O79" s="70">
        <f>IF(O46=0,"",O46/TrRoad_act!O49*100)</f>
        <v>5.5444041503675034</v>
      </c>
      <c r="P79" s="70">
        <f>IF(P46=0,"",P46/TrRoad_act!P49*100)</f>
        <v>5.2424174703503876</v>
      </c>
      <c r="Q79" s="70">
        <f>IF(Q46=0,"",Q46/TrRoad_act!Q49*100)</f>
        <v>5.1027804781146102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>
        <f>IF(J51=0,"",J51/TrRoad_act!J52*100)</f>
        <v>3.9155701857505032</v>
      </c>
      <c r="K82" s="70">
        <f>IF(K51=0,"",K51/TrRoad_act!K52*100)</f>
        <v>3.9253591112148789</v>
      </c>
      <c r="L82" s="70">
        <f>IF(L51=0,"",L51/TrRoad_act!L52*100)</f>
        <v>3.935797141778246</v>
      </c>
      <c r="M82" s="70">
        <f>IF(M51=0,"",M51/TrRoad_act!M52*100)</f>
        <v>3.9472355862457369</v>
      </c>
      <c r="N82" s="70">
        <f>IF(N51=0,"",N51/TrRoad_act!N52*100)</f>
        <v>3.9571036752113513</v>
      </c>
      <c r="O82" s="70">
        <f>IF(O51=0,"",O51/TrRoad_act!O52*100)</f>
        <v>3.9887673600981102</v>
      </c>
      <c r="P82" s="70">
        <f>IF(P51=0,"",P51/TrRoad_act!P52*100)</f>
        <v>4.0016414759527832</v>
      </c>
      <c r="Q82" s="70">
        <f>IF(Q51=0,"",Q51/TrRoad_act!Q52*100)</f>
        <v>4.0132359826053623</v>
      </c>
    </row>
    <row r="83" spans="1:17" ht="11.45" customHeight="1" x14ac:dyDescent="0.25">
      <c r="A83" s="19" t="s">
        <v>24</v>
      </c>
      <c r="B83" s="21">
        <f>IF(B52=0,"",B52/TrRoad_act!B53*100)</f>
        <v>13.529832592566555</v>
      </c>
      <c r="C83" s="21">
        <f>IF(C52=0,"",C52/TrRoad_act!C53*100)</f>
        <v>12.68420402962837</v>
      </c>
      <c r="D83" s="21">
        <f>IF(D52=0,"",D52/TrRoad_act!D53*100)</f>
        <v>4.7939027661233204</v>
      </c>
      <c r="E83" s="21">
        <f>IF(E52=0,"",E52/TrRoad_act!E53*100)</f>
        <v>9.6121944363440868</v>
      </c>
      <c r="F83" s="21">
        <f>IF(F52=0,"",F52/TrRoad_act!F53*100)</f>
        <v>13.489387253475304</v>
      </c>
      <c r="G83" s="21">
        <f>IF(G52=0,"",G52/TrRoad_act!G53*100)</f>
        <v>7.9076110117120031</v>
      </c>
      <c r="H83" s="21">
        <f>IF(H52=0,"",H52/TrRoad_act!H53*100)</f>
        <v>8.0532284413627497</v>
      </c>
      <c r="I83" s="21">
        <f>IF(I52=0,"",I52/TrRoad_act!I53*100)</f>
        <v>8.729914369797477</v>
      </c>
      <c r="J83" s="21">
        <f>IF(J52=0,"",J52/TrRoad_act!J53*100)</f>
        <v>19.13602515039619</v>
      </c>
      <c r="K83" s="21">
        <f>IF(K52=0,"",K52/TrRoad_act!K53*100)</f>
        <v>13.934437906907771</v>
      </c>
      <c r="L83" s="21">
        <f>IF(L52=0,"",L52/TrRoad_act!L53*100)</f>
        <v>14.999958481581174</v>
      </c>
      <c r="M83" s="21">
        <f>IF(M52=0,"",M52/TrRoad_act!M53*100)</f>
        <v>13.59886538466416</v>
      </c>
      <c r="N83" s="21">
        <f>IF(N52=0,"",N52/TrRoad_act!N53*100)</f>
        <v>13.138165332804691</v>
      </c>
      <c r="O83" s="21">
        <f>IF(O52=0,"",O52/TrRoad_act!O53*100)</f>
        <v>12.882849391594572</v>
      </c>
      <c r="P83" s="21">
        <f>IF(P52=0,"",P52/TrRoad_act!P53*100)</f>
        <v>12.307214434989792</v>
      </c>
      <c r="Q83" s="21">
        <f>IF(Q52=0,"",Q52/TrRoad_act!Q53*100)</f>
        <v>12.099346522686199</v>
      </c>
    </row>
    <row r="84" spans="1:17" ht="11.45" customHeight="1" x14ac:dyDescent="0.25">
      <c r="A84" s="17" t="s">
        <v>23</v>
      </c>
      <c r="B84" s="20">
        <f>IF(B53=0,"",B53/TrRoad_act!B54*100)</f>
        <v>13.529832592566555</v>
      </c>
      <c r="C84" s="20">
        <f>IF(C53=0,"",C53/TrRoad_act!C54*100)</f>
        <v>12.68420402962837</v>
      </c>
      <c r="D84" s="20">
        <f>IF(D53=0,"",D53/TrRoad_act!D54*100)</f>
        <v>4.7939027661233204</v>
      </c>
      <c r="E84" s="20">
        <f>IF(E53=0,"",E53/TrRoad_act!E54*100)</f>
        <v>9.6121944363440868</v>
      </c>
      <c r="F84" s="20">
        <f>IF(F53=0,"",F53/TrRoad_act!F54*100)</f>
        <v>13.489387253475304</v>
      </c>
      <c r="G84" s="20">
        <f>IF(G53=0,"",G53/TrRoad_act!G54*100)</f>
        <v>7.9076110117120031</v>
      </c>
      <c r="H84" s="20">
        <f>IF(H53=0,"",H53/TrRoad_act!H54*100)</f>
        <v>8.0532284413627497</v>
      </c>
      <c r="I84" s="20">
        <f>IF(I53=0,"",I53/TrRoad_act!I54*100)</f>
        <v>8.729914369797477</v>
      </c>
      <c r="J84" s="20">
        <f>IF(J53=0,"",J53/TrRoad_act!J54*100)</f>
        <v>19.13602515039619</v>
      </c>
      <c r="K84" s="20">
        <f>IF(K53=0,"",K53/TrRoad_act!K54*100)</f>
        <v>13.934437906907771</v>
      </c>
      <c r="L84" s="20">
        <f>IF(L53=0,"",L53/TrRoad_act!L54*100)</f>
        <v>14.999958481581174</v>
      </c>
      <c r="M84" s="20">
        <f>IF(M53=0,"",M53/TrRoad_act!M54*100)</f>
        <v>13.59886538466416</v>
      </c>
      <c r="N84" s="20">
        <f>IF(N53=0,"",N53/TrRoad_act!N54*100)</f>
        <v>13.138165332804691</v>
      </c>
      <c r="O84" s="20">
        <f>IF(O53=0,"",O53/TrRoad_act!O54*100)</f>
        <v>12.882849391594572</v>
      </c>
      <c r="P84" s="20">
        <f>IF(P53=0,"",P53/TrRoad_act!P54*100)</f>
        <v>12.307214434989792</v>
      </c>
      <c r="Q84" s="20">
        <f>IF(Q53=0,"",Q53/TrRoad_act!Q54*100)</f>
        <v>12.099346522686199</v>
      </c>
    </row>
    <row r="85" spans="1:17" ht="11.45" customHeight="1" x14ac:dyDescent="0.25">
      <c r="A85" s="15" t="s">
        <v>22</v>
      </c>
      <c r="B85" s="69" t="str">
        <f>IF(B55=0,"",B55/TrRoad_act!B55*100)</f>
        <v/>
      </c>
      <c r="C85" s="69" t="str">
        <f>IF(C55=0,"",C55/TrRoad_act!C55*100)</f>
        <v/>
      </c>
      <c r="D85" s="69" t="str">
        <f>IF(D55=0,"",D55/TrRoad_act!D55*100)</f>
        <v/>
      </c>
      <c r="E85" s="69" t="str">
        <f>IF(E55=0,"",E55/TrRoad_act!E55*100)</f>
        <v/>
      </c>
      <c r="F85" s="69" t="str">
        <f>IF(F55=0,"",F55/TrRoad_act!F55*100)</f>
        <v/>
      </c>
      <c r="G85" s="69" t="str">
        <f>IF(G55=0,"",G55/TrRoad_act!G55*100)</f>
        <v/>
      </c>
      <c r="H85" s="69" t="str">
        <f>IF(H55=0,"",H55/TrRoad_act!H55*100)</f>
        <v/>
      </c>
      <c r="I85" s="69" t="str">
        <f>IF(I55=0,"",I55/TrRoad_act!I55*100)</f>
        <v/>
      </c>
      <c r="J85" s="69" t="str">
        <f>IF(J55=0,"",J55/TrRoad_act!J55*100)</f>
        <v/>
      </c>
      <c r="K85" s="69" t="str">
        <f>IF(K55=0,"",K55/TrRoad_act!K55*100)</f>
        <v/>
      </c>
      <c r="L85" s="69" t="str">
        <f>IF(L55=0,"",L55/TrRoad_act!L55*100)</f>
        <v/>
      </c>
      <c r="M85" s="69" t="str">
        <f>IF(M55=0,"",M55/TrRoad_act!M55*100)</f>
        <v/>
      </c>
      <c r="N85" s="69" t="str">
        <f>IF(N55=0,"",N55/TrRoad_act!N55*100)</f>
        <v/>
      </c>
      <c r="O85" s="69" t="str">
        <f>IF(O55=0,"",O55/TrRoad_act!O55*100)</f>
        <v/>
      </c>
      <c r="P85" s="69" t="str">
        <f>IF(P55=0,"",P55/TrRoad_act!P55*100)</f>
        <v/>
      </c>
      <c r="Q85" s="69" t="str">
        <f>IF(Q55=0,"",Q55/TrRoad_act!Q55*100)</f>
        <v/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42.52451538578071</v>
      </c>
      <c r="C88" s="79">
        <f>IF(TrRoad_act!C4=0,"",C18/TrRoad_act!C4*1000)</f>
        <v>40.366692812201208</v>
      </c>
      <c r="D88" s="79">
        <f>IF(TrRoad_act!D4=0,"",D18/TrRoad_act!D4*1000)</f>
        <v>37.359589773874276</v>
      </c>
      <c r="E88" s="79">
        <f>IF(TrRoad_act!E4=0,"",E18/TrRoad_act!E4*1000)</f>
        <v>38.190806601576583</v>
      </c>
      <c r="F88" s="79">
        <f>IF(TrRoad_act!F4=0,"",F18/TrRoad_act!F4*1000)</f>
        <v>35.514680886156853</v>
      </c>
      <c r="G88" s="79">
        <f>IF(TrRoad_act!G4=0,"",G18/TrRoad_act!G4*1000)</f>
        <v>34.940977505932565</v>
      </c>
      <c r="H88" s="79">
        <f>IF(TrRoad_act!H4=0,"",H18/TrRoad_act!H4*1000)</f>
        <v>37.79783626575815</v>
      </c>
      <c r="I88" s="79">
        <f>IF(TrRoad_act!I4=0,"",I18/TrRoad_act!I4*1000)</f>
        <v>32.905052175901503</v>
      </c>
      <c r="J88" s="79">
        <f>IF(TrRoad_act!J4=0,"",J18/TrRoad_act!J4*1000)</f>
        <v>43.662556365185978</v>
      </c>
      <c r="K88" s="79">
        <f>IF(TrRoad_act!K4=0,"",K18/TrRoad_act!K4*1000)</f>
        <v>40.481036804061347</v>
      </c>
      <c r="L88" s="79">
        <f>IF(TrRoad_act!L4=0,"",L18/TrRoad_act!L4*1000)</f>
        <v>45.876940115830621</v>
      </c>
      <c r="M88" s="79">
        <f>IF(TrRoad_act!M4=0,"",M18/TrRoad_act!M4*1000)</f>
        <v>44.218229347802676</v>
      </c>
      <c r="N88" s="79">
        <f>IF(TrRoad_act!N4=0,"",N18/TrRoad_act!N4*1000)</f>
        <v>44.957602964876685</v>
      </c>
      <c r="O88" s="79">
        <f>IF(TrRoad_act!O4=0,"",O18/TrRoad_act!O4*1000)</f>
        <v>44.917082330743064</v>
      </c>
      <c r="P88" s="79">
        <f>IF(TrRoad_act!P4=0,"",P18/TrRoad_act!P4*1000)</f>
        <v>41.119862979418869</v>
      </c>
      <c r="Q88" s="79">
        <f>IF(TrRoad_act!Q4=0,"",Q18/TrRoad_act!Q4*1000)</f>
        <v>41.292731609680516</v>
      </c>
    </row>
    <row r="89" spans="1:17" ht="11.45" customHeight="1" x14ac:dyDescent="0.25">
      <c r="A89" s="23" t="s">
        <v>30</v>
      </c>
      <c r="B89" s="78">
        <f>IF(TrRoad_act!B5=0,"",B19/TrRoad_act!B5*1000)</f>
        <v>36.783209617877915</v>
      </c>
      <c r="C89" s="78">
        <f>IF(TrRoad_act!C5=0,"",C19/TrRoad_act!C5*1000)</f>
        <v>36.627667294407722</v>
      </c>
      <c r="D89" s="78">
        <f>IF(TrRoad_act!D5=0,"",D19/TrRoad_act!D5*1000)</f>
        <v>36.473640147570791</v>
      </c>
      <c r="E89" s="78">
        <f>IF(TrRoad_act!E5=0,"",E19/TrRoad_act!E5*1000)</f>
        <v>36.315222162733505</v>
      </c>
      <c r="F89" s="78">
        <f>IF(TrRoad_act!F5=0,"",F19/TrRoad_act!F5*1000)</f>
        <v>36.162786516607426</v>
      </c>
      <c r="G89" s="78">
        <f>IF(TrRoad_act!G5=0,"",G19/TrRoad_act!G5*1000)</f>
        <v>36.03216382009925</v>
      </c>
      <c r="H89" s="78">
        <f>IF(TrRoad_act!H5=0,"",H19/TrRoad_act!H5*1000)</f>
        <v>35.889726365468825</v>
      </c>
      <c r="I89" s="78">
        <f>IF(TrRoad_act!I5=0,"",I19/TrRoad_act!I5*1000)</f>
        <v>35.667681953797761</v>
      </c>
      <c r="J89" s="78">
        <f>IF(TrRoad_act!J5=0,"",J19/TrRoad_act!J5*1000)</f>
        <v>35.173643793909235</v>
      </c>
      <c r="K89" s="78">
        <f>IF(TrRoad_act!K5=0,"",K19/TrRoad_act!K5*1000)</f>
        <v>34.741142446386768</v>
      </c>
      <c r="L89" s="78">
        <f>IF(TrRoad_act!L5=0,"",L19/TrRoad_act!L5*1000)</f>
        <v>34.200180779220595</v>
      </c>
      <c r="M89" s="78">
        <f>IF(TrRoad_act!M5=0,"",M19/TrRoad_act!M5*1000)</f>
        <v>33.741075706031204</v>
      </c>
      <c r="N89" s="78">
        <f>IF(TrRoad_act!N5=0,"",N19/TrRoad_act!N5*1000)</f>
        <v>33.141775366385161</v>
      </c>
      <c r="O89" s="78">
        <f>IF(TrRoad_act!O5=0,"",O19/TrRoad_act!O5*1000)</f>
        <v>32.629789878793801</v>
      </c>
      <c r="P89" s="78">
        <f>IF(TrRoad_act!P5=0,"",P19/TrRoad_act!P5*1000)</f>
        <v>32.13561142215665</v>
      </c>
      <c r="Q89" s="78">
        <f>IF(TrRoad_act!Q5=0,"",Q19/TrRoad_act!Q5*1000)</f>
        <v>31.510411527574242</v>
      </c>
    </row>
    <row r="90" spans="1:17" ht="11.45" customHeight="1" x14ac:dyDescent="0.25">
      <c r="A90" s="19" t="s">
        <v>29</v>
      </c>
      <c r="B90" s="76">
        <f>IF(TrRoad_act!B6=0,"",B21/TrRoad_act!B6*1000)</f>
        <v>46.134417872556</v>
      </c>
      <c r="C90" s="76">
        <f>IF(TrRoad_act!C6=0,"",C21/TrRoad_act!C6*1000)</f>
        <v>43.899084563352638</v>
      </c>
      <c r="D90" s="76">
        <f>IF(TrRoad_act!D6=0,"",D21/TrRoad_act!D6*1000)</f>
        <v>44.404969030426713</v>
      </c>
      <c r="E90" s="76">
        <f>IF(TrRoad_act!E6=0,"",E21/TrRoad_act!E6*1000)</f>
        <v>42.745149895456223</v>
      </c>
      <c r="F90" s="76">
        <f>IF(TrRoad_act!F6=0,"",F21/TrRoad_act!F6*1000)</f>
        <v>37.134970218977493</v>
      </c>
      <c r="G90" s="76">
        <f>IF(TrRoad_act!G6=0,"",G21/TrRoad_act!G6*1000)</f>
        <v>39.269386408887641</v>
      </c>
      <c r="H90" s="76">
        <f>IF(TrRoad_act!H6=0,"",H21/TrRoad_act!H6*1000)</f>
        <v>42.730707092561019</v>
      </c>
      <c r="I90" s="76">
        <f>IF(TrRoad_act!I6=0,"",I21/TrRoad_act!I6*1000)</f>
        <v>36.091828717722379</v>
      </c>
      <c r="J90" s="76">
        <f>IF(TrRoad_act!J6=0,"",J21/TrRoad_act!J6*1000)</f>
        <v>43.755789660530176</v>
      </c>
      <c r="K90" s="76">
        <f>IF(TrRoad_act!K6=0,"",K21/TrRoad_act!K6*1000)</f>
        <v>42.208149390556713</v>
      </c>
      <c r="L90" s="76">
        <f>IF(TrRoad_act!L6=0,"",L21/TrRoad_act!L6*1000)</f>
        <v>47.725728898633527</v>
      </c>
      <c r="M90" s="76">
        <f>IF(TrRoad_act!M6=0,"",M21/TrRoad_act!M6*1000)</f>
        <v>45.079934964312066</v>
      </c>
      <c r="N90" s="76">
        <f>IF(TrRoad_act!N6=0,"",N21/TrRoad_act!N6*1000)</f>
        <v>44.839398926998001</v>
      </c>
      <c r="O90" s="76">
        <f>IF(TrRoad_act!O6=0,"",O21/TrRoad_act!O6*1000)</f>
        <v>44.633924029085783</v>
      </c>
      <c r="P90" s="76">
        <f>IF(TrRoad_act!P6=0,"",P21/TrRoad_act!P6*1000)</f>
        <v>39.100418873683502</v>
      </c>
      <c r="Q90" s="76">
        <f>IF(TrRoad_act!Q6=0,"",Q21/TrRoad_act!Q6*1000)</f>
        <v>39.15633897927043</v>
      </c>
    </row>
    <row r="91" spans="1:17" ht="11.45" customHeight="1" x14ac:dyDescent="0.25">
      <c r="A91" s="62" t="s">
        <v>59</v>
      </c>
      <c r="B91" s="77">
        <f>IF(TrRoad_act!B7=0,"",B22/TrRoad_act!B7*1000)</f>
        <v>48.754258363279696</v>
      </c>
      <c r="C91" s="77">
        <f>IF(TrRoad_act!C7=0,"",C22/TrRoad_act!C7*1000)</f>
        <v>46.609772950036515</v>
      </c>
      <c r="D91" s="77">
        <f>IF(TrRoad_act!D7=0,"",D22/TrRoad_act!D7*1000)</f>
        <v>51.251248619938544</v>
      </c>
      <c r="E91" s="77">
        <f>IF(TrRoad_act!E7=0,"",E22/TrRoad_act!E7*1000)</f>
        <v>46.864407773474618</v>
      </c>
      <c r="F91" s="77">
        <f>IF(TrRoad_act!F7=0,"",F22/TrRoad_act!F7*1000)</f>
        <v>38.352455044770608</v>
      </c>
      <c r="G91" s="77">
        <f>IF(TrRoad_act!G7=0,"",G22/TrRoad_act!G7*1000)</f>
        <v>43.461537399925035</v>
      </c>
      <c r="H91" s="77">
        <f>IF(TrRoad_act!H7=0,"",H22/TrRoad_act!H7*1000)</f>
        <v>47.592279722147936</v>
      </c>
      <c r="I91" s="77">
        <f>IF(TrRoad_act!I7=0,"",I22/TrRoad_act!I7*1000)</f>
        <v>39.59937428300816</v>
      </c>
      <c r="J91" s="77">
        <f>IF(TrRoad_act!J7=0,"",J22/TrRoad_act!J7*1000)</f>
        <v>42.003593677566073</v>
      </c>
      <c r="K91" s="77">
        <f>IF(TrRoad_act!K7=0,"",K22/TrRoad_act!K7*1000)</f>
        <v>43.146050628965732</v>
      </c>
      <c r="L91" s="77">
        <f>IF(TrRoad_act!L7=0,"",L22/TrRoad_act!L7*1000)</f>
        <v>50.720290326825271</v>
      </c>
      <c r="M91" s="77">
        <f>IF(TrRoad_act!M7=0,"",M22/TrRoad_act!M7*1000)</f>
        <v>49.183196935610788</v>
      </c>
      <c r="N91" s="77">
        <f>IF(TrRoad_act!N7=0,"",N22/TrRoad_act!N7*1000)</f>
        <v>49.935390652915459</v>
      </c>
      <c r="O91" s="77">
        <f>IF(TrRoad_act!O7=0,"",O22/TrRoad_act!O7*1000)</f>
        <v>50.263196177866163</v>
      </c>
      <c r="P91" s="77">
        <f>IF(TrRoad_act!P7=0,"",P22/TrRoad_act!P7*1000)</f>
        <v>41.615459441387578</v>
      </c>
      <c r="Q91" s="77">
        <f>IF(TrRoad_act!Q7=0,"",Q22/TrRoad_act!Q7*1000)</f>
        <v>42.145363274347886</v>
      </c>
    </row>
    <row r="92" spans="1:17" ht="11.45" customHeight="1" x14ac:dyDescent="0.25">
      <c r="A92" s="62" t="s">
        <v>58</v>
      </c>
      <c r="B92" s="77">
        <f>IF(TrRoad_act!B8=0,"",B24/TrRoad_act!B8*1000)</f>
        <v>31.589887699257634</v>
      </c>
      <c r="C92" s="77">
        <f>IF(TrRoad_act!C8=0,"",C24/TrRoad_act!C8*1000)</f>
        <v>30.332332600591354</v>
      </c>
      <c r="D92" s="77">
        <f>IF(TrRoad_act!D8=0,"",D24/TrRoad_act!D8*1000)</f>
        <v>11.687803559861802</v>
      </c>
      <c r="E92" s="77">
        <f>IF(TrRoad_act!E8=0,"",E24/TrRoad_act!E8*1000)</f>
        <v>23.883693039435752</v>
      </c>
      <c r="F92" s="77">
        <f>IF(TrRoad_act!F8=0,"",F24/TrRoad_act!F8*1000)</f>
        <v>32.051342763040303</v>
      </c>
      <c r="G92" s="77">
        <f>IF(TrRoad_act!G8=0,"",G24/TrRoad_act!G8*1000)</f>
        <v>20.369372660128438</v>
      </c>
      <c r="H92" s="77">
        <f>IF(TrRoad_act!H8=0,"",H24/TrRoad_act!H8*1000)</f>
        <v>21.092819479104655</v>
      </c>
      <c r="I92" s="77">
        <f>IF(TrRoad_act!I8=0,"",I24/TrRoad_act!I8*1000)</f>
        <v>21.847435311417229</v>
      </c>
      <c r="J92" s="77">
        <f>IF(TrRoad_act!J8=0,"",J24/TrRoad_act!J8*1000)</f>
        <v>51.276349058431087</v>
      </c>
      <c r="K92" s="77">
        <f>IF(TrRoad_act!K8=0,"",K24/TrRoad_act!K8*1000)</f>
        <v>38.35267860193612</v>
      </c>
      <c r="L92" s="77">
        <f>IF(TrRoad_act!L8=0,"",L24/TrRoad_act!L8*1000)</f>
        <v>42.33330957075006</v>
      </c>
      <c r="M92" s="77">
        <f>IF(TrRoad_act!M8=0,"",M24/TrRoad_act!M8*1000)</f>
        <v>38.575964839816365</v>
      </c>
      <c r="N92" s="77">
        <f>IF(TrRoad_act!N8=0,"",N24/TrRoad_act!N8*1000)</f>
        <v>37.46106116698104</v>
      </c>
      <c r="O92" s="77">
        <f>IF(TrRoad_act!O8=0,"",O24/TrRoad_act!O8*1000)</f>
        <v>36.888037559175864</v>
      </c>
      <c r="P92" s="77">
        <f>IF(TrRoad_act!P8=0,"",P24/TrRoad_act!P8*1000)</f>
        <v>35.206020467651733</v>
      </c>
      <c r="Q92" s="77">
        <f>IF(TrRoad_act!Q8=0,"",Q24/TrRoad_act!Q8*1000)</f>
        <v>34.68096731038802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 t="str">
        <f>IF(TrRoad_act!G9=0,"",G26/TrRoad_act!G9*1000)</f>
        <v/>
      </c>
      <c r="H93" s="77" t="str">
        <f>IF(TrRoad_act!H9=0,"",H26/TrRoad_act!H9*1000)</f>
        <v/>
      </c>
      <c r="I93" s="77" t="str">
        <f>IF(TrRoad_act!I9=0,"",I26/TrRoad_act!I9*1000)</f>
        <v/>
      </c>
      <c r="J93" s="77" t="str">
        <f>IF(TrRoad_act!J9=0,"",J26/TrRoad_act!J9*1000)</f>
        <v/>
      </c>
      <c r="K93" s="77" t="str">
        <f>IF(TrRoad_act!K9=0,"",K26/TrRoad_act!K9*1000)</f>
        <v/>
      </c>
      <c r="L93" s="77" t="str">
        <f>IF(TrRoad_act!L9=0,"",L26/TrRoad_act!L9*1000)</f>
        <v/>
      </c>
      <c r="M93" s="77" t="str">
        <f>IF(TrRoad_act!M9=0,"",M26/TrRoad_act!M9*1000)</f>
        <v/>
      </c>
      <c r="N93" s="77" t="str">
        <f>IF(TrRoad_act!N9=0,"",N26/TrRoad_act!N9*1000)</f>
        <v/>
      </c>
      <c r="O93" s="77" t="str">
        <f>IF(TrRoad_act!O9=0,"",O26/TrRoad_act!O9*1000)</f>
        <v/>
      </c>
      <c r="P93" s="77" t="str">
        <f>IF(TrRoad_act!P9=0,"",P26/TrRoad_act!P9*1000)</f>
        <v/>
      </c>
      <c r="Q93" s="77" t="str">
        <f>IF(TrRoad_act!Q9=0,"",Q26/TrRoad_act!Q9*1000)</f>
        <v/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 t="str">
        <f>IF(TrRoad_act!Q10=0,"",Q27/TrRoad_act!Q10*1000)</f>
        <v/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>
        <f>IF(TrRoad_act!L11=0,"",L29/TrRoad_act!L11*1000)</f>
        <v>36.71382965131945</v>
      </c>
      <c r="M95" s="77">
        <f>IF(TrRoad_act!M11=0,"",M29/TrRoad_act!M11*1000)</f>
        <v>35.716666363458444</v>
      </c>
      <c r="N95" s="77">
        <f>IF(TrRoad_act!N11=0,"",N29/TrRoad_act!N11*1000)</f>
        <v>34.779153771451021</v>
      </c>
      <c r="O95" s="77">
        <f>IF(TrRoad_act!O11=0,"",O29/TrRoad_act!O11*1000)</f>
        <v>37.504144072176956</v>
      </c>
      <c r="P95" s="77">
        <f>IF(TrRoad_act!P11=0,"",P29/TrRoad_act!P11*1000)</f>
        <v>34.622078253516037</v>
      </c>
      <c r="Q95" s="77">
        <f>IF(TrRoad_act!Q11=0,"",Q29/TrRoad_act!Q11*1000)</f>
        <v>33.524043118715745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>
        <f>IF(TrRoad_act!E12=0,"",E32/TrRoad_act!E12*1000)</f>
        <v>22.21463226628034</v>
      </c>
      <c r="F96" s="77">
        <f>IF(TrRoad_act!F12=0,"",F32/TrRoad_act!F12*1000)</f>
        <v>21.162325940800198</v>
      </c>
      <c r="G96" s="77">
        <f>IF(TrRoad_act!G12=0,"",G32/TrRoad_act!G12*1000)</f>
        <v>22.913208960906655</v>
      </c>
      <c r="H96" s="77">
        <f>IF(TrRoad_act!H12=0,"",H32/TrRoad_act!H12*1000)</f>
        <v>23.241698157241498</v>
      </c>
      <c r="I96" s="77">
        <f>IF(TrRoad_act!I12=0,"",I32/TrRoad_act!I12*1000)</f>
        <v>22.058224870092573</v>
      </c>
      <c r="J96" s="77">
        <f>IF(TrRoad_act!J12=0,"",J32/TrRoad_act!J12*1000)</f>
        <v>23.542713893788431</v>
      </c>
      <c r="K96" s="77">
        <f>IF(TrRoad_act!K12=0,"",K32/TrRoad_act!K12*1000)</f>
        <v>24.105904471760329</v>
      </c>
      <c r="L96" s="77">
        <f>IF(TrRoad_act!L12=0,"",L32/TrRoad_act!L12*1000)</f>
        <v>24.399915828302984</v>
      </c>
      <c r="M96" s="77">
        <f>IF(TrRoad_act!M12=0,"",M32/TrRoad_act!M12*1000)</f>
        <v>24.414253156204381</v>
      </c>
      <c r="N96" s="77">
        <f>IF(TrRoad_act!N12=0,"",N32/TrRoad_act!N12*1000)</f>
        <v>24.478641462956762</v>
      </c>
      <c r="O96" s="77">
        <f>IF(TrRoad_act!O12=0,"",O32/TrRoad_act!O12*1000)</f>
        <v>24.585075466082252</v>
      </c>
      <c r="P96" s="77">
        <f>IF(TrRoad_act!P12=0,"",P32/TrRoad_act!P12*1000)</f>
        <v>24.727719494606585</v>
      </c>
      <c r="Q96" s="77">
        <f>IF(TrRoad_act!Q12=0,"",Q32/TrRoad_act!Q12*1000)</f>
        <v>24.814664830145826</v>
      </c>
    </row>
    <row r="97" spans="1:17" ht="11.45" customHeight="1" x14ac:dyDescent="0.25">
      <c r="A97" s="19" t="s">
        <v>28</v>
      </c>
      <c r="B97" s="76">
        <f>IF(TrRoad_act!B13=0,"",B33/TrRoad_act!B13*1000)</f>
        <v>28.796909600144517</v>
      </c>
      <c r="C97" s="76">
        <f>IF(TrRoad_act!C13=0,"",C33/TrRoad_act!C13*1000)</f>
        <v>27.100882017217717</v>
      </c>
      <c r="D97" s="76">
        <f>IF(TrRoad_act!D13=0,"",D33/TrRoad_act!D13*1000)</f>
        <v>10.268760091692513</v>
      </c>
      <c r="E97" s="76">
        <f>IF(TrRoad_act!E13=0,"",E33/TrRoad_act!E13*1000)</f>
        <v>20.66568158564283</v>
      </c>
      <c r="F97" s="76">
        <f>IF(TrRoad_act!F13=0,"",F33/TrRoad_act!F13*1000)</f>
        <v>29.152926105750268</v>
      </c>
      <c r="G97" s="76">
        <f>IF(TrRoad_act!G13=0,"",G33/TrRoad_act!G13*1000)</f>
        <v>17.205352304496117</v>
      </c>
      <c r="H97" s="76">
        <f>IF(TrRoad_act!H13=0,"",H33/TrRoad_act!H13*1000)</f>
        <v>17.693618161512298</v>
      </c>
      <c r="I97" s="76">
        <f>IF(TrRoad_act!I13=0,"",I33/TrRoad_act!I13*1000)</f>
        <v>19.472906347591813</v>
      </c>
      <c r="J97" s="76">
        <f>IF(TrRoad_act!J13=0,"",J33/TrRoad_act!J13*1000)</f>
        <v>43.887662571414012</v>
      </c>
      <c r="K97" s="76">
        <f>IF(TrRoad_act!K13=0,"",K33/TrRoad_act!K13*1000)</f>
        <v>33.083730685559203</v>
      </c>
      <c r="L97" s="76">
        <f>IF(TrRoad_act!L13=0,"",L33/TrRoad_act!L13*1000)</f>
        <v>38.626692987470385</v>
      </c>
      <c r="M97" s="76">
        <f>IF(TrRoad_act!M13=0,"",M33/TrRoad_act!M13*1000)</f>
        <v>40.784642354320518</v>
      </c>
      <c r="N97" s="76">
        <f>IF(TrRoad_act!N13=0,"",N33/TrRoad_act!N13*1000)</f>
        <v>46.55908081532926</v>
      </c>
      <c r="O97" s="76">
        <f>IF(TrRoad_act!O13=0,"",O33/TrRoad_act!O13*1000)</f>
        <v>47.544941267178572</v>
      </c>
      <c r="P97" s="76">
        <f>IF(TrRoad_act!P13=0,"",P33/TrRoad_act!P13*1000)</f>
        <v>53.549966987535008</v>
      </c>
      <c r="Q97" s="76">
        <f>IF(TrRoad_act!Q13=0,"",Q33/TrRoad_act!Q13*1000)</f>
        <v>53.79440462992104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>
        <f>IF(TrRoad_act!L14=0,"",L34/TrRoad_act!L14*1000)</f>
        <v>19.748883494755042</v>
      </c>
      <c r="M98" s="75">
        <f>IF(TrRoad_act!M14=0,"",M34/TrRoad_act!M14*1000)</f>
        <v>20.055184597221061</v>
      </c>
      <c r="N98" s="75">
        <f>IF(TrRoad_act!N14=0,"",N34/TrRoad_act!N14*1000)</f>
        <v>20.303612810973785</v>
      </c>
      <c r="O98" s="75">
        <f>IF(TrRoad_act!O14=0,"",O34/TrRoad_act!O14*1000)</f>
        <v>20.398741812864099</v>
      </c>
      <c r="P98" s="75">
        <f>IF(TrRoad_act!P14=0,"",P34/TrRoad_act!P14*1000)</f>
        <v>20.613745073491728</v>
      </c>
      <c r="Q98" s="75">
        <f>IF(TrRoad_act!Q14=0,"",Q34/TrRoad_act!Q14*1000)</f>
        <v>20.695516134025553</v>
      </c>
    </row>
    <row r="99" spans="1:17" ht="11.45" customHeight="1" x14ac:dyDescent="0.25">
      <c r="A99" s="62" t="s">
        <v>58</v>
      </c>
      <c r="B99" s="75">
        <f>IF(TrRoad_act!B15=0,"",B36/TrRoad_act!B15*1000)</f>
        <v>28.796909600144517</v>
      </c>
      <c r="C99" s="75">
        <f>IF(TrRoad_act!C15=0,"",C36/TrRoad_act!C15*1000)</f>
        <v>27.100882017217717</v>
      </c>
      <c r="D99" s="75">
        <f>IF(TrRoad_act!D15=0,"",D36/TrRoad_act!D15*1000)</f>
        <v>10.268760091692513</v>
      </c>
      <c r="E99" s="75">
        <f>IF(TrRoad_act!E15=0,"",E36/TrRoad_act!E15*1000)</f>
        <v>20.66568158564283</v>
      </c>
      <c r="F99" s="75">
        <f>IF(TrRoad_act!F15=0,"",F36/TrRoad_act!F15*1000)</f>
        <v>29.152926105750268</v>
      </c>
      <c r="G99" s="75">
        <f>IF(TrRoad_act!G15=0,"",G36/TrRoad_act!G15*1000)</f>
        <v>17.205352304496113</v>
      </c>
      <c r="H99" s="75">
        <f>IF(TrRoad_act!H15=0,"",H36/TrRoad_act!H15*1000)</f>
        <v>17.693618161512298</v>
      </c>
      <c r="I99" s="75">
        <f>IF(TrRoad_act!I15=0,"",I36/TrRoad_act!I15*1000)</f>
        <v>19.472906347591813</v>
      </c>
      <c r="J99" s="75">
        <f>IF(TrRoad_act!J15=0,"",J36/TrRoad_act!J15*1000)</f>
        <v>43.887662571414012</v>
      </c>
      <c r="K99" s="75">
        <f>IF(TrRoad_act!K15=0,"",K36/TrRoad_act!K15*1000)</f>
        <v>33.083730685559203</v>
      </c>
      <c r="L99" s="75">
        <f>IF(TrRoad_act!L15=0,"",L36/TrRoad_act!L15*1000)</f>
        <v>38.709390829364544</v>
      </c>
      <c r="M99" s="75">
        <f>IF(TrRoad_act!M15=0,"",M36/TrRoad_act!M15*1000)</f>
        <v>40.863873560554637</v>
      </c>
      <c r="N99" s="75">
        <f>IF(TrRoad_act!N15=0,"",N36/TrRoad_act!N15*1000)</f>
        <v>46.65247122554009</v>
      </c>
      <c r="O99" s="75">
        <f>IF(TrRoad_act!O15=0,"",O36/TrRoad_act!O15*1000)</f>
        <v>47.6361144230154</v>
      </c>
      <c r="P99" s="75">
        <f>IF(TrRoad_act!P15=0,"",P36/TrRoad_act!P15*1000)</f>
        <v>53.647284043859528</v>
      </c>
      <c r="Q99" s="75">
        <f>IF(TrRoad_act!Q15=0,"",Q36/TrRoad_act!Q15*1000)</f>
        <v>53.868604941163198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 t="str">
        <f>IF(TrRoad_act!O18=0,"",O41/TrRoad_act!O18*1000)</f>
        <v/>
      </c>
      <c r="P102" s="75" t="str">
        <f>IF(TrRoad_act!P18=0,"",P41/TrRoad_act!P18*1000)</f>
        <v/>
      </c>
      <c r="Q102" s="75" t="str">
        <f>IF(TrRoad_act!Q18=0,"",Q41/TrRoad_act!Q18*1000)</f>
        <v/>
      </c>
    </row>
    <row r="103" spans="1:17" ht="11.45" customHeight="1" x14ac:dyDescent="0.25">
      <c r="A103" s="25" t="s">
        <v>36</v>
      </c>
      <c r="B103" s="79">
        <f>IF(TrRoad_act!B19=0,"",B42/TrRoad_act!B19*1000)</f>
        <v>62.068317963761679</v>
      </c>
      <c r="C103" s="79">
        <f>IF(TrRoad_act!C19=0,"",C42/TrRoad_act!C19*1000)</f>
        <v>59.405927329420578</v>
      </c>
      <c r="D103" s="79">
        <f>IF(TrRoad_act!D19=0,"",D42/TrRoad_act!D19*1000)</f>
        <v>36.334184390757606</v>
      </c>
      <c r="E103" s="79">
        <f>IF(TrRoad_act!E19=0,"",E42/TrRoad_act!E19*1000)</f>
        <v>50.438810022318762</v>
      </c>
      <c r="F103" s="79">
        <f>IF(TrRoad_act!F19=0,"",F42/TrRoad_act!F19*1000)</f>
        <v>61.101298342660975</v>
      </c>
      <c r="G103" s="79">
        <f>IF(TrRoad_act!G19=0,"",G42/TrRoad_act!G19*1000)</f>
        <v>44.775015061231876</v>
      </c>
      <c r="H103" s="79">
        <f>IF(TrRoad_act!H19=0,"",H42/TrRoad_act!H19*1000)</f>
        <v>47.732473490126921</v>
      </c>
      <c r="I103" s="79">
        <f>IF(TrRoad_act!I19=0,"",I42/TrRoad_act!I19*1000)</f>
        <v>50.264107025063936</v>
      </c>
      <c r="J103" s="79">
        <f>IF(TrRoad_act!J19=0,"",J42/TrRoad_act!J19*1000)</f>
        <v>109.15399499535076</v>
      </c>
      <c r="K103" s="79">
        <f>IF(TrRoad_act!K19=0,"",K42/TrRoad_act!K19*1000)</f>
        <v>80.844023934779358</v>
      </c>
      <c r="L103" s="79">
        <f>IF(TrRoad_act!L19=0,"",L42/TrRoad_act!L19*1000)</f>
        <v>93.193368312720779</v>
      </c>
      <c r="M103" s="79">
        <f>IF(TrRoad_act!M19=0,"",M42/TrRoad_act!M19*1000)</f>
        <v>88.077453489383998</v>
      </c>
      <c r="N103" s="79">
        <f>IF(TrRoad_act!N19=0,"",N42/TrRoad_act!N19*1000)</f>
        <v>87.887107190841007</v>
      </c>
      <c r="O103" s="79">
        <f>IF(TrRoad_act!O19=0,"",O42/TrRoad_act!O19*1000)</f>
        <v>86.367546639833009</v>
      </c>
      <c r="P103" s="79">
        <f>IF(TrRoad_act!P19=0,"",P42/TrRoad_act!P19*1000)</f>
        <v>91.4129535100233</v>
      </c>
      <c r="Q103" s="79">
        <f>IF(TrRoad_act!Q19=0,"",Q42/TrRoad_act!Q19*1000)</f>
        <v>93.15005362229212</v>
      </c>
    </row>
    <row r="104" spans="1:17" ht="11.45" customHeight="1" x14ac:dyDescent="0.25">
      <c r="A104" s="23" t="s">
        <v>27</v>
      </c>
      <c r="B104" s="78">
        <f>IF(TrRoad_act!B20=0,"",B43/TrRoad_act!B20*1000)</f>
        <v>548.02878885529128</v>
      </c>
      <c r="C104" s="78">
        <f>IF(TrRoad_act!C20=0,"",C43/TrRoad_act!C20*1000)</f>
        <v>518.10620208529781</v>
      </c>
      <c r="D104" s="78">
        <f>IF(TrRoad_act!D20=0,"",D43/TrRoad_act!D20*1000)</f>
        <v>212.48983827352026</v>
      </c>
      <c r="E104" s="78">
        <f>IF(TrRoad_act!E20=0,"",E43/TrRoad_act!E20*1000)</f>
        <v>400.25393698685087</v>
      </c>
      <c r="F104" s="78">
        <f>IF(TrRoad_act!F20=0,"",F43/TrRoad_act!F20*1000)</f>
        <v>550.57910294928411</v>
      </c>
      <c r="G104" s="78">
        <f>IF(TrRoad_act!G20=0,"",G43/TrRoad_act!G20*1000)</f>
        <v>331.85399647518409</v>
      </c>
      <c r="H104" s="78">
        <f>IF(TrRoad_act!H20=0,"",H43/TrRoad_act!H20*1000)</f>
        <v>337.15403440346228</v>
      </c>
      <c r="I104" s="78">
        <f>IF(TrRoad_act!I20=0,"",I43/TrRoad_act!I20*1000)</f>
        <v>363.76399747206608</v>
      </c>
      <c r="J104" s="78">
        <f>IF(TrRoad_act!J20=0,"",J43/TrRoad_act!J20*1000)</f>
        <v>776.74188535650501</v>
      </c>
      <c r="K104" s="78">
        <f>IF(TrRoad_act!K20=0,"",K43/TrRoad_act!K20*1000)</f>
        <v>573.04058357118436</v>
      </c>
      <c r="L104" s="78">
        <f>IF(TrRoad_act!L20=0,"",L43/TrRoad_act!L20*1000)</f>
        <v>603.71437948746177</v>
      </c>
      <c r="M104" s="78">
        <f>IF(TrRoad_act!M20=0,"",M43/TrRoad_act!M20*1000)</f>
        <v>547.83122748120911</v>
      </c>
      <c r="N104" s="78">
        <f>IF(TrRoad_act!N20=0,"",N43/TrRoad_act!N20*1000)</f>
        <v>524.13162970358235</v>
      </c>
      <c r="O104" s="78">
        <f>IF(TrRoad_act!O20=0,"",O43/TrRoad_act!O20*1000)</f>
        <v>508.88542274550008</v>
      </c>
      <c r="P104" s="78">
        <f>IF(TrRoad_act!P20=0,"",P43/TrRoad_act!P20*1000)</f>
        <v>498.71081833426888</v>
      </c>
      <c r="Q104" s="78">
        <f>IF(TrRoad_act!Q20=0,"",Q43/TrRoad_act!Q20*1000)</f>
        <v>486.62257596764226</v>
      </c>
    </row>
    <row r="105" spans="1:17" ht="11.45" customHeight="1" x14ac:dyDescent="0.25">
      <c r="A105" s="62" t="s">
        <v>59</v>
      </c>
      <c r="B105" s="77">
        <f>IF(TrRoad_act!B21=0,"",B44/TrRoad_act!B21*1000)</f>
        <v>748.74812024772416</v>
      </c>
      <c r="C105" s="77">
        <f>IF(TrRoad_act!C21=0,"",C44/TrRoad_act!C21*1000)</f>
        <v>758.9868950339154</v>
      </c>
      <c r="D105" s="77">
        <f>IF(TrRoad_act!D21=0,"",D44/TrRoad_act!D21*1000)</f>
        <v>782.12855898625185</v>
      </c>
      <c r="E105" s="77">
        <f>IF(TrRoad_act!E21=0,"",E44/TrRoad_act!E21*1000)</f>
        <v>755.75675893500431</v>
      </c>
      <c r="F105" s="77">
        <f>IF(TrRoad_act!F21=0,"",F44/TrRoad_act!F21*1000)</f>
        <v>723.50288356223916</v>
      </c>
      <c r="G105" s="77">
        <f>IF(TrRoad_act!G21=0,"",G44/TrRoad_act!G21*1000)</f>
        <v>736.77365860562429</v>
      </c>
      <c r="H105" s="77">
        <f>IF(TrRoad_act!H21=0,"",H44/TrRoad_act!H21*1000)</f>
        <v>749.90269374165507</v>
      </c>
      <c r="I105" s="77">
        <f>IF(TrRoad_act!I21=0,"",I44/TrRoad_act!I21*1000)</f>
        <v>713.86110179979232</v>
      </c>
      <c r="J105" s="77">
        <f>IF(TrRoad_act!J21=0,"",J44/TrRoad_act!J21*1000)</f>
        <v>700.88206382716533</v>
      </c>
      <c r="K105" s="77">
        <f>IF(TrRoad_act!K21=0,"",K44/TrRoad_act!K21*1000)</f>
        <v>702.20456388708533</v>
      </c>
      <c r="L105" s="77">
        <f>IF(TrRoad_act!L21=0,"",L44/TrRoad_act!L21*1000)</f>
        <v>734.77087389007681</v>
      </c>
      <c r="M105" s="77">
        <f>IF(TrRoad_act!M21=0,"",M44/TrRoad_act!M21*1000)</f>
        <v>720.77755126244892</v>
      </c>
      <c r="N105" s="77">
        <f>IF(TrRoad_act!N21=0,"",N44/TrRoad_act!N21*1000)</f>
        <v>726.54816252112892</v>
      </c>
      <c r="O105" s="77">
        <f>IF(TrRoad_act!O21=0,"",O44/TrRoad_act!O21*1000)</f>
        <v>718.53105985856587</v>
      </c>
      <c r="P105" s="77">
        <f>IF(TrRoad_act!P21=0,"",P44/TrRoad_act!P21*1000)</f>
        <v>751.63435507135921</v>
      </c>
      <c r="Q105" s="77">
        <f>IF(TrRoad_act!Q21=0,"",Q44/TrRoad_act!Q21*1000)</f>
        <v>743.23835881745777</v>
      </c>
    </row>
    <row r="106" spans="1:17" ht="11.45" customHeight="1" x14ac:dyDescent="0.25">
      <c r="A106" s="62" t="s">
        <v>58</v>
      </c>
      <c r="B106" s="77">
        <f>IF(TrRoad_act!B22=0,"",B46/TrRoad_act!B22*1000)</f>
        <v>542.17335404430708</v>
      </c>
      <c r="C106" s="77">
        <f>IF(TrRoad_act!C22=0,"",C46/TrRoad_act!C22*1000)</f>
        <v>509.85600743926187</v>
      </c>
      <c r="D106" s="77">
        <f>IF(TrRoad_act!D22=0,"",D46/TrRoad_act!D22*1000)</f>
        <v>193.45120853367328</v>
      </c>
      <c r="E106" s="77">
        <f>IF(TrRoad_act!E22=0,"",E46/TrRoad_act!E22*1000)</f>
        <v>388.81481699343055</v>
      </c>
      <c r="F106" s="77">
        <f>IF(TrRoad_act!F22=0,"",F46/TrRoad_act!F22*1000)</f>
        <v>545.11307410099494</v>
      </c>
      <c r="G106" s="77">
        <f>IF(TrRoad_act!G22=0,"",G46/TrRoad_act!G22*1000)</f>
        <v>319.06346808366203</v>
      </c>
      <c r="H106" s="77">
        <f>IF(TrRoad_act!H22=0,"",H46/TrRoad_act!H22*1000)</f>
        <v>324.68482362863949</v>
      </c>
      <c r="I106" s="77">
        <f>IF(TrRoad_act!I22=0,"",I46/TrRoad_act!I22*1000)</f>
        <v>354.09488273187418</v>
      </c>
      <c r="J106" s="77">
        <f>IF(TrRoad_act!J22=0,"",J46/TrRoad_act!J22*1000)</f>
        <v>778.67448340087003</v>
      </c>
      <c r="K106" s="77">
        <f>IF(TrRoad_act!K22=0,"",K46/TrRoad_act!K22*1000)</f>
        <v>569.96194012286378</v>
      </c>
      <c r="L106" s="77">
        <f>IF(TrRoad_act!L22=0,"",L46/TrRoad_act!L22*1000)</f>
        <v>600.32321252388556</v>
      </c>
      <c r="M106" s="77">
        <f>IF(TrRoad_act!M22=0,"",M46/TrRoad_act!M22*1000)</f>
        <v>543.8007894421778</v>
      </c>
      <c r="N106" s="77">
        <f>IF(TrRoad_act!N22=0,"",N46/TrRoad_act!N22*1000)</f>
        <v>519.62779964618358</v>
      </c>
      <c r="O106" s="77">
        <f>IF(TrRoad_act!O22=0,"",O46/TrRoad_act!O22*1000)</f>
        <v>504.32795280523999</v>
      </c>
      <c r="P106" s="77">
        <f>IF(TrRoad_act!P22=0,"",P46/TrRoad_act!P22*1000)</f>
        <v>491.24801631288653</v>
      </c>
      <c r="Q106" s="77">
        <f>IF(TrRoad_act!Q22=0,"",Q46/TrRoad_act!Q22*1000)</f>
        <v>479.50863569340407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>
        <f>IF(TrRoad_act!J25=0,"",J51/TrRoad_act!J25*1000)</f>
        <v>363.58928394013117</v>
      </c>
      <c r="K109" s="77">
        <f>IF(TrRoad_act!K25=0,"",K51/TrRoad_act!K25*1000)</f>
        <v>366.46841207308046</v>
      </c>
      <c r="L109" s="77">
        <f>IF(TrRoad_act!L25=0,"",L51/TrRoad_act!L25*1000)</f>
        <v>373.71376464473923</v>
      </c>
      <c r="M109" s="77">
        <f>IF(TrRoad_act!M25=0,"",M51/TrRoad_act!M25*1000)</f>
        <v>376.4080832122292</v>
      </c>
      <c r="N109" s="77">
        <f>IF(TrRoad_act!N25=0,"",N51/TrRoad_act!N25*1000)</f>
        <v>377.69729576155322</v>
      </c>
      <c r="O109" s="77">
        <f>IF(TrRoad_act!O25=0,"",O51/TrRoad_act!O25*1000)</f>
        <v>381.85254585673505</v>
      </c>
      <c r="P109" s="77">
        <f>IF(TrRoad_act!P25=0,"",P51/TrRoad_act!P25*1000)</f>
        <v>383.12231373973742</v>
      </c>
      <c r="Q109" s="77">
        <f>IF(TrRoad_act!Q25=0,"",Q51/TrRoad_act!Q25*1000)</f>
        <v>385.21040263121398</v>
      </c>
    </row>
    <row r="110" spans="1:17" ht="11.45" customHeight="1" x14ac:dyDescent="0.25">
      <c r="A110" s="19" t="s">
        <v>24</v>
      </c>
      <c r="B110" s="76">
        <f>IF(TrRoad_act!B26=0,"",B52/TrRoad_act!B26*1000)</f>
        <v>46.140814525271374</v>
      </c>
      <c r="C110" s="76">
        <f>IF(TrRoad_act!C26=0,"",C52/TrRoad_act!C26*1000)</f>
        <v>43.25696578487829</v>
      </c>
      <c r="D110" s="76">
        <f>IF(TrRoad_act!D26=0,"",D52/TrRoad_act!D26*1000)</f>
        <v>16.348655969727844</v>
      </c>
      <c r="E110" s="76">
        <f>IF(TrRoad_act!E26=0,"",E52/TrRoad_act!E26*1000)</f>
        <v>32.780485466750704</v>
      </c>
      <c r="F110" s="76">
        <f>IF(TrRoad_act!F26=0,"",F52/TrRoad_act!F26*1000)</f>
        <v>46.002883706345628</v>
      </c>
      <c r="G110" s="76">
        <f>IF(TrRoad_act!G26=0,"",G52/TrRoad_act!G26*1000)</f>
        <v>26.967341283280721</v>
      </c>
      <c r="H110" s="76">
        <f>IF(TrRoad_act!H26=0,"",H52/TrRoad_act!H26*1000)</f>
        <v>27.463940688128737</v>
      </c>
      <c r="I110" s="76">
        <f>IF(TrRoad_act!I26=0,"",I52/TrRoad_act!I26*1000)</f>
        <v>29.771644031991396</v>
      </c>
      <c r="J110" s="76">
        <f>IF(TrRoad_act!J26=0,"",J52/TrRoad_act!J26*1000)</f>
        <v>65.259623958722372</v>
      </c>
      <c r="K110" s="76">
        <f>IF(TrRoad_act!K26=0,"",K52/TrRoad_act!K26*1000)</f>
        <v>47.520640819294712</v>
      </c>
      <c r="L110" s="76">
        <f>IF(TrRoad_act!L26=0,"",L52/TrRoad_act!L26*1000)</f>
        <v>51.154387716937578</v>
      </c>
      <c r="M110" s="76">
        <f>IF(TrRoad_act!M26=0,"",M52/TrRoad_act!M26*1000)</f>
        <v>46.376237191039415</v>
      </c>
      <c r="N110" s="76">
        <f>IF(TrRoad_act!N26=0,"",N52/TrRoad_act!N26*1000)</f>
        <v>44.80511090405863</v>
      </c>
      <c r="O110" s="76">
        <f>IF(TrRoad_act!O26=0,"",O52/TrRoad_act!O26*1000)</f>
        <v>43.934406450908675</v>
      </c>
      <c r="P110" s="76">
        <f>IF(TrRoad_act!P26=0,"",P52/TrRoad_act!P26*1000)</f>
        <v>41.971317433712962</v>
      </c>
      <c r="Q110" s="76">
        <f>IF(TrRoad_act!Q26=0,"",Q52/TrRoad_act!Q26*1000)</f>
        <v>41.262425086247788</v>
      </c>
    </row>
    <row r="111" spans="1:17" ht="11.45" customHeight="1" x14ac:dyDescent="0.25">
      <c r="A111" s="17" t="s">
        <v>23</v>
      </c>
      <c r="B111" s="75">
        <f>IF(TrRoad_act!B27=0,"",B53/TrRoad_act!B27*1000)</f>
        <v>46.140814525271374</v>
      </c>
      <c r="C111" s="75">
        <f>IF(TrRoad_act!C27=0,"",C53/TrRoad_act!C27*1000)</f>
        <v>43.25696578487829</v>
      </c>
      <c r="D111" s="75">
        <f>IF(TrRoad_act!D27=0,"",D53/TrRoad_act!D27*1000)</f>
        <v>16.348655969727844</v>
      </c>
      <c r="E111" s="75">
        <f>IF(TrRoad_act!E27=0,"",E53/TrRoad_act!E27*1000)</f>
        <v>32.780485466750704</v>
      </c>
      <c r="F111" s="75">
        <f>IF(TrRoad_act!F27=0,"",F53/TrRoad_act!F27*1000)</f>
        <v>46.002883706345628</v>
      </c>
      <c r="G111" s="75">
        <f>IF(TrRoad_act!G27=0,"",G53/TrRoad_act!G27*1000)</f>
        <v>26.967341283280721</v>
      </c>
      <c r="H111" s="75">
        <f>IF(TrRoad_act!H27=0,"",H53/TrRoad_act!H27*1000)</f>
        <v>27.463940688128737</v>
      </c>
      <c r="I111" s="75">
        <f>IF(TrRoad_act!I27=0,"",I53/TrRoad_act!I27*1000)</f>
        <v>29.771644031991396</v>
      </c>
      <c r="J111" s="75">
        <f>IF(TrRoad_act!J27=0,"",J53/TrRoad_act!J27*1000)</f>
        <v>65.259623958722372</v>
      </c>
      <c r="K111" s="75">
        <f>IF(TrRoad_act!K27=0,"",K53/TrRoad_act!K27*1000)</f>
        <v>47.520640819294712</v>
      </c>
      <c r="L111" s="75">
        <f>IF(TrRoad_act!L27=0,"",L53/TrRoad_act!L27*1000)</f>
        <v>51.154387716937578</v>
      </c>
      <c r="M111" s="75">
        <f>IF(TrRoad_act!M27=0,"",M53/TrRoad_act!M27*1000)</f>
        <v>46.376237191039415</v>
      </c>
      <c r="N111" s="75">
        <f>IF(TrRoad_act!N27=0,"",N53/TrRoad_act!N27*1000)</f>
        <v>44.80511090405863</v>
      </c>
      <c r="O111" s="75">
        <f>IF(TrRoad_act!O27=0,"",O53/TrRoad_act!O27*1000)</f>
        <v>43.934406450908675</v>
      </c>
      <c r="P111" s="75">
        <f>IF(TrRoad_act!P27=0,"",P53/TrRoad_act!P27*1000)</f>
        <v>41.971317433712962</v>
      </c>
      <c r="Q111" s="75">
        <f>IF(TrRoad_act!Q27=0,"",Q53/TrRoad_act!Q27*1000)</f>
        <v>41.262425086247788</v>
      </c>
    </row>
    <row r="112" spans="1:17" ht="11.45" customHeight="1" x14ac:dyDescent="0.25">
      <c r="A112" s="15" t="s">
        <v>22</v>
      </c>
      <c r="B112" s="74" t="str">
        <f>IF(TrRoad_act!B28=0,"",B55/TrRoad_act!B28*1000)</f>
        <v/>
      </c>
      <c r="C112" s="74" t="str">
        <f>IF(TrRoad_act!C28=0,"",C55/TrRoad_act!C28*1000)</f>
        <v/>
      </c>
      <c r="D112" s="74" t="str">
        <f>IF(TrRoad_act!D28=0,"",D55/TrRoad_act!D28*1000)</f>
        <v/>
      </c>
      <c r="E112" s="74" t="str">
        <f>IF(TrRoad_act!E28=0,"",E55/TrRoad_act!E28*1000)</f>
        <v/>
      </c>
      <c r="F112" s="74" t="str">
        <f>IF(TrRoad_act!F28=0,"",F55/TrRoad_act!F28*1000)</f>
        <v/>
      </c>
      <c r="G112" s="74" t="str">
        <f>IF(TrRoad_act!G28=0,"",G55/TrRoad_act!G28*1000)</f>
        <v/>
      </c>
      <c r="H112" s="74" t="str">
        <f>IF(TrRoad_act!H28=0,"",H55/TrRoad_act!H28*1000)</f>
        <v/>
      </c>
      <c r="I112" s="74" t="str">
        <f>IF(TrRoad_act!I28=0,"",I55/TrRoad_act!I28*1000)</f>
        <v/>
      </c>
      <c r="J112" s="74" t="str">
        <f>IF(TrRoad_act!J28=0,"",J55/TrRoad_act!J28*1000)</f>
        <v/>
      </c>
      <c r="K112" s="74" t="str">
        <f>IF(TrRoad_act!K28=0,"",K55/TrRoad_act!K28*1000)</f>
        <v/>
      </c>
      <c r="L112" s="74" t="str">
        <f>IF(TrRoad_act!L28=0,"",L55/TrRoad_act!L28*1000)</f>
        <v/>
      </c>
      <c r="M112" s="74" t="str">
        <f>IF(TrRoad_act!M28=0,"",M55/TrRoad_act!M28*1000)</f>
        <v/>
      </c>
      <c r="N112" s="74" t="str">
        <f>IF(TrRoad_act!N28=0,"",N55/TrRoad_act!N28*1000)</f>
        <v/>
      </c>
      <c r="O112" s="74" t="str">
        <f>IF(TrRoad_act!O28=0,"",O55/TrRoad_act!O28*1000)</f>
        <v/>
      </c>
      <c r="P112" s="74" t="str">
        <f>IF(TrRoad_act!P28=0,"",P55/TrRoad_act!P28*1000)</f>
        <v/>
      </c>
      <c r="Q112" s="74" t="str">
        <f>IF(TrRoad_act!Q28=0,"",Q55/TrRoad_act!Q28*1000)</f>
        <v/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96.428410305152411</v>
      </c>
      <c r="C116" s="78">
        <f>IF(C19=0,"",1000000*C19/TrRoad_act!C86)</f>
        <v>95.880856112255103</v>
      </c>
      <c r="D116" s="78">
        <f>IF(D19=0,"",1000000*D19/TrRoad_act!D86)</f>
        <v>95.412498975640858</v>
      </c>
      <c r="E116" s="78">
        <f>IF(E19=0,"",1000000*E19/TrRoad_act!E86)</f>
        <v>95.13823744881698</v>
      </c>
      <c r="F116" s="78">
        <f>IF(F19=0,"",1000000*F19/TrRoad_act!F86)</f>
        <v>94.091818110195717</v>
      </c>
      <c r="G116" s="78">
        <f>IF(G19=0,"",1000000*G19/TrRoad_act!G86)</f>
        <v>93.303773287521224</v>
      </c>
      <c r="H116" s="78">
        <f>IF(H19=0,"",1000000*H19/TrRoad_act!H86)</f>
        <v>92.990217073941409</v>
      </c>
      <c r="I116" s="78">
        <f>IF(I19=0,"",1000000*I19/TrRoad_act!I86)</f>
        <v>92.549643435085216</v>
      </c>
      <c r="J116" s="78">
        <f>IF(J19=0,"",1000000*J19/TrRoad_act!J86)</f>
        <v>91.282743299656602</v>
      </c>
      <c r="K116" s="78">
        <f>IF(K19=0,"",1000000*K19/TrRoad_act!K86)</f>
        <v>89.422150234264066</v>
      </c>
      <c r="L116" s="78">
        <f>IF(L19=0,"",1000000*L19/TrRoad_act!L86)</f>
        <v>92.20463985653214</v>
      </c>
      <c r="M116" s="78">
        <f>IF(M19=0,"",1000000*M19/TrRoad_act!M86)</f>
        <v>91.487614459861675</v>
      </c>
      <c r="N116" s="78">
        <f>IF(N19=0,"",1000000*N19/TrRoad_act!N86)</f>
        <v>89.553568039009548</v>
      </c>
      <c r="O116" s="78">
        <f>IF(O19=0,"",1000000*O19/TrRoad_act!O86)</f>
        <v>87.855278711277492</v>
      </c>
      <c r="P116" s="78">
        <f>IF(P19=0,"",1000000*P19/TrRoad_act!P86)</f>
        <v>86.433604498445831</v>
      </c>
      <c r="Q116" s="78">
        <f>IF(Q19=0,"",1000000*Q19/TrRoad_act!Q86)</f>
        <v>80.346296179139088</v>
      </c>
    </row>
    <row r="117" spans="1:17" ht="11.45" customHeight="1" x14ac:dyDescent="0.25">
      <c r="A117" s="19" t="s">
        <v>29</v>
      </c>
      <c r="B117" s="76">
        <f>IF(B21=0,"",1000000*B21/TrRoad_act!B87)</f>
        <v>456.01137898795082</v>
      </c>
      <c r="C117" s="76">
        <f>IF(C21=0,"",1000000*C21/TrRoad_act!C87)</f>
        <v>419.20662200076794</v>
      </c>
      <c r="D117" s="76">
        <f>IF(D21=0,"",1000000*D21/TrRoad_act!D87)</f>
        <v>421.15912284375901</v>
      </c>
      <c r="E117" s="76">
        <f>IF(E21=0,"",1000000*E21/TrRoad_act!E87)</f>
        <v>402.20966701019603</v>
      </c>
      <c r="F117" s="76">
        <f>IF(F21=0,"",1000000*F21/TrRoad_act!F87)</f>
        <v>353.74931327982193</v>
      </c>
      <c r="G117" s="76">
        <f>IF(G21=0,"",1000000*G21/TrRoad_act!G87)</f>
        <v>380.98246317099984</v>
      </c>
      <c r="H117" s="76">
        <f>IF(H21=0,"",1000000*H21/TrRoad_act!H87)</f>
        <v>413.50995817480214</v>
      </c>
      <c r="I117" s="76">
        <f>IF(I21=0,"",1000000*I21/TrRoad_act!I87)</f>
        <v>346.99073981576163</v>
      </c>
      <c r="J117" s="76">
        <f>IF(J21=0,"",1000000*J21/TrRoad_act!J87)</f>
        <v>422.28682648474853</v>
      </c>
      <c r="K117" s="76">
        <f>IF(K21=0,"",1000000*K21/TrRoad_act!K87)</f>
        <v>405.46480883093227</v>
      </c>
      <c r="L117" s="76">
        <f>IF(L21=0,"",1000000*L21/TrRoad_act!L87)</f>
        <v>435.77362105142618</v>
      </c>
      <c r="M117" s="76">
        <f>IF(M21=0,"",1000000*M21/TrRoad_act!M87)</f>
        <v>433.78143340045449</v>
      </c>
      <c r="N117" s="76">
        <f>IF(N21=0,"",1000000*N21/TrRoad_act!N87)</f>
        <v>430.29019583925691</v>
      </c>
      <c r="O117" s="76">
        <f>IF(O21=0,"",1000000*O21/TrRoad_act!O87)</f>
        <v>429.28486296009521</v>
      </c>
      <c r="P117" s="76">
        <f>IF(P21=0,"",1000000*P21/TrRoad_act!P87)</f>
        <v>413.34977242677974</v>
      </c>
      <c r="Q117" s="76">
        <f>IF(Q21=0,"",1000000*Q21/TrRoad_act!Q87)</f>
        <v>417.66016134147878</v>
      </c>
    </row>
    <row r="118" spans="1:17" ht="11.45" customHeight="1" x14ac:dyDescent="0.25">
      <c r="A118" s="62" t="s">
        <v>59</v>
      </c>
      <c r="B118" s="77">
        <f>IF(B22=0,"",1000000*B22/TrRoad_act!B88)</f>
        <v>476.90903340225594</v>
      </c>
      <c r="C118" s="77">
        <f>IF(C22=0,"",1000000*C22/TrRoad_act!C88)</f>
        <v>438.38337171925161</v>
      </c>
      <c r="D118" s="77">
        <f>IF(D22=0,"",1000000*D22/TrRoad_act!D88)</f>
        <v>477.71016905021935</v>
      </c>
      <c r="E118" s="77">
        <f>IF(E22=0,"",1000000*E22/TrRoad_act!E88)</f>
        <v>431.07579028595615</v>
      </c>
      <c r="F118" s="77">
        <f>IF(F22=0,"",1000000*F22/TrRoad_act!F88)</f>
        <v>351.99140994263388</v>
      </c>
      <c r="G118" s="77">
        <f>IF(G22=0,"",1000000*G22/TrRoad_act!G88)</f>
        <v>412.90480504852928</v>
      </c>
      <c r="H118" s="77">
        <f>IF(H22=0,"",1000000*H22/TrRoad_act!H88)</f>
        <v>449.87794401672141</v>
      </c>
      <c r="I118" s="77">
        <f>IF(I22=0,"",1000000*I22/TrRoad_act!I88)</f>
        <v>365.30381368056686</v>
      </c>
      <c r="J118" s="77">
        <f>IF(J22=0,"",1000000*J22/TrRoad_act!J88)</f>
        <v>393.36332230744409</v>
      </c>
      <c r="K118" s="77">
        <f>IF(K22=0,"",1000000*K22/TrRoad_act!K88)</f>
        <v>400.48922631149111</v>
      </c>
      <c r="L118" s="77">
        <f>IF(L22=0,"",1000000*L22/TrRoad_act!L88)</f>
        <v>414.92516301481834</v>
      </c>
      <c r="M118" s="77">
        <f>IF(M22=0,"",1000000*M22/TrRoad_act!M88)</f>
        <v>408.9410342491272</v>
      </c>
      <c r="N118" s="77">
        <f>IF(N22=0,"",1000000*N22/TrRoad_act!N88)</f>
        <v>404.54806860315887</v>
      </c>
      <c r="O118" s="77">
        <f>IF(O22=0,"",1000000*O22/TrRoad_act!O88)</f>
        <v>403.24402056998093</v>
      </c>
      <c r="P118" s="77">
        <f>IF(P22=0,"",1000000*P22/TrRoad_act!P88)</f>
        <v>388.97651917166422</v>
      </c>
      <c r="Q118" s="77">
        <f>IF(Q22=0,"",1000000*Q22/TrRoad_act!Q88)</f>
        <v>393.71976572490928</v>
      </c>
    </row>
    <row r="119" spans="1:17" ht="11.45" customHeight="1" x14ac:dyDescent="0.25">
      <c r="A119" s="62" t="s">
        <v>58</v>
      </c>
      <c r="B119" s="77">
        <f>IF(B24=0,"",1000000*B24/TrRoad_act!B89)</f>
        <v>331.53630221129305</v>
      </c>
      <c r="C119" s="77">
        <f>IF(C24=0,"",1000000*C24/TrRoad_act!C89)</f>
        <v>313.67760209993247</v>
      </c>
      <c r="D119" s="77">
        <f>IF(D24=0,"",1000000*D24/TrRoad_act!D89)</f>
        <v>120.99949033854443</v>
      </c>
      <c r="E119" s="77">
        <f>IF(E24=0,"",1000000*E24/TrRoad_act!E89)</f>
        <v>251.12194422222007</v>
      </c>
      <c r="F119" s="77">
        <f>IF(F24=0,"",1000000*F24/TrRoad_act!F89)</f>
        <v>362.8565560242796</v>
      </c>
      <c r="G119" s="77">
        <f>IF(G24=0,"",1000000*G24/TrRoad_act!G89)</f>
        <v>218.48538055726516</v>
      </c>
      <c r="H119" s="77">
        <f>IF(H24=0,"",1000000*H24/TrRoad_act!H89)</f>
        <v>228.22319892038354</v>
      </c>
      <c r="I119" s="77">
        <f>IF(I24=0,"",1000000*I24/TrRoad_act!I89)</f>
        <v>253.45469271442826</v>
      </c>
      <c r="J119" s="77">
        <f>IF(J24=0,"",1000000*J24/TrRoad_act!J89)</f>
        <v>569.2426532015661</v>
      </c>
      <c r="K119" s="77">
        <f>IF(K24=0,"",1000000*K24/TrRoad_act!K89)</f>
        <v>430.41076830904291</v>
      </c>
      <c r="L119" s="77">
        <f>IF(L24=0,"",1000000*L24/TrRoad_act!L89)</f>
        <v>489.02505094899396</v>
      </c>
      <c r="M119" s="77">
        <f>IF(M24=0,"",1000000*M24/TrRoad_act!M89)</f>
        <v>494.7459016971078</v>
      </c>
      <c r="N119" s="77">
        <f>IF(N24=0,"",1000000*N24/TrRoad_act!N89)</f>
        <v>490.8965502204565</v>
      </c>
      <c r="O119" s="77">
        <f>IF(O24=0,"",1000000*O24/TrRoad_act!O89)</f>
        <v>489.0429211061757</v>
      </c>
      <c r="P119" s="77">
        <f>IF(P24=0,"",1000000*P24/TrRoad_act!P89)</f>
        <v>468.24068036450279</v>
      </c>
      <c r="Q119" s="77">
        <f>IF(Q24=0,"",1000000*Q24/TrRoad_act!Q89)</f>
        <v>471.40055187038638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 t="str">
        <f>IF(G26=0,"",1000000*G26/TrRoad_act!G90)</f>
        <v/>
      </c>
      <c r="H120" s="77" t="str">
        <f>IF(H26=0,"",1000000*H26/TrRoad_act!H90)</f>
        <v/>
      </c>
      <c r="I120" s="77" t="str">
        <f>IF(I26=0,"",1000000*I26/TrRoad_act!I90)</f>
        <v/>
      </c>
      <c r="J120" s="77" t="str">
        <f>IF(J26=0,"",1000000*J26/TrRoad_act!J90)</f>
        <v/>
      </c>
      <c r="K120" s="77" t="str">
        <f>IF(K26=0,"",1000000*K26/TrRoad_act!K90)</f>
        <v/>
      </c>
      <c r="L120" s="77" t="str">
        <f>IF(L26=0,"",1000000*L26/TrRoad_act!L90)</f>
        <v/>
      </c>
      <c r="M120" s="77" t="str">
        <f>IF(M26=0,"",1000000*M26/TrRoad_act!M90)</f>
        <v/>
      </c>
      <c r="N120" s="77" t="str">
        <f>IF(N26=0,"",1000000*N26/TrRoad_act!N90)</f>
        <v/>
      </c>
      <c r="O120" s="77" t="str">
        <f>IF(O26=0,"",1000000*O26/TrRoad_act!O90)</f>
        <v/>
      </c>
      <c r="P120" s="77" t="str">
        <f>IF(P26=0,"",1000000*P26/TrRoad_act!P90)</f>
        <v/>
      </c>
      <c r="Q120" s="77" t="str">
        <f>IF(Q26=0,"",1000000*Q26/TrRoad_act!Q90)</f>
        <v/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 t="str">
        <f>IF(Q27=0,"",1000000*Q27/TrRoad_act!Q91)</f>
        <v/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>
        <f>IF(L29=0,"",1000000*L29/TrRoad_act!L92)</f>
        <v>569.25517580982671</v>
      </c>
      <c r="M122" s="77">
        <f>IF(M29=0,"",1000000*M29/TrRoad_act!M92)</f>
        <v>499.13713338936049</v>
      </c>
      <c r="N122" s="77">
        <f>IF(N29=0,"",1000000*N29/TrRoad_act!N92)</f>
        <v>464.54346619039438</v>
      </c>
      <c r="O122" s="77">
        <f>IF(O29=0,"",1000000*O29/TrRoad_act!O92)</f>
        <v>413.45534312836747</v>
      </c>
      <c r="P122" s="77">
        <f>IF(P29=0,"",1000000*P29/TrRoad_act!P92)</f>
        <v>377.16903353102907</v>
      </c>
      <c r="Q122" s="77">
        <f>IF(Q29=0,"",1000000*Q29/TrRoad_act!Q92)</f>
        <v>378.64535651999529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>
        <f>IF(E32=0,"",1000000*E32/TrRoad_act!E93)</f>
        <v>244.67724087039201</v>
      </c>
      <c r="F123" s="77">
        <f>IF(F32=0,"",1000000*F32/TrRoad_act!F93)</f>
        <v>247.79237846870595</v>
      </c>
      <c r="G123" s="77">
        <f>IF(G32=0,"",1000000*G32/TrRoad_act!G93)</f>
        <v>256.15238621376375</v>
      </c>
      <c r="H123" s="77">
        <f>IF(H32=0,"",1000000*H32/TrRoad_act!H93)</f>
        <v>259.09489283432566</v>
      </c>
      <c r="I123" s="77">
        <f>IF(I32=0,"",1000000*I32/TrRoad_act!I93)</f>
        <v>264.16762824713328</v>
      </c>
      <c r="J123" s="77">
        <f>IF(J32=0,"",1000000*J32/TrRoad_act!J93)</f>
        <v>267.5303394132153</v>
      </c>
      <c r="K123" s="77">
        <f>IF(K32=0,"",1000000*K32/TrRoad_act!K93)</f>
        <v>269.49590303649086</v>
      </c>
      <c r="L123" s="77">
        <f>IF(L32=0,"",1000000*L32/TrRoad_act!L93)</f>
        <v>275.4485811788079</v>
      </c>
      <c r="M123" s="77">
        <f>IF(M32=0,"",1000000*M32/TrRoad_act!M93)</f>
        <v>276.83234875509629</v>
      </c>
      <c r="N123" s="77">
        <f>IF(N32=0,"",1000000*N32/TrRoad_act!N93)</f>
        <v>277.80489170634894</v>
      </c>
      <c r="O123" s="77">
        <f>IF(O32=0,"",1000000*O32/TrRoad_act!O93)</f>
        <v>279.22065557283486</v>
      </c>
      <c r="P123" s="77">
        <f>IF(P32=0,"",1000000*P32/TrRoad_act!P93)</f>
        <v>281.96274108883813</v>
      </c>
      <c r="Q123" s="77">
        <f>IF(Q32=0,"",1000000*Q32/TrRoad_act!Q93)</f>
        <v>283.91514956948379</v>
      </c>
    </row>
    <row r="124" spans="1:17" ht="11.45" customHeight="1" x14ac:dyDescent="0.25">
      <c r="A124" s="19" t="s">
        <v>28</v>
      </c>
      <c r="B124" s="76">
        <f>IF(B33=0,"",1000000*B33/TrRoad_act!B94)</f>
        <v>8421.2195906334891</v>
      </c>
      <c r="C124" s="76">
        <f>IF(C33=0,"",1000000*C33/TrRoad_act!C94)</f>
        <v>8107.8386684228681</v>
      </c>
      <c r="D124" s="76">
        <f>IF(D33=0,"",1000000*D33/TrRoad_act!D94)</f>
        <v>3125.5579226457871</v>
      </c>
      <c r="E124" s="76">
        <f>IF(E33=0,"",1000000*E33/TrRoad_act!E94)</f>
        <v>6404.9234515907565</v>
      </c>
      <c r="F124" s="76">
        <f>IF(F33=0,"",1000000*F33/TrRoad_act!F94)</f>
        <v>9219.7742269924947</v>
      </c>
      <c r="G124" s="76">
        <f>IF(G33=0,"",1000000*G33/TrRoad_act!G94)</f>
        <v>5345.9877166791985</v>
      </c>
      <c r="H124" s="76">
        <f>IF(H33=0,"",1000000*H33/TrRoad_act!H94)</f>
        <v>5606.3428902130217</v>
      </c>
      <c r="I124" s="76">
        <f>IF(I33=0,"",1000000*I33/TrRoad_act!I94)</f>
        <v>6216.0668176573108</v>
      </c>
      <c r="J124" s="76">
        <f>IF(J33=0,"",1000000*J33/TrRoad_act!J94)</f>
        <v>14148.361511644214</v>
      </c>
      <c r="K124" s="76">
        <f>IF(K33=0,"",1000000*K33/TrRoad_act!K94)</f>
        <v>9246.0650930583888</v>
      </c>
      <c r="L124" s="76">
        <f>IF(L33=0,"",1000000*L33/TrRoad_act!L94)</f>
        <v>10434.006749721877</v>
      </c>
      <c r="M124" s="76">
        <f>IF(M33=0,"",1000000*M33/TrRoad_act!M94)</f>
        <v>11048.042911398075</v>
      </c>
      <c r="N124" s="76">
        <f>IF(N33=0,"",1000000*N33/TrRoad_act!N94)</f>
        <v>12705.133048550666</v>
      </c>
      <c r="O124" s="76">
        <f>IF(O33=0,"",1000000*O33/TrRoad_act!O94)</f>
        <v>13010.262835981632</v>
      </c>
      <c r="P124" s="76">
        <f>IF(P33=0,"",1000000*P33/TrRoad_act!P94)</f>
        <v>14664.465130380548</v>
      </c>
      <c r="Q124" s="76">
        <f>IF(Q33=0,"",1000000*Q33/TrRoad_act!Q94)</f>
        <v>14879.07103325897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>
        <f>IF(L34=0,"",1000000*L34/TrRoad_act!L95)</f>
        <v>2392.6780720424745</v>
      </c>
      <c r="M125" s="75">
        <f>IF(M34=0,"",1000000*M34/TrRoad_act!M95)</f>
        <v>2421.587463066151</v>
      </c>
      <c r="N125" s="75">
        <f>IF(N34=0,"",1000000*N34/TrRoad_act!N95)</f>
        <v>2449.0904531228307</v>
      </c>
      <c r="O125" s="75">
        <f>IF(O34=0,"",1000000*O34/TrRoad_act!O95)</f>
        <v>2460.6356951366279</v>
      </c>
      <c r="P125" s="75">
        <f>IF(P34=0,"",1000000*P34/TrRoad_act!P95)</f>
        <v>2487.6025196508444</v>
      </c>
      <c r="Q125" s="75">
        <f>IF(Q34=0,"",1000000*Q34/TrRoad_act!Q95)</f>
        <v>2499.2782092660059</v>
      </c>
    </row>
    <row r="126" spans="1:17" ht="11.45" customHeight="1" x14ac:dyDescent="0.25">
      <c r="A126" s="62" t="s">
        <v>58</v>
      </c>
      <c r="B126" s="75">
        <f>IF(B36=0,"",1000000*B36/TrRoad_act!B96)</f>
        <v>8421.2195906334891</v>
      </c>
      <c r="C126" s="75">
        <f>IF(C36=0,"",1000000*C36/TrRoad_act!C96)</f>
        <v>8107.8386684228681</v>
      </c>
      <c r="D126" s="75">
        <f>IF(D36=0,"",1000000*D36/TrRoad_act!D96)</f>
        <v>3125.5579226457871</v>
      </c>
      <c r="E126" s="75">
        <f>IF(E36=0,"",1000000*E36/TrRoad_act!E96)</f>
        <v>6404.9234515907565</v>
      </c>
      <c r="F126" s="75">
        <f>IF(F36=0,"",1000000*F36/TrRoad_act!F96)</f>
        <v>9219.7742269924947</v>
      </c>
      <c r="G126" s="75">
        <f>IF(G36=0,"",1000000*G36/TrRoad_act!G96)</f>
        <v>5345.9877166791985</v>
      </c>
      <c r="H126" s="75">
        <f>IF(H36=0,"",1000000*H36/TrRoad_act!H96)</f>
        <v>5606.3428902130217</v>
      </c>
      <c r="I126" s="75">
        <f>IF(I36=0,"",1000000*I36/TrRoad_act!I96)</f>
        <v>6216.0668176573108</v>
      </c>
      <c r="J126" s="75">
        <f>IF(J36=0,"",1000000*J36/TrRoad_act!J96)</f>
        <v>14148.361511644214</v>
      </c>
      <c r="K126" s="75">
        <f>IF(K36=0,"",1000000*K36/TrRoad_act!K96)</f>
        <v>9246.0650930583888</v>
      </c>
      <c r="L126" s="75">
        <f>IF(L36=0,"",1000000*L36/TrRoad_act!L96)</f>
        <v>10512.972334118071</v>
      </c>
      <c r="M126" s="75">
        <f>IF(M36=0,"",1000000*M36/TrRoad_act!M96)</f>
        <v>11122.36619211317</v>
      </c>
      <c r="N126" s="75">
        <f>IF(N36=0,"",1000000*N36/TrRoad_act!N96)</f>
        <v>12788.034085696157</v>
      </c>
      <c r="O126" s="75">
        <f>IF(O36=0,"",1000000*O36/TrRoad_act!O96)</f>
        <v>13090.983938295334</v>
      </c>
      <c r="P126" s="75">
        <f>IF(P36=0,"",1000000*P36/TrRoad_act!P96)</f>
        <v>14746.41821581451</v>
      </c>
      <c r="Q126" s="75">
        <f>IF(Q36=0,"",1000000*Q36/TrRoad_act!Q96)</f>
        <v>14942.818679108574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 t="str">
        <f>IF(O41=0,"",1000000*O41/TrRoad_act!O99)</f>
        <v/>
      </c>
      <c r="P129" s="75" t="str">
        <f>IF(P41=0,"",1000000*P41/TrRoad_act!P99)</f>
        <v/>
      </c>
      <c r="Q129" s="75" t="str">
        <f>IF(Q41=0,"",1000000*Q41/TrRoad_act!Q99)</f>
        <v/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561.00314700855142</v>
      </c>
      <c r="C131" s="78">
        <f>IF(C43=0,"",1000000*C43/TrRoad_act!C101)</f>
        <v>531.59748939391829</v>
      </c>
      <c r="D131" s="78">
        <f>IF(D43=0,"",1000000*D43/TrRoad_act!D101)</f>
        <v>220.25697355731012</v>
      </c>
      <c r="E131" s="78">
        <f>IF(E43=0,"",1000000*E43/TrRoad_act!E101)</f>
        <v>418.06311509190505</v>
      </c>
      <c r="F131" s="78">
        <f>IF(F43=0,"",1000000*F43/TrRoad_act!F101)</f>
        <v>572.282714626489</v>
      </c>
      <c r="G131" s="78">
        <f>IF(G43=0,"",1000000*G43/TrRoad_act!G101)</f>
        <v>343.58227716638083</v>
      </c>
      <c r="H131" s="78">
        <f>IF(H43=0,"",1000000*H43/TrRoad_act!H101)</f>
        <v>354.35182729661182</v>
      </c>
      <c r="I131" s="78">
        <f>IF(I43=0,"",1000000*I43/TrRoad_act!I101)</f>
        <v>400.2027919173542</v>
      </c>
      <c r="J131" s="78">
        <f>IF(J43=0,"",1000000*J43/TrRoad_act!J101)</f>
        <v>879.35177026599899</v>
      </c>
      <c r="K131" s="78">
        <f>IF(K43=0,"",1000000*K43/TrRoad_act!K101)</f>
        <v>670.53452996321209</v>
      </c>
      <c r="L131" s="78">
        <f>IF(L43=0,"",1000000*L43/TrRoad_act!L101)</f>
        <v>670.56071009588709</v>
      </c>
      <c r="M131" s="78">
        <f>IF(M43=0,"",1000000*M43/TrRoad_act!M101)</f>
        <v>627.76480827954117</v>
      </c>
      <c r="N131" s="78">
        <f>IF(N43=0,"",1000000*N43/TrRoad_act!N101)</f>
        <v>598.53060058579638</v>
      </c>
      <c r="O131" s="78">
        <f>IF(O43=0,"",1000000*O43/TrRoad_act!O101)</f>
        <v>582.00255995605494</v>
      </c>
      <c r="P131" s="78">
        <f>IF(P43=0,"",1000000*P43/TrRoad_act!P101)</f>
        <v>647.91685111271272</v>
      </c>
      <c r="Q131" s="78">
        <f>IF(Q43=0,"",1000000*Q43/TrRoad_act!Q101)</f>
        <v>639.41771814386459</v>
      </c>
    </row>
    <row r="132" spans="1:17" ht="11.45" customHeight="1" x14ac:dyDescent="0.25">
      <c r="A132" s="62" t="s">
        <v>59</v>
      </c>
      <c r="B132" s="77">
        <f>IF(B44=0,"",1000000*B44/TrRoad_act!B102)</f>
        <v>369.72135862058678</v>
      </c>
      <c r="C132" s="77">
        <f>IF(C44=0,"",1000000*C44/TrRoad_act!C102)</f>
        <v>427.44334261981533</v>
      </c>
      <c r="D132" s="77">
        <f>IF(D44=0,"",1000000*D44/TrRoad_act!D102)</f>
        <v>446.42850622922595</v>
      </c>
      <c r="E132" s="77">
        <f>IF(E44=0,"",1000000*E44/TrRoad_act!E102)</f>
        <v>430.56508374627396</v>
      </c>
      <c r="F132" s="77">
        <f>IF(F44=0,"",1000000*F44/TrRoad_act!F102)</f>
        <v>414.23610068063192</v>
      </c>
      <c r="G132" s="77">
        <f>IF(G44=0,"",1000000*G44/TrRoad_act!G102)</f>
        <v>431.16350949145283</v>
      </c>
      <c r="H132" s="77">
        <f>IF(H44=0,"",1000000*H44/TrRoad_act!H102)</f>
        <v>438.24534541331951</v>
      </c>
      <c r="I132" s="77">
        <f>IF(I44=0,"",1000000*I44/TrRoad_act!I102)</f>
        <v>411.19353833325636</v>
      </c>
      <c r="J132" s="77">
        <f>IF(J44=0,"",1000000*J44/TrRoad_act!J102)</f>
        <v>386.7155751494023</v>
      </c>
      <c r="K132" s="77">
        <f>IF(K44=0,"",1000000*K44/TrRoad_act!K102)</f>
        <v>395.8462253675537</v>
      </c>
      <c r="L132" s="77">
        <f>IF(L44=0,"",1000000*L44/TrRoad_act!L102)</f>
        <v>438.68003677402459</v>
      </c>
      <c r="M132" s="77">
        <f>IF(M44=0,"",1000000*M44/TrRoad_act!M102)</f>
        <v>424.22914357788062</v>
      </c>
      <c r="N132" s="77">
        <f>IF(N44=0,"",1000000*N44/TrRoad_act!N102)</f>
        <v>444.21305124486872</v>
      </c>
      <c r="O132" s="77">
        <f>IF(O44=0,"",1000000*O44/TrRoad_act!O102)</f>
        <v>443.25907904269354</v>
      </c>
      <c r="P132" s="77">
        <f>IF(P44=0,"",1000000*P44/TrRoad_act!P102)</f>
        <v>724.85054446908862</v>
      </c>
      <c r="Q132" s="77">
        <f>IF(Q44=0,"",1000000*Q44/TrRoad_act!Q102)</f>
        <v>714.41950908438093</v>
      </c>
    </row>
    <row r="133" spans="1:17" ht="11.45" customHeight="1" x14ac:dyDescent="0.25">
      <c r="A133" s="62" t="s">
        <v>58</v>
      </c>
      <c r="B133" s="77">
        <f>IF(B46=0,"",1000000*B46/TrRoad_act!B103)</f>
        <v>572.94521962218948</v>
      </c>
      <c r="C133" s="77">
        <f>IF(C46=0,"",1000000*C46/TrRoad_act!C103)</f>
        <v>538.28491801205337</v>
      </c>
      <c r="D133" s="77">
        <f>IF(D46=0,"",1000000*D46/TrRoad_act!D103)</f>
        <v>206.14457553848351</v>
      </c>
      <c r="E133" s="77">
        <f>IF(E46=0,"",1000000*E46/TrRoad_act!E103)</f>
        <v>417.30526682843947</v>
      </c>
      <c r="F133" s="77">
        <f>IF(F46=0,"",1000000*F46/TrRoad_act!F103)</f>
        <v>581.59222212883355</v>
      </c>
      <c r="G133" s="77">
        <f>IF(G46=0,"",1000000*G46/TrRoad_act!G103)</f>
        <v>338.56591463039069</v>
      </c>
      <c r="H133" s="77">
        <f>IF(H46=0,"",1000000*H46/TrRoad_act!H103)</f>
        <v>349.68115346490669</v>
      </c>
      <c r="I133" s="77">
        <f>IF(I46=0,"",1000000*I46/TrRoad_act!I103)</f>
        <v>399.60807892168293</v>
      </c>
      <c r="J133" s="77">
        <f>IF(J46=0,"",1000000*J46/TrRoad_act!J103)</f>
        <v>905.33399231304247</v>
      </c>
      <c r="K133" s="77">
        <f>IF(K46=0,"",1000000*K46/TrRoad_act!K103)</f>
        <v>684.62454313145565</v>
      </c>
      <c r="L133" s="77">
        <f>IF(L46=0,"",1000000*L46/TrRoad_act!L103)</f>
        <v>682.14026357898365</v>
      </c>
      <c r="M133" s="77">
        <f>IF(M46=0,"",1000000*M46/TrRoad_act!M103)</f>
        <v>637.33033838212054</v>
      </c>
      <c r="N133" s="77">
        <f>IF(N46=0,"",1000000*N46/TrRoad_act!N103)</f>
        <v>605.15446428889175</v>
      </c>
      <c r="O133" s="77">
        <f>IF(O46=0,"",1000000*O46/TrRoad_act!O103)</f>
        <v>587.90872177736185</v>
      </c>
      <c r="P133" s="77">
        <f>IF(P46=0,"",1000000*P46/TrRoad_act!P103)</f>
        <v>644.97348719390413</v>
      </c>
      <c r="Q133" s="77">
        <f>IF(Q46=0,"",1000000*Q46/TrRoad_act!Q103)</f>
        <v>636.67653870273045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>
        <f>IF(J51=0,"",1000000*J51/TrRoad_act!J106)</f>
        <v>301.77045077585029</v>
      </c>
      <c r="K136" s="77">
        <f>IF(K51=0,"",1000000*K51/TrRoad_act!K106)</f>
        <v>310.78964780794917</v>
      </c>
      <c r="L136" s="77">
        <f>IF(L51=0,"",1000000*L51/TrRoad_act!L106)</f>
        <v>339.12986438485058</v>
      </c>
      <c r="M136" s="77">
        <f>IF(M51=0,"",1000000*M51/TrRoad_act!M106)</f>
        <v>347.47527341629842</v>
      </c>
      <c r="N136" s="77">
        <f>IF(N51=0,"",1000000*N51/TrRoad_act!N106)</f>
        <v>349.95407201060351</v>
      </c>
      <c r="O136" s="77">
        <f>IF(O51=0,"",1000000*O51/TrRoad_act!O106)</f>
        <v>358.03461165698803</v>
      </c>
      <c r="P136" s="77">
        <f>IF(P51=0,"",1000000*P51/TrRoad_act!P106)</f>
        <v>359.36511884842531</v>
      </c>
      <c r="Q136" s="77">
        <f>IF(Q51=0,"",1000000*Q51/TrRoad_act!Q106)</f>
        <v>365.01661525886595</v>
      </c>
    </row>
    <row r="137" spans="1:17" ht="11.45" customHeight="1" x14ac:dyDescent="0.25">
      <c r="A137" s="19" t="s">
        <v>24</v>
      </c>
      <c r="B137" s="76">
        <f>IF(B52=0,"",1000000*B52/TrRoad_act!B107)</f>
        <v>3724.9724962635546</v>
      </c>
      <c r="C137" s="76">
        <f>IF(C52=0,"",1000000*C52/TrRoad_act!C107)</f>
        <v>3248.7220124943383</v>
      </c>
      <c r="D137" s="76">
        <f>IF(D52=0,"",1000000*D52/TrRoad_act!D107)</f>
        <v>386.40105695658383</v>
      </c>
      <c r="E137" s="76">
        <f>IF(E52=0,"",1000000*E52/TrRoad_act!E107)</f>
        <v>1783.6138510427695</v>
      </c>
      <c r="F137" s="76">
        <f>IF(F52=0,"",1000000*F52/TrRoad_act!F107)</f>
        <v>4069.5688179959734</v>
      </c>
      <c r="G137" s="76">
        <f>IF(G52=0,"",1000000*G52/TrRoad_act!G107)</f>
        <v>1176.7647452302153</v>
      </c>
      <c r="H137" s="76">
        <f>IF(H52=0,"",1000000*H52/TrRoad_act!H107)</f>
        <v>1136.2590856379691</v>
      </c>
      <c r="I137" s="76">
        <f>IF(I52=0,"",1000000*I52/TrRoad_act!I107)</f>
        <v>1464.9962298808111</v>
      </c>
      <c r="J137" s="76">
        <f>IF(J52=0,"",1000000*J52/TrRoad_act!J107)</f>
        <v>3338.9265272043199</v>
      </c>
      <c r="K137" s="76">
        <f>IF(K52=0,"",1000000*K52/TrRoad_act!K107)</f>
        <v>2439.2622899009684</v>
      </c>
      <c r="L137" s="76">
        <f>IF(L52=0,"",1000000*L52/TrRoad_act!L107)</f>
        <v>2116.3983156554787</v>
      </c>
      <c r="M137" s="76">
        <f>IF(M52=0,"",1000000*M52/TrRoad_act!M107)</f>
        <v>1795.1247049250419</v>
      </c>
      <c r="N137" s="76">
        <f>IF(N52=0,"",1000000*N52/TrRoad_act!N107)</f>
        <v>1606.7713853146356</v>
      </c>
      <c r="O137" s="76">
        <f>IF(O52=0,"",1000000*O52/TrRoad_act!O107)</f>
        <v>1594.0304524940273</v>
      </c>
      <c r="P137" s="76">
        <f>IF(P52=0,"",1000000*P52/TrRoad_act!P107)</f>
        <v>1451.6185196954088</v>
      </c>
      <c r="Q137" s="76">
        <f>IF(Q52=0,"",1000000*Q52/TrRoad_act!Q107)</f>
        <v>1334.3039885558105</v>
      </c>
    </row>
    <row r="138" spans="1:17" ht="11.45" customHeight="1" x14ac:dyDescent="0.25">
      <c r="A138" s="17" t="s">
        <v>23</v>
      </c>
      <c r="B138" s="75">
        <f>IF(B53=0,"",1000000*B53/TrRoad_act!B108)</f>
        <v>3724.9724962635546</v>
      </c>
      <c r="C138" s="75">
        <f>IF(C53=0,"",1000000*C53/TrRoad_act!C108)</f>
        <v>3248.7220124943383</v>
      </c>
      <c r="D138" s="75">
        <f>IF(D53=0,"",1000000*D53/TrRoad_act!D108)</f>
        <v>386.40105695658383</v>
      </c>
      <c r="E138" s="75">
        <f>IF(E53=0,"",1000000*E53/TrRoad_act!E108)</f>
        <v>1783.6138510427695</v>
      </c>
      <c r="F138" s="75">
        <f>IF(F53=0,"",1000000*F53/TrRoad_act!F108)</f>
        <v>4069.5688179959734</v>
      </c>
      <c r="G138" s="75">
        <f>IF(G53=0,"",1000000*G53/TrRoad_act!G108)</f>
        <v>1176.7647452302153</v>
      </c>
      <c r="H138" s="75">
        <f>IF(H53=0,"",1000000*H53/TrRoad_act!H108)</f>
        <v>1136.2590856379691</v>
      </c>
      <c r="I138" s="75">
        <f>IF(I53=0,"",1000000*I53/TrRoad_act!I108)</f>
        <v>1464.9962298808111</v>
      </c>
      <c r="J138" s="75">
        <f>IF(J53=0,"",1000000*J53/TrRoad_act!J108)</f>
        <v>3338.9265272043199</v>
      </c>
      <c r="K138" s="75">
        <f>IF(K53=0,"",1000000*K53/TrRoad_act!K108)</f>
        <v>2439.2622899009684</v>
      </c>
      <c r="L138" s="75">
        <f>IF(L53=0,"",1000000*L53/TrRoad_act!L108)</f>
        <v>2116.3983156554787</v>
      </c>
      <c r="M138" s="75">
        <f>IF(M53=0,"",1000000*M53/TrRoad_act!M108)</f>
        <v>1795.1247049250419</v>
      </c>
      <c r="N138" s="75">
        <f>IF(N53=0,"",1000000*N53/TrRoad_act!N108)</f>
        <v>1606.7713853146356</v>
      </c>
      <c r="O138" s="75">
        <f>IF(O53=0,"",1000000*O53/TrRoad_act!O108)</f>
        <v>1594.0304524940273</v>
      </c>
      <c r="P138" s="75">
        <f>IF(P53=0,"",1000000*P53/TrRoad_act!P108)</f>
        <v>1451.6185196954088</v>
      </c>
      <c r="Q138" s="75">
        <f>IF(Q53=0,"",1000000*Q53/TrRoad_act!Q108)</f>
        <v>1334.3039885558105</v>
      </c>
    </row>
    <row r="139" spans="1:17" ht="11.45" customHeight="1" x14ac:dyDescent="0.25">
      <c r="A139" s="15" t="s">
        <v>22</v>
      </c>
      <c r="B139" s="74" t="str">
        <f>IF(B55=0,"",1000000*B55/TrRoad_act!B109)</f>
        <v/>
      </c>
      <c r="C139" s="74" t="str">
        <f>IF(C55=0,"",1000000*C55/TrRoad_act!C109)</f>
        <v/>
      </c>
      <c r="D139" s="74" t="str">
        <f>IF(D55=0,"",1000000*D55/TrRoad_act!D109)</f>
        <v/>
      </c>
      <c r="E139" s="74" t="str">
        <f>IF(E55=0,"",1000000*E55/TrRoad_act!E109)</f>
        <v/>
      </c>
      <c r="F139" s="74" t="str">
        <f>IF(F55=0,"",1000000*F55/TrRoad_act!F109)</f>
        <v/>
      </c>
      <c r="G139" s="74" t="str">
        <f>IF(G55=0,"",1000000*G55/TrRoad_act!G109)</f>
        <v/>
      </c>
      <c r="H139" s="74" t="str">
        <f>IF(H55=0,"",1000000*H55/TrRoad_act!H109)</f>
        <v/>
      </c>
      <c r="I139" s="74" t="str">
        <f>IF(I55=0,"",1000000*I55/TrRoad_act!I109)</f>
        <v/>
      </c>
      <c r="J139" s="74" t="str">
        <f>IF(J55=0,"",1000000*J55/TrRoad_act!J109)</f>
        <v/>
      </c>
      <c r="K139" s="74" t="str">
        <f>IF(K55=0,"",1000000*K55/TrRoad_act!K109)</f>
        <v/>
      </c>
      <c r="L139" s="74" t="str">
        <f>IF(L55=0,"",1000000*L55/TrRoad_act!L109)</f>
        <v/>
      </c>
      <c r="M139" s="74" t="str">
        <f>IF(M55=0,"",1000000*M55/TrRoad_act!M109)</f>
        <v/>
      </c>
      <c r="N139" s="74" t="str">
        <f>IF(N55=0,"",1000000*N55/TrRoad_act!N109)</f>
        <v/>
      </c>
      <c r="O139" s="74" t="str">
        <f>IF(O55=0,"",1000000*O55/TrRoad_act!O109)</f>
        <v/>
      </c>
      <c r="P139" s="74" t="str">
        <f>IF(P55=0,"",1000000*P55/TrRoad_act!P109)</f>
        <v/>
      </c>
      <c r="Q139" s="74" t="str">
        <f>IF(Q55=0,"",1000000*Q55/TrRoad_act!Q109)</f>
        <v/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0.63278740380868548</v>
      </c>
      <c r="C142" s="56">
        <f t="shared" si="12"/>
        <v>0.64772470473795896</v>
      </c>
      <c r="D142" s="56">
        <f t="shared" si="12"/>
        <v>0.89400622519621231</v>
      </c>
      <c r="E142" s="56">
        <f t="shared" si="12"/>
        <v>0.74541937309958484</v>
      </c>
      <c r="F142" s="56">
        <f t="shared" si="12"/>
        <v>0.59060267220391582</v>
      </c>
      <c r="G142" s="56">
        <f t="shared" si="12"/>
        <v>0.79471164597266108</v>
      </c>
      <c r="H142" s="56">
        <f t="shared" si="12"/>
        <v>0.81056488230920598</v>
      </c>
      <c r="I142" s="56">
        <f t="shared" si="12"/>
        <v>0.75722956902925853</v>
      </c>
      <c r="J142" s="56">
        <f t="shared" si="12"/>
        <v>0.65192576767095101</v>
      </c>
      <c r="K142" s="56">
        <f t="shared" si="12"/>
        <v>0.70538351411514799</v>
      </c>
      <c r="L142" s="56">
        <f t="shared" si="12"/>
        <v>0.74764831090030126</v>
      </c>
      <c r="M142" s="56">
        <f t="shared" si="12"/>
        <v>0.77230031683988576</v>
      </c>
      <c r="N142" s="56">
        <f t="shared" si="12"/>
        <v>0.78954293873511927</v>
      </c>
      <c r="O142" s="56">
        <f t="shared" si="12"/>
        <v>0.79471365529883764</v>
      </c>
      <c r="P142" s="56">
        <f t="shared" si="12"/>
        <v>0.79512717480576445</v>
      </c>
      <c r="Q142" s="56">
        <f t="shared" si="12"/>
        <v>0.80719065528717238</v>
      </c>
    </row>
    <row r="143" spans="1:17" ht="11.45" customHeight="1" x14ac:dyDescent="0.25">
      <c r="A143" s="55" t="s">
        <v>30</v>
      </c>
      <c r="B143" s="54">
        <f t="shared" ref="B143:Q143" si="13">IF(B19=0,0,B19/B$17)</f>
        <v>7.6174923003040872E-3</v>
      </c>
      <c r="C143" s="54">
        <f t="shared" si="13"/>
        <v>8.4207117524626677E-3</v>
      </c>
      <c r="D143" s="54">
        <f t="shared" si="13"/>
        <v>1.2647950395586723E-2</v>
      </c>
      <c r="E143" s="54">
        <f t="shared" si="13"/>
        <v>1.0275654647590548E-2</v>
      </c>
      <c r="F143" s="54">
        <f t="shared" si="13"/>
        <v>7.9651763621220346E-3</v>
      </c>
      <c r="G143" s="54">
        <f t="shared" si="13"/>
        <v>1.0022129414118184E-2</v>
      </c>
      <c r="H143" s="54">
        <f t="shared" si="13"/>
        <v>9.4177223482444453E-3</v>
      </c>
      <c r="I143" s="54">
        <f t="shared" si="13"/>
        <v>1.0249611643521891E-2</v>
      </c>
      <c r="J143" s="54">
        <f t="shared" si="13"/>
        <v>7.2312643993931794E-3</v>
      </c>
      <c r="K143" s="54">
        <f t="shared" si="13"/>
        <v>8.2444191913655113E-3</v>
      </c>
      <c r="L143" s="54">
        <f t="shared" si="13"/>
        <v>7.7095010682905838E-3</v>
      </c>
      <c r="M143" s="54">
        <f t="shared" si="13"/>
        <v>8.1382449207030288E-3</v>
      </c>
      <c r="N143" s="54">
        <f t="shared" si="13"/>
        <v>8.104571328666774E-3</v>
      </c>
      <c r="O143" s="54">
        <f t="shared" si="13"/>
        <v>8.4041178897094771E-3</v>
      </c>
      <c r="P143" s="54">
        <f t="shared" si="13"/>
        <v>8.7470715158679407E-3</v>
      </c>
      <c r="Q143" s="54">
        <f t="shared" si="13"/>
        <v>8.5597985456787561E-3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0.53916421378192969</v>
      </c>
      <c r="C144" s="50">
        <f t="shared" si="14"/>
        <v>0.55055665569804746</v>
      </c>
      <c r="D144" s="50">
        <f t="shared" si="14"/>
        <v>0.83146956180454856</v>
      </c>
      <c r="E144" s="50">
        <f t="shared" si="14"/>
        <v>0.65364557863610551</v>
      </c>
      <c r="F144" s="50">
        <f t="shared" si="14"/>
        <v>0.4850075657849176</v>
      </c>
      <c r="G144" s="50">
        <f t="shared" si="14"/>
        <v>0.70862343421777241</v>
      </c>
      <c r="H144" s="50">
        <f t="shared" si="14"/>
        <v>0.72765850105256913</v>
      </c>
      <c r="I144" s="50">
        <f t="shared" si="14"/>
        <v>0.66119283336269075</v>
      </c>
      <c r="J144" s="50">
        <f t="shared" si="14"/>
        <v>0.5207867303185878</v>
      </c>
      <c r="K144" s="50">
        <f t="shared" si="14"/>
        <v>0.59444426593283328</v>
      </c>
      <c r="L144" s="50">
        <f t="shared" si="14"/>
        <v>0.62497862675481819</v>
      </c>
      <c r="M144" s="50">
        <f t="shared" si="14"/>
        <v>0.64722537823014403</v>
      </c>
      <c r="N144" s="50">
        <f t="shared" si="14"/>
        <v>0.64778750497416027</v>
      </c>
      <c r="O144" s="50">
        <f t="shared" si="14"/>
        <v>0.65398685888531183</v>
      </c>
      <c r="P144" s="50">
        <f t="shared" si="14"/>
        <v>0.63463667242005606</v>
      </c>
      <c r="Q144" s="50">
        <f t="shared" si="14"/>
        <v>0.63752312312234027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0.48281458474277683</v>
      </c>
      <c r="C145" s="52">
        <f t="shared" si="15"/>
        <v>0.48720676857100464</v>
      </c>
      <c r="D145" s="52">
        <f t="shared" si="15"/>
        <v>0.79359843589626111</v>
      </c>
      <c r="E145" s="52">
        <f t="shared" si="15"/>
        <v>0.58818280554062674</v>
      </c>
      <c r="F145" s="52">
        <f t="shared" si="15"/>
        <v>0.40419199767957703</v>
      </c>
      <c r="G145" s="52">
        <f t="shared" si="15"/>
        <v>0.64188769725312567</v>
      </c>
      <c r="H145" s="52">
        <f t="shared" si="15"/>
        <v>0.66175599139218555</v>
      </c>
      <c r="I145" s="52">
        <f t="shared" si="15"/>
        <v>0.58210958106550659</v>
      </c>
      <c r="J145" s="52">
        <f t="shared" si="15"/>
        <v>0.40522679581215237</v>
      </c>
      <c r="K145" s="52">
        <f t="shared" si="15"/>
        <v>0.48905893172759346</v>
      </c>
      <c r="L145" s="52">
        <f t="shared" si="15"/>
        <v>0.4278957221789858</v>
      </c>
      <c r="M145" s="52">
        <f t="shared" si="15"/>
        <v>0.43336132628526663</v>
      </c>
      <c r="N145" s="52">
        <f t="shared" si="15"/>
        <v>0.42706081439375543</v>
      </c>
      <c r="O145" s="52">
        <f t="shared" si="15"/>
        <v>0.42660417090109587</v>
      </c>
      <c r="P145" s="52">
        <f t="shared" si="15"/>
        <v>0.41102872837526344</v>
      </c>
      <c r="Q145" s="52">
        <f t="shared" si="15"/>
        <v>0.41225615415610267</v>
      </c>
    </row>
    <row r="146" spans="1:17" ht="11.45" customHeight="1" x14ac:dyDescent="0.25">
      <c r="A146" s="53" t="s">
        <v>58</v>
      </c>
      <c r="B146" s="52">
        <f t="shared" ref="B146:Q146" si="16">IF(B24=0,0,B24/B$17)</f>
        <v>5.634962903915279E-2</v>
      </c>
      <c r="C146" s="52">
        <f t="shared" si="16"/>
        <v>6.3349887127042814E-2</v>
      </c>
      <c r="D146" s="52">
        <f t="shared" si="16"/>
        <v>3.7871125908287541E-2</v>
      </c>
      <c r="E146" s="52">
        <f t="shared" si="16"/>
        <v>6.5445050065728871E-2</v>
      </c>
      <c r="F146" s="52">
        <f t="shared" si="16"/>
        <v>8.0793992543259432E-2</v>
      </c>
      <c r="G146" s="52">
        <f t="shared" si="16"/>
        <v>6.6701069581183131E-2</v>
      </c>
      <c r="H146" s="52">
        <f t="shared" si="16"/>
        <v>6.586592142698551E-2</v>
      </c>
      <c r="I146" s="52">
        <f t="shared" si="16"/>
        <v>7.9021030390323641E-2</v>
      </c>
      <c r="J146" s="52">
        <f t="shared" si="16"/>
        <v>0.11551550410683598</v>
      </c>
      <c r="K146" s="52">
        <f t="shared" si="16"/>
        <v>0.10532840196707059</v>
      </c>
      <c r="L146" s="52">
        <f t="shared" si="16"/>
        <v>0.19638685751868942</v>
      </c>
      <c r="M146" s="52">
        <f t="shared" si="16"/>
        <v>0.21314308110490141</v>
      </c>
      <c r="N146" s="52">
        <f t="shared" si="16"/>
        <v>0.21988219044668436</v>
      </c>
      <c r="O146" s="52">
        <f t="shared" si="16"/>
        <v>0.22618945823879652</v>
      </c>
      <c r="P146" s="52">
        <f t="shared" si="16"/>
        <v>0.22172987292962112</v>
      </c>
      <c r="Q146" s="52">
        <f t="shared" si="16"/>
        <v>0.2227297773635053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0</v>
      </c>
      <c r="H147" s="52">
        <f t="shared" si="17"/>
        <v>0</v>
      </c>
      <c r="I147" s="52">
        <f t="shared" si="17"/>
        <v>0</v>
      </c>
      <c r="J147" s="52">
        <f t="shared" si="17"/>
        <v>0</v>
      </c>
      <c r="K147" s="52">
        <f t="shared" si="17"/>
        <v>0</v>
      </c>
      <c r="L147" s="52">
        <f t="shared" si="17"/>
        <v>0</v>
      </c>
      <c r="M147" s="52">
        <f t="shared" si="17"/>
        <v>0</v>
      </c>
      <c r="N147" s="52">
        <f t="shared" si="17"/>
        <v>0</v>
      </c>
      <c r="O147" s="52">
        <f t="shared" si="17"/>
        <v>0</v>
      </c>
      <c r="P147" s="52">
        <f t="shared" si="17"/>
        <v>0</v>
      </c>
      <c r="Q147" s="52">
        <f t="shared" si="17"/>
        <v>0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0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6.3702247039338256E-4</v>
      </c>
      <c r="M149" s="52">
        <f t="shared" si="19"/>
        <v>6.7091220089558236E-4</v>
      </c>
      <c r="N149" s="52">
        <f t="shared" si="19"/>
        <v>7.8926668799689259E-4</v>
      </c>
      <c r="O149" s="52">
        <f t="shared" si="19"/>
        <v>1.1053137566694197E-3</v>
      </c>
      <c r="P149" s="52">
        <f t="shared" si="19"/>
        <v>1.7220288752132515E-3</v>
      </c>
      <c r="Q149" s="52">
        <f t="shared" si="19"/>
        <v>2.3671038354813826E-3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1.7723029749828804E-5</v>
      </c>
      <c r="F150" s="52">
        <f t="shared" si="20"/>
        <v>2.1575562081146644E-5</v>
      </c>
      <c r="G150" s="52">
        <f t="shared" si="20"/>
        <v>3.4667383463520254E-5</v>
      </c>
      <c r="H150" s="52">
        <f t="shared" si="20"/>
        <v>3.6588233398077872E-5</v>
      </c>
      <c r="I150" s="52">
        <f t="shared" si="20"/>
        <v>6.2221906860553339E-5</v>
      </c>
      <c r="J150" s="52">
        <f t="shared" si="20"/>
        <v>4.4430399599409714E-5</v>
      </c>
      <c r="K150" s="52">
        <f t="shared" si="20"/>
        <v>5.6932238169250784E-5</v>
      </c>
      <c r="L150" s="52">
        <f t="shared" si="20"/>
        <v>5.9024586749574928E-5</v>
      </c>
      <c r="M150" s="52">
        <f t="shared" si="20"/>
        <v>5.0058639080430531E-5</v>
      </c>
      <c r="N150" s="52">
        <f t="shared" si="20"/>
        <v>5.5233445723575383E-5</v>
      </c>
      <c r="O150" s="52">
        <f t="shared" si="20"/>
        <v>8.7915988750014577E-5</v>
      </c>
      <c r="P150" s="52">
        <f t="shared" si="20"/>
        <v>1.5604223995822721E-4</v>
      </c>
      <c r="Q150" s="52">
        <f t="shared" si="20"/>
        <v>1.700877672507791E-4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8.6005697726451821E-2</v>
      </c>
      <c r="C151" s="50">
        <f t="shared" si="21"/>
        <v>8.8747337287448796E-2</v>
      </c>
      <c r="D151" s="50">
        <f t="shared" si="21"/>
        <v>4.9888712996076987E-2</v>
      </c>
      <c r="E151" s="50">
        <f t="shared" si="21"/>
        <v>8.1498139815888895E-2</v>
      </c>
      <c r="F151" s="50">
        <f t="shared" si="21"/>
        <v>9.7629930056876188E-2</v>
      </c>
      <c r="G151" s="50">
        <f t="shared" si="21"/>
        <v>7.6066082340770516E-2</v>
      </c>
      <c r="H151" s="50">
        <f t="shared" si="21"/>
        <v>7.348865890839254E-2</v>
      </c>
      <c r="I151" s="50">
        <f t="shared" si="21"/>
        <v>8.5787124023045822E-2</v>
      </c>
      <c r="J151" s="50">
        <f t="shared" si="21"/>
        <v>0.12390777295297005</v>
      </c>
      <c r="K151" s="50">
        <f t="shared" si="21"/>
        <v>0.1026948289909492</v>
      </c>
      <c r="L151" s="50">
        <f t="shared" si="21"/>
        <v>0.11496018307719244</v>
      </c>
      <c r="M151" s="50">
        <f t="shared" si="21"/>
        <v>0.1169366936890387</v>
      </c>
      <c r="N151" s="50">
        <f t="shared" si="21"/>
        <v>0.1336508624322921</v>
      </c>
      <c r="O151" s="50">
        <f t="shared" si="21"/>
        <v>0.13232267852381632</v>
      </c>
      <c r="P151" s="50">
        <f t="shared" si="21"/>
        <v>0.15174343086984049</v>
      </c>
      <c r="Q151" s="50">
        <f t="shared" si="21"/>
        <v>0.16110773361915343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2.5635789050479645E-4</v>
      </c>
      <c r="M152" s="52">
        <f t="shared" si="22"/>
        <v>2.1894365553818296E-4</v>
      </c>
      <c r="N152" s="52">
        <f t="shared" si="22"/>
        <v>2.0657662125619147E-4</v>
      </c>
      <c r="O152" s="52">
        <f t="shared" si="22"/>
        <v>1.9003566933302864E-4</v>
      </c>
      <c r="P152" s="52">
        <f t="shared" si="22"/>
        <v>1.7208438063175981E-4</v>
      </c>
      <c r="Q152" s="52">
        <f t="shared" si="22"/>
        <v>1.3863578966552935E-4</v>
      </c>
    </row>
    <row r="153" spans="1:17" ht="11.45" customHeight="1" x14ac:dyDescent="0.25">
      <c r="A153" s="53" t="s">
        <v>58</v>
      </c>
      <c r="B153" s="52">
        <f t="shared" ref="B153:Q153" si="23">IF(B36=0,0,B36/B$17)</f>
        <v>8.6005697726451821E-2</v>
      </c>
      <c r="C153" s="52">
        <f t="shared" si="23"/>
        <v>8.8747337287448796E-2</v>
      </c>
      <c r="D153" s="52">
        <f t="shared" si="23"/>
        <v>4.9888712996076987E-2</v>
      </c>
      <c r="E153" s="52">
        <f t="shared" si="23"/>
        <v>8.1498139815888895E-2</v>
      </c>
      <c r="F153" s="52">
        <f t="shared" si="23"/>
        <v>9.7629930056876188E-2</v>
      </c>
      <c r="G153" s="52">
        <f t="shared" si="23"/>
        <v>7.6066082340770516E-2</v>
      </c>
      <c r="H153" s="52">
        <f t="shared" si="23"/>
        <v>7.348865890839254E-2</v>
      </c>
      <c r="I153" s="52">
        <f t="shared" si="23"/>
        <v>8.5787124023045822E-2</v>
      </c>
      <c r="J153" s="52">
        <f t="shared" si="23"/>
        <v>0.12390777295297005</v>
      </c>
      <c r="K153" s="52">
        <f t="shared" si="23"/>
        <v>0.1026948289909492</v>
      </c>
      <c r="L153" s="52">
        <f t="shared" si="23"/>
        <v>0.11470382518668763</v>
      </c>
      <c r="M153" s="52">
        <f t="shared" si="23"/>
        <v>0.11671775003350053</v>
      </c>
      <c r="N153" s="52">
        <f t="shared" si="23"/>
        <v>0.1334442858110359</v>
      </c>
      <c r="O153" s="52">
        <f t="shared" si="23"/>
        <v>0.13213264285448328</v>
      </c>
      <c r="P153" s="52">
        <f t="shared" si="23"/>
        <v>0.15157134648920872</v>
      </c>
      <c r="Q153" s="52">
        <f t="shared" si="23"/>
        <v>0.1609690978294879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0</v>
      </c>
      <c r="P156" s="52">
        <f t="shared" si="26"/>
        <v>0</v>
      </c>
      <c r="Q156" s="52">
        <f t="shared" si="26"/>
        <v>0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0.36721259619131458</v>
      </c>
      <c r="C157" s="56">
        <f t="shared" si="27"/>
        <v>0.35227529526204104</v>
      </c>
      <c r="D157" s="56">
        <f t="shared" si="27"/>
        <v>0.1059937748037876</v>
      </c>
      <c r="E157" s="56">
        <f t="shared" si="27"/>
        <v>0.25458062690041522</v>
      </c>
      <c r="F157" s="56">
        <f t="shared" si="27"/>
        <v>0.40939732779608423</v>
      </c>
      <c r="G157" s="56">
        <f t="shared" si="27"/>
        <v>0.20528835402733894</v>
      </c>
      <c r="H157" s="56">
        <f t="shared" si="27"/>
        <v>0.18943511769079394</v>
      </c>
      <c r="I157" s="56">
        <f t="shared" si="27"/>
        <v>0.24277043097074152</v>
      </c>
      <c r="J157" s="56">
        <f t="shared" si="27"/>
        <v>0.34807423232904905</v>
      </c>
      <c r="K157" s="56">
        <f t="shared" si="27"/>
        <v>0.29461648588485206</v>
      </c>
      <c r="L157" s="56">
        <f t="shared" si="27"/>
        <v>0.25235168909969879</v>
      </c>
      <c r="M157" s="56">
        <f t="shared" si="27"/>
        <v>0.22769968316011432</v>
      </c>
      <c r="N157" s="56">
        <f t="shared" si="27"/>
        <v>0.21045706126488067</v>
      </c>
      <c r="O157" s="56">
        <f t="shared" si="27"/>
        <v>0.20528634470116233</v>
      </c>
      <c r="P157" s="56">
        <f t="shared" si="27"/>
        <v>0.2048728251942355</v>
      </c>
      <c r="Q157" s="56">
        <f t="shared" si="27"/>
        <v>0.19280934471282751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0.10289443453841819</v>
      </c>
      <c r="C158" s="54">
        <f t="shared" si="28"/>
        <v>0.10448646962989959</v>
      </c>
      <c r="D158" s="54">
        <f t="shared" si="28"/>
        <v>6.3161139421312851E-2</v>
      </c>
      <c r="E158" s="54">
        <f t="shared" si="28"/>
        <v>9.7077740242613828E-2</v>
      </c>
      <c r="F158" s="54">
        <f t="shared" si="28"/>
        <v>0.11038723582065602</v>
      </c>
      <c r="G158" s="54">
        <f t="shared" si="28"/>
        <v>8.8867793969258951E-2</v>
      </c>
      <c r="H158" s="54">
        <f t="shared" si="28"/>
        <v>8.7572936266518797E-2</v>
      </c>
      <c r="I158" s="54">
        <f t="shared" si="28"/>
        <v>0.10779910796602948</v>
      </c>
      <c r="J158" s="54">
        <f t="shared" si="28"/>
        <v>0.15281068309661006</v>
      </c>
      <c r="K158" s="54">
        <f t="shared" si="28"/>
        <v>0.13242024532548721</v>
      </c>
      <c r="L158" s="54">
        <f t="shared" si="28"/>
        <v>0.12437281585589256</v>
      </c>
      <c r="M158" s="54">
        <f t="shared" si="28"/>
        <v>0.11777720003498313</v>
      </c>
      <c r="N158" s="54">
        <f t="shared" si="28"/>
        <v>0.11280882160439626</v>
      </c>
      <c r="O158" s="54">
        <f t="shared" si="28"/>
        <v>0.11038942213597093</v>
      </c>
      <c r="P158" s="54">
        <f t="shared" si="28"/>
        <v>0.12099005252636334</v>
      </c>
      <c r="Q158" s="54">
        <f t="shared" si="28"/>
        <v>0.11735178220269861</v>
      </c>
    </row>
    <row r="159" spans="1:17" ht="11.45" customHeight="1" x14ac:dyDescent="0.25">
      <c r="A159" s="53" t="s">
        <v>59</v>
      </c>
      <c r="B159" s="52">
        <f t="shared" ref="B159:Q159" si="29">IF(B44=0,0,B44/B$17)</f>
        <v>3.9847964060505557E-3</v>
      </c>
      <c r="C159" s="52">
        <f t="shared" si="29"/>
        <v>5.0688817672618859E-3</v>
      </c>
      <c r="D159" s="52">
        <f t="shared" si="29"/>
        <v>7.5187958943869629E-3</v>
      </c>
      <c r="E159" s="52">
        <f t="shared" si="29"/>
        <v>5.7142777555664759E-3</v>
      </c>
      <c r="F159" s="52">
        <f t="shared" si="29"/>
        <v>4.4446879813321398E-3</v>
      </c>
      <c r="G159" s="52">
        <f t="shared" si="29"/>
        <v>6.0415010220419172E-3</v>
      </c>
      <c r="H159" s="52">
        <f t="shared" si="29"/>
        <v>5.7118122394688121E-3</v>
      </c>
      <c r="I159" s="52">
        <f t="shared" si="29"/>
        <v>5.6855895361200195E-3</v>
      </c>
      <c r="J159" s="52">
        <f t="shared" si="29"/>
        <v>3.3567859299360727E-3</v>
      </c>
      <c r="K159" s="52">
        <f t="shared" si="29"/>
        <v>3.8011054455744974E-3</v>
      </c>
      <c r="L159" s="52">
        <f t="shared" si="29"/>
        <v>3.8514991485504432E-3</v>
      </c>
      <c r="M159" s="52">
        <f t="shared" si="29"/>
        <v>3.5517606574612111E-3</v>
      </c>
      <c r="N159" s="52">
        <f t="shared" si="29"/>
        <v>3.4203494310184484E-3</v>
      </c>
      <c r="O159" s="52">
        <f t="shared" si="29"/>
        <v>3.3574710552640732E-3</v>
      </c>
      <c r="P159" s="52">
        <f t="shared" si="29"/>
        <v>5.2566411387685343E-3</v>
      </c>
      <c r="Q159" s="52">
        <f t="shared" si="29"/>
        <v>4.8585260270629319E-3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9.8909638132367639E-2</v>
      </c>
      <c r="C160" s="52">
        <f t="shared" si="30"/>
        <v>9.9417587862637699E-2</v>
      </c>
      <c r="D160" s="52">
        <f t="shared" si="30"/>
        <v>5.5642343526925882E-2</v>
      </c>
      <c r="E160" s="52">
        <f t="shared" si="30"/>
        <v>9.1363462487047353E-2</v>
      </c>
      <c r="F160" s="52">
        <f t="shared" si="30"/>
        <v>0.10594254783932386</v>
      </c>
      <c r="G160" s="52">
        <f t="shared" si="30"/>
        <v>8.2826292947217037E-2</v>
      </c>
      <c r="H160" s="52">
        <f t="shared" si="30"/>
        <v>8.1861124027049995E-2</v>
      </c>
      <c r="I160" s="52">
        <f t="shared" si="30"/>
        <v>0.10211351842990947</v>
      </c>
      <c r="J160" s="52">
        <f t="shared" si="30"/>
        <v>0.14944721491810128</v>
      </c>
      <c r="K160" s="52">
        <f t="shared" si="30"/>
        <v>0.12861118160960802</v>
      </c>
      <c r="L160" s="52">
        <f t="shared" si="30"/>
        <v>0.12051122357529241</v>
      </c>
      <c r="M160" s="52">
        <f t="shared" si="30"/>
        <v>0.1142128728264093</v>
      </c>
      <c r="N160" s="52">
        <f t="shared" si="30"/>
        <v>0.10937582158833564</v>
      </c>
      <c r="O160" s="52">
        <f t="shared" si="30"/>
        <v>0.10699366490656927</v>
      </c>
      <c r="P160" s="52">
        <f t="shared" si="30"/>
        <v>0.11569612179445692</v>
      </c>
      <c r="Q160" s="52">
        <f t="shared" si="30"/>
        <v>0.11245883526840464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6.6822485727153225E-6</v>
      </c>
      <c r="K163" s="52">
        <f t="shared" si="33"/>
        <v>7.9582703046808404E-6</v>
      </c>
      <c r="L163" s="52">
        <f t="shared" si="33"/>
        <v>1.009313204971292E-5</v>
      </c>
      <c r="M163" s="52">
        <f t="shared" si="33"/>
        <v>1.2566551112643542E-5</v>
      </c>
      <c r="N163" s="52">
        <f t="shared" si="33"/>
        <v>1.265058504217058E-5</v>
      </c>
      <c r="O163" s="52">
        <f t="shared" si="33"/>
        <v>3.8286174137591898E-5</v>
      </c>
      <c r="P163" s="52">
        <f t="shared" si="33"/>
        <v>3.7289593137875941E-5</v>
      </c>
      <c r="Q163" s="52">
        <f t="shared" si="33"/>
        <v>3.4420907231025092E-5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0.2643181616528964</v>
      </c>
      <c r="C164" s="50">
        <f t="shared" si="34"/>
        <v>0.24778882563214147</v>
      </c>
      <c r="D164" s="50">
        <f t="shared" si="34"/>
        <v>4.2832635382474754E-2</v>
      </c>
      <c r="E164" s="50">
        <f t="shared" si="34"/>
        <v>0.15750288665780141</v>
      </c>
      <c r="F164" s="50">
        <f t="shared" si="34"/>
        <v>0.29901009197542822</v>
      </c>
      <c r="G164" s="50">
        <f t="shared" si="34"/>
        <v>0.11642056005808001</v>
      </c>
      <c r="H164" s="50">
        <f t="shared" si="34"/>
        <v>0.10186218142427511</v>
      </c>
      <c r="I164" s="50">
        <f t="shared" si="34"/>
        <v>0.13497132300471204</v>
      </c>
      <c r="J164" s="50">
        <f t="shared" si="34"/>
        <v>0.19526354923243897</v>
      </c>
      <c r="K164" s="50">
        <f t="shared" si="34"/>
        <v>0.16219624055936491</v>
      </c>
      <c r="L164" s="50">
        <f t="shared" si="34"/>
        <v>0.12797887324380625</v>
      </c>
      <c r="M164" s="50">
        <f t="shared" si="34"/>
        <v>0.1099224831251312</v>
      </c>
      <c r="N164" s="50">
        <f t="shared" si="34"/>
        <v>9.7648239660484415E-2</v>
      </c>
      <c r="O164" s="50">
        <f t="shared" si="34"/>
        <v>9.489692256519143E-2</v>
      </c>
      <c r="P164" s="50">
        <f t="shared" si="34"/>
        <v>8.3882772667872169E-2</v>
      </c>
      <c r="Q164" s="50">
        <f t="shared" si="34"/>
        <v>7.5457562510128875E-2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0.2643181616528964</v>
      </c>
      <c r="C165" s="48">
        <f t="shared" si="35"/>
        <v>0.24778882563214147</v>
      </c>
      <c r="D165" s="48">
        <f t="shared" si="35"/>
        <v>4.2832635382474754E-2</v>
      </c>
      <c r="E165" s="48">
        <f t="shared" si="35"/>
        <v>0.15750288665780141</v>
      </c>
      <c r="F165" s="48">
        <f t="shared" si="35"/>
        <v>0.29901009197542822</v>
      </c>
      <c r="G165" s="48">
        <f t="shared" si="35"/>
        <v>0.11642056005808001</v>
      </c>
      <c r="H165" s="48">
        <f t="shared" si="35"/>
        <v>0.10186218142427511</v>
      </c>
      <c r="I165" s="48">
        <f t="shared" si="35"/>
        <v>0.13497132300471204</v>
      </c>
      <c r="J165" s="48">
        <f t="shared" si="35"/>
        <v>0.19526354923243897</v>
      </c>
      <c r="K165" s="48">
        <f t="shared" si="35"/>
        <v>0.16219624055936491</v>
      </c>
      <c r="L165" s="48">
        <f t="shared" si="35"/>
        <v>0.12797887324380625</v>
      </c>
      <c r="M165" s="48">
        <f t="shared" si="35"/>
        <v>0.1099224831251312</v>
      </c>
      <c r="N165" s="48">
        <f t="shared" si="35"/>
        <v>9.7648239660484415E-2</v>
      </c>
      <c r="O165" s="48">
        <f t="shared" si="35"/>
        <v>9.489692256519143E-2</v>
      </c>
      <c r="P165" s="48">
        <f t="shared" si="35"/>
        <v>8.3882772667872169E-2</v>
      </c>
      <c r="Q165" s="48">
        <f t="shared" si="35"/>
        <v>7.5457562510128875E-2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0</v>
      </c>
      <c r="C166" s="46">
        <f t="shared" si="36"/>
        <v>0</v>
      </c>
      <c r="D166" s="46">
        <f t="shared" si="36"/>
        <v>0</v>
      </c>
      <c r="E166" s="46">
        <f t="shared" si="36"/>
        <v>0</v>
      </c>
      <c r="F166" s="46">
        <f t="shared" si="36"/>
        <v>0</v>
      </c>
      <c r="G166" s="46">
        <f t="shared" si="36"/>
        <v>0</v>
      </c>
      <c r="H166" s="46">
        <f t="shared" si="36"/>
        <v>0</v>
      </c>
      <c r="I166" s="46">
        <f t="shared" si="36"/>
        <v>0</v>
      </c>
      <c r="J166" s="46">
        <f t="shared" si="36"/>
        <v>0</v>
      </c>
      <c r="K166" s="46">
        <f t="shared" si="36"/>
        <v>0</v>
      </c>
      <c r="L166" s="46">
        <f t="shared" si="36"/>
        <v>0</v>
      </c>
      <c r="M166" s="46">
        <f t="shared" si="36"/>
        <v>0</v>
      </c>
      <c r="N166" s="46">
        <f t="shared" si="36"/>
        <v>0</v>
      </c>
      <c r="O166" s="46">
        <f t="shared" si="36"/>
        <v>0</v>
      </c>
      <c r="P166" s="46">
        <f t="shared" si="36"/>
        <v>0</v>
      </c>
      <c r="Q166" s="46">
        <f t="shared" si="36"/>
        <v>0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462.53026618069021</v>
      </c>
      <c r="C4" s="104">
        <f t="shared" ref="C4:Q4" si="0">C5+C9+C10+C15</f>
        <v>430.83113037728401</v>
      </c>
      <c r="D4" s="104">
        <f t="shared" si="0"/>
        <v>290.36127887999999</v>
      </c>
      <c r="E4" s="104">
        <f t="shared" si="0"/>
        <v>370.38393231418797</v>
      </c>
      <c r="F4" s="104">
        <f t="shared" si="0"/>
        <v>450.69101676000002</v>
      </c>
      <c r="G4" s="104">
        <f t="shared" si="0"/>
        <v>329.1830760938991</v>
      </c>
      <c r="H4" s="104">
        <f t="shared" si="0"/>
        <v>357.08993072222404</v>
      </c>
      <c r="I4" s="104">
        <f t="shared" si="0"/>
        <v>341.83249318004403</v>
      </c>
      <c r="J4" s="104">
        <f t="shared" si="0"/>
        <v>545.29732982235601</v>
      </c>
      <c r="K4" s="104">
        <f t="shared" si="0"/>
        <v>468.86517914374804</v>
      </c>
      <c r="L4" s="104">
        <f t="shared" si="0"/>
        <v>504.5061</v>
      </c>
      <c r="M4" s="104">
        <f t="shared" si="0"/>
        <v>494.9618061549042</v>
      </c>
      <c r="N4" s="104">
        <f t="shared" si="0"/>
        <v>491.96705317666397</v>
      </c>
      <c r="O4" s="104">
        <f t="shared" si="0"/>
        <v>498.14063146225925</v>
      </c>
      <c r="P4" s="104">
        <f t="shared" si="0"/>
        <v>507.67225234784843</v>
      </c>
      <c r="Q4" s="104">
        <f t="shared" si="0"/>
        <v>529.40586522974422</v>
      </c>
    </row>
    <row r="5" spans="1:17" ht="11.45" customHeight="1" x14ac:dyDescent="0.25">
      <c r="A5" s="95" t="s">
        <v>91</v>
      </c>
      <c r="B5" s="75">
        <f>SUM(B6:B8)</f>
        <v>462.53026618069021</v>
      </c>
      <c r="C5" s="75">
        <f t="shared" ref="C5:Q5" si="1">SUM(C6:C8)</f>
        <v>430.83113037728401</v>
      </c>
      <c r="D5" s="75">
        <f t="shared" si="1"/>
        <v>290.36127887999999</v>
      </c>
      <c r="E5" s="75">
        <f t="shared" si="1"/>
        <v>370.38393231418797</v>
      </c>
      <c r="F5" s="75">
        <f t="shared" si="1"/>
        <v>450.69101676000002</v>
      </c>
      <c r="G5" s="75">
        <f t="shared" si="1"/>
        <v>329.1830760938991</v>
      </c>
      <c r="H5" s="75">
        <f t="shared" si="1"/>
        <v>357.08993072222404</v>
      </c>
      <c r="I5" s="75">
        <f t="shared" si="1"/>
        <v>341.83249318004403</v>
      </c>
      <c r="J5" s="75">
        <f t="shared" si="1"/>
        <v>545.29732982235601</v>
      </c>
      <c r="K5" s="75">
        <f t="shared" si="1"/>
        <v>468.86517914374804</v>
      </c>
      <c r="L5" s="75">
        <f t="shared" si="1"/>
        <v>504.5061</v>
      </c>
      <c r="M5" s="75">
        <f t="shared" si="1"/>
        <v>494.9618061549042</v>
      </c>
      <c r="N5" s="75">
        <f t="shared" si="1"/>
        <v>491.96705317666397</v>
      </c>
      <c r="O5" s="75">
        <f t="shared" si="1"/>
        <v>498.14063146225925</v>
      </c>
      <c r="P5" s="75">
        <f t="shared" si="1"/>
        <v>507.67225234784843</v>
      </c>
      <c r="Q5" s="75">
        <f t="shared" si="1"/>
        <v>529.40586522974422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17" t="s">
        <v>89</v>
      </c>
      <c r="B7" s="75">
        <v>220.94553287320664</v>
      </c>
      <c r="C7" s="75">
        <v>208.504694630232</v>
      </c>
      <c r="D7" s="75">
        <v>233.27677296000002</v>
      </c>
      <c r="E7" s="75">
        <v>217.80843386702401</v>
      </c>
      <c r="F7" s="75">
        <v>180.47033928000002</v>
      </c>
      <c r="G7" s="75">
        <v>211.58156172412916</v>
      </c>
      <c r="H7" s="75">
        <v>236.42696687425203</v>
      </c>
      <c r="I7" s="75">
        <v>198.90660304746004</v>
      </c>
      <c r="J7" s="75">
        <v>217.936271859768</v>
      </c>
      <c r="K7" s="75">
        <v>227.11800502314</v>
      </c>
      <c r="L7" s="75">
        <v>214.55279999999988</v>
      </c>
      <c r="M7" s="75">
        <v>214.55919348159841</v>
      </c>
      <c r="N7" s="75">
        <v>211.57276334777549</v>
      </c>
      <c r="O7" s="75">
        <v>214.55316733964315</v>
      </c>
      <c r="P7" s="75">
        <v>214.55279999999988</v>
      </c>
      <c r="Q7" s="75">
        <v>223.50146397081051</v>
      </c>
    </row>
    <row r="8" spans="1:17" ht="11.45" customHeight="1" x14ac:dyDescent="0.25">
      <c r="A8" s="17" t="s">
        <v>88</v>
      </c>
      <c r="B8" s="75">
        <v>241.58473330748359</v>
      </c>
      <c r="C8" s="75">
        <v>222.32643574705202</v>
      </c>
      <c r="D8" s="75">
        <v>57.084505919999998</v>
      </c>
      <c r="E8" s="75">
        <v>152.57549844716399</v>
      </c>
      <c r="F8" s="75">
        <v>270.22067748000001</v>
      </c>
      <c r="G8" s="75">
        <v>117.60151436976993</v>
      </c>
      <c r="H8" s="75">
        <v>120.66296384797199</v>
      </c>
      <c r="I8" s="75">
        <v>142.92589013258402</v>
      </c>
      <c r="J8" s="75">
        <v>327.36105796258801</v>
      </c>
      <c r="K8" s="75">
        <v>241.74717412060804</v>
      </c>
      <c r="L8" s="75">
        <v>289.95330000000013</v>
      </c>
      <c r="M8" s="75">
        <v>280.40261267330578</v>
      </c>
      <c r="N8" s="75">
        <v>280.39428982888847</v>
      </c>
      <c r="O8" s="75">
        <v>283.5874641226161</v>
      </c>
      <c r="P8" s="75">
        <v>293.11945234784855</v>
      </c>
      <c r="Q8" s="75">
        <v>305.90440125893366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462.53026618069032</v>
      </c>
      <c r="C17" s="71">
        <f t="shared" si="3"/>
        <v>430.83113037728401</v>
      </c>
      <c r="D17" s="71">
        <f t="shared" si="3"/>
        <v>290.36127888000004</v>
      </c>
      <c r="E17" s="71">
        <f t="shared" si="3"/>
        <v>370.38393231418797</v>
      </c>
      <c r="F17" s="71">
        <f t="shared" si="3"/>
        <v>450.69101676000002</v>
      </c>
      <c r="G17" s="71">
        <f t="shared" si="3"/>
        <v>329.1830760938991</v>
      </c>
      <c r="H17" s="71">
        <f t="shared" si="3"/>
        <v>357.08993072222404</v>
      </c>
      <c r="I17" s="71">
        <f t="shared" si="3"/>
        <v>341.83249318004403</v>
      </c>
      <c r="J17" s="71">
        <f t="shared" si="3"/>
        <v>545.29732982235601</v>
      </c>
      <c r="K17" s="71">
        <f t="shared" si="3"/>
        <v>468.86517914374804</v>
      </c>
      <c r="L17" s="71">
        <f t="shared" si="3"/>
        <v>504.5061</v>
      </c>
      <c r="M17" s="71">
        <f t="shared" si="3"/>
        <v>494.96180615490425</v>
      </c>
      <c r="N17" s="71">
        <f t="shared" si="3"/>
        <v>491.96705317666397</v>
      </c>
      <c r="O17" s="71">
        <f t="shared" si="3"/>
        <v>498.14063146225931</v>
      </c>
      <c r="P17" s="71">
        <f t="shared" si="3"/>
        <v>507.67225234784848</v>
      </c>
      <c r="Q17" s="71">
        <f t="shared" si="3"/>
        <v>529.40586522974422</v>
      </c>
    </row>
    <row r="18" spans="1:17" ht="11.45" customHeight="1" x14ac:dyDescent="0.25">
      <c r="A18" s="25" t="s">
        <v>39</v>
      </c>
      <c r="B18" s="24">
        <f t="shared" ref="B18:Q18" si="4">SUM(B19,B20,B27)</f>
        <v>287.18699712596026</v>
      </c>
      <c r="C18" s="24">
        <f t="shared" si="4"/>
        <v>274.11865268053867</v>
      </c>
      <c r="D18" s="24">
        <f t="shared" si="4"/>
        <v>258.02146471604851</v>
      </c>
      <c r="E18" s="24">
        <f t="shared" si="4"/>
        <v>272.39162657587309</v>
      </c>
      <c r="F18" s="24">
        <f t="shared" si="4"/>
        <v>261.1910782835098</v>
      </c>
      <c r="G18" s="24">
        <f t="shared" si="4"/>
        <v>258.72924278108542</v>
      </c>
      <c r="H18" s="24">
        <f t="shared" si="4"/>
        <v>286.47798556900938</v>
      </c>
      <c r="I18" s="24">
        <f t="shared" si="4"/>
        <v>255.62660981517314</v>
      </c>
      <c r="J18" s="24">
        <f t="shared" si="4"/>
        <v>350.35478097453853</v>
      </c>
      <c r="K18" s="24">
        <f t="shared" si="4"/>
        <v>326.20904069501239</v>
      </c>
      <c r="L18" s="24">
        <f t="shared" si="4"/>
        <v>373.87066779825057</v>
      </c>
      <c r="M18" s="24">
        <f t="shared" si="4"/>
        <v>379.80703717382505</v>
      </c>
      <c r="N18" s="24">
        <f t="shared" si="4"/>
        <v>386.72693727292364</v>
      </c>
      <c r="O18" s="24">
        <f t="shared" si="4"/>
        <v>394.30103340583844</v>
      </c>
      <c r="P18" s="24">
        <f t="shared" si="4"/>
        <v>403.57569752814595</v>
      </c>
      <c r="Q18" s="24">
        <f t="shared" si="4"/>
        <v>427.28490488751146</v>
      </c>
    </row>
    <row r="19" spans="1:17" ht="11.45" customHeight="1" x14ac:dyDescent="0.25">
      <c r="A19" s="23" t="s">
        <v>30</v>
      </c>
      <c r="B19" s="102">
        <v>3.4041129779956782</v>
      </c>
      <c r="C19" s="102">
        <v>3.5066320937204662</v>
      </c>
      <c r="D19" s="102">
        <v>3.6257056917991779</v>
      </c>
      <c r="E19" s="102">
        <v>3.7044442842079279</v>
      </c>
      <c r="F19" s="102">
        <v>3.4504840509275763</v>
      </c>
      <c r="G19" s="102">
        <v>3.2228794198008694</v>
      </c>
      <c r="H19" s="102">
        <v>3.2894831462615959</v>
      </c>
      <c r="I19" s="102">
        <v>3.4089678483858581</v>
      </c>
      <c r="J19" s="102">
        <v>3.790039770489082</v>
      </c>
      <c r="K19" s="102">
        <v>3.7366581269340919</v>
      </c>
      <c r="L19" s="102">
        <v>3.7579570169995264</v>
      </c>
      <c r="M19" s="102">
        <v>3.917466214204754</v>
      </c>
      <c r="N19" s="102">
        <v>3.9029877674434363</v>
      </c>
      <c r="O19" s="102">
        <v>4.1045271550575695</v>
      </c>
      <c r="P19" s="102">
        <v>4.4024953756283605</v>
      </c>
      <c r="Q19" s="102">
        <v>4.4773210402207004</v>
      </c>
    </row>
    <row r="20" spans="1:17" ht="11.45" customHeight="1" x14ac:dyDescent="0.25">
      <c r="A20" s="19" t="s">
        <v>29</v>
      </c>
      <c r="B20" s="18">
        <f t="shared" ref="B20" si="5">SUM(B21:B26)</f>
        <v>242.6864502342857</v>
      </c>
      <c r="C20" s="18">
        <f t="shared" ref="C20:Q20" si="6">SUM(C21:C26)</f>
        <v>231.09522622942308</v>
      </c>
      <c r="D20" s="18">
        <f t="shared" si="6"/>
        <v>239.10392173089417</v>
      </c>
      <c r="E20" s="18">
        <f t="shared" si="6"/>
        <v>237.27151874927023</v>
      </c>
      <c r="F20" s="18">
        <f t="shared" si="6"/>
        <v>212.51830121983699</v>
      </c>
      <c r="G20" s="18">
        <f t="shared" si="6"/>
        <v>229.35104122073943</v>
      </c>
      <c r="H20" s="18">
        <f t="shared" si="6"/>
        <v>255.74199561059919</v>
      </c>
      <c r="I20" s="18">
        <f t="shared" si="6"/>
        <v>221.70902104136616</v>
      </c>
      <c r="J20" s="18">
        <f t="shared" si="6"/>
        <v>277.12420738474771</v>
      </c>
      <c r="K20" s="18">
        <f t="shared" si="6"/>
        <v>272.70361926186501</v>
      </c>
      <c r="L20" s="18">
        <f t="shared" si="6"/>
        <v>310.55262711905408</v>
      </c>
      <c r="M20" s="18">
        <f t="shared" si="6"/>
        <v>316.70802877500296</v>
      </c>
      <c r="N20" s="18">
        <f t="shared" si="6"/>
        <v>315.95016510827429</v>
      </c>
      <c r="O20" s="18">
        <f t="shared" si="6"/>
        <v>323.21631001596154</v>
      </c>
      <c r="P20" s="18">
        <f t="shared" si="6"/>
        <v>321.53369740191079</v>
      </c>
      <c r="Q20" s="18">
        <f t="shared" si="6"/>
        <v>336.59119195810473</v>
      </c>
    </row>
    <row r="21" spans="1:17" ht="11.45" customHeight="1" x14ac:dyDescent="0.25">
      <c r="A21" s="62" t="s">
        <v>59</v>
      </c>
      <c r="B21" s="101">
        <v>215.76068988253138</v>
      </c>
      <c r="C21" s="101">
        <v>202.88723105256284</v>
      </c>
      <c r="D21" s="101">
        <v>227.49570294298439</v>
      </c>
      <c r="E21" s="101">
        <v>212.04395308918518</v>
      </c>
      <c r="F21" s="101">
        <v>175.09443333083712</v>
      </c>
      <c r="G21" s="101">
        <v>206.41587868405017</v>
      </c>
      <c r="H21" s="101">
        <v>231.14242490149556</v>
      </c>
      <c r="I21" s="101">
        <v>193.60663751039564</v>
      </c>
      <c r="J21" s="101">
        <v>212.38687833413985</v>
      </c>
      <c r="K21" s="101">
        <v>221.65855342527047</v>
      </c>
      <c r="L21" s="101">
        <v>208.57558971233686</v>
      </c>
      <c r="M21" s="101">
        <v>208.60497205567503</v>
      </c>
      <c r="N21" s="101">
        <v>205.66333084608127</v>
      </c>
      <c r="O21" s="101">
        <v>208.35124243894907</v>
      </c>
      <c r="P21" s="101">
        <v>206.8751893293452</v>
      </c>
      <c r="Q21" s="101">
        <v>215.63628432533662</v>
      </c>
    </row>
    <row r="22" spans="1:17" ht="11.45" customHeight="1" x14ac:dyDescent="0.25">
      <c r="A22" s="62" t="s">
        <v>58</v>
      </c>
      <c r="B22" s="101">
        <v>26.925760351754306</v>
      </c>
      <c r="C22" s="101">
        <v>28.207995176860241</v>
      </c>
      <c r="D22" s="101">
        <v>11.60821878790979</v>
      </c>
      <c r="E22" s="101">
        <v>25.227565660085062</v>
      </c>
      <c r="F22" s="101">
        <v>37.423867888999851</v>
      </c>
      <c r="G22" s="101">
        <v>22.935162536689248</v>
      </c>
      <c r="H22" s="101">
        <v>24.599570709103645</v>
      </c>
      <c r="I22" s="101">
        <v>28.102383530970506</v>
      </c>
      <c r="J22" s="101">
        <v>64.73732905060784</v>
      </c>
      <c r="K22" s="101">
        <v>51.045065836594567</v>
      </c>
      <c r="L22" s="101">
        <v>101.76013812083262</v>
      </c>
      <c r="M22" s="101">
        <v>107.8813865651201</v>
      </c>
      <c r="N22" s="101">
        <v>110.02703934338398</v>
      </c>
      <c r="O22" s="101">
        <v>114.50025353319273</v>
      </c>
      <c r="P22" s="101">
        <v>114.11572884582894</v>
      </c>
      <c r="Q22" s="101">
        <v>120.18088364336818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0.21689928588463073</v>
      </c>
      <c r="M25" s="101">
        <v>0.22167015420779895</v>
      </c>
      <c r="N25" s="101">
        <v>0.25979491880908062</v>
      </c>
      <c r="O25" s="101">
        <v>0.36481404381970001</v>
      </c>
      <c r="P25" s="101">
        <v>0.54277922673664947</v>
      </c>
      <c r="Q25" s="101">
        <v>0.77402398939992612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41.096433913678858</v>
      </c>
      <c r="C27" s="18">
        <f t="shared" ref="C27:Q27" si="8">SUM(C28:C32)</f>
        <v>39.516794357395142</v>
      </c>
      <c r="D27" s="18">
        <f t="shared" si="8"/>
        <v>15.291837293355158</v>
      </c>
      <c r="E27" s="18">
        <f t="shared" si="8"/>
        <v>31.415663542394938</v>
      </c>
      <c r="F27" s="18">
        <f t="shared" si="8"/>
        <v>45.222293012745212</v>
      </c>
      <c r="G27" s="18">
        <f t="shared" si="8"/>
        <v>26.155322140545117</v>
      </c>
      <c r="H27" s="18">
        <f t="shared" si="8"/>
        <v>27.446506812148595</v>
      </c>
      <c r="I27" s="18">
        <f t="shared" si="8"/>
        <v>30.50862092542113</v>
      </c>
      <c r="J27" s="18">
        <f t="shared" si="8"/>
        <v>69.440533819301706</v>
      </c>
      <c r="K27" s="18">
        <f t="shared" si="8"/>
        <v>49.768763306213252</v>
      </c>
      <c r="L27" s="18">
        <f t="shared" si="8"/>
        <v>59.56008366219698</v>
      </c>
      <c r="M27" s="18">
        <f t="shared" si="8"/>
        <v>59.181542184617335</v>
      </c>
      <c r="N27" s="18">
        <f t="shared" si="8"/>
        <v>66.873784397205895</v>
      </c>
      <c r="O27" s="18">
        <f t="shared" si="8"/>
        <v>66.980196234819374</v>
      </c>
      <c r="P27" s="18">
        <f t="shared" si="8"/>
        <v>77.63950475060679</v>
      </c>
      <c r="Q27" s="18">
        <f t="shared" si="8"/>
        <v>86.216391889186013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0.12496034762199019</v>
      </c>
      <c r="M28" s="16">
        <v>0.10539181134784795</v>
      </c>
      <c r="N28" s="16">
        <v>9.9482871222424565E-2</v>
      </c>
      <c r="O28" s="16">
        <v>9.2812425461337889E-2</v>
      </c>
      <c r="P28" s="16">
        <v>8.661192361064389E-2</v>
      </c>
      <c r="Q28" s="16">
        <v>7.2515367585425552E-2</v>
      </c>
    </row>
    <row r="29" spans="1:17" ht="11.45" customHeight="1" x14ac:dyDescent="0.25">
      <c r="A29" s="62" t="s">
        <v>58</v>
      </c>
      <c r="B29" s="16">
        <v>41.096433913678858</v>
      </c>
      <c r="C29" s="16">
        <v>39.516794357395142</v>
      </c>
      <c r="D29" s="16">
        <v>15.291837293355158</v>
      </c>
      <c r="E29" s="16">
        <v>31.415663542394938</v>
      </c>
      <c r="F29" s="16">
        <v>45.222293012745212</v>
      </c>
      <c r="G29" s="16">
        <v>26.155322140545117</v>
      </c>
      <c r="H29" s="16">
        <v>27.446506812148595</v>
      </c>
      <c r="I29" s="16">
        <v>30.50862092542113</v>
      </c>
      <c r="J29" s="16">
        <v>69.440533819301706</v>
      </c>
      <c r="K29" s="16">
        <v>49.768763306213252</v>
      </c>
      <c r="L29" s="16">
        <v>59.435123314574987</v>
      </c>
      <c r="M29" s="16">
        <v>59.076150373269485</v>
      </c>
      <c r="N29" s="16">
        <v>66.774301525983475</v>
      </c>
      <c r="O29" s="16">
        <v>66.887383809358042</v>
      </c>
      <c r="P29" s="16">
        <v>77.552892826996143</v>
      </c>
      <c r="Q29" s="16">
        <v>86.143876521600589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175.34326905473003</v>
      </c>
      <c r="C33" s="24">
        <f t="shared" ref="C33:Q33" si="10">C34+C40</f>
        <v>156.71247769674534</v>
      </c>
      <c r="D33" s="24">
        <f t="shared" si="10"/>
        <v>32.339814163951516</v>
      </c>
      <c r="E33" s="24">
        <f t="shared" si="10"/>
        <v>97.992305738314911</v>
      </c>
      <c r="F33" s="24">
        <f t="shared" si="10"/>
        <v>189.49993847649026</v>
      </c>
      <c r="G33" s="24">
        <f t="shared" si="10"/>
        <v>70.4538333128137</v>
      </c>
      <c r="H33" s="24">
        <f t="shared" si="10"/>
        <v>70.611945153214634</v>
      </c>
      <c r="I33" s="24">
        <f t="shared" si="10"/>
        <v>86.205883364870886</v>
      </c>
      <c r="J33" s="24">
        <f t="shared" si="10"/>
        <v>194.94254884781753</v>
      </c>
      <c r="K33" s="24">
        <f t="shared" si="10"/>
        <v>142.65613844873567</v>
      </c>
      <c r="L33" s="24">
        <f t="shared" si="10"/>
        <v>130.63543220174944</v>
      </c>
      <c r="M33" s="24">
        <f t="shared" si="10"/>
        <v>115.15476898107917</v>
      </c>
      <c r="N33" s="24">
        <f t="shared" si="10"/>
        <v>105.2401159037403</v>
      </c>
      <c r="O33" s="24">
        <f t="shared" si="10"/>
        <v>103.83959805642087</v>
      </c>
      <c r="P33" s="24">
        <f t="shared" si="10"/>
        <v>104.09655481970253</v>
      </c>
      <c r="Q33" s="24">
        <f t="shared" si="10"/>
        <v>102.12096034223276</v>
      </c>
    </row>
    <row r="34" spans="1:17" ht="11.45" customHeight="1" x14ac:dyDescent="0.25">
      <c r="A34" s="23" t="s">
        <v>27</v>
      </c>
      <c r="B34" s="102">
        <f t="shared" ref="B34" si="11">SUM(B35:B39)</f>
        <v>49.043103487763467</v>
      </c>
      <c r="C34" s="102">
        <f t="shared" ref="C34:Q34" si="12">SUM(C35:C39)</f>
        <v>46.378800474965779</v>
      </c>
      <c r="D34" s="102">
        <f t="shared" si="12"/>
        <v>19.210798565454994</v>
      </c>
      <c r="E34" s="102">
        <f t="shared" si="12"/>
        <v>37.278555640760189</v>
      </c>
      <c r="F34" s="102">
        <f t="shared" si="12"/>
        <v>50.998128783466235</v>
      </c>
      <c r="G34" s="102">
        <f t="shared" si="12"/>
        <v>30.422624153647245</v>
      </c>
      <c r="H34" s="102">
        <f t="shared" si="12"/>
        <v>32.56850963690259</v>
      </c>
      <c r="I34" s="102">
        <f t="shared" si="12"/>
        <v>38.205802044425511</v>
      </c>
      <c r="J34" s="102">
        <f t="shared" si="12"/>
        <v>85.512730435226601</v>
      </c>
      <c r="K34" s="102">
        <f t="shared" si="12"/>
        <v>64.051340282431767</v>
      </c>
      <c r="L34" s="102">
        <f t="shared" si="12"/>
        <v>64.321688082701684</v>
      </c>
      <c r="M34" s="102">
        <f t="shared" si="12"/>
        <v>59.518011584371585</v>
      </c>
      <c r="N34" s="102">
        <f t="shared" si="12"/>
        <v>56.37782885306882</v>
      </c>
      <c r="O34" s="102">
        <f t="shared" si="12"/>
        <v>55.801454378819244</v>
      </c>
      <c r="P34" s="102">
        <f t="shared" si="12"/>
        <v>61.842723721795174</v>
      </c>
      <c r="Q34" s="102">
        <f t="shared" si="12"/>
        <v>62.724547891236597</v>
      </c>
    </row>
    <row r="35" spans="1:17" ht="11.45" customHeight="1" x14ac:dyDescent="0.25">
      <c r="A35" s="62" t="s">
        <v>59</v>
      </c>
      <c r="B35" s="101">
        <v>1.7807300126795971</v>
      </c>
      <c r="C35" s="101">
        <v>2.1108314839487017</v>
      </c>
      <c r="D35" s="101">
        <v>2.1553643252164654</v>
      </c>
      <c r="E35" s="101">
        <v>2.0600364936309239</v>
      </c>
      <c r="F35" s="101">
        <v>1.9254218982353106</v>
      </c>
      <c r="G35" s="101">
        <v>1.9428036202781371</v>
      </c>
      <c r="H35" s="101">
        <v>1.9950588264949005</v>
      </c>
      <c r="I35" s="101">
        <v>1.8909976886785071</v>
      </c>
      <c r="J35" s="101">
        <v>1.7593537551390743</v>
      </c>
      <c r="K35" s="101">
        <v>1.7227934709354442</v>
      </c>
      <c r="L35" s="101">
        <v>1.8773936371568709</v>
      </c>
      <c r="M35" s="101">
        <v>1.709693246162957</v>
      </c>
      <c r="N35" s="101">
        <v>1.6471669442192653</v>
      </c>
      <c r="O35" s="101">
        <v>1.6397712763555214</v>
      </c>
      <c r="P35" s="101">
        <v>2.6457241446790589</v>
      </c>
      <c r="Q35" s="101">
        <v>2.5413192482678713</v>
      </c>
    </row>
    <row r="36" spans="1:17" ht="11.45" customHeight="1" x14ac:dyDescent="0.25">
      <c r="A36" s="62" t="s">
        <v>58</v>
      </c>
      <c r="B36" s="101">
        <v>47.262373475083869</v>
      </c>
      <c r="C36" s="101">
        <v>44.267968991017078</v>
      </c>
      <c r="D36" s="101">
        <v>17.055434240238529</v>
      </c>
      <c r="E36" s="101">
        <v>35.218519147129264</v>
      </c>
      <c r="F36" s="101">
        <v>49.072706885230922</v>
      </c>
      <c r="G36" s="101">
        <v>28.479820533369107</v>
      </c>
      <c r="H36" s="101">
        <v>30.573450810407692</v>
      </c>
      <c r="I36" s="101">
        <v>36.314804355747</v>
      </c>
      <c r="J36" s="101">
        <v>83.753376680087527</v>
      </c>
      <c r="K36" s="101">
        <v>62.328546811496324</v>
      </c>
      <c r="L36" s="101">
        <v>62.444294445544806</v>
      </c>
      <c r="M36" s="101">
        <v>57.808318338208629</v>
      </c>
      <c r="N36" s="101">
        <v>54.730661908849555</v>
      </c>
      <c r="O36" s="101">
        <v>54.161683102463719</v>
      </c>
      <c r="P36" s="101">
        <v>59.196999577116117</v>
      </c>
      <c r="Q36" s="101">
        <v>60.183228642968729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126.30016556696656</v>
      </c>
      <c r="C40" s="18">
        <f t="shared" ref="C40:Q40" si="14">SUM(C41:C42)</f>
        <v>110.33367722177955</v>
      </c>
      <c r="D40" s="18">
        <f t="shared" si="14"/>
        <v>13.129015598496526</v>
      </c>
      <c r="E40" s="18">
        <f t="shared" si="14"/>
        <v>60.713750097554723</v>
      </c>
      <c r="F40" s="18">
        <f t="shared" si="14"/>
        <v>138.50180969302403</v>
      </c>
      <c r="G40" s="18">
        <f t="shared" si="14"/>
        <v>40.031209159166458</v>
      </c>
      <c r="H40" s="18">
        <f t="shared" si="14"/>
        <v>38.043435516312051</v>
      </c>
      <c r="I40" s="18">
        <f t="shared" si="14"/>
        <v>48.000081320445375</v>
      </c>
      <c r="J40" s="18">
        <f t="shared" si="14"/>
        <v>109.42981841259095</v>
      </c>
      <c r="K40" s="18">
        <f t="shared" si="14"/>
        <v>78.604798166303908</v>
      </c>
      <c r="L40" s="18">
        <f t="shared" si="14"/>
        <v>66.31374411904774</v>
      </c>
      <c r="M40" s="18">
        <f t="shared" si="14"/>
        <v>55.636757396707594</v>
      </c>
      <c r="N40" s="18">
        <f t="shared" si="14"/>
        <v>48.86228705067149</v>
      </c>
      <c r="O40" s="18">
        <f t="shared" si="14"/>
        <v>48.038143677601624</v>
      </c>
      <c r="P40" s="18">
        <f t="shared" si="14"/>
        <v>42.253831097907366</v>
      </c>
      <c r="Q40" s="18">
        <f t="shared" si="14"/>
        <v>39.396412450996174</v>
      </c>
    </row>
    <row r="41" spans="1:17" ht="11.45" customHeight="1" x14ac:dyDescent="0.25">
      <c r="A41" s="17" t="s">
        <v>23</v>
      </c>
      <c r="B41" s="16">
        <v>126.30016556696656</v>
      </c>
      <c r="C41" s="16">
        <v>110.33367722177955</v>
      </c>
      <c r="D41" s="16">
        <v>13.129015598496526</v>
      </c>
      <c r="E41" s="16">
        <v>60.713750097554723</v>
      </c>
      <c r="F41" s="16">
        <v>138.50180969302403</v>
      </c>
      <c r="G41" s="16">
        <v>40.031209159166458</v>
      </c>
      <c r="H41" s="16">
        <v>38.043435516312051</v>
      </c>
      <c r="I41" s="16">
        <v>48.000081320445375</v>
      </c>
      <c r="J41" s="16">
        <v>109.42981841259095</v>
      </c>
      <c r="K41" s="16">
        <v>78.604798166303908</v>
      </c>
      <c r="L41" s="16">
        <v>66.31374411904774</v>
      </c>
      <c r="M41" s="16">
        <v>55.636757396707594</v>
      </c>
      <c r="N41" s="16">
        <v>48.86228705067149</v>
      </c>
      <c r="O41" s="16">
        <v>48.038143677601624</v>
      </c>
      <c r="P41" s="16">
        <v>42.253831097907366</v>
      </c>
      <c r="Q41" s="16">
        <v>39.396412450996174</v>
      </c>
    </row>
    <row r="42" spans="1:17" ht="11.45" customHeight="1" x14ac:dyDescent="0.25">
      <c r="A42" s="15" t="s">
        <v>22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3.003057620843673</v>
      </c>
      <c r="C47" s="100">
        <f>IF(C4=0,0,C4/TrRoad_ene!C4)</f>
        <v>3.0017956546175295</v>
      </c>
      <c r="D47" s="100">
        <f>IF(D4=0,0,D4/TrRoad_ene!D4)</f>
        <v>2.9388793408906877</v>
      </c>
      <c r="E47" s="100">
        <f>IF(E4=0,0,E4/TrRoad_ene!E4)</f>
        <v>2.9809453956166054</v>
      </c>
      <c r="F47" s="100">
        <f>IF(F4=0,0,F4/TrRoad_ene!F4)</f>
        <v>3.0186288871265132</v>
      </c>
      <c r="G47" s="100">
        <f>IF(G4=0,0,G4/TrRoad_ene!G4)</f>
        <v>2.9700851375568602</v>
      </c>
      <c r="H47" s="100">
        <f>IF(H4=0,0,H4/TrRoad_ene!H4)</f>
        <v>2.9662740406085608</v>
      </c>
      <c r="I47" s="100">
        <f>IF(I4=0,0,I4/TrRoad_ene!I4)</f>
        <v>2.9820388546597925</v>
      </c>
      <c r="J47" s="100">
        <f>IF(J4=0,0,J4/TrRoad_ene!J4)</f>
        <v>3.0186954144637856</v>
      </c>
      <c r="K47" s="100">
        <f>IF(K4=0,0,K4/TrRoad_ene!K4)</f>
        <v>3.0015123238470318</v>
      </c>
      <c r="L47" s="100">
        <f>IF(L4=0,0,L4/TrRoad_ene!L4)</f>
        <v>3.0030069433266586</v>
      </c>
      <c r="M47" s="100">
        <f>IF(M4=0,0,M4/TrRoad_ene!M4)</f>
        <v>2.9834078910127415</v>
      </c>
      <c r="N47" s="100">
        <f>IF(N4=0,0,N4/TrRoad_ene!N4)</f>
        <v>2.9640418281177912</v>
      </c>
      <c r="O47" s="100">
        <f>IF(O4=0,0,O4/TrRoad_ene!O4)</f>
        <v>2.9593505984905728</v>
      </c>
      <c r="P47" s="100">
        <f>IF(P4=0,0,P4/TrRoad_ene!P4)</f>
        <v>2.9265951325653647</v>
      </c>
      <c r="Q47" s="100">
        <f>IF(Q4=0,0,Q4/TrRoad_ene!Q4)</f>
        <v>2.9366318606540056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2.9014524000000002</v>
      </c>
      <c r="K48" s="20">
        <f>IF(K7=0,0,(K7+K12)/(TrRoad_ene!K7+TrRoad_ene!K12))</f>
        <v>2.9014524000000002</v>
      </c>
      <c r="L48" s="20">
        <f>IF(L7=0,0,(L7+L12)/(TrRoad_ene!L7+TrRoad_ene!L12))</f>
        <v>2.9014524000000002</v>
      </c>
      <c r="M48" s="20">
        <f>IF(M7=0,0,(M7+M12)/(TrRoad_ene!M7+TrRoad_ene!M12))</f>
        <v>2.9014524000000002</v>
      </c>
      <c r="N48" s="20">
        <f>IF(N7=0,0,(N7+N12)/(TrRoad_ene!N7+TrRoad_ene!N12))</f>
        <v>2.9014524000000002</v>
      </c>
      <c r="O48" s="20">
        <f>IF(O7=0,0,(O7+O12)/(TrRoad_ene!O7+TrRoad_ene!O12))</f>
        <v>2.9014524000000002</v>
      </c>
      <c r="P48" s="20">
        <f>IF(P7=0,0,(P7+P12)/(TrRoad_ene!P7+TrRoad_ene!P12))</f>
        <v>2.9014524000000002</v>
      </c>
      <c r="Q48" s="20">
        <f>IF(Q7=0,0,(Q7+Q12)/(TrRoad_ene!Q7+TrRoad_ene!Q12))</f>
        <v>2.9014524000000002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3.1024187999999997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3.1024188000000001</v>
      </c>
      <c r="J49" s="20">
        <f>IF(J8=0,0,(J8+J13+J14)/(TrRoad_ene!J8+TrRoad_ene!J13+TrRoad_ene!J14))</f>
        <v>3.1024188000000001</v>
      </c>
      <c r="K49" s="20">
        <f>IF(K8=0,0,(K8+K13+K14)/(TrRoad_ene!K8+TrRoad_ene!K13+TrRoad_ene!K14))</f>
        <v>3.1024188000000001</v>
      </c>
      <c r="L49" s="20">
        <f>IF(L8=0,0,(L8+L13+L14)/(TrRoad_ene!L8+TrRoad_ene!L13+TrRoad_ene!L14))</f>
        <v>3.0842898283536582</v>
      </c>
      <c r="M49" s="20">
        <f>IF(M8=0,0,(M8+M13+M14)/(TrRoad_ene!M8+TrRoad_ene!M13+TrRoad_ene!M14))</f>
        <v>3.0508174830879606</v>
      </c>
      <c r="N49" s="20">
        <f>IF(N8=0,0,(N8+N13+N14)/(TrRoad_ene!N8+TrRoad_ene!N13+TrRoad_ene!N14))</f>
        <v>3.0147942690618534</v>
      </c>
      <c r="O49" s="20">
        <f>IF(O8=0,0,(O8+O13+O14)/(TrRoad_ene!O8+TrRoad_ene!O13+TrRoad_ene!O14))</f>
        <v>3.0073123700453857</v>
      </c>
      <c r="P49" s="20">
        <f>IF(P8=0,0,(P8+P13+P14)/(TrRoad_ene!P8+TrRoad_ene!P13+TrRoad_ene!P14))</f>
        <v>2.9495795427386353</v>
      </c>
      <c r="Q49" s="20">
        <f>IF(Q8=0,0,(Q8+Q13+Q14)/(TrRoad_ene!Q8+TrRoad_ene!Q13+TrRoad_ene!Q14))</f>
        <v>2.9685383178585951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0</v>
      </c>
      <c r="H50" s="20">
        <f>IF(H6=0,0,H6/TrRoad_ene!H6)</f>
        <v>0</v>
      </c>
      <c r="I50" s="20">
        <f>IF(I6=0,0,I6/TrRoad_ene!I6)</f>
        <v>0</v>
      </c>
      <c r="J50" s="20">
        <f>IF(J6=0,0,J6/TrRoad_ene!J6)</f>
        <v>0</v>
      </c>
      <c r="K50" s="20">
        <f>IF(K6=0,0,K6/TrRoad_ene!K6)</f>
        <v>0</v>
      </c>
      <c r="L50" s="20">
        <f>IF(L6=0,0,L6/TrRoad_ene!L6)</f>
        <v>0</v>
      </c>
      <c r="M50" s="20">
        <f>IF(M6=0,0,M6/TrRoad_ene!M6)</f>
        <v>0</v>
      </c>
      <c r="N50" s="20">
        <f>IF(N6=0,0,N6/TrRoad_ene!N6)</f>
        <v>0</v>
      </c>
      <c r="O50" s="20">
        <f>IF(O6=0,0,O6/TrRoad_ene!O6)</f>
        <v>0</v>
      </c>
      <c r="P50" s="20">
        <f>IF(P6=0,0,P6/TrRoad_ene!P6)</f>
        <v>0</v>
      </c>
      <c r="Q50" s="20">
        <f>IF(Q6=0,0,Q6/TrRoad_ene!Q6)</f>
        <v>0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0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229.34849609339224</v>
      </c>
      <c r="C54" s="68">
        <f>IF(TrRoad_act!C30=0,"",C17/TrRoad_act!C30*1000
)</f>
        <v>213.09596744016972</v>
      </c>
      <c r="D54" s="68">
        <f>IF(TrRoad_act!D30=0,"",D17/TrRoad_act!D30*1000
)</f>
        <v>152.91947395198389</v>
      </c>
      <c r="E54" s="68">
        <f>IF(TrRoad_act!E30=0,"",E17/TrRoad_act!E30*1000
)</f>
        <v>177.50671373884114</v>
      </c>
      <c r="F54" s="68">
        <f>IF(TrRoad_act!F30=0,"",F17/TrRoad_act!F30*1000
)</f>
        <v>207.25320516599388</v>
      </c>
      <c r="G54" s="68">
        <f>IF(TrRoad_act!G30=0,"",G17/TrRoad_act!G30*1000
)</f>
        <v>151.93016628067167</v>
      </c>
      <c r="H54" s="68">
        <f>IF(TrRoad_act!H30=0,"",H17/TrRoad_act!H30*1000
)</f>
        <v>159.64668731788163</v>
      </c>
      <c r="I54" s="68">
        <f>IF(TrRoad_act!I30=0,"",I17/TrRoad_act!I30*1000
)</f>
        <v>152.23581488471964</v>
      </c>
      <c r="J54" s="68">
        <f>IF(TrRoad_act!J30=0,"",J17/TrRoad_act!J30*1000
)</f>
        <v>224.5071315021645</v>
      </c>
      <c r="K54" s="68">
        <f>IF(TrRoad_act!K30=0,"",K17/TrRoad_act!K30*1000
)</f>
        <v>186.15780082480126</v>
      </c>
      <c r="L54" s="68">
        <f>IF(TrRoad_act!L30=0,"",L17/TrRoad_act!L30*1000
)</f>
        <v>202.82071717850127</v>
      </c>
      <c r="M54" s="68">
        <f>IF(TrRoad_act!M30=0,"",M17/TrRoad_act!M30*1000
)</f>
        <v>186.10063480084409</v>
      </c>
      <c r="N54" s="68">
        <f>IF(TrRoad_act!N30=0,"",N17/TrRoad_act!N30*1000
)</f>
        <v>184.11310961564766</v>
      </c>
      <c r="O54" s="68">
        <f>IF(TrRoad_act!O30=0,"",O17/TrRoad_act!O30*1000
)</f>
        <v>181.48614539073463</v>
      </c>
      <c r="P54" s="68">
        <f>IF(TrRoad_act!P30=0,"",P17/TrRoad_act!P30*1000
)</f>
        <v>162.17277201433146</v>
      </c>
      <c r="Q54" s="68">
        <f>IF(TrRoad_act!Q30=0,"",Q17/TrRoad_act!Q30*1000
)</f>
        <v>162.5983161589275</v>
      </c>
    </row>
    <row r="55" spans="1:17" ht="11.45" customHeight="1" x14ac:dyDescent="0.25">
      <c r="A55" s="25" t="s">
        <v>39</v>
      </c>
      <c r="B55" s="79">
        <f>IF(TrRoad_act!B31=0,"",B18/TrRoad_act!B31*1000
)</f>
        <v>196.97590442923206</v>
      </c>
      <c r="C55" s="79">
        <f>IF(TrRoad_act!C31=0,"",C18/TrRoad_act!C31*1000
)</f>
        <v>184.86026321474768</v>
      </c>
      <c r="D55" s="79">
        <f>IF(TrRoad_act!D31=0,"",D18/TrRoad_act!D31*1000
)</f>
        <v>166.72350441048036</v>
      </c>
      <c r="E55" s="79">
        <f>IF(TrRoad_act!E31=0,"",E18/TrRoad_act!E31*1000
)</f>
        <v>168.89206132344722</v>
      </c>
      <c r="F55" s="79">
        <f>IF(TrRoad_act!F31=0,"",F18/TrRoad_act!F31*1000
)</f>
        <v>165.76564094357877</v>
      </c>
      <c r="G55" s="79">
        <f>IF(TrRoad_act!G31=0,"",G18/TrRoad_act!G31*1000
)</f>
        <v>148.85806770768869</v>
      </c>
      <c r="H55" s="79">
        <f>IF(TrRoad_act!H31=0,"",H18/TrRoad_act!H31*1000
)</f>
        <v>158.80586875898251</v>
      </c>
      <c r="I55" s="79">
        <f>IF(TrRoad_act!I31=0,"",I18/TrRoad_act!I31*1000
)</f>
        <v>145.2308153056006</v>
      </c>
      <c r="J55" s="79">
        <f>IF(TrRoad_act!J31=0,"",J18/TrRoad_act!J31*1000
)</f>
        <v>182.4586266885465</v>
      </c>
      <c r="K55" s="79">
        <f>IF(TrRoad_act!K31=0,"",K18/TrRoad_act!K31*1000
)</f>
        <v>162.71910470558097</v>
      </c>
      <c r="L55" s="79">
        <f>IF(TrRoad_act!L31=0,"",L18/TrRoad_act!L31*1000
)</f>
        <v>184.19677777458787</v>
      </c>
      <c r="M55" s="79">
        <f>IF(TrRoad_act!M31=0,"",M18/TrRoad_act!M31*1000
)</f>
        <v>172.69405515512827</v>
      </c>
      <c r="N55" s="79">
        <f>IF(TrRoad_act!N31=0,"",N18/TrRoad_act!N31*1000
)</f>
        <v>174.00795676558965</v>
      </c>
      <c r="O55" s="79">
        <f>IF(TrRoad_act!O31=0,"",O18/TrRoad_act!O31*1000
)</f>
        <v>172.39262966891113</v>
      </c>
      <c r="P55" s="79">
        <f>IF(TrRoad_act!P31=0,"",P18/TrRoad_act!P31*1000
)</f>
        <v>154.3647131306079</v>
      </c>
      <c r="Q55" s="79">
        <f>IF(TrRoad_act!Q31=0,"",Q18/TrRoad_act!Q31*1000
)</f>
        <v>156.418911246498</v>
      </c>
    </row>
    <row r="56" spans="1:17" ht="11.45" customHeight="1" x14ac:dyDescent="0.25">
      <c r="A56" s="23" t="s">
        <v>30</v>
      </c>
      <c r="B56" s="78">
        <f>IF(TrRoad_act!B32=0,"",B19/TrRoad_act!B32*1000
)</f>
        <v>118.97408316322796</v>
      </c>
      <c r="C56" s="78">
        <f>IF(TrRoad_act!C32=0,"",C19/TrRoad_act!C32*1000
)</f>
        <v>118.4687143270779</v>
      </c>
      <c r="D56" s="78">
        <f>IF(TrRoad_act!D32=0,"",D19/TrRoad_act!D32*1000
)</f>
        <v>117.95002920614196</v>
      </c>
      <c r="E56" s="78">
        <f>IF(TrRoad_act!E32=0,"",E19/TrRoad_act!E32*1000
)</f>
        <v>117.48705056909475</v>
      </c>
      <c r="F56" s="78">
        <f>IF(TrRoad_act!F32=0,"",F19/TrRoad_act!F32*1000
)</f>
        <v>117.00955819435312</v>
      </c>
      <c r="G56" s="78">
        <f>IF(TrRoad_act!G32=0,"",G19/TrRoad_act!G32*1000
)</f>
        <v>116.48133834712571</v>
      </c>
      <c r="H56" s="78">
        <f>IF(TrRoad_act!H32=0,"",H19/TrRoad_act!H32*1000
)</f>
        <v>116.05324357468817</v>
      </c>
      <c r="I56" s="78">
        <f>IF(TrRoad_act!I32=0,"",I19/TrRoad_act!I32*1000
)</f>
        <v>115.52036028405904</v>
      </c>
      <c r="J56" s="78">
        <f>IF(TrRoad_act!J32=0,"",J19/TrRoad_act!J32*1000
)</f>
        <v>113.9802247578303</v>
      </c>
      <c r="K56" s="78">
        <f>IF(TrRoad_act!K32=0,"",K19/TrRoad_act!K32*1000
)</f>
        <v>112.63272922834405</v>
      </c>
      <c r="L56" s="78">
        <f>IF(TrRoad_act!L32=0,"",L19/TrRoad_act!L32*1000
)</f>
        <v>110.68841220679062</v>
      </c>
      <c r="M56" s="78">
        <f>IF(TrRoad_act!M32=0,"",M19/TrRoad_act!M32*1000
)</f>
        <v>109.10686333282167</v>
      </c>
      <c r="N56" s="78">
        <f>IF(TrRoad_act!N32=0,"",N19/TrRoad_act!N32*1000
)</f>
        <v>106.97150901670297</v>
      </c>
      <c r="O56" s="78">
        <f>IF(TrRoad_act!O32=0,"",O19/TrRoad_act!O32*1000
)</f>
        <v>105.26666399477659</v>
      </c>
      <c r="P56" s="78">
        <f>IF(TrRoad_act!P32=0,"",P19/TrRoad_act!P32*1000
)</f>
        <v>103.71013841291779</v>
      </c>
      <c r="Q56" s="78">
        <f>IF(TrRoad_act!Q32=0,"",Q19/TrRoad_act!Q32*1000
)</f>
        <v>101.6946391059561</v>
      </c>
    </row>
    <row r="57" spans="1:17" ht="11.45" customHeight="1" x14ac:dyDescent="0.25">
      <c r="A57" s="19" t="s">
        <v>29</v>
      </c>
      <c r="B57" s="76">
        <f>IF(TrRoad_act!B33=0,"",B20/TrRoad_act!B33*1000
)</f>
        <v>173.44775946753069</v>
      </c>
      <c r="C57" s="76">
        <f>IF(TrRoad_act!C33=0,"",C20/TrRoad_act!C33*1000
)</f>
        <v>162.46812286305405</v>
      </c>
      <c r="D57" s="76">
        <f>IF(TrRoad_act!D33=0,"",D20/TrRoad_act!D33*1000
)</f>
        <v>160.97429822199996</v>
      </c>
      <c r="E57" s="76">
        <f>IF(TrRoad_act!E33=0,"",E20/TrRoad_act!E33*1000
)</f>
        <v>153.16761052646635</v>
      </c>
      <c r="F57" s="76">
        <f>IF(TrRoad_act!F33=0,"",F20/TrRoad_act!F33*1000
)</f>
        <v>140.43518726835188</v>
      </c>
      <c r="G57" s="76">
        <f>IF(TrRoad_act!G33=0,"",G20/TrRoad_act!G33*1000
)</f>
        <v>136.67335838464388</v>
      </c>
      <c r="H57" s="76">
        <f>IF(TrRoad_act!H33=0,"",H20/TrRoad_act!H33*1000
)</f>
        <v>146.77368752377208</v>
      </c>
      <c r="I57" s="76">
        <f>IF(TrRoad_act!I33=0,"",I20/TrRoad_act!I33*1000
)</f>
        <v>130.6690627944302</v>
      </c>
      <c r="J57" s="76">
        <f>IF(TrRoad_act!J33=0,"",J20/TrRoad_act!J33*1000
)</f>
        <v>149.64486106433756</v>
      </c>
      <c r="K57" s="76">
        <f>IF(TrRoad_act!K33=0,"",K20/TrRoad_act!K33*1000
)</f>
        <v>140.81333506801417</v>
      </c>
      <c r="L57" s="76">
        <f>IF(TrRoad_act!L33=0,"",L20/TrRoad_act!L33*1000
)</f>
        <v>158.75078543038805</v>
      </c>
      <c r="M57" s="76">
        <f>IF(TrRoad_act!M33=0,"",M20/TrRoad_act!M33*1000
)</f>
        <v>149.53095889741604</v>
      </c>
      <c r="N57" s="76">
        <f>IF(TrRoad_act!N33=0,"",N20/TrRoad_act!N33*1000
)</f>
        <v>148.18268746375824</v>
      </c>
      <c r="O57" s="76">
        <f>IF(TrRoad_act!O33=0,"",O20/TrRoad_act!O33*1000
)</f>
        <v>147.37951557849445</v>
      </c>
      <c r="P57" s="76">
        <f>IF(TrRoad_act!P33=0,"",P20/TrRoad_act!P33*1000
)</f>
        <v>128.42965482766877</v>
      </c>
      <c r="Q57" s="76">
        <f>IF(TrRoad_act!Q33=0,"",Q20/TrRoad_act!Q33*1000
)</f>
        <v>128.96533750078444</v>
      </c>
    </row>
    <row r="58" spans="1:17" ht="11.45" customHeight="1" x14ac:dyDescent="0.25">
      <c r="A58" s="62" t="s">
        <v>59</v>
      </c>
      <c r="B58" s="77">
        <f>IF(TrRoad_act!B34=0,"",B21/TrRoad_act!B34*1000
)</f>
        <v>179.50252239759513</v>
      </c>
      <c r="C58" s="77">
        <f>IF(TrRoad_act!C34=0,"",C21/TrRoad_act!C34*1000
)</f>
        <v>168.59429610234838</v>
      </c>
      <c r="D58" s="77">
        <f>IF(TrRoad_act!D34=0,"",D21/TrRoad_act!D34*1000
)</f>
        <v>182.35007953050564</v>
      </c>
      <c r="E58" s="77">
        <f>IF(TrRoad_act!E34=0,"",E21/TrRoad_act!E34*1000
)</f>
        <v>164.11059714951776</v>
      </c>
      <c r="F58" s="77">
        <f>IF(TrRoad_act!F34=0,"",F21/TrRoad_act!F34*1000
)</f>
        <v>140.92307406541497</v>
      </c>
      <c r="G58" s="77">
        <f>IF(TrRoad_act!G34=0,"",G21/TrRoad_act!G34*1000
)</f>
        <v>147.858954980107</v>
      </c>
      <c r="H58" s="77">
        <f>IF(TrRoad_act!H34=0,"",H21/TrRoad_act!H34*1000
)</f>
        <v>159.80517415845162</v>
      </c>
      <c r="I58" s="77">
        <f>IF(TrRoad_act!I34=0,"",I21/TrRoad_act!I34*1000
)</f>
        <v>139.70045709850197</v>
      </c>
      <c r="J58" s="77">
        <f>IF(TrRoad_act!J34=0,"",J21/TrRoad_act!J34*1000
)</f>
        <v>139.10241457563023</v>
      </c>
      <c r="K58" s="77">
        <f>IF(TrRoad_act!K34=0,"",K21/TrRoad_act!K34*1000
)</f>
        <v>139.73768202843118</v>
      </c>
      <c r="L58" s="77">
        <f>IF(TrRoad_act!L34=0,"",L21/TrRoad_act!L34*1000
)</f>
        <v>160.27616561499468</v>
      </c>
      <c r="M58" s="77">
        <f>IF(TrRoad_act!M34=0,"",M21/TrRoad_act!M34*1000
)</f>
        <v>154.98036171223242</v>
      </c>
      <c r="N58" s="77">
        <f>IF(TrRoad_act!N34=0,"",N21/TrRoad_act!N34*1000
)</f>
        <v>157.03904540737523</v>
      </c>
      <c r="O58" s="77">
        <f>IF(TrRoad_act!O34=0,"",O21/TrRoad_act!O34*1000
)</f>
        <v>157.89224425547667</v>
      </c>
      <c r="P58" s="77">
        <f>IF(TrRoad_act!P34=0,"",P21/TrRoad_act!P34*1000
)</f>
        <v>131.09937056370313</v>
      </c>
      <c r="Q58" s="77">
        <f>IF(TrRoad_act!Q34=0,"",Q21/TrRoad_act!Q34*1000
)</f>
        <v>132.6925617405104</v>
      </c>
    </row>
    <row r="59" spans="1:17" ht="11.45" customHeight="1" x14ac:dyDescent="0.25">
      <c r="A59" s="62" t="s">
        <v>58</v>
      </c>
      <c r="B59" s="77">
        <f>IF(TrRoad_act!B35=0,"",B22/TrRoad_act!B35*1000
)</f>
        <v>136.54179619469073</v>
      </c>
      <c r="C59" s="77">
        <f>IF(TrRoad_act!C35=0,"",C22/TrRoad_act!C35*1000
)</f>
        <v>128.80455689597625</v>
      </c>
      <c r="D59" s="77">
        <f>IF(TrRoad_act!D35=0,"",D22/TrRoad_act!D35*1000
)</f>
        <v>48.819568741507638</v>
      </c>
      <c r="E59" s="77">
        <f>IF(TrRoad_act!E35=0,"",E22/TrRoad_act!E35*1000
)</f>
        <v>98.187115517772597</v>
      </c>
      <c r="F59" s="77">
        <f>IF(TrRoad_act!F35=0,"",F22/TrRoad_act!F35*1000
)</f>
        <v>138.25940885418578</v>
      </c>
      <c r="G59" s="77">
        <f>IF(TrRoad_act!G35=0,"",G22/TrRoad_act!G35*1000
)</f>
        <v>81.354153322783972</v>
      </c>
      <c r="H59" s="77">
        <f>IF(TrRoad_act!H35=0,"",H22/TrRoad_act!H35*1000
)</f>
        <v>83.147365341436242</v>
      </c>
      <c r="I59" s="77">
        <f>IF(TrRoad_act!I35=0,"",I22/TrRoad_act!I35*1000
)</f>
        <v>90.48352141065655</v>
      </c>
      <c r="J59" s="77">
        <f>IF(TrRoad_act!J35=0,"",J22/TrRoad_act!J35*1000
)</f>
        <v>199.35394928518363</v>
      </c>
      <c r="K59" s="77">
        <f>IF(TrRoad_act!K35=0,"",K22/TrRoad_act!K35*1000
)</f>
        <v>145.82356640259104</v>
      </c>
      <c r="L59" s="77">
        <f>IF(TrRoad_act!L35=0,"",L22/TrRoad_act!L35*1000
)</f>
        <v>156.12905179139861</v>
      </c>
      <c r="M59" s="77">
        <f>IF(TrRoad_act!M35=0,"",M22/TrRoad_act!M35*1000
)</f>
        <v>140.33049077183523</v>
      </c>
      <c r="N59" s="77">
        <f>IF(TrRoad_act!N35=0,"",N22/TrRoad_act!N35*1000
)</f>
        <v>134.39900588358637</v>
      </c>
      <c r="O59" s="77">
        <f>IF(TrRoad_act!O35=0,"",O22/TrRoad_act!O35*1000
)</f>
        <v>131.86632208566891</v>
      </c>
      <c r="P59" s="77">
        <f>IF(TrRoad_act!P35=0,"",P22/TrRoad_act!P35*1000
)</f>
        <v>124.51522972069625</v>
      </c>
      <c r="Q59" s="77">
        <f>IF(TrRoad_act!Q35=0,"",Q22/TrRoad_act!Q35*1000
)</f>
        <v>123.67016829496714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 t="str">
        <f>IF(TrRoad_act!G36=0,"",G23/TrRoad_act!G36*1000
)</f>
        <v/>
      </c>
      <c r="H60" s="77" t="str">
        <f>IF(TrRoad_act!H36=0,"",H23/TrRoad_act!H36*1000
)</f>
        <v/>
      </c>
      <c r="I60" s="77" t="str">
        <f>IF(TrRoad_act!I36=0,"",I23/TrRoad_act!I36*1000
)</f>
        <v/>
      </c>
      <c r="J60" s="77" t="str">
        <f>IF(TrRoad_act!J36=0,"",J23/TrRoad_act!J36*1000
)</f>
        <v/>
      </c>
      <c r="K60" s="77" t="str">
        <f>IF(TrRoad_act!K36=0,"",K23/TrRoad_act!K36*1000
)</f>
        <v/>
      </c>
      <c r="L60" s="77" t="str">
        <f>IF(TrRoad_act!L36=0,"",L23/TrRoad_act!L36*1000
)</f>
        <v/>
      </c>
      <c r="M60" s="77" t="str">
        <f>IF(TrRoad_act!M36=0,"",M23/TrRoad_act!M36*1000
)</f>
        <v/>
      </c>
      <c r="N60" s="77" t="str">
        <f>IF(TrRoad_act!N36=0,"",N23/TrRoad_act!N36*1000
)</f>
        <v/>
      </c>
      <c r="O60" s="77" t="str">
        <f>IF(TrRoad_act!O36=0,"",O23/TrRoad_act!O36*1000
)</f>
        <v/>
      </c>
      <c r="P60" s="77" t="str">
        <f>IF(TrRoad_act!P36=0,"",P23/TrRoad_act!P36*1000
)</f>
        <v/>
      </c>
      <c r="Q60" s="77" t="str">
        <f>IF(TrRoad_act!Q36=0,"",Q23/TrRoad_act!Q36*1000
)</f>
        <v/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 t="str">
        <f>IF(TrRoad_act!Q37=0,"",Q24/TrRoad_act!Q37*1000
)</f>
        <v/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>
        <f>IF(TrRoad_act!L38=0,"",L25/TrRoad_act!L38*1000
)</f>
        <v>79.425875340281152</v>
      </c>
      <c r="M62" s="77">
        <f>IF(TrRoad_act!M38=0,"",M25/TrRoad_act!M38*1000
)</f>
        <v>75.926334389812595</v>
      </c>
      <c r="N62" s="77">
        <f>IF(TrRoad_act!N38=0,"",N25/TrRoad_act!N38*1000
)</f>
        <v>73.622953434923971</v>
      </c>
      <c r="O62" s="77">
        <f>IF(TrRoad_act!O38=0,"",O25/TrRoad_act!O38*1000
)</f>
        <v>78.496215855561587</v>
      </c>
      <c r="P62" s="77">
        <f>IF(TrRoad_act!P38=0,"",P25/TrRoad_act!P38*1000
)</f>
        <v>67.151261783509611</v>
      </c>
      <c r="Q62" s="77">
        <f>IF(TrRoad_act!Q38=0,"",Q25/TrRoad_act!Q38*1000
)</f>
        <v>64.907263071935645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>
        <f>IF(TrRoad_act!E39=0,"",E26/TrRoad_act!E39*1000
)</f>
        <v>0</v>
      </c>
      <c r="F63" s="77">
        <f>IF(TrRoad_act!F39=0,"",F26/TrRoad_act!F39*1000
)</f>
        <v>0</v>
      </c>
      <c r="G63" s="77">
        <f>IF(TrRoad_act!G39=0,"",G26/TrRoad_act!G39*1000
)</f>
        <v>0</v>
      </c>
      <c r="H63" s="77">
        <f>IF(TrRoad_act!H39=0,"",H26/TrRoad_act!H39*1000
)</f>
        <v>0</v>
      </c>
      <c r="I63" s="77">
        <f>IF(TrRoad_act!I39=0,"",I26/TrRoad_act!I39*1000
)</f>
        <v>0</v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1361.816317053404</v>
      </c>
      <c r="C64" s="76">
        <f>IF(TrRoad_act!C40=0,"",C27/TrRoad_act!C40*1000
)</f>
        <v>1281.3759805233767</v>
      </c>
      <c r="D64" s="76">
        <f>IF(TrRoad_act!D40=0,"",D27/TrRoad_act!D40*1000
)</f>
        <v>485.3467956138017</v>
      </c>
      <c r="E64" s="76">
        <f>IF(TrRoad_act!E40=0,"",E27/TrRoad_act!E40*1000
)</f>
        <v>976.03615199823741</v>
      </c>
      <c r="F64" s="76">
        <f>IF(TrRoad_act!F40=0,"",F27/TrRoad_act!F40*1000
)</f>
        <v>1374.8722463852516</v>
      </c>
      <c r="G64" s="76">
        <f>IF(TrRoad_act!G40=0,"",G27/TrRoad_act!G40*1000
)</f>
        <v>809.0433809151067</v>
      </c>
      <c r="H64" s="76">
        <f>IF(TrRoad_act!H40=0,"",H27/TrRoad_act!H40*1000
)</f>
        <v>827.14372925643488</v>
      </c>
      <c r="I64" s="76">
        <f>IF(TrRoad_act!I40=0,"",I27/TrRoad_act!I40*1000
)</f>
        <v>899.71982351135989</v>
      </c>
      <c r="J64" s="76">
        <f>IF(TrRoad_act!J40=0,"",J27/TrRoad_act!J40*1000
)</f>
        <v>1980.8123360844777</v>
      </c>
      <c r="K64" s="76">
        <f>IF(TrRoad_act!K40=0,"",K27/TrRoad_act!K40*1000
)</f>
        <v>1424.833412711459</v>
      </c>
      <c r="L64" s="76">
        <f>IF(TrRoad_act!L40=0,"",L27/TrRoad_act!L40*1000
)</f>
        <v>1505.6774695299689</v>
      </c>
      <c r="M64" s="76">
        <f>IF(TrRoad_act!M40=0,"",M27/TrRoad_act!M40*1000
)</f>
        <v>1303.8110645361207</v>
      </c>
      <c r="N64" s="76">
        <f>IF(TrRoad_act!N40=0,"",N27/TrRoad_act!N40*1000
)</f>
        <v>1242.6787342458485</v>
      </c>
      <c r="O64" s="76">
        <f>IF(TrRoad_act!O40=0,"",O27/TrRoad_act!O40*1000
)</f>
        <v>1214.5841172244322</v>
      </c>
      <c r="P64" s="76">
        <f>IF(TrRoad_act!P40=0,"",P27/TrRoad_act!P40*1000
)</f>
        <v>1135.0565707017397</v>
      </c>
      <c r="Q64" s="76">
        <f>IF(TrRoad_act!Q40=0,"",Q27/TrRoad_act!Q40*1000
)</f>
        <v>1109.4930015476716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>
        <f>IF(TrRoad_act!L41=0,"",L28/TrRoad_act!L41*1000
)</f>
        <v>371.65947766047611</v>
      </c>
      <c r="M65" s="75">
        <f>IF(TrRoad_act!M41=0,"",M28/TrRoad_act!M41*1000
)</f>
        <v>372.58862635462731</v>
      </c>
      <c r="N65" s="75">
        <f>IF(TrRoad_act!N41=0,"",N28/TrRoad_act!N41*1000
)</f>
        <v>373.52009792051388</v>
      </c>
      <c r="O65" s="75">
        <f>IF(TrRoad_act!O41=0,"",O28/TrRoad_act!O41*1000
)</f>
        <v>374.45389816531514</v>
      </c>
      <c r="P65" s="75">
        <f>IF(TrRoad_act!P41=0,"",P28/TrRoad_act!P41*1000
)</f>
        <v>375.39003291072839</v>
      </c>
      <c r="Q65" s="75">
        <f>IF(TrRoad_act!Q41=0,"",Q28/TrRoad_act!Q41*1000
)</f>
        <v>376.32850799300525</v>
      </c>
    </row>
    <row r="66" spans="1:17" ht="11.45" customHeight="1" x14ac:dyDescent="0.25">
      <c r="A66" s="62" t="s">
        <v>58</v>
      </c>
      <c r="B66" s="75">
        <f>IF(TrRoad_act!B42=0,"",B29/TrRoad_act!B42*1000
)</f>
        <v>1361.816317053404</v>
      </c>
      <c r="C66" s="75">
        <f>IF(TrRoad_act!C42=0,"",C29/TrRoad_act!C42*1000
)</f>
        <v>1281.3759805233767</v>
      </c>
      <c r="D66" s="75">
        <f>IF(TrRoad_act!D42=0,"",D29/TrRoad_act!D42*1000
)</f>
        <v>485.3467956138017</v>
      </c>
      <c r="E66" s="75">
        <f>IF(TrRoad_act!E42=0,"",E29/TrRoad_act!E42*1000
)</f>
        <v>976.03615199823741</v>
      </c>
      <c r="F66" s="75">
        <f>IF(TrRoad_act!F42=0,"",F29/TrRoad_act!F42*1000
)</f>
        <v>1374.8722463852516</v>
      </c>
      <c r="G66" s="75">
        <f>IF(TrRoad_act!G42=0,"",G29/TrRoad_act!G42*1000
)</f>
        <v>809.0433809151067</v>
      </c>
      <c r="H66" s="75">
        <f>IF(TrRoad_act!H42=0,"",H29/TrRoad_act!H42*1000
)</f>
        <v>827.14372925643488</v>
      </c>
      <c r="I66" s="75">
        <f>IF(TrRoad_act!I42=0,"",I29/TrRoad_act!I42*1000
)</f>
        <v>899.71982351135989</v>
      </c>
      <c r="J66" s="75">
        <f>IF(TrRoad_act!J42=0,"",J29/TrRoad_act!J42*1000
)</f>
        <v>1980.8123360844777</v>
      </c>
      <c r="K66" s="75">
        <f>IF(TrRoad_act!K42=0,"",K29/TrRoad_act!K42*1000
)</f>
        <v>1424.833412711459</v>
      </c>
      <c r="L66" s="75">
        <f>IF(TrRoad_act!L42=0,"",L29/TrRoad_act!L42*1000
)</f>
        <v>1515.3989131266853</v>
      </c>
      <c r="M66" s="75">
        <f>IF(TrRoad_act!M42=0,"",M29/TrRoad_act!M42*1000
)</f>
        <v>1309.6505414620206</v>
      </c>
      <c r="N66" s="75">
        <f>IF(TrRoad_act!N42=0,"",N29/TrRoad_act!N42*1000
)</f>
        <v>1247.0017927228446</v>
      </c>
      <c r="O66" s="75">
        <f>IF(TrRoad_act!O42=0,"",O29/TrRoad_act!O42*1000
)</f>
        <v>1218.3771965470091</v>
      </c>
      <c r="P66" s="75">
        <f>IF(TrRoad_act!P42=0,"",P29/TrRoad_act!P42*1000
)</f>
        <v>1137.627677347132</v>
      </c>
      <c r="Q66" s="75">
        <f>IF(TrRoad_act!Q42=0,"",Q29/TrRoad_act!Q42*1000
)</f>
        <v>1111.3155426670812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 t="str">
        <f>IF(TrRoad_act!O45=0,"",O32/TrRoad_act!O45*1000
)</f>
        <v/>
      </c>
      <c r="P69" s="75" t="str">
        <f>IF(TrRoad_act!P45=0,"",P32/TrRoad_act!P45*1000
)</f>
        <v/>
      </c>
      <c r="Q69" s="75" t="str">
        <f>IF(TrRoad_act!Q45=0,"",Q32/TrRoad_act!Q45*1000
)</f>
        <v/>
      </c>
    </row>
    <row r="70" spans="1:17" ht="11.45" customHeight="1" x14ac:dyDescent="0.25">
      <c r="A70" s="25" t="s">
        <v>18</v>
      </c>
      <c r="B70" s="79">
        <f>IF(TrRoad_act!B46=0,"",B33/TrRoad_act!B46*1000
)</f>
        <v>313.82277622278929</v>
      </c>
      <c r="C70" s="79">
        <f>IF(TrRoad_act!C46=0,"",C33/TrRoad_act!C46*1000
)</f>
        <v>290.78557484168891</v>
      </c>
      <c r="D70" s="79">
        <f>IF(TrRoad_act!D46=0,"",D33/TrRoad_act!D46*1000
)</f>
        <v>92.087823182324016</v>
      </c>
      <c r="E70" s="79">
        <f>IF(TrRoad_act!E46=0,"",E33/TrRoad_act!E46*1000
)</f>
        <v>206.83245403003485</v>
      </c>
      <c r="F70" s="79">
        <f>IF(TrRoad_act!F46=0,"",F33/TrRoad_act!F46*1000
)</f>
        <v>316.39929919850454</v>
      </c>
      <c r="G70" s="79">
        <f>IF(TrRoad_act!G46=0,"",G33/TrRoad_act!G46*1000
)</f>
        <v>164.38896968283836</v>
      </c>
      <c r="H70" s="79">
        <f>IF(TrRoad_act!H46=0,"",H33/TrRoad_act!H46*1000
)</f>
        <v>163.15129447849378</v>
      </c>
      <c r="I70" s="79">
        <f>IF(TrRoad_act!I46=0,"",I33/TrRoad_act!I46*1000
)</f>
        <v>177.64368532730342</v>
      </c>
      <c r="J70" s="79">
        <f>IF(TrRoad_act!J46=0,"",J33/TrRoad_act!J46*1000
)</f>
        <v>383.23471614433265</v>
      </c>
      <c r="K70" s="79">
        <f>IF(TrRoad_act!K46=0,"",K33/TrRoad_act!K46*1000
)</f>
        <v>277.59159563802569</v>
      </c>
      <c r="L70" s="79">
        <f>IF(TrRoad_act!L46=0,"",L33/TrRoad_act!L46*1000
)</f>
        <v>285.40877416978429</v>
      </c>
      <c r="M70" s="79">
        <f>IF(TrRoad_act!M46=0,"",M33/TrRoad_act!M46*1000
)</f>
        <v>250.15145928653621</v>
      </c>
      <c r="N70" s="79">
        <f>IF(TrRoad_act!N46=0,"",N33/TrRoad_act!N46*1000
)</f>
        <v>234.06228546199307</v>
      </c>
      <c r="O70" s="79">
        <f>IF(TrRoad_act!O46=0,"",O33/TrRoad_act!O46*1000
)</f>
        <v>226.94240509161426</v>
      </c>
      <c r="P70" s="79">
        <f>IF(TrRoad_act!P46=0,"",P33/TrRoad_act!P46*1000
)</f>
        <v>201.73321083572949</v>
      </c>
      <c r="Q70" s="79">
        <f>IF(TrRoad_act!Q46=0,"",Q33/TrRoad_act!Q46*1000
)</f>
        <v>194.79737302217342</v>
      </c>
    </row>
    <row r="71" spans="1:17" ht="11.45" customHeight="1" x14ac:dyDescent="0.25">
      <c r="A71" s="23" t="s">
        <v>27</v>
      </c>
      <c r="B71" s="78">
        <f>IF(TrRoad_act!B47=0,"",B34/TrRoad_act!B47*1000
)</f>
        <v>190.20668934172531</v>
      </c>
      <c r="C71" s="78">
        <f>IF(TrRoad_act!C47=0,"",C34/TrRoad_act!C47*1000
)</f>
        <v>179.38064907590734</v>
      </c>
      <c r="D71" s="78">
        <f>IF(TrRoad_act!D47=0,"",D34/TrRoad_act!D47*1000
)</f>
        <v>73.070282089986037</v>
      </c>
      <c r="E71" s="78">
        <f>IF(TrRoad_act!E47=0,"",E34/TrRoad_act!E47*1000
)</f>
        <v>137.97537555066592</v>
      </c>
      <c r="F71" s="78">
        <f>IF(TrRoad_act!F47=0,"",F34/TrRoad_act!F47*1000
)</f>
        <v>190.30840767004693</v>
      </c>
      <c r="G71" s="78">
        <f>IF(TrRoad_act!G47=0,"",G34/TrRoad_act!G47*1000
)</f>
        <v>114.62704467243263</v>
      </c>
      <c r="H71" s="78">
        <f>IF(TrRoad_act!H47=0,"",H34/TrRoad_act!H47*1000
)</f>
        <v>116.09545308839925</v>
      </c>
      <c r="I71" s="78">
        <f>IF(TrRoad_act!I47=0,"",I34/TrRoad_act!I47*1000
)</f>
        <v>124.02611282019262</v>
      </c>
      <c r="J71" s="78">
        <f>IF(TrRoad_act!J47=0,"",J34/TrRoad_act!J47*1000
)</f>
        <v>263.64179642011982</v>
      </c>
      <c r="K71" s="78">
        <f>IF(TrRoad_act!K47=0,"",K34/TrRoad_act!K47*1000
)</f>
        <v>192.87970568195894</v>
      </c>
      <c r="L71" s="78">
        <f>IF(TrRoad_act!L47=0,"",L34/TrRoad_act!L47*1000
)</f>
        <v>204.60085309584466</v>
      </c>
      <c r="M71" s="78">
        <f>IF(TrRoad_act!M47=0,"",M34/TrRoad_act!M47*1000
)</f>
        <v>182.43861563538854</v>
      </c>
      <c r="N71" s="78">
        <f>IF(TrRoad_act!N47=0,"",N34/TrRoad_act!N47*1000
)</f>
        <v>172.79903295182407</v>
      </c>
      <c r="O71" s="78">
        <f>IF(TrRoad_act!O47=0,"",O34/TrRoad_act!O47*1000
)</f>
        <v>167.28726442019075</v>
      </c>
      <c r="P71" s="78">
        <f>IF(TrRoad_act!P47=0,"",P34/TrRoad_act!P47*1000
)</f>
        <v>155.46992628216026</v>
      </c>
      <c r="Q71" s="78">
        <f>IF(TrRoad_act!Q47=0,"",Q34/TrRoad_act!Q47*1000
)</f>
        <v>152.31335617953707</v>
      </c>
    </row>
    <row r="72" spans="1:17" ht="11.45" customHeight="1" x14ac:dyDescent="0.25">
      <c r="A72" s="62" t="s">
        <v>59</v>
      </c>
      <c r="B72" s="77">
        <f>IF(TrRoad_act!B48=0,"",B35/TrRoad_act!B48*1000
)</f>
        <v>210.71790610388217</v>
      </c>
      <c r="C72" s="77">
        <f>IF(TrRoad_act!C48=0,"",C35/TrRoad_act!C48*1000
)</f>
        <v>206.69196925172233</v>
      </c>
      <c r="D72" s="77">
        <f>IF(TrRoad_act!D48=0,"",D35/TrRoad_act!D48*1000
)</f>
        <v>212.28049735009714</v>
      </c>
      <c r="E72" s="77">
        <f>IF(TrRoad_act!E48=0,"",E35/TrRoad_act!E48*1000
)</f>
        <v>205.21931968731815</v>
      </c>
      <c r="F72" s="77">
        <f>IF(TrRoad_act!F48=0,"",F35/TrRoad_act!F48*1000
)</f>
        <v>196.21795379836652</v>
      </c>
      <c r="G72" s="77">
        <f>IF(TrRoad_act!G48=0,"",G35/TrRoad_act!G48*1000
)</f>
        <v>198.72728955694205</v>
      </c>
      <c r="H72" s="77">
        <f>IF(TrRoad_act!H48=0,"",H35/TrRoad_act!H48*1000
)</f>
        <v>202.33788672561144</v>
      </c>
      <c r="I72" s="77">
        <f>IF(TrRoad_act!I48=0,"",I35/TrRoad_act!I48*1000
)</f>
        <v>193.31073534945989</v>
      </c>
      <c r="J72" s="77">
        <f>IF(TrRoad_act!J48=0,"",J35/TrRoad_act!J48*1000
)</f>
        <v>191.84861245632661</v>
      </c>
      <c r="K72" s="77">
        <f>IF(TrRoad_act!K48=0,"",K35/TrRoad_act!K48*1000
)</f>
        <v>191.18258457682541</v>
      </c>
      <c r="L72" s="77">
        <f>IF(TrRoad_act!L48=0,"",L35/TrRoad_act!L48*1000
)</f>
        <v>197.19838043078414</v>
      </c>
      <c r="M72" s="77">
        <f>IF(TrRoad_act!M48=0,"",M35/TrRoad_act!M48*1000
)</f>
        <v>194.13410403913821</v>
      </c>
      <c r="N72" s="77">
        <f>IF(TrRoad_act!N48=0,"",N35/TrRoad_act!N48*1000
)</f>
        <v>193.8353925736144</v>
      </c>
      <c r="O72" s="77">
        <f>IF(TrRoad_act!O48=0,"",O35/TrRoad_act!O48*1000
)</f>
        <v>191.26826501442048</v>
      </c>
      <c r="P72" s="77">
        <f>IF(TrRoad_act!P48=0,"",P35/TrRoad_act!P48*1000
)</f>
        <v>178.93551855337572</v>
      </c>
      <c r="Q72" s="77">
        <f>IF(TrRoad_act!Q48=0,"",Q35/TrRoad_act!Q48*1000
)</f>
        <v>177.08110117532519</v>
      </c>
    </row>
    <row r="73" spans="1:17" ht="11.45" customHeight="1" x14ac:dyDescent="0.25">
      <c r="A73" s="62" t="s">
        <v>58</v>
      </c>
      <c r="B73" s="77">
        <f>IF(TrRoad_act!B49=0,"",B36/TrRoad_act!B49*1000
)</f>
        <v>189.5116515023436</v>
      </c>
      <c r="C73" s="77">
        <f>IF(TrRoad_act!C49=0,"",C36/TrRoad_act!C49*1000
)</f>
        <v>178.25751679697404</v>
      </c>
      <c r="D73" s="77">
        <f>IF(TrRoad_act!D49=0,"",D36/TrRoad_act!D49*1000
)</f>
        <v>67.47809454338595</v>
      </c>
      <c r="E73" s="77">
        <f>IF(TrRoad_act!E49=0,"",E36/TrRoad_act!E49*1000
)</f>
        <v>135.38062699283341</v>
      </c>
      <c r="F73" s="77">
        <f>IF(TrRoad_act!F49=0,"",F36/TrRoad_act!F49*1000
)</f>
        <v>190.08378873884931</v>
      </c>
      <c r="G73" s="77">
        <f>IF(TrRoad_act!G49=0,"",G36/TrRoad_act!G49*1000
)</f>
        <v>111.41073075633146</v>
      </c>
      <c r="H73" s="77">
        <f>IF(TrRoad_act!H49=0,"",H36/TrRoad_act!H49*1000
)</f>
        <v>112.95381648271906</v>
      </c>
      <c r="I73" s="77">
        <f>IF(TrRoad_act!I49=0,"",I36/TrRoad_act!I49*1000
)</f>
        <v>121.75378676095686</v>
      </c>
      <c r="J73" s="77">
        <f>IF(TrRoad_act!J49=0,"",J36/TrRoad_act!J49*1000
)</f>
        <v>265.75668740378603</v>
      </c>
      <c r="K73" s="77">
        <f>IF(TrRoad_act!K49=0,"",K36/TrRoad_act!K49*1000
)</f>
        <v>192.94595726126155</v>
      </c>
      <c r="L73" s="77">
        <f>IF(TrRoad_act!L49=0,"",L36/TrRoad_act!L49*1000
)</f>
        <v>204.86097566317594</v>
      </c>
      <c r="M73" s="77">
        <f>IF(TrRoad_act!M49=0,"",M36/TrRoad_act!M49*1000
)</f>
        <v>182.14444313938699</v>
      </c>
      <c r="N73" s="77">
        <f>IF(TrRoad_act!N49=0,"",N36/TrRoad_act!N49*1000
)</f>
        <v>172.26523787956452</v>
      </c>
      <c r="O73" s="77">
        <f>IF(TrRoad_act!O49=0,"",O36/TrRoad_act!O49*1000
)</f>
        <v>166.73755185931171</v>
      </c>
      <c r="P73" s="77">
        <f>IF(TrRoad_act!P49=0,"",P36/TrRoad_act!P49*1000
)</f>
        <v>154.6292732504113</v>
      </c>
      <c r="Q73" s="77">
        <f>IF(TrRoad_act!Q49=0,"",Q36/TrRoad_act!Q49*1000
)</f>
        <v>151.47799376904024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419.75206996031216</v>
      </c>
      <c r="C77" s="76">
        <f>IF(TrRoad_act!C53=0,"",C40/TrRoad_act!C53*1000
)</f>
        <v>393.51713044554822</v>
      </c>
      <c r="D77" s="76">
        <f>IF(TrRoad_act!D53=0,"",D40/TrRoad_act!D53*1000
)</f>
        <v>148.72694066992992</v>
      </c>
      <c r="E77" s="76">
        <f>IF(TrRoad_act!E53=0,"",E40/TrRoad_act!E53*1000
)</f>
        <v>298.21052728569293</v>
      </c>
      <c r="F77" s="76">
        <f>IF(TrRoad_act!F53=0,"",F40/TrRoad_act!F53*1000
)</f>
        <v>418.49728615662161</v>
      </c>
      <c r="G77" s="76">
        <f>IF(TrRoad_act!G53=0,"",G40/TrRoad_act!G53*1000
)</f>
        <v>245.32721065822338</v>
      </c>
      <c r="H77" s="76">
        <f>IF(TrRoad_act!H53=0,"",H40/TrRoad_act!H53*1000
)</f>
        <v>249.84487317178491</v>
      </c>
      <c r="I77" s="76">
        <f>IF(TrRoad_act!I53=0,"",I40/TrRoad_act!I53*1000
)</f>
        <v>270.83850463249848</v>
      </c>
      <c r="J77" s="76">
        <f>IF(TrRoad_act!J53=0,"",J40/TrRoad_act!J53*1000
)</f>
        <v>593.67964183861966</v>
      </c>
      <c r="K77" s="76">
        <f>IF(TrRoad_act!K53=0,"",K40/TrRoad_act!K53*1000
)</f>
        <v>432.3046212982332</v>
      </c>
      <c r="L77" s="76">
        <f>IF(TrRoad_act!L53=0,"",L40/TrRoad_act!L53*1000
)</f>
        <v>462.64219370468015</v>
      </c>
      <c r="M77" s="76">
        <f>IF(TrRoad_act!M53=0,"",M40/TrRoad_act!M53*1000
)</f>
        <v>414.87656265693118</v>
      </c>
      <c r="N77" s="76">
        <f>IF(TrRoad_act!N53=0,"",N40/TrRoad_act!N53*1000
)</f>
        <v>396.08865551326704</v>
      </c>
      <c r="O77" s="76">
        <f>IF(TrRoad_act!O53=0,"",O40/TrRoad_act!O53*1000
)</f>
        <v>387.42752336774038</v>
      </c>
      <c r="P77" s="76">
        <f>IF(TrRoad_act!P53=0,"",P40/TrRoad_act!P53*1000
)</f>
        <v>357.38169254704604</v>
      </c>
      <c r="Q77" s="76">
        <f>IF(TrRoad_act!Q53=0,"",Q40/TrRoad_act!Q53*1000
)</f>
        <v>350.41006828022023</v>
      </c>
    </row>
    <row r="78" spans="1:17" ht="11.45" customHeight="1" x14ac:dyDescent="0.25">
      <c r="A78" s="17" t="s">
        <v>23</v>
      </c>
      <c r="B78" s="75">
        <f>IF(TrRoad_act!B54=0,"",B41/TrRoad_act!B54*1000
)</f>
        <v>419.75206996031216</v>
      </c>
      <c r="C78" s="75">
        <f>IF(TrRoad_act!C54=0,"",C41/TrRoad_act!C54*1000
)</f>
        <v>393.51713044554822</v>
      </c>
      <c r="D78" s="75">
        <f>IF(TrRoad_act!D54=0,"",D41/TrRoad_act!D54*1000
)</f>
        <v>148.72694066992992</v>
      </c>
      <c r="E78" s="75">
        <f>IF(TrRoad_act!E54=0,"",E41/TrRoad_act!E54*1000
)</f>
        <v>298.21052728569293</v>
      </c>
      <c r="F78" s="75">
        <f>IF(TrRoad_act!F54=0,"",F41/TrRoad_act!F54*1000
)</f>
        <v>418.49728615662161</v>
      </c>
      <c r="G78" s="75">
        <f>IF(TrRoad_act!G54=0,"",G41/TrRoad_act!G54*1000
)</f>
        <v>245.32721065822338</v>
      </c>
      <c r="H78" s="75">
        <f>IF(TrRoad_act!H54=0,"",H41/TrRoad_act!H54*1000
)</f>
        <v>249.84487317178491</v>
      </c>
      <c r="I78" s="75">
        <f>IF(TrRoad_act!I54=0,"",I41/TrRoad_act!I54*1000
)</f>
        <v>270.83850463249848</v>
      </c>
      <c r="J78" s="75">
        <f>IF(TrRoad_act!J54=0,"",J41/TrRoad_act!J54*1000
)</f>
        <v>593.67964183861966</v>
      </c>
      <c r="K78" s="75">
        <f>IF(TrRoad_act!K54=0,"",K41/TrRoad_act!K54*1000
)</f>
        <v>432.3046212982332</v>
      </c>
      <c r="L78" s="75">
        <f>IF(TrRoad_act!L54=0,"",L41/TrRoad_act!L54*1000
)</f>
        <v>462.64219370468015</v>
      </c>
      <c r="M78" s="75">
        <f>IF(TrRoad_act!M54=0,"",M41/TrRoad_act!M54*1000
)</f>
        <v>414.87656265693118</v>
      </c>
      <c r="N78" s="75">
        <f>IF(TrRoad_act!N54=0,"",N41/TrRoad_act!N54*1000
)</f>
        <v>396.08865551326704</v>
      </c>
      <c r="O78" s="75">
        <f>IF(TrRoad_act!O54=0,"",O41/TrRoad_act!O54*1000
)</f>
        <v>387.42752336774038</v>
      </c>
      <c r="P78" s="75">
        <f>IF(TrRoad_act!P54=0,"",P41/TrRoad_act!P54*1000
)</f>
        <v>357.38169254704604</v>
      </c>
      <c r="Q78" s="75">
        <f>IF(TrRoad_act!Q54=0,"",Q41/TrRoad_act!Q54*1000
)</f>
        <v>350.41006828022023</v>
      </c>
    </row>
    <row r="79" spans="1:17" ht="11.45" customHeight="1" x14ac:dyDescent="0.25">
      <c r="A79" s="15" t="s">
        <v>22</v>
      </c>
      <c r="B79" s="74" t="str">
        <f>IF(TrRoad_act!B55=0,"",B42/TrRoad_act!B55*1000
)</f>
        <v/>
      </c>
      <c r="C79" s="74" t="str">
        <f>IF(TrRoad_act!C55=0,"",C42/TrRoad_act!C55*1000
)</f>
        <v/>
      </c>
      <c r="D79" s="74" t="str">
        <f>IF(TrRoad_act!D55=0,"",D42/TrRoad_act!D55*1000
)</f>
        <v/>
      </c>
      <c r="E79" s="74" t="str">
        <f>IF(TrRoad_act!E55=0,"",E42/TrRoad_act!E55*1000
)</f>
        <v/>
      </c>
      <c r="F79" s="74" t="str">
        <f>IF(TrRoad_act!F55=0,"",F42/TrRoad_act!F55*1000
)</f>
        <v/>
      </c>
      <c r="G79" s="74" t="str">
        <f>IF(TrRoad_act!G55=0,"",G42/TrRoad_act!G55*1000
)</f>
        <v/>
      </c>
      <c r="H79" s="74" t="str">
        <f>IF(TrRoad_act!H55=0,"",H42/TrRoad_act!H55*1000
)</f>
        <v/>
      </c>
      <c r="I79" s="74" t="str">
        <f>IF(TrRoad_act!I55=0,"",I42/TrRoad_act!I55*1000
)</f>
        <v/>
      </c>
      <c r="J79" s="74" t="str">
        <f>IF(TrRoad_act!J55=0,"",J42/TrRoad_act!J55*1000
)</f>
        <v/>
      </c>
      <c r="K79" s="74" t="str">
        <f>IF(TrRoad_act!K55=0,"",K42/TrRoad_act!K55*1000
)</f>
        <v/>
      </c>
      <c r="L79" s="74" t="str">
        <f>IF(TrRoad_act!L55=0,"",L42/TrRoad_act!L55*1000
)</f>
        <v/>
      </c>
      <c r="M79" s="74" t="str">
        <f>IF(TrRoad_act!M55=0,"",M42/TrRoad_act!M55*1000
)</f>
        <v/>
      </c>
      <c r="N79" s="74" t="str">
        <f>IF(TrRoad_act!N55=0,"",N42/TrRoad_act!N55*1000
)</f>
        <v/>
      </c>
      <c r="O79" s="74" t="str">
        <f>IF(TrRoad_act!O55=0,"",O42/TrRoad_act!O55*1000
)</f>
        <v/>
      </c>
      <c r="P79" s="74" t="str">
        <f>IF(TrRoad_act!P55=0,"",P42/TrRoad_act!P55*1000
)</f>
        <v/>
      </c>
      <c r="Q79" s="74" t="str">
        <f>IF(TrRoad_act!Q55=0,"",Q42/TrRoad_act!Q55*1000
)</f>
        <v/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125.30541200389642</v>
      </c>
      <c r="C82" s="79">
        <f>IF(TrRoad_act!C4=0,"",C18/TrRoad_act!C4*1000)</f>
        <v>119.02696084605135</v>
      </c>
      <c r="D82" s="79">
        <f>IF(TrRoad_act!D4=0,"",D18/TrRoad_act!D4*1000)</f>
        <v>109.13409404790636</v>
      </c>
      <c r="E82" s="79">
        <f>IF(TrRoad_act!E4=0,"",E18/TrRoad_act!E4*1000)</f>
        <v>112.31914552055127</v>
      </c>
      <c r="F82" s="79">
        <f>IF(TrRoad_act!F4=0,"",F18/TrRoad_act!F4*1000)</f>
        <v>105.19659175778592</v>
      </c>
      <c r="G82" s="79">
        <f>IF(TrRoad_act!G4=0,"",G18/TrRoad_act!G4*1000)</f>
        <v>102.63663146013391</v>
      </c>
      <c r="H82" s="79">
        <f>IF(TrRoad_act!H4=0,"",H18/TrRoad_act!H4*1000)</f>
        <v>110.96961429633883</v>
      </c>
      <c r="I82" s="79">
        <f>IF(TrRoad_act!I4=0,"",I18/TrRoad_act!I4*1000)</f>
        <v>96.903850675295004</v>
      </c>
      <c r="J82" s="79">
        <f>IF(TrRoad_act!J4=0,"",J18/TrRoad_act!J4*1000)</f>
        <v>129.89875375508402</v>
      </c>
      <c r="K82" s="79">
        <f>IF(TrRoad_act!K4=0,"",K18/TrRoad_act!K4*1000)</f>
        <v>119.84349482983509</v>
      </c>
      <c r="L82" s="79">
        <f>IF(TrRoad_act!L4=0,"",L18/TrRoad_act!L4*1000)</f>
        <v>136.55524811230566</v>
      </c>
      <c r="M82" s="79">
        <f>IF(TrRoad_act!M4=0,"",M18/TrRoad_act!M4*1000)</f>
        <v>131.07476520170877</v>
      </c>
      <c r="N82" s="79">
        <f>IF(TrRoad_act!N4=0,"",N18/TrRoad_act!N4*1000)</f>
        <v>132.67225974448243</v>
      </c>
      <c r="O82" s="79">
        <f>IF(TrRoad_act!O4=0,"",O18/TrRoad_act!O4*1000)</f>
        <v>132.39550203362253</v>
      </c>
      <c r="P82" s="79">
        <f>IF(TrRoad_act!P4=0,"",P18/TrRoad_act!P4*1000)</f>
        <v>120.31486480836612</v>
      </c>
      <c r="Q82" s="79">
        <f>IF(TrRoad_act!Q4=0,"",Q18/TrRoad_act!Q4*1000)</f>
        <v>121.24833850232858</v>
      </c>
    </row>
    <row r="83" spans="1:17" ht="11.45" customHeight="1" x14ac:dyDescent="0.25">
      <c r="A83" s="23" t="s">
        <v>30</v>
      </c>
      <c r="B83" s="78">
        <f>IF(TrRoad_act!B5=0,"",B19/TrRoad_act!B5*1000)</f>
        <v>106.72473182549497</v>
      </c>
      <c r="C83" s="78">
        <f>IF(TrRoad_act!C5=0,"",C19/TrRoad_act!C5*1000)</f>
        <v>106.27343317776081</v>
      </c>
      <c r="D83" s="78">
        <f>IF(TrRoad_act!D5=0,"",D19/TrRoad_act!D5*1000)</f>
        <v>105.82653074290563</v>
      </c>
      <c r="E83" s="78">
        <f>IF(TrRoad_act!E5=0,"",E19/TrRoad_act!E5*1000)</f>
        <v>105.36688850059633</v>
      </c>
      <c r="F83" s="78">
        <f>IF(TrRoad_act!F5=0,"",F19/TrRoad_act!F5*1000)</f>
        <v>104.92460372929825</v>
      </c>
      <c r="G83" s="78">
        <f>IF(TrRoad_act!G5=0,"",G19/TrRoad_act!G5*1000)</f>
        <v>104.54560819302014</v>
      </c>
      <c r="H83" s="78">
        <f>IF(TrRoad_act!H5=0,"",H19/TrRoad_act!H5*1000)</f>
        <v>104.1323326984328</v>
      </c>
      <c r="I83" s="78">
        <f>IF(TrRoad_act!I5=0,"",I19/TrRoad_act!I5*1000)</f>
        <v>103.4880814072832</v>
      </c>
      <c r="J83" s="78">
        <f>IF(TrRoad_act!J5=0,"",J19/TrRoad_act!J5*1000)</f>
        <v>102.05465320258305</v>
      </c>
      <c r="K83" s="78">
        <f>IF(TrRoad_act!K5=0,"",K19/TrRoad_act!K5*1000)</f>
        <v>100.79977112981076</v>
      </c>
      <c r="L83" s="78">
        <f>IF(TrRoad_act!L5=0,"",L19/TrRoad_act!L5*1000)</f>
        <v>99.230196602303451</v>
      </c>
      <c r="M83" s="78">
        <f>IF(TrRoad_act!M5=0,"",M19/TrRoad_act!M5*1000)</f>
        <v>97.898125085845919</v>
      </c>
      <c r="N83" s="78">
        <f>IF(TrRoad_act!N5=0,"",N19/TrRoad_act!N5*1000)</f>
        <v>96.159283677059136</v>
      </c>
      <c r="O83" s="78">
        <f>IF(TrRoad_act!O5=0,"",O19/TrRoad_act!O5*1000)</f>
        <v>94.673782155321973</v>
      </c>
      <c r="P83" s="78">
        <f>IF(TrRoad_act!P5=0,"",P19/TrRoad_act!P5*1000)</f>
        <v>93.239946886283846</v>
      </c>
      <c r="Q83" s="78">
        <f>IF(TrRoad_act!Q5=0,"",Q19/TrRoad_act!Q5*1000)</f>
        <v>91.425959151667954</v>
      </c>
    </row>
    <row r="84" spans="1:17" ht="11.45" customHeight="1" x14ac:dyDescent="0.25">
      <c r="A84" s="19" t="s">
        <v>29</v>
      </c>
      <c r="B84" s="76">
        <f>IF(TrRoad_act!B6=0,"",B20/TrRoad_act!B6*1000)</f>
        <v>134.82580568571427</v>
      </c>
      <c r="C84" s="76">
        <f>IF(TrRoad_act!C6=0,"",C20/TrRoad_act!C6*1000)</f>
        <v>128.38623679412393</v>
      </c>
      <c r="D84" s="76">
        <f>IF(TrRoad_act!D6=0,"",D20/TrRoad_act!D6*1000)</f>
        <v>129.24536309778065</v>
      </c>
      <c r="E84" s="76">
        <f>IF(TrRoad_act!E6=0,"",E20/TrRoad_act!E6*1000)</f>
        <v>124.87974671014223</v>
      </c>
      <c r="F84" s="76">
        <f>IF(TrRoad_act!F6=0,"",F20/TrRoad_act!F6*1000)</f>
        <v>108.98374421530102</v>
      </c>
      <c r="G84" s="76">
        <f>IF(TrRoad_act!G6=0,"",G20/TrRoad_act!G6*1000)</f>
        <v>114.67552061036972</v>
      </c>
      <c r="H84" s="76">
        <f>IF(TrRoad_act!H6=0,"",H20/TrRoad_act!H6*1000)</f>
        <v>124.75219298078009</v>
      </c>
      <c r="I84" s="76">
        <f>IF(TrRoad_act!I6=0,"",I20/TrRoad_act!I6*1000)</f>
        <v>105.57572430541245</v>
      </c>
      <c r="J84" s="76">
        <f>IF(TrRoad_act!J6=0,"",J20/TrRoad_act!J6*1000)</f>
        <v>128.89498017895247</v>
      </c>
      <c r="K84" s="76">
        <f>IF(TrRoad_act!K6=0,"",K20/TrRoad_act!K6*1000)</f>
        <v>123.95619057357499</v>
      </c>
      <c r="L84" s="76">
        <f>IF(TrRoad_act!L6=0,"",L20/TrRoad_act!L6*1000)</f>
        <v>141.16028505411546</v>
      </c>
      <c r="M84" s="76">
        <f>IF(TrRoad_act!M6=0,"",M20/TrRoad_act!M6*1000)</f>
        <v>132.96206834598766</v>
      </c>
      <c r="N84" s="76">
        <f>IF(TrRoad_act!N6=0,"",N20/TrRoad_act!N6*1000)</f>
        <v>131.7631931442715</v>
      </c>
      <c r="O84" s="76">
        <f>IF(TrRoad_act!O6=0,"",O20/TrRoad_act!O6*1000)</f>
        <v>131.04901732483273</v>
      </c>
      <c r="P84" s="76">
        <f>IF(TrRoad_act!P6=0,"",P20/TrRoad_act!P6*1000)</f>
        <v>114.1989101705893</v>
      </c>
      <c r="Q84" s="76">
        <f>IF(TrRoad_act!Q6=0,"",Q20/TrRoad_act!Q6*1000)</f>
        <v>114.67523612154797</v>
      </c>
    </row>
    <row r="85" spans="1:17" ht="11.45" customHeight="1" x14ac:dyDescent="0.25">
      <c r="A85" s="62" t="s">
        <v>59</v>
      </c>
      <c r="B85" s="77">
        <f>IF(TrRoad_act!B7=0,"",B21/TrRoad_act!B7*1000)</f>
        <v>141.45815993835794</v>
      </c>
      <c r="C85" s="77">
        <f>IF(TrRoad_act!C7=0,"",C21/TrRoad_act!C7*1000)</f>
        <v>135.23603758933854</v>
      </c>
      <c r="D85" s="77">
        <f>IF(TrRoad_act!D7=0,"",D21/TrRoad_act!D7*1000)</f>
        <v>148.70305831131739</v>
      </c>
      <c r="E85" s="77">
        <f>IF(TrRoad_act!E7=0,"",E21/TrRoad_act!E7*1000)</f>
        <v>135.97484840892656</v>
      </c>
      <c r="F85" s="77">
        <f>IF(TrRoad_act!F7=0,"",F21/TrRoad_act!F7*1000)</f>
        <v>111.27782273554178</v>
      </c>
      <c r="G85" s="77">
        <f>IF(TrRoad_act!G7=0,"",G21/TrRoad_act!G7*1000)</f>
        <v>126.10158199670227</v>
      </c>
      <c r="H85" s="77">
        <f>IF(TrRoad_act!H7=0,"",H21/TrRoad_act!H7*1000)</f>
        <v>138.08673422129746</v>
      </c>
      <c r="I85" s="77">
        <f>IF(TrRoad_act!I7=0,"",I21/TrRoad_act!I7*1000)</f>
        <v>114.89569955193231</v>
      </c>
      <c r="J85" s="77">
        <f>IF(TrRoad_act!J7=0,"",J21/TrRoad_act!J7*1000)</f>
        <v>121.87142768439891</v>
      </c>
      <c r="K85" s="77">
        <f>IF(TrRoad_act!K7=0,"",K21/TrRoad_act!K7*1000)</f>
        <v>125.18621214793413</v>
      </c>
      <c r="L85" s="77">
        <f>IF(TrRoad_act!L7=0,"",L21/TrRoad_act!L7*1000)</f>
        <v>147.16250809746398</v>
      </c>
      <c r="M85" s="77">
        <f>IF(TrRoad_act!M7=0,"",M21/TrRoad_act!M7*1000)</f>
        <v>142.70270478850057</v>
      </c>
      <c r="N85" s="77">
        <f>IF(TrRoad_act!N7=0,"",N21/TrRoad_act!N7*1000)</f>
        <v>144.88515905483914</v>
      </c>
      <c r="O85" s="77">
        <f>IF(TrRoad_act!O7=0,"",O21/TrRoad_act!O7*1000)</f>
        <v>145.83627118194062</v>
      </c>
      <c r="P85" s="77">
        <f>IF(TrRoad_act!P7=0,"",P21/TrRoad_act!P7*1000)</f>
        <v>120.74527467331667</v>
      </c>
      <c r="Q85" s="77">
        <f>IF(TrRoad_act!Q7=0,"",Q21/TrRoad_act!Q7*1000)</f>
        <v>122.28276542122855</v>
      </c>
    </row>
    <row r="86" spans="1:17" ht="11.45" customHeight="1" x14ac:dyDescent="0.25">
      <c r="A86" s="62" t="s">
        <v>58</v>
      </c>
      <c r="B86" s="77">
        <f>IF(TrRoad_act!B8=0,"",B22/TrRoad_act!B8*1000)</f>
        <v>98.005061488065635</v>
      </c>
      <c r="C86" s="77">
        <f>IF(TrRoad_act!C8=0,"",C22/TrRoad_act!C8*1000)</f>
        <v>94.10359890792752</v>
      </c>
      <c r="D86" s="77">
        <f>IF(TrRoad_act!D8=0,"",D22/TrRoad_act!D8*1000)</f>
        <v>36.260461494822181</v>
      </c>
      <c r="E86" s="77">
        <f>IF(TrRoad_act!E8=0,"",E22/TrRoad_act!E8*1000)</f>
        <v>74.097218298974596</v>
      </c>
      <c r="F86" s="77">
        <f>IF(TrRoad_act!F8=0,"",F22/TrRoad_act!F8*1000)</f>
        <v>99.436688353300156</v>
      </c>
      <c r="G86" s="77">
        <f>IF(TrRoad_act!G8=0,"",G22/TrRoad_act!G8*1000)</f>
        <v>63.19432468498848</v>
      </c>
      <c r="H86" s="77">
        <f>IF(TrRoad_act!H8=0,"",H22/TrRoad_act!H8*1000)</f>
        <v>65.438759696980483</v>
      </c>
      <c r="I86" s="77">
        <f>IF(TrRoad_act!I8=0,"",I22/TrRoad_act!I8*1000)</f>
        <v>67.779894041924663</v>
      </c>
      <c r="J86" s="77">
        <f>IF(TrRoad_act!J8=0,"",J22/TrRoad_act!J8*1000)</f>
        <v>159.08070931423893</v>
      </c>
      <c r="K86" s="77">
        <f>IF(TrRoad_act!K8=0,"",K22/TrRoad_act!K8*1000)</f>
        <v>118.98607112500434</v>
      </c>
      <c r="L86" s="77">
        <f>IF(TrRoad_act!L8=0,"",L22/TrRoad_act!L8*1000)</f>
        <v>130.56819610961099</v>
      </c>
      <c r="M86" s="77">
        <f>IF(TrRoad_act!M8=0,"",M22/TrRoad_act!M8*1000)</f>
        <v>117.68822796029824</v>
      </c>
      <c r="N86" s="77">
        <f>IF(TrRoad_act!N8=0,"",N22/TrRoad_act!N8*1000)</f>
        <v>112.93739251918996</v>
      </c>
      <c r="O86" s="77">
        <f>IF(TrRoad_act!O8=0,"",O22/TrRoad_act!O8*1000)</f>
        <v>110.93385165840839</v>
      </c>
      <c r="P86" s="77">
        <f>IF(TrRoad_act!P8=0,"",P22/TrRoad_act!P8*1000)</f>
        <v>104.45216746993195</v>
      </c>
      <c r="Q86" s="77">
        <f>IF(TrRoad_act!Q8=0,"",Q22/TrRoad_act!Q8*1000)</f>
        <v>103.80280035820078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 t="str">
        <f>IF(TrRoad_act!G9=0,"",G23/TrRoad_act!G9*1000)</f>
        <v/>
      </c>
      <c r="H87" s="77" t="str">
        <f>IF(TrRoad_act!H9=0,"",H23/TrRoad_act!H9*1000)</f>
        <v/>
      </c>
      <c r="I87" s="77" t="str">
        <f>IF(TrRoad_act!I9=0,"",I23/TrRoad_act!I9*1000)</f>
        <v/>
      </c>
      <c r="J87" s="77" t="str">
        <f>IF(TrRoad_act!J9=0,"",J23/TrRoad_act!J9*1000)</f>
        <v/>
      </c>
      <c r="K87" s="77" t="str">
        <f>IF(TrRoad_act!K9=0,"",K23/TrRoad_act!K9*1000)</f>
        <v/>
      </c>
      <c r="L87" s="77" t="str">
        <f>IF(TrRoad_act!L9=0,"",L23/TrRoad_act!L9*1000)</f>
        <v/>
      </c>
      <c r="M87" s="77" t="str">
        <f>IF(TrRoad_act!M9=0,"",M23/TrRoad_act!M9*1000)</f>
        <v/>
      </c>
      <c r="N87" s="77" t="str">
        <f>IF(TrRoad_act!N9=0,"",N23/TrRoad_act!N9*1000)</f>
        <v/>
      </c>
      <c r="O87" s="77" t="str">
        <f>IF(TrRoad_act!O9=0,"",O23/TrRoad_act!O9*1000)</f>
        <v/>
      </c>
      <c r="P87" s="77" t="str">
        <f>IF(TrRoad_act!P9=0,"",P23/TrRoad_act!P9*1000)</f>
        <v/>
      </c>
      <c r="Q87" s="77" t="str">
        <f>IF(TrRoad_act!Q9=0,"",Q23/TrRoad_act!Q9*1000)</f>
        <v/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 t="str">
        <f>IF(TrRoad_act!Q10=0,"",Q24/TrRoad_act!Q10*1000)</f>
        <v/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>
        <f>IF(TrRoad_act!L11=0,"",L25/TrRoad_act!L11*1000)</f>
        <v>74.408572590216536</v>
      </c>
      <c r="M89" s="77">
        <f>IF(TrRoad_act!M11=0,"",M25/TrRoad_act!M11*1000)</f>
        <v>71.130096328799581</v>
      </c>
      <c r="N89" s="77">
        <f>IF(TrRoad_act!N11=0,"",N25/TrRoad_act!N11*1000)</f>
        <v>68.972219084759558</v>
      </c>
      <c r="O89" s="77">
        <f>IF(TrRoad_act!O11=0,"",O25/TrRoad_act!O11*1000)</f>
        <v>73.537639346401775</v>
      </c>
      <c r="P89" s="77">
        <f>IF(TrRoad_act!P11=0,"",P25/TrRoad_act!P11*1000)</f>
        <v>62.909341767226941</v>
      </c>
      <c r="Q89" s="77">
        <f>IF(TrRoad_act!Q11=0,"",Q25/TrRoad_act!Q11*1000)</f>
        <v>60.807095612467549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>
        <f>IF(TrRoad_act!E12=0,"",E26/TrRoad_act!E12*1000)</f>
        <v>0</v>
      </c>
      <c r="F90" s="77">
        <f>IF(TrRoad_act!F12=0,"",F26/TrRoad_act!F12*1000)</f>
        <v>0</v>
      </c>
      <c r="G90" s="77">
        <f>IF(TrRoad_act!G12=0,"",G26/TrRoad_act!G12*1000)</f>
        <v>0</v>
      </c>
      <c r="H90" s="77">
        <f>IF(TrRoad_act!H12=0,"",H26/TrRoad_act!H12*1000)</f>
        <v>0</v>
      </c>
      <c r="I90" s="77">
        <f>IF(TrRoad_act!I12=0,"",I26/TrRoad_act!I12*1000)</f>
        <v>0</v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89.34007372538882</v>
      </c>
      <c r="C91" s="76">
        <f>IF(TrRoad_act!C13=0,"",C27/TrRoad_act!C13*1000)</f>
        <v>84.078285866798183</v>
      </c>
      <c r="D91" s="76">
        <f>IF(TrRoad_act!D13=0,"",D27/TrRoad_act!D13*1000)</f>
        <v>31.857994361156578</v>
      </c>
      <c r="E91" s="76">
        <f>IF(TrRoad_act!E13=0,"",E27/TrRoad_act!E13*1000)</f>
        <v>64.11359906611213</v>
      </c>
      <c r="F91" s="76">
        <f>IF(TrRoad_act!F13=0,"",F27/TrRoad_act!F13*1000)</f>
        <v>90.444586025490423</v>
      </c>
      <c r="G91" s="76">
        <f>IF(TrRoad_act!G13=0,"",G27/TrRoad_act!G13*1000)</f>
        <v>53.378208450092075</v>
      </c>
      <c r="H91" s="76">
        <f>IF(TrRoad_act!H13=0,"",H27/TrRoad_act!H13*1000)</f>
        <v>54.89301362429719</v>
      </c>
      <c r="I91" s="76">
        <f>IF(TrRoad_act!I13=0,"",I27/TrRoad_act!I13*1000)</f>
        <v>60.413110743408183</v>
      </c>
      <c r="J91" s="76">
        <f>IF(TrRoad_act!J13=0,"",J27/TrRoad_act!J13*1000)</f>
        <v>136.15790944961117</v>
      </c>
      <c r="K91" s="76">
        <f>IF(TrRoad_act!K13=0,"",K27/TrRoad_act!K13*1000)</f>
        <v>102.63958805301576</v>
      </c>
      <c r="L91" s="76">
        <f>IF(TrRoad_act!L13=0,"",L27/TrRoad_act!L13*1000)</f>
        <v>119.12016732439396</v>
      </c>
      <c r="M91" s="76">
        <f>IF(TrRoad_act!M13=0,"",M27/TrRoad_act!M13*1000)</f>
        <v>124.415094095456</v>
      </c>
      <c r="N91" s="76">
        <f>IF(TrRoad_act!N13=0,"",N27/TrRoad_act!N13*1000)</f>
        <v>140.35789350861387</v>
      </c>
      <c r="O91" s="76">
        <f>IF(TrRoad_act!O13=0,"",O27/TrRoad_act!O13*1000)</f>
        <v>142.97526169331141</v>
      </c>
      <c r="P91" s="76">
        <f>IF(TrRoad_act!P13=0,"",P27/TrRoad_act!P13*1000)</f>
        <v>157.94696446363949</v>
      </c>
      <c r="Q91" s="76">
        <f>IF(TrRoad_act!Q13=0,"",Q27/TrRoad_act!Q13*1000)</f>
        <v>159.68764595955611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>
        <f>IF(TrRoad_act!L14=0,"",L28/TrRoad_act!L14*1000)</f>
        <v>57.3004454131774</v>
      </c>
      <c r="M92" s="75">
        <f>IF(TrRoad_act!M14=0,"",M28/TrRoad_act!M14*1000)</f>
        <v>58.189163482050091</v>
      </c>
      <c r="N92" s="75">
        <f>IF(TrRoad_act!N14=0,"",N28/TrRoad_act!N14*1000)</f>
        <v>58.909966119070646</v>
      </c>
      <c r="O92" s="75">
        <f>IF(TrRoad_act!O14=0,"",O28/TrRoad_act!O14*1000)</f>
        <v>59.185978389914908</v>
      </c>
      <c r="P92" s="75">
        <f>IF(TrRoad_act!P14=0,"",P28/TrRoad_act!P14*1000)</f>
        <v>59.809800116470761</v>
      </c>
      <c r="Q92" s="75">
        <f>IF(TrRoad_act!Q14=0,"",Q28/TrRoad_act!Q14*1000)</f>
        <v>60.047054956307171</v>
      </c>
    </row>
    <row r="93" spans="1:17" ht="11.45" customHeight="1" x14ac:dyDescent="0.25">
      <c r="A93" s="62" t="s">
        <v>58</v>
      </c>
      <c r="B93" s="75">
        <f>IF(TrRoad_act!B15=0,"",B29/TrRoad_act!B15*1000)</f>
        <v>89.34007372538882</v>
      </c>
      <c r="C93" s="75">
        <f>IF(TrRoad_act!C15=0,"",C29/TrRoad_act!C15*1000)</f>
        <v>84.078285866798183</v>
      </c>
      <c r="D93" s="75">
        <f>IF(TrRoad_act!D15=0,"",D29/TrRoad_act!D15*1000)</f>
        <v>31.857994361156578</v>
      </c>
      <c r="E93" s="75">
        <f>IF(TrRoad_act!E15=0,"",E29/TrRoad_act!E15*1000)</f>
        <v>64.11359906611213</v>
      </c>
      <c r="F93" s="75">
        <f>IF(TrRoad_act!F15=0,"",F29/TrRoad_act!F15*1000)</f>
        <v>90.444586025490423</v>
      </c>
      <c r="G93" s="75">
        <f>IF(TrRoad_act!G15=0,"",G29/TrRoad_act!G15*1000)</f>
        <v>53.378208450092075</v>
      </c>
      <c r="H93" s="75">
        <f>IF(TrRoad_act!H15=0,"",H29/TrRoad_act!H15*1000)</f>
        <v>54.89301362429719</v>
      </c>
      <c r="I93" s="75">
        <f>IF(TrRoad_act!I15=0,"",I29/TrRoad_act!I15*1000)</f>
        <v>60.41311074340819</v>
      </c>
      <c r="J93" s="75">
        <f>IF(TrRoad_act!J15=0,"",J29/TrRoad_act!J15*1000)</f>
        <v>136.15790944961117</v>
      </c>
      <c r="K93" s="75">
        <f>IF(TrRoad_act!K15=0,"",K29/TrRoad_act!K15*1000)</f>
        <v>102.63958805301576</v>
      </c>
      <c r="L93" s="75">
        <f>IF(TrRoad_act!L15=0,"",L29/TrRoad_act!L15*1000)</f>
        <v>119.39098039677546</v>
      </c>
      <c r="M93" s="75">
        <f>IF(TrRoad_act!M15=0,"",M29/TrRoad_act!M15*1000)</f>
        <v>124.66821988523598</v>
      </c>
      <c r="N93" s="75">
        <f>IF(TrRoad_act!N15=0,"",N29/TrRoad_act!N15*1000)</f>
        <v>140.64760288833125</v>
      </c>
      <c r="O93" s="75">
        <f>IF(TrRoad_act!O15=0,"",O29/TrRoad_act!O15*1000)</f>
        <v>143.25667616523162</v>
      </c>
      <c r="P93" s="75">
        <f>IF(TrRoad_act!P15=0,"",P29/TrRoad_act!P15*1000)</f>
        <v>158.23693153925691</v>
      </c>
      <c r="Q93" s="75">
        <f>IF(TrRoad_act!Q15=0,"",Q29/TrRoad_act!Q15*1000)</f>
        <v>159.91101789742979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 t="str">
        <f>IF(TrRoad_act!O18=0,"",O32/TrRoad_act!O18*1000)</f>
        <v/>
      </c>
      <c r="P96" s="75" t="str">
        <f>IF(TrRoad_act!P18=0,"",P32/TrRoad_act!P18*1000)</f>
        <v/>
      </c>
      <c r="Q96" s="75" t="str">
        <f>IF(TrRoad_act!Q18=0,"",Q32/TrRoad_act!Q18*1000)</f>
        <v/>
      </c>
    </row>
    <row r="97" spans="1:17" ht="11.45" customHeight="1" x14ac:dyDescent="0.25">
      <c r="A97" s="25" t="s">
        <v>94</v>
      </c>
      <c r="B97" s="79">
        <f>IF(TrRoad_act!B19=0,"",B33/TrRoad_act!B19*1000)</f>
        <v>192.42655913749923</v>
      </c>
      <c r="C97" s="79">
        <f>IF(TrRoad_act!C19=0,"",C33/TrRoad_act!C19*1000)</f>
        <v>184.1302815823712</v>
      </c>
      <c r="D97" s="79">
        <f>IF(TrRoad_act!D19=0,"",D33/TrRoad_act!D19*1000)</f>
        <v>112.20588411465462</v>
      </c>
      <c r="E97" s="79">
        <f>IF(TrRoad_act!E19=0,"",E33/TrRoad_act!E19*1000)</f>
        <v>156.25479000028969</v>
      </c>
      <c r="F97" s="79">
        <f>IF(TrRoad_act!F19=0,"",F33/TrRoad_act!F19*1000)</f>
        <v>189.42850439943422</v>
      </c>
      <c r="G97" s="79">
        <f>IF(TrRoad_act!G19=0,"",G33/TrRoad_act!G19*1000)</f>
        <v>138.64603523234584</v>
      </c>
      <c r="H97" s="79">
        <f>IF(TrRoad_act!H19=0,"",H33/TrRoad_act!H19*1000)</f>
        <v>147.79688814077085</v>
      </c>
      <c r="I97" s="79">
        <f>IF(TrRoad_act!I19=0,"",I33/TrRoad_act!I19*1000)</f>
        <v>155.70373979995847</v>
      </c>
      <c r="J97" s="79">
        <f>IF(TrRoad_act!J19=0,"",J33/TrRoad_act!J19*1000)</f>
        <v>338.4233541175505</v>
      </c>
      <c r="K97" s="79">
        <f>IF(TrRoad_act!K19=0,"",K33/TrRoad_act!K19*1000)</f>
        <v>250.59562880006908</v>
      </c>
      <c r="L97" s="79">
        <f>IF(TrRoad_act!L19=0,"",L33/TrRoad_act!L19*1000)</f>
        <v>287.16380152135258</v>
      </c>
      <c r="M97" s="79">
        <f>IF(TrRoad_act!M19=0,"",M33/TrRoad_act!M19*1000)</f>
        <v>268.48819680911993</v>
      </c>
      <c r="N97" s="79">
        <f>IF(TrRoad_act!N19=0,"",N33/TrRoad_act!N19*1000)</f>
        <v>264.78372930188669</v>
      </c>
      <c r="O97" s="79">
        <f>IF(TrRoad_act!O19=0,"",O33/TrRoad_act!O19*1000)</f>
        <v>259.53621846528318</v>
      </c>
      <c r="P97" s="79">
        <f>IF(TrRoad_act!P19=0,"",P33/TrRoad_act!P19*1000)</f>
        <v>267.75584491113733</v>
      </c>
      <c r="Q97" s="79">
        <f>IF(TrRoad_act!Q19=0,"",Q33/TrRoad_act!Q19*1000)</f>
        <v>273.67219700685666</v>
      </c>
    </row>
    <row r="98" spans="1:17" ht="11.45" customHeight="1" x14ac:dyDescent="0.25">
      <c r="A98" s="23" t="s">
        <v>27</v>
      </c>
      <c r="B98" s="78">
        <f>IF(TrRoad_act!B20=0,"",B34/TrRoad_act!B20*1000)</f>
        <v>1695.9496010079324</v>
      </c>
      <c r="C98" s="78">
        <f>IF(TrRoad_act!C20=0,"",C34/TrRoad_act!C20*1000)</f>
        <v>1602.3312242441814</v>
      </c>
      <c r="D98" s="78">
        <f>IF(TrRoad_act!D20=0,"",D34/TrRoad_act!D20*1000)</f>
        <v>654.14900265644098</v>
      </c>
      <c r="E98" s="78">
        <f>IF(TrRoad_act!E20=0,"",E34/TrRoad_act!E20*1000)</f>
        <v>1237.0205485365573</v>
      </c>
      <c r="F98" s="78">
        <f>IF(TrRoad_act!F20=0,"",F34/TrRoad_act!F20*1000)</f>
        <v>1703.6717763706974</v>
      </c>
      <c r="G98" s="78">
        <f>IF(TrRoad_act!G20=0,"",G34/TrRoad_act!G20*1000)</f>
        <v>1025.0161877321955</v>
      </c>
      <c r="H98" s="78">
        <f>IF(TrRoad_act!H20=0,"",H34/TrRoad_act!H20*1000)</f>
        <v>1041.5736910112655</v>
      </c>
      <c r="I98" s="78">
        <f>IF(TrRoad_act!I20=0,"",I34/TrRoad_act!I20*1000)</f>
        <v>1124.6925621478126</v>
      </c>
      <c r="J98" s="78">
        <f>IF(TrRoad_act!J20=0,"",J34/TrRoad_act!J20*1000)</f>
        <v>2406.2442301226365</v>
      </c>
      <c r="K98" s="78">
        <f>IF(TrRoad_act!K20=0,"",K34/TrRoad_act!K20*1000)</f>
        <v>1774.3993286039354</v>
      </c>
      <c r="L98" s="78">
        <f>IF(TrRoad_act!L20=0,"",L34/TrRoad_act!L20*1000)</f>
        <v>1858.4607844794155</v>
      </c>
      <c r="M98" s="78">
        <f>IF(TrRoad_act!M20=0,"",M34/TrRoad_act!M20*1000)</f>
        <v>1668.6871389503374</v>
      </c>
      <c r="N98" s="78">
        <f>IF(TrRoad_act!N20=0,"",N34/TrRoad_act!N20*1000)</f>
        <v>1578.1706483957894</v>
      </c>
      <c r="O98" s="78">
        <f>IF(TrRoad_act!O20=0,"",O34/TrRoad_act!O20*1000)</f>
        <v>1528.2081857431137</v>
      </c>
      <c r="P98" s="78">
        <f>IF(TrRoad_act!P20=0,"",P34/TrRoad_act!P20*1000)</f>
        <v>1469.4910720380426</v>
      </c>
      <c r="Q98" s="78">
        <f>IF(TrRoad_act!Q20=0,"",Q34/TrRoad_act!Q20*1000)</f>
        <v>1442.7824844931599</v>
      </c>
    </row>
    <row r="99" spans="1:17" ht="11.45" customHeight="1" x14ac:dyDescent="0.25">
      <c r="A99" s="62" t="s">
        <v>59</v>
      </c>
      <c r="B99" s="77">
        <f>IF(TrRoad_act!B21=0,"",B35/TrRoad_act!B21*1000)</f>
        <v>2172.4570304882482</v>
      </c>
      <c r="C99" s="77">
        <f>IF(TrRoad_act!C21=0,"",C35/TrRoad_act!C21*1000)</f>
        <v>2202.164348164702</v>
      </c>
      <c r="D99" s="77">
        <f>IF(TrRoad_act!D21=0,"",D35/TrRoad_act!D21*1000)</f>
        <v>2269.308784579202</v>
      </c>
      <c r="E99" s="77">
        <f>IF(TrRoad_act!E21=0,"",E35/TrRoad_act!E21*1000)</f>
        <v>2192.7922620281902</v>
      </c>
      <c r="F99" s="77">
        <f>IF(TrRoad_act!F21=0,"",F35/TrRoad_act!F21*1000)</f>
        <v>2099.2091779185789</v>
      </c>
      <c r="G99" s="77">
        <f>IF(TrRoad_act!G21=0,"",G35/TrRoad_act!G21*1000)</f>
        <v>2137.7137000180696</v>
      </c>
      <c r="H99" s="77">
        <f>IF(TrRoad_act!H21=0,"",H35/TrRoad_act!H21*1000)</f>
        <v>2175.8069705231906</v>
      </c>
      <c r="I99" s="77">
        <f>IF(TrRoad_act!I21=0,"",I35/TrRoad_act!I21*1000)</f>
        <v>2071.2340070836517</v>
      </c>
      <c r="J99" s="77">
        <f>IF(TrRoad_act!J21=0,"",J35/TrRoad_act!J21*1000)</f>
        <v>2033.5759462082819</v>
      </c>
      <c r="K99" s="77">
        <f>IF(TrRoad_act!K21=0,"",K35/TrRoad_act!K21*1000)</f>
        <v>2037.4131171811371</v>
      </c>
      <c r="L99" s="77">
        <f>IF(TrRoad_act!L21=0,"",L35/TrRoad_act!L21*1000)</f>
        <v>2131.9027154984606</v>
      </c>
      <c r="M99" s="77">
        <f>IF(TrRoad_act!M21=0,"",M35/TrRoad_act!M21*1000)</f>
        <v>2091.3017559765558</v>
      </c>
      <c r="N99" s="77">
        <f>IF(TrRoad_act!N21=0,"",N35/TrRoad_act!N21*1000)</f>
        <v>2108.0449098625199</v>
      </c>
      <c r="O99" s="77">
        <f>IF(TrRoad_act!O21=0,"",O35/TrRoad_act!O21*1000)</f>
        <v>2084.78366810118</v>
      </c>
      <c r="P99" s="77">
        <f>IF(TrRoad_act!P21=0,"",P35/TrRoad_act!P21*1000)</f>
        <v>2180.8313034442476</v>
      </c>
      <c r="Q99" s="77">
        <f>IF(TrRoad_act!Q21=0,"",Q35/TrRoad_act!Q21*1000)</f>
        <v>2156.4707199629743</v>
      </c>
    </row>
    <row r="100" spans="1:17" ht="11.45" customHeight="1" x14ac:dyDescent="0.25">
      <c r="A100" s="62" t="s">
        <v>58</v>
      </c>
      <c r="B100" s="77">
        <f>IF(TrRoad_act!B22=0,"",B36/TrRoad_act!B22*1000)</f>
        <v>1682.0488064461144</v>
      </c>
      <c r="C100" s="77">
        <f>IF(TrRoad_act!C22=0,"",C36/TrRoad_act!C22*1000)</f>
        <v>1581.7868627725061</v>
      </c>
      <c r="D100" s="77">
        <f>IF(TrRoad_act!D22=0,"",D36/TrRoad_act!D22*1000)</f>
        <v>600.16666623758852</v>
      </c>
      <c r="E100" s="77">
        <f>IF(TrRoad_act!E22=0,"",E36/TrRoad_act!E22*1000)</f>
        <v>1206.2663979589786</v>
      </c>
      <c r="F100" s="77">
        <f>IF(TrRoad_act!F22=0,"",F36/TrRoad_act!F22*1000)</f>
        <v>1691.1690492167199</v>
      </c>
      <c r="G100" s="77">
        <f>IF(TrRoad_act!G22=0,"",G36/TrRoad_act!G22*1000)</f>
        <v>989.86850177595306</v>
      </c>
      <c r="H100" s="77">
        <f>IF(TrRoad_act!H22=0,"",H36/TrRoad_act!H22*1000)</f>
        <v>1007.3083009001754</v>
      </c>
      <c r="I100" s="77">
        <f>IF(TrRoad_act!I22=0,"",I36/TrRoad_act!I22*1000)</f>
        <v>1098.550621171162</v>
      </c>
      <c r="J100" s="77">
        <f>IF(TrRoad_act!J22=0,"",J36/TrRoad_act!J22*1000)</f>
        <v>2415.7743563831468</v>
      </c>
      <c r="K100" s="77">
        <f>IF(TrRoad_act!K22=0,"",K36/TrRoad_act!K22*1000)</f>
        <v>1768.2606383216473</v>
      </c>
      <c r="L100" s="77">
        <f>IF(TrRoad_act!L22=0,"",L36/TrRoad_act!L22*1000)</f>
        <v>1851.5707781120118</v>
      </c>
      <c r="M100" s="77">
        <f>IF(TrRoad_act!M22=0,"",M36/TrRoad_act!M22*1000)</f>
        <v>1659.0369557472313</v>
      </c>
      <c r="N100" s="77">
        <f>IF(TrRoad_act!N22=0,"",N36/TrRoad_act!N22*1000)</f>
        <v>1566.5709124185348</v>
      </c>
      <c r="O100" s="77">
        <f>IF(TrRoad_act!O22=0,"",O36/TrRoad_act!O22*1000)</f>
        <v>1516.6716910308639</v>
      </c>
      <c r="P100" s="77">
        <f>IF(TrRoad_act!P22=0,"",P36/TrRoad_act!P22*1000)</f>
        <v>1448.9750993274258</v>
      </c>
      <c r="Q100" s="77">
        <f>IF(TrRoad_act!Q22=0,"",Q36/TrRoad_act!Q22*1000)</f>
        <v>1423.4397587999676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143.14813043051501</v>
      </c>
      <c r="C104" s="76">
        <f>IF(TrRoad_act!C26=0,"",C40/TrRoad_act!C26*1000)</f>
        <v>134.20122388196316</v>
      </c>
      <c r="D104" s="76">
        <f>IF(TrRoad_act!D26=0,"",D40/TrRoad_act!D26*1000)</f>
        <v>50.720377635215897</v>
      </c>
      <c r="E104" s="76">
        <f>IF(TrRoad_act!E26=0,"",E40/TrRoad_act!E26*1000)</f>
        <v>101.69879438517415</v>
      </c>
      <c r="F104" s="76">
        <f>IF(TrRoad_act!F26=0,"",F40/TrRoad_act!F26*1000)</f>
        <v>142.72021126478037</v>
      </c>
      <c r="G104" s="76">
        <f>IF(TrRoad_act!G26=0,"",G40/TrRoad_act!G26*1000)</f>
        <v>83.663986583266237</v>
      </c>
      <c r="H104" s="76">
        <f>IF(TrRoad_act!H26=0,"",H40/TrRoad_act!H26*1000)</f>
        <v>85.204645912935533</v>
      </c>
      <c r="I104" s="76">
        <f>IF(TrRoad_act!I26=0,"",I40/TrRoad_act!I26*1000)</f>
        <v>92.364108151757918</v>
      </c>
      <c r="J104" s="76">
        <f>IF(TrRoad_act!J26=0,"",J40/TrRoad_act!J26*1000)</f>
        <v>202.46268425047069</v>
      </c>
      <c r="K104" s="76">
        <f>IF(TrRoad_act!K26=0,"",K40/TrRoad_act!K26*1000)</f>
        <v>147.42892946582734</v>
      </c>
      <c r="L104" s="76">
        <f>IF(TrRoad_act!L26=0,"",L40/TrRoad_act!L26*1000)</f>
        <v>157.7749577110099</v>
      </c>
      <c r="M104" s="76">
        <f>IF(TrRoad_act!M26=0,"",M40/TrRoad_act!M26*1000)</f>
        <v>141.48543522225717</v>
      </c>
      <c r="N104" s="76">
        <f>IF(TrRoad_act!N26=0,"",N40/TrRoad_act!N26*1000)</f>
        <v>135.07819157823673</v>
      </c>
      <c r="O104" s="76">
        <f>IF(TrRoad_act!O26=0,"",O40/TrRoad_act!O26*1000)</f>
        <v>132.12448399041946</v>
      </c>
      <c r="P104" s="76">
        <f>IF(TrRoad_act!P26=0,"",P40/TrRoad_act!P26*1000)</f>
        <v>121.87794843522708</v>
      </c>
      <c r="Q104" s="76">
        <f>IF(TrRoad_act!Q26=0,"",Q40/TrRoad_act!Q26*1000)</f>
        <v>119.5004140493824</v>
      </c>
    </row>
    <row r="105" spans="1:17" ht="11.45" customHeight="1" x14ac:dyDescent="0.25">
      <c r="A105" s="17" t="s">
        <v>23</v>
      </c>
      <c r="B105" s="75">
        <f>IF(TrRoad_act!B27=0,"",B41/TrRoad_act!B27*1000)</f>
        <v>143.14813043051501</v>
      </c>
      <c r="C105" s="75">
        <f>IF(TrRoad_act!C27=0,"",C41/TrRoad_act!C27*1000)</f>
        <v>134.20122388196316</v>
      </c>
      <c r="D105" s="75">
        <f>IF(TrRoad_act!D27=0,"",D41/TrRoad_act!D27*1000)</f>
        <v>50.720377635215897</v>
      </c>
      <c r="E105" s="75">
        <f>IF(TrRoad_act!E27=0,"",E41/TrRoad_act!E27*1000)</f>
        <v>101.69879438517415</v>
      </c>
      <c r="F105" s="75">
        <f>IF(TrRoad_act!F27=0,"",F41/TrRoad_act!F27*1000)</f>
        <v>142.72021126478037</v>
      </c>
      <c r="G105" s="75">
        <f>IF(TrRoad_act!G27=0,"",G41/TrRoad_act!G27*1000)</f>
        <v>83.663986583266237</v>
      </c>
      <c r="H105" s="75">
        <f>IF(TrRoad_act!H27=0,"",H41/TrRoad_act!H27*1000)</f>
        <v>85.204645912935533</v>
      </c>
      <c r="I105" s="75">
        <f>IF(TrRoad_act!I27=0,"",I41/TrRoad_act!I27*1000)</f>
        <v>92.364108151757918</v>
      </c>
      <c r="J105" s="75">
        <f>IF(TrRoad_act!J27=0,"",J41/TrRoad_act!J27*1000)</f>
        <v>202.46268425047069</v>
      </c>
      <c r="K105" s="75">
        <f>IF(TrRoad_act!K27=0,"",K41/TrRoad_act!K27*1000)</f>
        <v>147.42892946582734</v>
      </c>
      <c r="L105" s="75">
        <f>IF(TrRoad_act!L27=0,"",L41/TrRoad_act!L27*1000)</f>
        <v>157.7749577110099</v>
      </c>
      <c r="M105" s="75">
        <f>IF(TrRoad_act!M27=0,"",M41/TrRoad_act!M27*1000)</f>
        <v>141.48543522225717</v>
      </c>
      <c r="N105" s="75">
        <f>IF(TrRoad_act!N27=0,"",N41/TrRoad_act!N27*1000)</f>
        <v>135.07819157823673</v>
      </c>
      <c r="O105" s="75">
        <f>IF(TrRoad_act!O27=0,"",O41/TrRoad_act!O27*1000)</f>
        <v>132.12448399041946</v>
      </c>
      <c r="P105" s="75">
        <f>IF(TrRoad_act!P27=0,"",P41/TrRoad_act!P27*1000)</f>
        <v>121.87794843522708</v>
      </c>
      <c r="Q105" s="75">
        <f>IF(TrRoad_act!Q27=0,"",Q41/TrRoad_act!Q27*1000)</f>
        <v>119.5004140493824</v>
      </c>
    </row>
    <row r="106" spans="1:17" ht="11.45" customHeight="1" x14ac:dyDescent="0.25">
      <c r="A106" s="15" t="s">
        <v>22</v>
      </c>
      <c r="B106" s="74" t="str">
        <f>IF(TrRoad_act!B28=0,"",B42/TrRoad_act!B28*1000)</f>
        <v/>
      </c>
      <c r="C106" s="74" t="str">
        <f>IF(TrRoad_act!C28=0,"",C42/TrRoad_act!C28*1000)</f>
        <v/>
      </c>
      <c r="D106" s="74" t="str">
        <f>IF(TrRoad_act!D28=0,"",D42/TrRoad_act!D28*1000)</f>
        <v/>
      </c>
      <c r="E106" s="74" t="str">
        <f>IF(TrRoad_act!E28=0,"",E42/TrRoad_act!E28*1000)</f>
        <v/>
      </c>
      <c r="F106" s="74" t="str">
        <f>IF(TrRoad_act!F28=0,"",F42/TrRoad_act!F28*1000)</f>
        <v/>
      </c>
      <c r="G106" s="74" t="str">
        <f>IF(TrRoad_act!G28=0,"",G42/TrRoad_act!G28*1000)</f>
        <v/>
      </c>
      <c r="H106" s="74" t="str">
        <f>IF(TrRoad_act!H28=0,"",H42/TrRoad_act!H28*1000)</f>
        <v/>
      </c>
      <c r="I106" s="74" t="str">
        <f>IF(TrRoad_act!I28=0,"",I42/TrRoad_act!I28*1000)</f>
        <v/>
      </c>
      <c r="J106" s="74" t="str">
        <f>IF(TrRoad_act!J28=0,"",J42/TrRoad_act!J28*1000)</f>
        <v/>
      </c>
      <c r="K106" s="74" t="str">
        <f>IF(TrRoad_act!K28=0,"",K42/TrRoad_act!K28*1000)</f>
        <v/>
      </c>
      <c r="L106" s="74" t="str">
        <f>IF(TrRoad_act!L28=0,"",L42/TrRoad_act!L28*1000)</f>
        <v/>
      </c>
      <c r="M106" s="74" t="str">
        <f>IF(TrRoad_act!M28=0,"",M42/TrRoad_act!M28*1000)</f>
        <v/>
      </c>
      <c r="N106" s="74" t="str">
        <f>IF(TrRoad_act!N28=0,"",N42/TrRoad_act!N28*1000)</f>
        <v/>
      </c>
      <c r="O106" s="74" t="str">
        <f>IF(TrRoad_act!O28=0,"",O42/TrRoad_act!O28*1000)</f>
        <v/>
      </c>
      <c r="P106" s="74" t="str">
        <f>IF(TrRoad_act!P28=0,"",P42/TrRoad_act!P28*1000)</f>
        <v/>
      </c>
      <c r="Q106" s="74" t="str">
        <f>IF(TrRoad_act!Q28=0,"",Q42/TrRoad_act!Q28*1000)</f>
        <v/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279.78244250806921</v>
      </c>
      <c r="C110" s="78">
        <f>IF(TrRoad_act!C86=0,"",1000000*C19/TrRoad_act!C86)</f>
        <v>278.19374008095724</v>
      </c>
      <c r="D110" s="78">
        <f>IF(TrRoad_act!D86=0,"",1000000*D19/TrRoad_act!D86)</f>
        <v>276.83482414287073</v>
      </c>
      <c r="E110" s="78">
        <f>IF(TrRoad_act!E86=0,"",1000000*E19/TrRoad_act!E86)</f>
        <v>276.03906737763992</v>
      </c>
      <c r="F110" s="78">
        <f>IF(TrRoad_act!F86=0,"",1000000*F19/TrRoad_act!F86)</f>
        <v>273.00293147619084</v>
      </c>
      <c r="G110" s="78">
        <f>IF(TrRoad_act!G86=0,"",1000000*G19/TrRoad_act!G86)</f>
        <v>270.71645693413438</v>
      </c>
      <c r="H110" s="78">
        <f>IF(TrRoad_act!H86=0,"",1000000*H19/TrRoad_act!H86)</f>
        <v>269.80668850570828</v>
      </c>
      <c r="I110" s="78">
        <f>IF(TrRoad_act!I86=0,"",1000000*I19/TrRoad_act!I86)</f>
        <v>268.52838506387224</v>
      </c>
      <c r="J110" s="78">
        <f>IF(TrRoad_act!J86=0,"",1000000*J19/TrRoad_act!J86)</f>
        <v>264.85253462537264</v>
      </c>
      <c r="K110" s="78">
        <f>IF(TrRoad_act!K86=0,"",1000000*K19/TrRoad_act!K86)</f>
        <v>259.45411241036606</v>
      </c>
      <c r="L110" s="78">
        <f>IF(TrRoad_act!L86=0,"",1000000*L19/TrRoad_act!L86)</f>
        <v>267.5273736028708</v>
      </c>
      <c r="M110" s="78">
        <f>IF(TrRoad_act!M86=0,"",1000000*M19/TrRoad_act!M86)</f>
        <v>265.44695854484036</v>
      </c>
      <c r="N110" s="78">
        <f>IF(TrRoad_act!N86=0,"",1000000*N19/TrRoad_act!N86)</f>
        <v>259.8354149153476</v>
      </c>
      <c r="O110" s="78">
        <f>IF(TrRoad_act!O86=0,"",1000000*O19/TrRoad_act!O86)</f>
        <v>254.90790926950501</v>
      </c>
      <c r="P110" s="78">
        <f>IF(TrRoad_act!P86=0,"",1000000*P19/TrRoad_act!P86)</f>
        <v>250.78298921266651</v>
      </c>
      <c r="Q110" s="78">
        <f>IF(TrRoad_act!Q86=0,"",1000000*Q19/TrRoad_act!Q86)</f>
        <v>233.12095388007396</v>
      </c>
    </row>
    <row r="111" spans="1:17" ht="11.45" customHeight="1" x14ac:dyDescent="0.25">
      <c r="A111" s="19" t="s">
        <v>29</v>
      </c>
      <c r="B111" s="76">
        <f>IF(TrRoad_act!B87=0,"",1000000*B20/TrRoad_act!B87)</f>
        <v>1332.6731843402747</v>
      </c>
      <c r="C111" s="76">
        <f>IF(TrRoad_act!C87=0,"",1000000*C20/TrRoad_act!C87)</f>
        <v>1226.0018898613919</v>
      </c>
      <c r="D111" s="76">
        <f>IF(TrRoad_act!D87=0,"",1000000*D20/TrRoad_act!D87)</f>
        <v>1225.8282111757924</v>
      </c>
      <c r="E111" s="76">
        <f>IF(TrRoad_act!E87=0,"",1000000*E20/TrRoad_act!E87)</f>
        <v>1175.053578322885</v>
      </c>
      <c r="F111" s="76">
        <f>IF(TrRoad_act!F87=0,"",1000000*F20/TrRoad_act!F87)</f>
        <v>1038.1838048472266</v>
      </c>
      <c r="G111" s="76">
        <f>IF(TrRoad_act!G87=0,"",1000000*G20/TrRoad_act!G87)</f>
        <v>1112.5552574885005</v>
      </c>
      <c r="H111" s="76">
        <f>IF(TrRoad_act!H87=0,"",1000000*H20/TrRoad_act!H87)</f>
        <v>1207.241293479037</v>
      </c>
      <c r="I111" s="76">
        <f>IF(TrRoad_act!I87=0,"",1000000*I20/TrRoad_act!I87)</f>
        <v>1015.0164174233557</v>
      </c>
      <c r="J111" s="76">
        <f>IF(TrRoad_act!J87=0,"",1000000*J20/TrRoad_act!J87)</f>
        <v>1243.9645713601062</v>
      </c>
      <c r="K111" s="76">
        <f>IF(TrRoad_act!K87=0,"",1000000*K20/TrRoad_act!K87)</f>
        <v>1190.762301594059</v>
      </c>
      <c r="L111" s="76">
        <f>IF(TrRoad_act!L87=0,"",1000000*L20/TrRoad_act!L87)</f>
        <v>1288.9049572681261</v>
      </c>
      <c r="M111" s="76">
        <f>IF(TrRoad_act!M87=0,"",1000000*M20/TrRoad_act!M87)</f>
        <v>1279.4267924448388</v>
      </c>
      <c r="N111" s="76">
        <f>IF(TrRoad_act!N87=0,"",1000000*N20/TrRoad_act!N87)</f>
        <v>1264.4328768715329</v>
      </c>
      <c r="O111" s="76">
        <f>IF(TrRoad_act!O87=0,"",1000000*O20/TrRoad_act!O87)</f>
        <v>1260.4170631891059</v>
      </c>
      <c r="P111" s="76">
        <f>IF(TrRoad_act!P87=0,"",1000000*P20/TrRoad_act!P87)</f>
        <v>1207.2528860341704</v>
      </c>
      <c r="Q111" s="76">
        <f>IF(TrRoad_act!Q87=0,"",1000000*Q20/TrRoad_act!Q87)</f>
        <v>1223.1806871871731</v>
      </c>
    </row>
    <row r="112" spans="1:17" ht="11.45" customHeight="1" x14ac:dyDescent="0.25">
      <c r="A112" s="62" t="s">
        <v>59</v>
      </c>
      <c r="B112" s="77">
        <f>IF(TrRoad_act!B88=0,"",1000000*B21/TrRoad_act!B88)</f>
        <v>1383.7288595466557</v>
      </c>
      <c r="C112" s="77">
        <f>IF(TrRoad_act!C88=0,"",1000000*C21/TrRoad_act!C88)</f>
        <v>1271.9484859949146</v>
      </c>
      <c r="D112" s="77">
        <f>IF(TrRoad_act!D88=0,"",1000000*D21/TrRoad_act!D88)</f>
        <v>1386.0533164951648</v>
      </c>
      <c r="E112" s="77">
        <f>IF(TrRoad_act!E88=0,"",1000000*E21/TrRoad_act!E88)</f>
        <v>1250.745886307084</v>
      </c>
      <c r="F112" s="77">
        <f>IF(TrRoad_act!F88=0,"",1000000*F21/TrRoad_act!F88)</f>
        <v>1021.286321157439</v>
      </c>
      <c r="G112" s="77">
        <f>IF(TrRoad_act!G88=0,"",1000000*G21/TrRoad_act!G88)</f>
        <v>1198.0236375795873</v>
      </c>
      <c r="H112" s="77">
        <f>IF(TrRoad_act!H88=0,"",1000000*H21/TrRoad_act!H88)</f>
        <v>1305.2994403743819</v>
      </c>
      <c r="I112" s="77">
        <f>IF(TrRoad_act!I88=0,"",1000000*I21/TrRoad_act!I88)</f>
        <v>1059.9116269326337</v>
      </c>
      <c r="J112" s="77">
        <f>IF(TrRoad_act!J88=0,"",1000000*J21/TrRoad_act!J88)</f>
        <v>1141.3249555809073</v>
      </c>
      <c r="K112" s="77">
        <f>IF(TrRoad_act!K88=0,"",1000000*K21/TrRoad_act!K88)</f>
        <v>1162.000426855619</v>
      </c>
      <c r="L112" s="77">
        <f>IF(TrRoad_act!L88=0,"",1000000*L21/TrRoad_act!L88)</f>
        <v>1203.885610049736</v>
      </c>
      <c r="M112" s="77">
        <f>IF(TrRoad_act!M88=0,"",1000000*M21/TrRoad_act!M88)</f>
        <v>1186.5229452806125</v>
      </c>
      <c r="N112" s="77">
        <f>IF(TrRoad_act!N88=0,"",1000000*N21/TrRoad_act!N88)</f>
        <v>1173.7769645640001</v>
      </c>
      <c r="O112" s="77">
        <f>IF(TrRoad_act!O88=0,"",1000000*O21/TrRoad_act!O88)</f>
        <v>1169.9933312684207</v>
      </c>
      <c r="P112" s="77">
        <f>IF(TrRoad_act!P88=0,"",1000000*P21/TrRoad_act!P88)</f>
        <v>1128.5968550942712</v>
      </c>
      <c r="Q112" s="77">
        <f>IF(TrRoad_act!Q88=0,"",1000000*Q21/TrRoad_act!Q88)</f>
        <v>1142.3591591899758</v>
      </c>
    </row>
    <row r="113" spans="1:17" ht="11.45" customHeight="1" x14ac:dyDescent="0.25">
      <c r="A113" s="62" t="s">
        <v>58</v>
      </c>
      <c r="B113" s="77">
        <f>IF(TrRoad_act!B89=0,"",1000000*B22/TrRoad_act!B89)</f>
        <v>1028.5644568627972</v>
      </c>
      <c r="C113" s="77">
        <f>IF(TrRoad_act!C89=0,"",1000000*C22/TrRoad_act!C89)</f>
        <v>973.15928989375004</v>
      </c>
      <c r="D113" s="77">
        <f>IF(TrRoad_act!D89=0,"",1000000*D22/TrRoad_act!D89)</f>
        <v>375.39109361671859</v>
      </c>
      <c r="E113" s="77">
        <f>IF(TrRoad_act!E89=0,"",1000000*E22/TrRoad_act!E89)</f>
        <v>779.08544084756693</v>
      </c>
      <c r="F113" s="77">
        <f>IF(TrRoad_act!F89=0,"",1000000*F22/TrRoad_act!F89)</f>
        <v>1125.7330011129782</v>
      </c>
      <c r="G113" s="77">
        <f>IF(TrRoad_act!G89=0,"",1000000*G22/TrRoad_act!G89)</f>
        <v>677.83315216601397</v>
      </c>
      <c r="H113" s="77">
        <f>IF(TrRoad_act!H89=0,"",1000000*H22/TrRoad_act!H89)</f>
        <v>708.0439429267376</v>
      </c>
      <c r="I113" s="77">
        <f>IF(TrRoad_act!I89=0,"",1000000*I22/TrRoad_act!I89)</f>
        <v>786.32260362546538</v>
      </c>
      <c r="J113" s="77">
        <f>IF(TrRoad_act!J89=0,"",1000000*J22/TrRoad_act!J89)</f>
        <v>1766.029109054419</v>
      </c>
      <c r="K113" s="77">
        <f>IF(TrRoad_act!K89=0,"",1000000*K22/TrRoad_act!K89)</f>
        <v>1335.314459324419</v>
      </c>
      <c r="L113" s="77">
        <f>IF(TrRoad_act!L89=0,"",1000000*L22/TrRoad_act!L89)</f>
        <v>1508.2949904521117</v>
      </c>
      <c r="M113" s="77">
        <f>IF(TrRoad_act!M89=0,"",1000000*M22/TrRoad_act!M89)</f>
        <v>1509.3794465836543</v>
      </c>
      <c r="N113" s="77">
        <f>IF(TrRoad_act!N89=0,"",1000000*N22/TrRoad_act!N89)</f>
        <v>1479.9521063068664</v>
      </c>
      <c r="O113" s="77">
        <f>IF(TrRoad_act!O89=0,"",1000000*O22/TrRoad_act!O89)</f>
        <v>1470.7048261257321</v>
      </c>
      <c r="P113" s="77">
        <f>IF(TrRoad_act!P89=0,"",1000000*P22/TrRoad_act!P89)</f>
        <v>1389.2156316447815</v>
      </c>
      <c r="Q113" s="77">
        <f>IF(TrRoad_act!Q89=0,"",1000000*Q22/TrRoad_act!Q89)</f>
        <v>1410.9380784165885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 t="str">
        <f>IF(TrRoad_act!G90=0,"",1000000*G23/TrRoad_act!G90)</f>
        <v/>
      </c>
      <c r="H114" s="77" t="str">
        <f>IF(TrRoad_act!H90=0,"",1000000*H23/TrRoad_act!H90)</f>
        <v/>
      </c>
      <c r="I114" s="77" t="str">
        <f>IF(TrRoad_act!I90=0,"",1000000*I23/TrRoad_act!I90)</f>
        <v/>
      </c>
      <c r="J114" s="77" t="str">
        <f>IF(TrRoad_act!J90=0,"",1000000*J23/TrRoad_act!J90)</f>
        <v/>
      </c>
      <c r="K114" s="77" t="str">
        <f>IF(TrRoad_act!K90=0,"",1000000*K23/TrRoad_act!K90)</f>
        <v/>
      </c>
      <c r="L114" s="77" t="str">
        <f>IF(TrRoad_act!L90=0,"",1000000*L23/TrRoad_act!L90)</f>
        <v/>
      </c>
      <c r="M114" s="77" t="str">
        <f>IF(TrRoad_act!M90=0,"",1000000*M23/TrRoad_act!M90)</f>
        <v/>
      </c>
      <c r="N114" s="77" t="str">
        <f>IF(TrRoad_act!N90=0,"",1000000*N23/TrRoad_act!N90)</f>
        <v/>
      </c>
      <c r="O114" s="77" t="str">
        <f>IF(TrRoad_act!O90=0,"",1000000*O23/TrRoad_act!O90)</f>
        <v/>
      </c>
      <c r="P114" s="77" t="str">
        <f>IF(TrRoad_act!P90=0,"",1000000*P23/TrRoad_act!P90)</f>
        <v/>
      </c>
      <c r="Q114" s="77" t="str">
        <f>IF(TrRoad_act!Q90=0,"",1000000*Q23/TrRoad_act!Q90)</f>
        <v/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 t="str">
        <f>IF(TrRoad_act!Q91=0,"",1000000*Q24/TrRoad_act!Q91)</f>
        <v/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>
        <f>IF(TrRoad_act!L92=0,"",1000000*L25/TrRoad_act!L92)</f>
        <v>1153.7196057693122</v>
      </c>
      <c r="M116" s="77">
        <f>IF(TrRoad_act!M92=0,"",1000000*M25/TrRoad_act!M92)</f>
        <v>994.03656595425537</v>
      </c>
      <c r="N116" s="77">
        <f>IF(TrRoad_act!N92=0,"",1000000*N25/TrRoad_act!N92)</f>
        <v>921.25857733716532</v>
      </c>
      <c r="O116" s="77">
        <f>IF(TrRoad_act!O92=0,"",1000000*O25/TrRoad_act!O92)</f>
        <v>810.69787515488895</v>
      </c>
      <c r="P116" s="77">
        <f>IF(TrRoad_act!P92=0,"",1000000*P25/TrRoad_act!P92)</f>
        <v>685.3273064856686</v>
      </c>
      <c r="Q116" s="77">
        <f>IF(TrRoad_act!Q92=0,"",1000000*Q25/TrRoad_act!Q92)</f>
        <v>686.80034551901167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>
        <f>IF(TrRoad_act!E93=0,"",1000000*E26/TrRoad_act!E93)</f>
        <v>0</v>
      </c>
      <c r="F117" s="77">
        <f>IF(TrRoad_act!F93=0,"",1000000*F26/TrRoad_act!F93)</f>
        <v>0</v>
      </c>
      <c r="G117" s="77">
        <f>IF(TrRoad_act!G93=0,"",1000000*G26/TrRoad_act!G93)</f>
        <v>0</v>
      </c>
      <c r="H117" s="77">
        <f>IF(TrRoad_act!H93=0,"",1000000*H26/TrRoad_act!H93)</f>
        <v>0</v>
      </c>
      <c r="I117" s="77">
        <f>IF(TrRoad_act!I93=0,"",1000000*I26/TrRoad_act!I93)</f>
        <v>0</v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26126.149976909634</v>
      </c>
      <c r="C118" s="76">
        <f>IF(TrRoad_act!C94=0,"",1000000*C27/TrRoad_act!C94)</f>
        <v>25153.911112282076</v>
      </c>
      <c r="D118" s="76">
        <f>IF(TrRoad_act!D94=0,"",1000000*D27/TrRoad_act!D94)</f>
        <v>9696.7896597052368</v>
      </c>
      <c r="E118" s="76">
        <f>IF(TrRoad_act!E94=0,"",1000000*E27/TrRoad_act!E94)</f>
        <v>19870.754928776052</v>
      </c>
      <c r="F118" s="76">
        <f>IF(TrRoad_act!F94=0,"",1000000*F27/TrRoad_act!F94)</f>
        <v>28603.600893576982</v>
      </c>
      <c r="G118" s="76">
        <f>IF(TrRoad_act!G94=0,"",1000000*G27/TrRoad_act!G94)</f>
        <v>16585.492796794621</v>
      </c>
      <c r="H118" s="76">
        <f>IF(TrRoad_act!H94=0,"",1000000*H27/TrRoad_act!H94)</f>
        <v>17393.223581843216</v>
      </c>
      <c r="I118" s="76">
        <f>IF(TrRoad_act!I94=0,"",1000000*I27/TrRoad_act!I94)</f>
        <v>19284.842557156215</v>
      </c>
      <c r="J118" s="76">
        <f>IF(TrRoad_act!J94=0,"",1000000*J27/TrRoad_act!J94)</f>
        <v>43894.142742921438</v>
      </c>
      <c r="K118" s="76">
        <f>IF(TrRoad_act!K94=0,"",1000000*K27/TrRoad_act!K94)</f>
        <v>28685.166170728098</v>
      </c>
      <c r="L118" s="76">
        <f>IF(TrRoad_act!L94=0,"",1000000*L27/TrRoad_act!L94)</f>
        <v>32177.246711073461</v>
      </c>
      <c r="M118" s="76">
        <f>IF(TrRoad_act!M94=0,"",1000000*M27/TrRoad_act!M94)</f>
        <v>33702.472770283217</v>
      </c>
      <c r="N118" s="76">
        <f>IF(TrRoad_act!N94=0,"",1000000*N27/TrRoad_act!N94)</f>
        <v>38301.136539064086</v>
      </c>
      <c r="O118" s="76">
        <f>IF(TrRoad_act!O94=0,"",1000000*O27/TrRoad_act!O94)</f>
        <v>39123.946398843094</v>
      </c>
      <c r="P118" s="76">
        <f>IF(TrRoad_act!P94=0,"",1000000*P27/TrRoad_act!P94)</f>
        <v>43253.20598919598</v>
      </c>
      <c r="Q118" s="76">
        <f>IF(TrRoad_act!Q94=0,"",1000000*Q27/TrRoad_act!Q94)</f>
        <v>44168.233549787918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>
        <f>IF(TrRoad_act!L95=0,"",1000000*L28/TrRoad_act!L95)</f>
        <v>6942.2415345550107</v>
      </c>
      <c r="M119" s="75">
        <f>IF(TrRoad_act!M95=0,"",1000000*M28/TrRoad_act!M95)</f>
        <v>7026.1207565231971</v>
      </c>
      <c r="N119" s="75">
        <f>IF(TrRoad_act!N95=0,"",1000000*N28/TrRoad_act!N95)</f>
        <v>7105.9193730303259</v>
      </c>
      <c r="O119" s="75">
        <f>IF(TrRoad_act!O95=0,"",1000000*O28/TrRoad_act!O95)</f>
        <v>7139.4173431798372</v>
      </c>
      <c r="P119" s="75">
        <f>IF(TrRoad_act!P95=0,"",1000000*P28/TrRoad_act!P95)</f>
        <v>7217.6603008869906</v>
      </c>
      <c r="Q119" s="75">
        <f>IF(TrRoad_act!Q95=0,"",1000000*Q28/TrRoad_act!Q95)</f>
        <v>7251.5367585425556</v>
      </c>
    </row>
    <row r="120" spans="1:17" ht="11.45" customHeight="1" x14ac:dyDescent="0.25">
      <c r="A120" s="62" t="s">
        <v>58</v>
      </c>
      <c r="B120" s="75">
        <f>IF(TrRoad_act!B96=0,"",1000000*B29/TrRoad_act!B96)</f>
        <v>26126.149976909634</v>
      </c>
      <c r="C120" s="75">
        <f>IF(TrRoad_act!C96=0,"",1000000*C29/TrRoad_act!C96)</f>
        <v>25153.911112282076</v>
      </c>
      <c r="D120" s="75">
        <f>IF(TrRoad_act!D96=0,"",1000000*D29/TrRoad_act!D96)</f>
        <v>9696.7896597052368</v>
      </c>
      <c r="E120" s="75">
        <f>IF(TrRoad_act!E96=0,"",1000000*E29/TrRoad_act!E96)</f>
        <v>19870.754928776052</v>
      </c>
      <c r="F120" s="75">
        <f>IF(TrRoad_act!F96=0,"",1000000*F29/TrRoad_act!F96)</f>
        <v>28603.600893576982</v>
      </c>
      <c r="G120" s="75">
        <f>IF(TrRoad_act!G96=0,"",1000000*G29/TrRoad_act!G96)</f>
        <v>16585.492796794621</v>
      </c>
      <c r="H120" s="75">
        <f>IF(TrRoad_act!H96=0,"",1000000*H29/TrRoad_act!H96)</f>
        <v>17393.223581843216</v>
      </c>
      <c r="I120" s="75">
        <f>IF(TrRoad_act!I96=0,"",1000000*I29/TrRoad_act!I96)</f>
        <v>19284.842557156215</v>
      </c>
      <c r="J120" s="75">
        <f>IF(TrRoad_act!J96=0,"",1000000*J29/TrRoad_act!J96)</f>
        <v>43894.142742921438</v>
      </c>
      <c r="K120" s="75">
        <f>IF(TrRoad_act!K96=0,"",1000000*K29/TrRoad_act!K96)</f>
        <v>28685.166170728098</v>
      </c>
      <c r="L120" s="75">
        <f>IF(TrRoad_act!L96=0,"",1000000*L29/TrRoad_act!L96)</f>
        <v>32425.053635883789</v>
      </c>
      <c r="M120" s="75">
        <f>IF(TrRoad_act!M96=0,"",1000000*M29/TrRoad_act!M96)</f>
        <v>33932.309232205334</v>
      </c>
      <c r="N120" s="75">
        <f>IF(TrRoad_act!N96=0,"",1000000*N29/TrRoad_act!N96)</f>
        <v>38553.291874124407</v>
      </c>
      <c r="O120" s="75">
        <f>IF(TrRoad_act!O96=0,"",1000000*O29/TrRoad_act!O96)</f>
        <v>39368.677933701023</v>
      </c>
      <c r="P120" s="75">
        <f>IF(TrRoad_act!P96=0,"",1000000*P29/TrRoad_act!P96)</f>
        <v>43495.733498034853</v>
      </c>
      <c r="Q120" s="75">
        <f>IF(TrRoad_act!Q96=0,"",1000000*Q29/TrRoad_act!Q96)</f>
        <v>44358.329825746958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 t="str">
        <f>IF(TrRoad_act!O99=0,"",1000000*O32/TrRoad_act!O99)</f>
        <v/>
      </c>
      <c r="P123" s="75" t="str">
        <f>IF(TrRoad_act!P99=0,"",1000000*P32/TrRoad_act!P99)</f>
        <v/>
      </c>
      <c r="Q123" s="75" t="str">
        <f>IF(TrRoad_act!Q99=0,"",1000000*Q32/TrRoad_act!Q99)</f>
        <v/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1736.1005163992872</v>
      </c>
      <c r="C125" s="78">
        <f>IF(TrRoad_act!C101=0,"",1000000*C34/TrRoad_act!C101)</f>
        <v>1644.0553163759582</v>
      </c>
      <c r="D125" s="78">
        <f>IF(TrRoad_act!D101=0,"",1000000*D34/TrRoad_act!D101)</f>
        <v>678.06009337339378</v>
      </c>
      <c r="E125" s="78">
        <f>IF(TrRoad_act!E101=0,"",1000000*E34/TrRoad_act!E101)</f>
        <v>1292.0614044350546</v>
      </c>
      <c r="F125" s="78">
        <f>IF(TrRoad_act!F101=0,"",1000000*F34/TrRoad_act!F101)</f>
        <v>1770.8298476845112</v>
      </c>
      <c r="G125" s="78">
        <f>IF(TrRoad_act!G101=0,"",1000000*G34/TrRoad_act!G101)</f>
        <v>1061.2419909180328</v>
      </c>
      <c r="H125" s="78">
        <f>IF(TrRoad_act!H101=0,"",1000000*H34/TrRoad_act!H101)</f>
        <v>1094.7030229875497</v>
      </c>
      <c r="I125" s="78">
        <f>IF(TrRoad_act!I101=0,"",1000000*I34/TrRoad_act!I101)</f>
        <v>1237.3547314967616</v>
      </c>
      <c r="J125" s="78">
        <f>IF(TrRoad_act!J101=0,"",1000000*J34/TrRoad_act!J101)</f>
        <v>2724.1161618051865</v>
      </c>
      <c r="K125" s="78">
        <f>IF(TrRoad_act!K101=0,"",1000000*K34/TrRoad_act!K101)</f>
        <v>2076.285788272935</v>
      </c>
      <c r="L125" s="78">
        <f>IF(TrRoad_act!L101=0,"",1000000*L34/TrRoad_act!L101)</f>
        <v>2064.2390270443416</v>
      </c>
      <c r="M125" s="78">
        <f>IF(TrRoad_act!M101=0,"",1000000*M34/TrRoad_act!M101)</f>
        <v>1912.1638368043302</v>
      </c>
      <c r="N125" s="78">
        <f>IF(TrRoad_act!N101=0,"",1000000*N34/TrRoad_act!N101)</f>
        <v>1802.1874133896629</v>
      </c>
      <c r="O125" s="78">
        <f>IF(TrRoad_act!O101=0,"",1000000*O34/TrRoad_act!O101)</f>
        <v>1747.7825783449507</v>
      </c>
      <c r="P125" s="78">
        <f>IF(TrRoad_act!P101=0,"",1000000*P34/TrRoad_act!P101)</f>
        <v>1909.1385089925345</v>
      </c>
      <c r="Q125" s="78">
        <f>IF(TrRoad_act!Q101=0,"",1000000*Q34/TrRoad_act!Q101)</f>
        <v>1895.8032972023393</v>
      </c>
    </row>
    <row r="126" spans="1:17" ht="11.45" customHeight="1" x14ac:dyDescent="0.25">
      <c r="A126" s="62" t="s">
        <v>59</v>
      </c>
      <c r="B126" s="77">
        <f>IF(TrRoad_act!B102=0,"",1000000*B35/TrRoad_act!B102)</f>
        <v>1072.7289233009622</v>
      </c>
      <c r="C126" s="77">
        <f>IF(TrRoad_act!C102=0,"",1000000*C35/TrRoad_act!C102)</f>
        <v>1240.2065123082853</v>
      </c>
      <c r="D126" s="77">
        <f>IF(TrRoad_act!D102=0,"",1000000*D35/TrRoad_act!D102)</f>
        <v>1295.2910608272027</v>
      </c>
      <c r="E126" s="77">
        <f>IF(TrRoad_act!E102=0,"",1000000*E35/TrRoad_act!E102)</f>
        <v>1249.2640955918278</v>
      </c>
      <c r="F126" s="77">
        <f>IF(TrRoad_act!F102=0,"",1000000*F35/TrRoad_act!F102)</f>
        <v>1201.886328486461</v>
      </c>
      <c r="G126" s="77">
        <f>IF(TrRoad_act!G102=0,"",1000000*G35/TrRoad_act!G102)</f>
        <v>1251.0003994063986</v>
      </c>
      <c r="H126" s="77">
        <f>IF(TrRoad_act!H102=0,"",1000000*H35/TrRoad_act!H102)</f>
        <v>1271.548009238305</v>
      </c>
      <c r="I126" s="77">
        <f>IF(TrRoad_act!I102=0,"",1000000*I35/TrRoad_act!I102)</f>
        <v>1193.0584786615188</v>
      </c>
      <c r="J126" s="77">
        <f>IF(TrRoad_act!J102=0,"",1000000*J35/TrRoad_act!J102)</f>
        <v>1122.0368336346137</v>
      </c>
      <c r="K126" s="77">
        <f>IF(TrRoad_act!K102=0,"",1000000*K35/TrRoad_act!K102)</f>
        <v>1148.5289806236294</v>
      </c>
      <c r="L126" s="77">
        <f>IF(TrRoad_act!L102=0,"",1000000*L35/TrRoad_act!L102)</f>
        <v>1272.8092455300821</v>
      </c>
      <c r="M126" s="77">
        <f>IF(TrRoad_act!M102=0,"",1000000*M35/TrRoad_act!M102)</f>
        <v>1230.8806667839863</v>
      </c>
      <c r="N126" s="77">
        <f>IF(TrRoad_act!N102=0,"",1000000*N35/TrRoad_act!N102)</f>
        <v>1288.8630236457475</v>
      </c>
      <c r="O126" s="77">
        <f>IF(TrRoad_act!O102=0,"",1000000*O35/TrRoad_act!O102)</f>
        <v>1286.095118710213</v>
      </c>
      <c r="P126" s="77">
        <f>IF(TrRoad_act!P102=0,"",1000000*P35/TrRoad_act!P102)</f>
        <v>2103.1193518911437</v>
      </c>
      <c r="Q126" s="77">
        <f>IF(TrRoad_act!Q102=0,"",1000000*Q35/TrRoad_act!Q102)</f>
        <v>2072.8541992396995</v>
      </c>
    </row>
    <row r="127" spans="1:17" ht="11.45" customHeight="1" x14ac:dyDescent="0.25">
      <c r="A127" s="62" t="s">
        <v>58</v>
      </c>
      <c r="B127" s="77">
        <f>IF(TrRoad_act!B103=0,"",1000000*B36/TrRoad_act!B103)</f>
        <v>1777.5160207260096</v>
      </c>
      <c r="C127" s="77">
        <f>IF(TrRoad_act!C103=0,"",1000000*C36/TrRoad_act!C103)</f>
        <v>1669.9852493970529</v>
      </c>
      <c r="D127" s="77">
        <f>IF(TrRoad_act!D103=0,"",1000000*D36/TrRoad_act!D103)</f>
        <v>639.54680666861134</v>
      </c>
      <c r="E127" s="77">
        <f>IF(TrRoad_act!E103=0,"",1000000*E36/TrRoad_act!E103)</f>
        <v>1294.655705147567</v>
      </c>
      <c r="F127" s="77">
        <f>IF(TrRoad_act!F103=0,"",1000000*F36/TrRoad_act!F103)</f>
        <v>1804.3426438662691</v>
      </c>
      <c r="G127" s="77">
        <f>IF(TrRoad_act!G103=0,"",1000000*G36/TrRoad_act!G103)</f>
        <v>1050.3732585885191</v>
      </c>
      <c r="H127" s="77">
        <f>IF(TrRoad_act!H103=0,"",1000000*H36/TrRoad_act!H103)</f>
        <v>1084.8573845152116</v>
      </c>
      <c r="I127" s="77">
        <f>IF(TrRoad_act!I103=0,"",1000000*I36/TrRoad_act!I103)</f>
        <v>1239.7516166785128</v>
      </c>
      <c r="J127" s="77">
        <f>IF(TrRoad_act!J103=0,"",1000000*J36/TrRoad_act!J103)</f>
        <v>2808.725198031038</v>
      </c>
      <c r="K127" s="77">
        <f>IF(TrRoad_act!K103=0,"",1000000*K36/TrRoad_act!K103)</f>
        <v>2123.9920535524393</v>
      </c>
      <c r="L127" s="77">
        <f>IF(TrRoad_act!L103=0,"",1000000*L36/TrRoad_act!L103)</f>
        <v>2103.9182764671432</v>
      </c>
      <c r="M127" s="77">
        <f>IF(TrRoad_act!M103=0,"",1000000*M36/TrRoad_act!M103)</f>
        <v>1944.37853883854</v>
      </c>
      <c r="N127" s="77">
        <f>IF(TrRoad_act!N103=0,"",1000000*N36/TrRoad_act!N103)</f>
        <v>1824.4162108353462</v>
      </c>
      <c r="O127" s="77">
        <f>IF(TrRoad_act!O103=0,"",1000000*O36/TrRoad_act!O103)</f>
        <v>1768.0251714586316</v>
      </c>
      <c r="P127" s="77">
        <f>IF(TrRoad_act!P103=0,"",1000000*P36/TrRoad_act!P103)</f>
        <v>1902.400603435939</v>
      </c>
      <c r="Q127" s="77">
        <f>IF(TrRoad_act!Q103=0,"",1000000*Q36/TrRoad_act!Q103)</f>
        <v>1889.9987012206366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11556.424701890983</v>
      </c>
      <c r="C131" s="76">
        <f>IF(TrRoad_act!C107=0,"",1000000*C40/TrRoad_act!C107)</f>
        <v>10078.896247536271</v>
      </c>
      <c r="D131" s="76">
        <f>IF(TrRoad_act!D107=0,"",1000000*D40/TrRoad_act!D107)</f>
        <v>1198.7779034419764</v>
      </c>
      <c r="E131" s="76">
        <f>IF(TrRoad_act!E107=0,"",1000000*E40/TrRoad_act!E107)</f>
        <v>5533.5171434154872</v>
      </c>
      <c r="F131" s="76">
        <f>IF(TrRoad_act!F107=0,"",1000000*F40/TrRoad_act!F107)</f>
        <v>12625.506808844488</v>
      </c>
      <c r="G131" s="76">
        <f>IF(TrRoad_act!G107=0,"",1000000*G40/TrRoad_act!G107)</f>
        <v>3650.8170687794304</v>
      </c>
      <c r="H131" s="76">
        <f>IF(TrRoad_act!H107=0,"",1000000*H40/TrRoad_act!H107)</f>
        <v>3525.1515489540443</v>
      </c>
      <c r="I131" s="76">
        <f>IF(TrRoad_act!I107=0,"",1000000*I40/TrRoad_act!I107)</f>
        <v>4545.0318455113502</v>
      </c>
      <c r="J131" s="76">
        <f>IF(TrRoad_act!J107=0,"",1000000*J40/TrRoad_act!J107)</f>
        <v>10358.748429817395</v>
      </c>
      <c r="K131" s="76">
        <f>IF(TrRoad_act!K107=0,"",1000000*K40/TrRoad_act!K107)</f>
        <v>7567.6131863198134</v>
      </c>
      <c r="L131" s="76">
        <f>IF(TrRoad_act!L107=0,"",1000000*L40/TrRoad_act!L107)</f>
        <v>6527.5857977210098</v>
      </c>
      <c r="M131" s="76">
        <f>IF(TrRoad_act!M107=0,"",1000000*M40/TrRoad_act!M107)</f>
        <v>5476.5978341084356</v>
      </c>
      <c r="N131" s="76">
        <f>IF(TrRoad_act!N107=0,"",1000000*N40/TrRoad_act!N107)</f>
        <v>4844.0851641391382</v>
      </c>
      <c r="O131" s="76">
        <f>IF(TrRoad_act!O107=0,"",1000000*O40/TrRoad_act!O107)</f>
        <v>4793.7474980143325</v>
      </c>
      <c r="P131" s="76">
        <f>IF(TrRoad_act!P107=0,"",1000000*P40/TrRoad_act!P107)</f>
        <v>4215.2664702621078</v>
      </c>
      <c r="Q131" s="76">
        <f>IF(TrRoad_act!Q107=0,"",1000000*Q40/TrRoad_act!Q107)</f>
        <v>3864.2876361938379</v>
      </c>
    </row>
    <row r="132" spans="1:17" ht="11.45" customHeight="1" x14ac:dyDescent="0.25">
      <c r="A132" s="17" t="s">
        <v>23</v>
      </c>
      <c r="B132" s="75">
        <f>IF(TrRoad_act!B108=0,"",1000000*B41/TrRoad_act!B108)</f>
        <v>11556.424701890983</v>
      </c>
      <c r="C132" s="75">
        <f>IF(TrRoad_act!C108=0,"",1000000*C41/TrRoad_act!C108)</f>
        <v>10078.896247536271</v>
      </c>
      <c r="D132" s="75">
        <f>IF(TrRoad_act!D108=0,"",1000000*D41/TrRoad_act!D108)</f>
        <v>1198.7779034419764</v>
      </c>
      <c r="E132" s="75">
        <f>IF(TrRoad_act!E108=0,"",1000000*E41/TrRoad_act!E108)</f>
        <v>5533.5171434154872</v>
      </c>
      <c r="F132" s="75">
        <f>IF(TrRoad_act!F108=0,"",1000000*F41/TrRoad_act!F108)</f>
        <v>12625.506808844488</v>
      </c>
      <c r="G132" s="75">
        <f>IF(TrRoad_act!G108=0,"",1000000*G41/TrRoad_act!G108)</f>
        <v>3650.8170687794304</v>
      </c>
      <c r="H132" s="75">
        <f>IF(TrRoad_act!H108=0,"",1000000*H41/TrRoad_act!H108)</f>
        <v>3525.1515489540443</v>
      </c>
      <c r="I132" s="75">
        <f>IF(TrRoad_act!I108=0,"",1000000*I41/TrRoad_act!I108)</f>
        <v>4545.0318455113502</v>
      </c>
      <c r="J132" s="75">
        <f>IF(TrRoad_act!J108=0,"",1000000*J41/TrRoad_act!J108)</f>
        <v>10358.748429817395</v>
      </c>
      <c r="K132" s="75">
        <f>IF(TrRoad_act!K108=0,"",1000000*K41/TrRoad_act!K108)</f>
        <v>7567.6131863198134</v>
      </c>
      <c r="L132" s="75">
        <f>IF(TrRoad_act!L108=0,"",1000000*L41/TrRoad_act!L108)</f>
        <v>6527.5857977210098</v>
      </c>
      <c r="M132" s="75">
        <f>IF(TrRoad_act!M108=0,"",1000000*M41/TrRoad_act!M108)</f>
        <v>5476.5978341084356</v>
      </c>
      <c r="N132" s="75">
        <f>IF(TrRoad_act!N108=0,"",1000000*N41/TrRoad_act!N108)</f>
        <v>4844.0851641391382</v>
      </c>
      <c r="O132" s="75">
        <f>IF(TrRoad_act!O108=0,"",1000000*O41/TrRoad_act!O108)</f>
        <v>4793.7474980143325</v>
      </c>
      <c r="P132" s="75">
        <f>IF(TrRoad_act!P108=0,"",1000000*P41/TrRoad_act!P108)</f>
        <v>4215.2664702621078</v>
      </c>
      <c r="Q132" s="75">
        <f>IF(TrRoad_act!Q108=0,"",1000000*Q41/TrRoad_act!Q108)</f>
        <v>3864.2876361938379</v>
      </c>
    </row>
    <row r="133" spans="1:17" ht="11.45" customHeight="1" x14ac:dyDescent="0.25">
      <c r="A133" s="15" t="s">
        <v>22</v>
      </c>
      <c r="B133" s="74" t="str">
        <f>IF(TrRoad_act!B109=0,"",1000000*B42/TrRoad_act!B109)</f>
        <v/>
      </c>
      <c r="C133" s="74" t="str">
        <f>IF(TrRoad_act!C109=0,"",1000000*C42/TrRoad_act!C109)</f>
        <v/>
      </c>
      <c r="D133" s="74" t="str">
        <f>IF(TrRoad_act!D109=0,"",1000000*D42/TrRoad_act!D109)</f>
        <v/>
      </c>
      <c r="E133" s="74" t="str">
        <f>IF(TrRoad_act!E109=0,"",1000000*E42/TrRoad_act!E109)</f>
        <v/>
      </c>
      <c r="F133" s="74" t="str">
        <f>IF(TrRoad_act!F109=0,"",1000000*F42/TrRoad_act!F109)</f>
        <v/>
      </c>
      <c r="G133" s="74" t="str">
        <f>IF(TrRoad_act!G109=0,"",1000000*G42/TrRoad_act!G109)</f>
        <v/>
      </c>
      <c r="H133" s="74" t="str">
        <f>IF(TrRoad_act!H109=0,"",1000000*H42/TrRoad_act!H109)</f>
        <v/>
      </c>
      <c r="I133" s="74" t="str">
        <f>IF(TrRoad_act!I109=0,"",1000000*I42/TrRoad_act!I109)</f>
        <v/>
      </c>
      <c r="J133" s="74" t="str">
        <f>IF(TrRoad_act!J109=0,"",1000000*J42/TrRoad_act!J109)</f>
        <v/>
      </c>
      <c r="K133" s="74" t="str">
        <f>IF(TrRoad_act!K109=0,"",1000000*K42/TrRoad_act!K109)</f>
        <v/>
      </c>
      <c r="L133" s="74" t="str">
        <f>IF(TrRoad_act!L109=0,"",1000000*L42/TrRoad_act!L109)</f>
        <v/>
      </c>
      <c r="M133" s="74" t="str">
        <f>IF(TrRoad_act!M109=0,"",1000000*M42/TrRoad_act!M109)</f>
        <v/>
      </c>
      <c r="N133" s="74" t="str">
        <f>IF(TrRoad_act!N109=0,"",1000000*N42/TrRoad_act!N109)</f>
        <v/>
      </c>
      <c r="O133" s="74" t="str">
        <f>IF(TrRoad_act!O109=0,"",1000000*O42/TrRoad_act!O109)</f>
        <v/>
      </c>
      <c r="P133" s="74" t="str">
        <f>IF(TrRoad_act!P109=0,"",1000000*P42/TrRoad_act!P109)</f>
        <v/>
      </c>
      <c r="Q133" s="74" t="str">
        <f>IF(TrRoad_act!Q109=0,"",1000000*Q42/TrRoad_act!Q109)</f>
        <v/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0.62090422643557097</v>
      </c>
      <c r="C136" s="56">
        <f t="shared" si="16"/>
        <v>0.63625544523788169</v>
      </c>
      <c r="D136" s="56">
        <f t="shared" si="16"/>
        <v>0.88862215275847145</v>
      </c>
      <c r="E136" s="56">
        <f t="shared" si="16"/>
        <v>0.73543046231500586</v>
      </c>
      <c r="F136" s="56">
        <f t="shared" si="16"/>
        <v>0.57953468911184913</v>
      </c>
      <c r="G136" s="56">
        <f t="shared" si="16"/>
        <v>0.78597370755258145</v>
      </c>
      <c r="H136" s="56">
        <f t="shared" si="16"/>
        <v>0.80225724928619491</v>
      </c>
      <c r="I136" s="56">
        <f t="shared" si="16"/>
        <v>0.74781249563813101</v>
      </c>
      <c r="J136" s="56">
        <f t="shared" si="16"/>
        <v>0.64250228602563519</v>
      </c>
      <c r="K136" s="56">
        <f t="shared" si="16"/>
        <v>0.69574166563348239</v>
      </c>
      <c r="L136" s="56">
        <f t="shared" si="16"/>
        <v>0.7410627300606486</v>
      </c>
      <c r="M136" s="56">
        <f t="shared" si="16"/>
        <v>0.76734615166439701</v>
      </c>
      <c r="N136" s="56">
        <f t="shared" si="16"/>
        <v>0.78608300042818335</v>
      </c>
      <c r="O136" s="56">
        <f t="shared" si="16"/>
        <v>0.79154561684396929</v>
      </c>
      <c r="P136" s="56">
        <f t="shared" si="16"/>
        <v>0.7949532314632447</v>
      </c>
      <c r="Q136" s="56">
        <f t="shared" si="16"/>
        <v>0.80710270314456056</v>
      </c>
    </row>
    <row r="137" spans="1:17" ht="11.45" customHeight="1" x14ac:dyDescent="0.25">
      <c r="A137" s="55" t="s">
        <v>30</v>
      </c>
      <c r="B137" s="54">
        <f t="shared" ref="B137:Q137" si="17">IF(B19=0,0,B19/B$17)</f>
        <v>7.359762651004206E-3</v>
      </c>
      <c r="C137" s="54">
        <f t="shared" si="17"/>
        <v>8.1392263614972916E-3</v>
      </c>
      <c r="D137" s="54">
        <f t="shared" si="17"/>
        <v>1.2486877402470743E-2</v>
      </c>
      <c r="E137" s="54">
        <f t="shared" si="17"/>
        <v>1.0001633335070094E-2</v>
      </c>
      <c r="F137" s="54">
        <f t="shared" si="17"/>
        <v>7.6559858586331946E-3</v>
      </c>
      <c r="G137" s="54">
        <f t="shared" si="17"/>
        <v>9.7905380132043817E-3</v>
      </c>
      <c r="H137" s="54">
        <f t="shared" si="17"/>
        <v>9.2119179602979211E-3</v>
      </c>
      <c r="I137" s="54">
        <f t="shared" si="17"/>
        <v>9.9726266999151138E-3</v>
      </c>
      <c r="J137" s="54">
        <f t="shared" si="17"/>
        <v>6.9504095531217449E-3</v>
      </c>
      <c r="K137" s="54">
        <f t="shared" si="17"/>
        <v>7.9695790882958282E-3</v>
      </c>
      <c r="L137" s="54">
        <f t="shared" si="17"/>
        <v>7.4487841019157675E-3</v>
      </c>
      <c r="M137" s="54">
        <f t="shared" si="17"/>
        <v>7.9146838513409166E-3</v>
      </c>
      <c r="N137" s="54">
        <f t="shared" si="17"/>
        <v>7.9334332294034426E-3</v>
      </c>
      <c r="O137" s="54">
        <f t="shared" si="17"/>
        <v>8.2396955715276585E-3</v>
      </c>
      <c r="P137" s="54">
        <f t="shared" si="17"/>
        <v>8.6719243670852521E-3</v>
      </c>
      <c r="Q137" s="54">
        <f t="shared" si="17"/>
        <v>8.457256207914687E-3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0.52469312384301081</v>
      </c>
      <c r="C138" s="50">
        <f t="shared" si="18"/>
        <v>0.53639398347805134</v>
      </c>
      <c r="D138" s="50">
        <f t="shared" si="18"/>
        <v>0.82347041125173781</v>
      </c>
      <c r="E138" s="50">
        <f t="shared" si="18"/>
        <v>0.64060964326065417</v>
      </c>
      <c r="F138" s="50">
        <f t="shared" si="18"/>
        <v>0.47153880001341647</v>
      </c>
      <c r="G138" s="50">
        <f t="shared" si="18"/>
        <v>0.69672792399362993</v>
      </c>
      <c r="H138" s="50">
        <f t="shared" si="18"/>
        <v>0.71618372182423096</v>
      </c>
      <c r="I138" s="50">
        <f t="shared" si="18"/>
        <v>0.64858966150005948</v>
      </c>
      <c r="J138" s="50">
        <f t="shared" si="18"/>
        <v>0.50820752684600112</v>
      </c>
      <c r="K138" s="50">
        <f t="shared" si="18"/>
        <v>0.5816248068578741</v>
      </c>
      <c r="L138" s="50">
        <f t="shared" si="18"/>
        <v>0.6155577249096772</v>
      </c>
      <c r="M138" s="50">
        <f t="shared" si="18"/>
        <v>0.63986357095982749</v>
      </c>
      <c r="N138" s="50">
        <f t="shared" si="18"/>
        <v>0.64221813852810483</v>
      </c>
      <c r="O138" s="50">
        <f t="shared" si="18"/>
        <v>0.64884550587086454</v>
      </c>
      <c r="P138" s="50">
        <f t="shared" si="18"/>
        <v>0.63334896858140932</v>
      </c>
      <c r="Q138" s="50">
        <f t="shared" si="18"/>
        <v>0.63579044748972613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0.46647907317322046</v>
      </c>
      <c r="C139" s="52">
        <f t="shared" si="19"/>
        <v>0.47092054577136067</v>
      </c>
      <c r="D139" s="52">
        <f t="shared" si="19"/>
        <v>0.78349187543358145</v>
      </c>
      <c r="E139" s="52">
        <f t="shared" si="19"/>
        <v>0.57249771004999561</v>
      </c>
      <c r="F139" s="52">
        <f t="shared" si="19"/>
        <v>0.38850215961610263</v>
      </c>
      <c r="G139" s="52">
        <f t="shared" si="19"/>
        <v>0.62705495414099077</v>
      </c>
      <c r="H139" s="52">
        <f t="shared" si="19"/>
        <v>0.64729471490278023</v>
      </c>
      <c r="I139" s="52">
        <f t="shared" si="19"/>
        <v>0.56637868363328048</v>
      </c>
      <c r="J139" s="52">
        <f t="shared" si="19"/>
        <v>0.38948820527569811</v>
      </c>
      <c r="K139" s="52">
        <f t="shared" si="19"/>
        <v>0.47275541730368681</v>
      </c>
      <c r="L139" s="52">
        <f t="shared" si="19"/>
        <v>0.4134253078651316</v>
      </c>
      <c r="M139" s="52">
        <f t="shared" si="19"/>
        <v>0.42145670526826384</v>
      </c>
      <c r="N139" s="52">
        <f t="shared" si="19"/>
        <v>0.41804289437290459</v>
      </c>
      <c r="O139" s="52">
        <f t="shared" si="19"/>
        <v>0.41825787594829916</v>
      </c>
      <c r="P139" s="52">
        <f t="shared" si="19"/>
        <v>0.40749753088257779</v>
      </c>
      <c r="Q139" s="52">
        <f t="shared" si="19"/>
        <v>0.40731752042784369</v>
      </c>
    </row>
    <row r="140" spans="1:17" ht="11.45" customHeight="1" x14ac:dyDescent="0.25">
      <c r="A140" s="53" t="s">
        <v>58</v>
      </c>
      <c r="B140" s="52">
        <f t="shared" ref="B140:Q140" si="20">IF(B22=0,0,B22/B$17)</f>
        <v>5.821405066979031E-2</v>
      </c>
      <c r="C140" s="52">
        <f t="shared" si="20"/>
        <v>6.5473437706690688E-2</v>
      </c>
      <c r="D140" s="52">
        <f t="shared" si="20"/>
        <v>3.9978535818156427E-2</v>
      </c>
      <c r="E140" s="52">
        <f t="shared" si="20"/>
        <v>6.8111933210658587E-2</v>
      </c>
      <c r="F140" s="52">
        <f t="shared" si="20"/>
        <v>8.3036640397313802E-2</v>
      </c>
      <c r="G140" s="52">
        <f t="shared" si="20"/>
        <v>6.9672969852639141E-2</v>
      </c>
      <c r="H140" s="52">
        <f t="shared" si="20"/>
        <v>6.888900692145071E-2</v>
      </c>
      <c r="I140" s="52">
        <f t="shared" si="20"/>
        <v>8.221097786677907E-2</v>
      </c>
      <c r="J140" s="52">
        <f t="shared" si="20"/>
        <v>0.11871932157030296</v>
      </c>
      <c r="K140" s="52">
        <f t="shared" si="20"/>
        <v>0.1088693895541874</v>
      </c>
      <c r="L140" s="52">
        <f t="shared" si="20"/>
        <v>0.20170249303394472</v>
      </c>
      <c r="M140" s="52">
        <f t="shared" si="20"/>
        <v>0.21795901264219428</v>
      </c>
      <c r="N140" s="52">
        <f t="shared" si="20"/>
        <v>0.22364717033982676</v>
      </c>
      <c r="O140" s="52">
        <f t="shared" si="20"/>
        <v>0.22985527841221207</v>
      </c>
      <c r="P140" s="52">
        <f t="shared" si="20"/>
        <v>0.22478228486602173</v>
      </c>
      <c r="Q140" s="52">
        <f t="shared" si="20"/>
        <v>0.22701086545615384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0</v>
      </c>
      <c r="H141" s="52">
        <f t="shared" si="21"/>
        <v>0</v>
      </c>
      <c r="I141" s="52">
        <f t="shared" si="21"/>
        <v>0</v>
      </c>
      <c r="J141" s="52">
        <f t="shared" si="21"/>
        <v>0</v>
      </c>
      <c r="K141" s="52">
        <f t="shared" si="21"/>
        <v>0</v>
      </c>
      <c r="L141" s="52">
        <f t="shared" si="21"/>
        <v>0</v>
      </c>
      <c r="M141" s="52">
        <f t="shared" si="21"/>
        <v>0</v>
      </c>
      <c r="N141" s="52">
        <f t="shared" si="21"/>
        <v>0</v>
      </c>
      <c r="O141" s="52">
        <f t="shared" si="21"/>
        <v>0</v>
      </c>
      <c r="P141" s="52">
        <f t="shared" si="21"/>
        <v>0</v>
      </c>
      <c r="Q141" s="52">
        <f t="shared" si="21"/>
        <v>0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0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4.2992401060092382E-4</v>
      </c>
      <c r="M143" s="52">
        <f t="shared" si="23"/>
        <v>4.4785304936927723E-4</v>
      </c>
      <c r="N143" s="52">
        <f t="shared" si="23"/>
        <v>5.2807381537354494E-4</v>
      </c>
      <c r="O143" s="52">
        <f t="shared" si="23"/>
        <v>7.3235151035323538E-4</v>
      </c>
      <c r="P143" s="52">
        <f t="shared" si="23"/>
        <v>1.0691528328098307E-3</v>
      </c>
      <c r="Q143" s="52">
        <f t="shared" si="23"/>
        <v>1.4620616057285764E-3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8.8851339941555918E-2</v>
      </c>
      <c r="C145" s="50">
        <f t="shared" si="25"/>
        <v>9.1722235398333005E-2</v>
      </c>
      <c r="D145" s="50">
        <f t="shared" si="25"/>
        <v>5.2664864104262812E-2</v>
      </c>
      <c r="E145" s="50">
        <f t="shared" si="25"/>
        <v>8.4819185719281612E-2</v>
      </c>
      <c r="F145" s="50">
        <f t="shared" si="25"/>
        <v>0.1003399032397994</v>
      </c>
      <c r="G145" s="50">
        <f t="shared" si="25"/>
        <v>7.9455245545747136E-2</v>
      </c>
      <c r="H145" s="50">
        <f t="shared" si="25"/>
        <v>7.6861609501666123E-2</v>
      </c>
      <c r="I145" s="50">
        <f t="shared" si="25"/>
        <v>8.9250207438156454E-2</v>
      </c>
      <c r="J145" s="50">
        <f t="shared" si="25"/>
        <v>0.12734434962651231</v>
      </c>
      <c r="K145" s="50">
        <f t="shared" si="25"/>
        <v>0.1061472796873124</v>
      </c>
      <c r="L145" s="50">
        <f t="shared" si="25"/>
        <v>0.11805622104905567</v>
      </c>
      <c r="M145" s="50">
        <f t="shared" si="25"/>
        <v>0.11956789685322863</v>
      </c>
      <c r="N145" s="50">
        <f t="shared" si="25"/>
        <v>0.13593142867067504</v>
      </c>
      <c r="O145" s="50">
        <f t="shared" si="25"/>
        <v>0.13446041540157722</v>
      </c>
      <c r="P145" s="50">
        <f t="shared" si="25"/>
        <v>0.15293233851475008</v>
      </c>
      <c r="Q145" s="50">
        <f t="shared" si="25"/>
        <v>0.16285499944691964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2.4768847715020729E-4</v>
      </c>
      <c r="M146" s="52">
        <f t="shared" si="26"/>
        <v>2.1292917966050963E-4</v>
      </c>
      <c r="N146" s="52">
        <f t="shared" si="26"/>
        <v>2.022144990808979E-4</v>
      </c>
      <c r="O146" s="52">
        <f t="shared" si="26"/>
        <v>1.8631771752666124E-4</v>
      </c>
      <c r="P146" s="52">
        <f t="shared" si="26"/>
        <v>1.706059829153295E-4</v>
      </c>
      <c r="Q146" s="52">
        <f t="shared" si="26"/>
        <v>1.369749984805256E-4</v>
      </c>
    </row>
    <row r="147" spans="1:17" ht="11.45" customHeight="1" x14ac:dyDescent="0.25">
      <c r="A147" s="53" t="s">
        <v>58</v>
      </c>
      <c r="B147" s="52">
        <f t="shared" ref="B147:Q147" si="27">IF(B29=0,0,B29/B$17)</f>
        <v>8.8851339941555918E-2</v>
      </c>
      <c r="C147" s="52">
        <f t="shared" si="27"/>
        <v>9.1722235398333005E-2</v>
      </c>
      <c r="D147" s="52">
        <f t="shared" si="27"/>
        <v>5.2664864104262812E-2</v>
      </c>
      <c r="E147" s="52">
        <f t="shared" si="27"/>
        <v>8.4819185719281612E-2</v>
      </c>
      <c r="F147" s="52">
        <f t="shared" si="27"/>
        <v>0.1003399032397994</v>
      </c>
      <c r="G147" s="52">
        <f t="shared" si="27"/>
        <v>7.9455245545747136E-2</v>
      </c>
      <c r="H147" s="52">
        <f t="shared" si="27"/>
        <v>7.6861609501666123E-2</v>
      </c>
      <c r="I147" s="52">
        <f t="shared" si="27"/>
        <v>8.9250207438156454E-2</v>
      </c>
      <c r="J147" s="52">
        <f t="shared" si="27"/>
        <v>0.12734434962651231</v>
      </c>
      <c r="K147" s="52">
        <f t="shared" si="27"/>
        <v>0.1061472796873124</v>
      </c>
      <c r="L147" s="52">
        <f t="shared" si="27"/>
        <v>0.11780853257190545</v>
      </c>
      <c r="M147" s="52">
        <f t="shared" si="27"/>
        <v>0.11935496767356811</v>
      </c>
      <c r="N147" s="52">
        <f t="shared" si="27"/>
        <v>0.13572921417159417</v>
      </c>
      <c r="O147" s="52">
        <f t="shared" si="27"/>
        <v>0.13427409768405058</v>
      </c>
      <c r="P147" s="52">
        <f t="shared" si="27"/>
        <v>0.15276173253183475</v>
      </c>
      <c r="Q147" s="52">
        <f t="shared" si="27"/>
        <v>0.16271802444843914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0.37909577356442897</v>
      </c>
      <c r="C151" s="56">
        <f t="shared" si="31"/>
        <v>0.36374455476211837</v>
      </c>
      <c r="D151" s="56">
        <f t="shared" si="31"/>
        <v>0.11137784724152855</v>
      </c>
      <c r="E151" s="56">
        <f t="shared" si="31"/>
        <v>0.26456953768499425</v>
      </c>
      <c r="F151" s="56">
        <f t="shared" si="31"/>
        <v>0.42046531088815092</v>
      </c>
      <c r="G151" s="56">
        <f t="shared" si="31"/>
        <v>0.21402629244741861</v>
      </c>
      <c r="H151" s="56">
        <f t="shared" si="31"/>
        <v>0.19774275071380495</v>
      </c>
      <c r="I151" s="56">
        <f t="shared" si="31"/>
        <v>0.25218750436186893</v>
      </c>
      <c r="J151" s="56">
        <f t="shared" si="31"/>
        <v>0.35749771397436486</v>
      </c>
      <c r="K151" s="56">
        <f t="shared" si="31"/>
        <v>0.30425833436651761</v>
      </c>
      <c r="L151" s="56">
        <f t="shared" si="31"/>
        <v>0.25893726993935146</v>
      </c>
      <c r="M151" s="56">
        <f t="shared" si="31"/>
        <v>0.2326538483356029</v>
      </c>
      <c r="N151" s="56">
        <f t="shared" si="31"/>
        <v>0.21391699957181662</v>
      </c>
      <c r="O151" s="56">
        <f t="shared" si="31"/>
        <v>0.20845438315603068</v>
      </c>
      <c r="P151" s="56">
        <f t="shared" si="31"/>
        <v>0.20504676853675532</v>
      </c>
      <c r="Q151" s="56">
        <f t="shared" si="31"/>
        <v>0.19289729685543949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0.10603220388739809</v>
      </c>
      <c r="C152" s="54">
        <f t="shared" si="32"/>
        <v>0.10764960376552016</v>
      </c>
      <c r="D152" s="54">
        <f t="shared" si="32"/>
        <v>6.6161709438517791E-2</v>
      </c>
      <c r="E152" s="54">
        <f t="shared" si="32"/>
        <v>0.10064841476205741</v>
      </c>
      <c r="F152" s="54">
        <f t="shared" si="32"/>
        <v>0.11315541443468249</v>
      </c>
      <c r="G152" s="54">
        <f t="shared" si="32"/>
        <v>9.2418554789156976E-2</v>
      </c>
      <c r="H152" s="54">
        <f t="shared" si="32"/>
        <v>9.1205343065910313E-2</v>
      </c>
      <c r="I152" s="54">
        <f t="shared" si="32"/>
        <v>0.11176761368996721</v>
      </c>
      <c r="J152" s="54">
        <f t="shared" si="32"/>
        <v>0.15681853872837498</v>
      </c>
      <c r="K152" s="54">
        <f t="shared" si="32"/>
        <v>0.1366092922477283</v>
      </c>
      <c r="L152" s="54">
        <f t="shared" si="32"/>
        <v>0.12749437139154846</v>
      </c>
      <c r="M152" s="54">
        <f t="shared" si="32"/>
        <v>0.12024768546635033</v>
      </c>
      <c r="N152" s="54">
        <f t="shared" si="32"/>
        <v>0.11459675701662018</v>
      </c>
      <c r="O152" s="54">
        <f t="shared" si="32"/>
        <v>0.11201947975016155</v>
      </c>
      <c r="P152" s="54">
        <f t="shared" si="32"/>
        <v>0.12181623761351759</v>
      </c>
      <c r="Q152" s="54">
        <f t="shared" si="32"/>
        <v>0.11848102186026267</v>
      </c>
    </row>
    <row r="153" spans="1:17" ht="11.45" customHeight="1" x14ac:dyDescent="0.25">
      <c r="A153" s="53" t="s">
        <v>59</v>
      </c>
      <c r="B153" s="52">
        <f t="shared" ref="B153:Q153" si="33">IF(B35=0,0,B35/B$17)</f>
        <v>3.8499751105670215E-3</v>
      </c>
      <c r="C153" s="52">
        <f t="shared" si="33"/>
        <v>4.8994404886671516E-3</v>
      </c>
      <c r="D153" s="52">
        <f t="shared" si="33"/>
        <v>7.4230432292152499E-3</v>
      </c>
      <c r="E153" s="52">
        <f t="shared" si="33"/>
        <v>5.5618948715179242E-3</v>
      </c>
      <c r="F153" s="52">
        <f t="shared" si="33"/>
        <v>4.272155038893592E-3</v>
      </c>
      <c r="G153" s="52">
        <f t="shared" si="33"/>
        <v>5.9018939956802475E-3</v>
      </c>
      <c r="H153" s="52">
        <f t="shared" si="33"/>
        <v>5.5869926728536988E-3</v>
      </c>
      <c r="I153" s="52">
        <f t="shared" si="33"/>
        <v>5.5319424759381021E-3</v>
      </c>
      <c r="J153" s="52">
        <f t="shared" si="33"/>
        <v>3.2264118287764713E-3</v>
      </c>
      <c r="K153" s="52">
        <f t="shared" si="33"/>
        <v>3.6743898834237332E-3</v>
      </c>
      <c r="L153" s="52">
        <f t="shared" si="33"/>
        <v>3.7212506194808565E-3</v>
      </c>
      <c r="M153" s="52">
        <f t="shared" si="33"/>
        <v>3.454192272823346E-3</v>
      </c>
      <c r="N153" s="52">
        <f t="shared" si="33"/>
        <v>3.3481245005806768E-3</v>
      </c>
      <c r="O153" s="52">
        <f t="shared" si="33"/>
        <v>3.2917838312889274E-3</v>
      </c>
      <c r="P153" s="52">
        <f t="shared" si="33"/>
        <v>5.211480699296233E-3</v>
      </c>
      <c r="Q153" s="52">
        <f t="shared" si="33"/>
        <v>4.8003231833576776E-3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0.10218222877683107</v>
      </c>
      <c r="C154" s="52">
        <f t="shared" si="34"/>
        <v>0.102750163276853</v>
      </c>
      <c r="D154" s="52">
        <f t="shared" si="34"/>
        <v>5.8738666209302536E-2</v>
      </c>
      <c r="E154" s="52">
        <f t="shared" si="34"/>
        <v>9.5086519890539484E-2</v>
      </c>
      <c r="F154" s="52">
        <f t="shared" si="34"/>
        <v>0.1088832593957889</v>
      </c>
      <c r="G154" s="52">
        <f t="shared" si="34"/>
        <v>8.6516660793476724E-2</v>
      </c>
      <c r="H154" s="52">
        <f t="shared" si="34"/>
        <v>8.5618350393056625E-2</v>
      </c>
      <c r="I154" s="52">
        <f t="shared" si="34"/>
        <v>0.10623567121402909</v>
      </c>
      <c r="J154" s="52">
        <f t="shared" si="34"/>
        <v>0.1535921268995985</v>
      </c>
      <c r="K154" s="52">
        <f t="shared" si="34"/>
        <v>0.13293490236430458</v>
      </c>
      <c r="L154" s="52">
        <f t="shared" si="34"/>
        <v>0.12377312077206758</v>
      </c>
      <c r="M154" s="52">
        <f t="shared" si="34"/>
        <v>0.11679349319352698</v>
      </c>
      <c r="N154" s="52">
        <f t="shared" si="34"/>
        <v>0.1112486325160395</v>
      </c>
      <c r="O154" s="52">
        <f t="shared" si="34"/>
        <v>0.10872769591887262</v>
      </c>
      <c r="P154" s="52">
        <f t="shared" si="34"/>
        <v>0.11660475691422136</v>
      </c>
      <c r="Q154" s="52">
        <f t="shared" si="34"/>
        <v>0.113680698676905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0.27306356967703083</v>
      </c>
      <c r="C158" s="50">
        <f t="shared" si="38"/>
        <v>0.25609495099659818</v>
      </c>
      <c r="D158" s="50">
        <f t="shared" si="38"/>
        <v>4.5216137803010779E-2</v>
      </c>
      <c r="E158" s="50">
        <f t="shared" si="38"/>
        <v>0.16392112292293684</v>
      </c>
      <c r="F158" s="50">
        <f t="shared" si="38"/>
        <v>0.30730989645346846</v>
      </c>
      <c r="G158" s="50">
        <f t="shared" si="38"/>
        <v>0.12160773765826163</v>
      </c>
      <c r="H158" s="50">
        <f t="shared" si="38"/>
        <v>0.10653740764789468</v>
      </c>
      <c r="I158" s="50">
        <f t="shared" si="38"/>
        <v>0.14041989067190172</v>
      </c>
      <c r="J158" s="50">
        <f t="shared" si="38"/>
        <v>0.20067917524598991</v>
      </c>
      <c r="K158" s="50">
        <f t="shared" si="38"/>
        <v>0.16764904211878931</v>
      </c>
      <c r="L158" s="50">
        <f t="shared" si="38"/>
        <v>0.13144289854780297</v>
      </c>
      <c r="M158" s="50">
        <f t="shared" si="38"/>
        <v>0.11240616286925259</v>
      </c>
      <c r="N158" s="50">
        <f t="shared" si="38"/>
        <v>9.9320242555196434E-2</v>
      </c>
      <c r="O158" s="50">
        <f t="shared" si="38"/>
        <v>9.6434903405869118E-2</v>
      </c>
      <c r="P158" s="50">
        <f t="shared" si="38"/>
        <v>8.3230530923237761E-2</v>
      </c>
      <c r="Q158" s="50">
        <f t="shared" si="38"/>
        <v>7.4416274995176834E-2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0.27306356967703083</v>
      </c>
      <c r="C159" s="52">
        <f t="shared" si="39"/>
        <v>0.25609495099659818</v>
      </c>
      <c r="D159" s="52">
        <f t="shared" si="39"/>
        <v>4.5216137803010779E-2</v>
      </c>
      <c r="E159" s="52">
        <f t="shared" si="39"/>
        <v>0.16392112292293684</v>
      </c>
      <c r="F159" s="52">
        <f t="shared" si="39"/>
        <v>0.30730989645346846</v>
      </c>
      <c r="G159" s="52">
        <f t="shared" si="39"/>
        <v>0.12160773765826163</v>
      </c>
      <c r="H159" s="52">
        <f t="shared" si="39"/>
        <v>0.10653740764789468</v>
      </c>
      <c r="I159" s="52">
        <f t="shared" si="39"/>
        <v>0.14041989067190172</v>
      </c>
      <c r="J159" s="52">
        <f t="shared" si="39"/>
        <v>0.20067917524598991</v>
      </c>
      <c r="K159" s="52">
        <f t="shared" si="39"/>
        <v>0.16764904211878931</v>
      </c>
      <c r="L159" s="52">
        <f t="shared" si="39"/>
        <v>0.13144289854780297</v>
      </c>
      <c r="M159" s="52">
        <f t="shared" si="39"/>
        <v>0.11240616286925259</v>
      </c>
      <c r="N159" s="52">
        <f t="shared" si="39"/>
        <v>9.9320242555196434E-2</v>
      </c>
      <c r="O159" s="52">
        <f t="shared" si="39"/>
        <v>9.6434903405869118E-2</v>
      </c>
      <c r="P159" s="52">
        <f t="shared" si="39"/>
        <v>8.3230530923237761E-2</v>
      </c>
      <c r="Q159" s="52">
        <f t="shared" si="39"/>
        <v>7.4416274995176834E-2</v>
      </c>
    </row>
    <row r="160" spans="1:17" ht="11.45" customHeight="1" x14ac:dyDescent="0.25">
      <c r="A160" s="47" t="s">
        <v>22</v>
      </c>
      <c r="B160" s="46">
        <f t="shared" ref="B160:Q160" si="40">IF(B42=0,0,B42/B$17)</f>
        <v>0</v>
      </c>
      <c r="C160" s="46">
        <f t="shared" si="40"/>
        <v>0</v>
      </c>
      <c r="D160" s="46">
        <f t="shared" si="40"/>
        <v>0</v>
      </c>
      <c r="E160" s="46">
        <f t="shared" si="40"/>
        <v>0</v>
      </c>
      <c r="F160" s="46">
        <f t="shared" si="40"/>
        <v>0</v>
      </c>
      <c r="G160" s="46">
        <f t="shared" si="40"/>
        <v>0</v>
      </c>
      <c r="H160" s="46">
        <f t="shared" si="40"/>
        <v>0</v>
      </c>
      <c r="I160" s="46">
        <f t="shared" si="40"/>
        <v>0</v>
      </c>
      <c r="J160" s="46">
        <f t="shared" si="40"/>
        <v>0</v>
      </c>
      <c r="K160" s="46">
        <f t="shared" si="40"/>
        <v>0</v>
      </c>
      <c r="L160" s="46">
        <f t="shared" si="40"/>
        <v>0</v>
      </c>
      <c r="M160" s="46">
        <f t="shared" si="40"/>
        <v>0</v>
      </c>
      <c r="N160" s="46">
        <f t="shared" si="40"/>
        <v>0</v>
      </c>
      <c r="O160" s="46">
        <f t="shared" si="40"/>
        <v>0</v>
      </c>
      <c r="P160" s="46">
        <f t="shared" si="40"/>
        <v>0</v>
      </c>
      <c r="Q160" s="46">
        <f t="shared" si="4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235023</v>
      </c>
      <c r="C3" s="41">
        <f>TrRoad_act!C57</f>
        <v>241828</v>
      </c>
      <c r="D3" s="41">
        <f>TrRoad_act!D57</f>
        <v>249013</v>
      </c>
      <c r="E3" s="41">
        <f>TrRoad_act!E57</f>
        <v>256749</v>
      </c>
      <c r="F3" s="41">
        <f>TrRoad_act!F57</f>
        <v>258691</v>
      </c>
      <c r="G3" s="41">
        <f>TrRoad_act!G57</f>
        <v>259262</v>
      </c>
      <c r="H3" s="41">
        <f>TrRoad_act!H57</f>
        <v>266153</v>
      </c>
      <c r="I3" s="41">
        <f>TrRoad_act!I57</f>
        <v>274144</v>
      </c>
      <c r="J3" s="41">
        <f>TrRoad_act!J57</f>
        <v>280622</v>
      </c>
      <c r="K3" s="41">
        <f>TrRoad_act!K57</f>
        <v>286389</v>
      </c>
      <c r="L3" s="41">
        <f>TrRoad_act!L57</f>
        <v>298160</v>
      </c>
      <c r="M3" s="41">
        <f>TrRoad_act!M57</f>
        <v>305338</v>
      </c>
      <c r="N3" s="41">
        <f>TrRoad_act!N57</f>
        <v>308012</v>
      </c>
      <c r="O3" s="41">
        <f>TrRoad_act!O57</f>
        <v>316198</v>
      </c>
      <c r="P3" s="41">
        <f>TrRoad_act!P57</f>
        <v>328102</v>
      </c>
      <c r="Q3" s="41">
        <f>TrRoad_act!Q57</f>
        <v>339616</v>
      </c>
    </row>
    <row r="4" spans="1:17" ht="11.45" customHeight="1" x14ac:dyDescent="0.25">
      <c r="A4" s="25" t="s">
        <v>39</v>
      </c>
      <c r="B4" s="40">
        <f>TrRoad_act!B58</f>
        <v>195845</v>
      </c>
      <c r="C4" s="40">
        <f>TrRoad_act!C58</f>
        <v>202671</v>
      </c>
      <c r="D4" s="40">
        <f>TrRoad_act!D58</f>
        <v>209729</v>
      </c>
      <c r="E4" s="40">
        <f>TrRoad_act!E58</f>
        <v>216925</v>
      </c>
      <c r="F4" s="40">
        <f>TrRoad_act!F58</f>
        <v>218922</v>
      </c>
      <c r="G4" s="40">
        <f>TrRoad_act!G58</f>
        <v>219630</v>
      </c>
      <c r="H4" s="40">
        <f>TrRoad_act!H58</f>
        <v>225610</v>
      </c>
      <c r="I4" s="40">
        <f>TrRoad_act!I58</f>
        <v>232706</v>
      </c>
      <c r="J4" s="40">
        <f>TrRoad_act!J58</f>
        <v>238667</v>
      </c>
      <c r="K4" s="40">
        <f>TrRoad_act!K58</f>
        <v>245153</v>
      </c>
      <c r="L4" s="40">
        <f>TrRoad_act!L58</f>
        <v>256841</v>
      </c>
      <c r="M4" s="40">
        <f>TrRoad_act!M58</f>
        <v>264053</v>
      </c>
      <c r="N4" s="40">
        <f>TrRoad_act!N58</f>
        <v>266642</v>
      </c>
      <c r="O4" s="40">
        <f>TrRoad_act!O58</f>
        <v>274250</v>
      </c>
      <c r="P4" s="40">
        <f>TrRoad_act!P58</f>
        <v>285685</v>
      </c>
      <c r="Q4" s="40">
        <f>TrRoad_act!Q58</f>
        <v>296335</v>
      </c>
    </row>
    <row r="5" spans="1:17" ht="11.45" customHeight="1" x14ac:dyDescent="0.25">
      <c r="A5" s="23" t="s">
        <v>30</v>
      </c>
      <c r="B5" s="39">
        <f>TrRoad_act!B59</f>
        <v>12167</v>
      </c>
      <c r="C5" s="39">
        <f>TrRoad_act!C59</f>
        <v>12605</v>
      </c>
      <c r="D5" s="39">
        <f>TrRoad_act!D59</f>
        <v>13097</v>
      </c>
      <c r="E5" s="39">
        <f>TrRoad_act!E59</f>
        <v>13420</v>
      </c>
      <c r="F5" s="39">
        <f>TrRoad_act!F59</f>
        <v>12639</v>
      </c>
      <c r="G5" s="39">
        <f>TrRoad_act!G59</f>
        <v>11905</v>
      </c>
      <c r="H5" s="39">
        <f>TrRoad_act!H59</f>
        <v>12192</v>
      </c>
      <c r="I5" s="39">
        <f>TrRoad_act!I59</f>
        <v>12695</v>
      </c>
      <c r="J5" s="39">
        <f>TrRoad_act!J59</f>
        <v>14310</v>
      </c>
      <c r="K5" s="39">
        <f>TrRoad_act!K59</f>
        <v>14402</v>
      </c>
      <c r="L5" s="39">
        <f>TrRoad_act!L59</f>
        <v>14047</v>
      </c>
      <c r="M5" s="39">
        <f>TrRoad_act!M59</f>
        <v>14758</v>
      </c>
      <c r="N5" s="39">
        <f>TrRoad_act!N59</f>
        <v>15021</v>
      </c>
      <c r="O5" s="39">
        <f>TrRoad_act!O59</f>
        <v>16102</v>
      </c>
      <c r="P5" s="39">
        <f>TrRoad_act!P59</f>
        <v>17555</v>
      </c>
      <c r="Q5" s="39">
        <f>TrRoad_act!Q59</f>
        <v>19206</v>
      </c>
    </row>
    <row r="6" spans="1:17" ht="11.45" customHeight="1" x14ac:dyDescent="0.25">
      <c r="A6" s="19" t="s">
        <v>29</v>
      </c>
      <c r="B6" s="38">
        <f>TrRoad_act!B60</f>
        <v>182105</v>
      </c>
      <c r="C6" s="38">
        <f>TrRoad_act!C60</f>
        <v>188495</v>
      </c>
      <c r="D6" s="38">
        <f>TrRoad_act!D60</f>
        <v>195055</v>
      </c>
      <c r="E6" s="38">
        <f>TrRoad_act!E60</f>
        <v>201924</v>
      </c>
      <c r="F6" s="38">
        <f>TrRoad_act!F60</f>
        <v>204702</v>
      </c>
      <c r="G6" s="38">
        <f>TrRoad_act!G60</f>
        <v>206148</v>
      </c>
      <c r="H6" s="38">
        <f>TrRoad_act!H60</f>
        <v>211840</v>
      </c>
      <c r="I6" s="38">
        <f>TrRoad_act!I60</f>
        <v>218429</v>
      </c>
      <c r="J6" s="38">
        <f>TrRoad_act!J60</f>
        <v>222775</v>
      </c>
      <c r="K6" s="38">
        <f>TrRoad_act!K60</f>
        <v>229016</v>
      </c>
      <c r="L6" s="38">
        <f>TrRoad_act!L60</f>
        <v>240943</v>
      </c>
      <c r="M6" s="38">
        <f>TrRoad_act!M60</f>
        <v>247539</v>
      </c>
      <c r="N6" s="38">
        <f>TrRoad_act!N60</f>
        <v>249875</v>
      </c>
      <c r="O6" s="38">
        <f>TrRoad_act!O60</f>
        <v>256436</v>
      </c>
      <c r="P6" s="38">
        <f>TrRoad_act!P60</f>
        <v>266335</v>
      </c>
      <c r="Q6" s="38">
        <f>TrRoad_act!Q60</f>
        <v>275177</v>
      </c>
    </row>
    <row r="7" spans="1:17" ht="11.45" customHeight="1" x14ac:dyDescent="0.25">
      <c r="A7" s="62" t="s">
        <v>59</v>
      </c>
      <c r="B7" s="42">
        <f>TrRoad_act!B61</f>
        <v>155927</v>
      </c>
      <c r="C7" s="42">
        <f>TrRoad_act!C61</f>
        <v>159509</v>
      </c>
      <c r="D7" s="42">
        <f>TrRoad_act!D61</f>
        <v>164132</v>
      </c>
      <c r="E7" s="42">
        <f>TrRoad_act!E61</f>
        <v>169534</v>
      </c>
      <c r="F7" s="42">
        <f>TrRoad_act!F61</f>
        <v>171445</v>
      </c>
      <c r="G7" s="42">
        <f>TrRoad_act!G61</f>
        <v>172297</v>
      </c>
      <c r="H7" s="42">
        <f>TrRoad_act!H61</f>
        <v>177080</v>
      </c>
      <c r="I7" s="42">
        <f>TrRoad_act!I61</f>
        <v>182663</v>
      </c>
      <c r="J7" s="42">
        <f>TrRoad_act!J61</f>
        <v>186088</v>
      </c>
      <c r="K7" s="42">
        <f>TrRoad_act!K61</f>
        <v>190756</v>
      </c>
      <c r="L7" s="42">
        <f>TrRoad_act!L61</f>
        <v>173252</v>
      </c>
      <c r="M7" s="42">
        <f>TrRoad_act!M61</f>
        <v>175812</v>
      </c>
      <c r="N7" s="42">
        <f>TrRoad_act!N61</f>
        <v>175215</v>
      </c>
      <c r="O7" s="42">
        <f>TrRoad_act!O61</f>
        <v>178079</v>
      </c>
      <c r="P7" s="42">
        <f>TrRoad_act!P61</f>
        <v>183303</v>
      </c>
      <c r="Q7" s="42">
        <f>TrRoad_act!Q61</f>
        <v>188764</v>
      </c>
    </row>
    <row r="8" spans="1:17" ht="11.45" customHeight="1" x14ac:dyDescent="0.25">
      <c r="A8" s="62" t="s">
        <v>58</v>
      </c>
      <c r="B8" s="42">
        <f>TrRoad_act!B62</f>
        <v>26178</v>
      </c>
      <c r="C8" s="42">
        <f>TrRoad_act!C62</f>
        <v>28986</v>
      </c>
      <c r="D8" s="42">
        <f>TrRoad_act!D62</f>
        <v>30923</v>
      </c>
      <c r="E8" s="42">
        <f>TrRoad_act!E62</f>
        <v>32381</v>
      </c>
      <c r="F8" s="42">
        <f>TrRoad_act!F62</f>
        <v>33244</v>
      </c>
      <c r="G8" s="42">
        <f>TrRoad_act!G62</f>
        <v>33836</v>
      </c>
      <c r="H8" s="42">
        <f>TrRoad_act!H62</f>
        <v>34743</v>
      </c>
      <c r="I8" s="42">
        <f>TrRoad_act!I62</f>
        <v>35739</v>
      </c>
      <c r="J8" s="42">
        <f>TrRoad_act!J62</f>
        <v>36657</v>
      </c>
      <c r="K8" s="42">
        <f>TrRoad_act!K62</f>
        <v>38227</v>
      </c>
      <c r="L8" s="42">
        <f>TrRoad_act!L62</f>
        <v>67467</v>
      </c>
      <c r="M8" s="42">
        <f>TrRoad_act!M62</f>
        <v>71474</v>
      </c>
      <c r="N8" s="42">
        <f>TrRoad_act!N62</f>
        <v>74345</v>
      </c>
      <c r="O8" s="42">
        <f>TrRoad_act!O62</f>
        <v>77854</v>
      </c>
      <c r="P8" s="42">
        <f>TrRoad_act!P62</f>
        <v>82144</v>
      </c>
      <c r="Q8" s="42">
        <f>TrRoad_act!Q62</f>
        <v>85178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0</v>
      </c>
      <c r="H9" s="42">
        <f>TrRoad_act!H63</f>
        <v>0</v>
      </c>
      <c r="I9" s="42">
        <f>TrRoad_act!I63</f>
        <v>0</v>
      </c>
      <c r="J9" s="42">
        <f>TrRoad_act!J63</f>
        <v>0</v>
      </c>
      <c r="K9" s="42">
        <f>TrRoad_act!K63</f>
        <v>0</v>
      </c>
      <c r="L9" s="42">
        <f>TrRoad_act!L63</f>
        <v>0</v>
      </c>
      <c r="M9" s="42">
        <f>TrRoad_act!M63</f>
        <v>0</v>
      </c>
      <c r="N9" s="42">
        <f>TrRoad_act!N63</f>
        <v>0</v>
      </c>
      <c r="O9" s="42">
        <f>TrRoad_act!O63</f>
        <v>0</v>
      </c>
      <c r="P9" s="42">
        <f>TrRoad_act!P63</f>
        <v>0</v>
      </c>
      <c r="Q9" s="42">
        <f>TrRoad_act!Q63</f>
        <v>0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188</v>
      </c>
      <c r="M11" s="42">
        <f>TrRoad_act!M65</f>
        <v>223</v>
      </c>
      <c r="N11" s="42">
        <f>TrRoad_act!N65</f>
        <v>282</v>
      </c>
      <c r="O11" s="42">
        <f>TrRoad_act!O65</f>
        <v>450</v>
      </c>
      <c r="P11" s="42">
        <f>TrRoad_act!P65</f>
        <v>792</v>
      </c>
      <c r="Q11" s="42">
        <f>TrRoad_act!Q65</f>
        <v>1127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9</v>
      </c>
      <c r="F12" s="42">
        <f>TrRoad_act!F66</f>
        <v>13</v>
      </c>
      <c r="G12" s="42">
        <f>TrRoad_act!G66</f>
        <v>15</v>
      </c>
      <c r="H12" s="42">
        <f>TrRoad_act!H66</f>
        <v>17</v>
      </c>
      <c r="I12" s="42">
        <f>TrRoad_act!I66</f>
        <v>27</v>
      </c>
      <c r="J12" s="42">
        <f>TrRoad_act!J66</f>
        <v>30</v>
      </c>
      <c r="K12" s="42">
        <f>TrRoad_act!K66</f>
        <v>33</v>
      </c>
      <c r="L12" s="42">
        <f>TrRoad_act!L66</f>
        <v>36</v>
      </c>
      <c r="M12" s="42">
        <f>TrRoad_act!M66</f>
        <v>30</v>
      </c>
      <c r="N12" s="42">
        <f>TrRoad_act!N66</f>
        <v>33</v>
      </c>
      <c r="O12" s="42">
        <f>TrRoad_act!O66</f>
        <v>53</v>
      </c>
      <c r="P12" s="42">
        <f>TrRoad_act!P66</f>
        <v>96</v>
      </c>
      <c r="Q12" s="42">
        <f>TrRoad_act!Q66</f>
        <v>108</v>
      </c>
    </row>
    <row r="13" spans="1:17" ht="11.45" customHeight="1" x14ac:dyDescent="0.25">
      <c r="A13" s="19" t="s">
        <v>28</v>
      </c>
      <c r="B13" s="38">
        <f>TrRoad_act!B67</f>
        <v>1573</v>
      </c>
      <c r="C13" s="38">
        <f>TrRoad_act!C67</f>
        <v>1571</v>
      </c>
      <c r="D13" s="38">
        <f>TrRoad_act!D67</f>
        <v>1577</v>
      </c>
      <c r="E13" s="38">
        <f>TrRoad_act!E67</f>
        <v>1581</v>
      </c>
      <c r="F13" s="38">
        <f>TrRoad_act!F67</f>
        <v>1581</v>
      </c>
      <c r="G13" s="38">
        <f>TrRoad_act!G67</f>
        <v>1577</v>
      </c>
      <c r="H13" s="38">
        <f>TrRoad_act!H67</f>
        <v>1578</v>
      </c>
      <c r="I13" s="38">
        <f>TrRoad_act!I67</f>
        <v>1582</v>
      </c>
      <c r="J13" s="38">
        <f>TrRoad_act!J67</f>
        <v>1582</v>
      </c>
      <c r="K13" s="38">
        <f>TrRoad_act!K67</f>
        <v>1735</v>
      </c>
      <c r="L13" s="38">
        <f>TrRoad_act!L67</f>
        <v>1851</v>
      </c>
      <c r="M13" s="38">
        <f>TrRoad_act!M67</f>
        <v>1756</v>
      </c>
      <c r="N13" s="38">
        <f>TrRoad_act!N67</f>
        <v>1746</v>
      </c>
      <c r="O13" s="38">
        <f>TrRoad_act!O67</f>
        <v>1712</v>
      </c>
      <c r="P13" s="38">
        <f>TrRoad_act!P67</f>
        <v>1795</v>
      </c>
      <c r="Q13" s="38">
        <f>TrRoad_act!Q67</f>
        <v>1952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18</v>
      </c>
      <c r="M14" s="37">
        <f>TrRoad_act!M68</f>
        <v>15</v>
      </c>
      <c r="N14" s="37">
        <f>TrRoad_act!N68</f>
        <v>14</v>
      </c>
      <c r="O14" s="37">
        <f>TrRoad_act!O68</f>
        <v>13</v>
      </c>
      <c r="P14" s="37">
        <f>TrRoad_act!P68</f>
        <v>12</v>
      </c>
      <c r="Q14" s="37">
        <f>TrRoad_act!Q68</f>
        <v>10</v>
      </c>
    </row>
    <row r="15" spans="1:17" ht="11.45" customHeight="1" x14ac:dyDescent="0.25">
      <c r="A15" s="62" t="s">
        <v>58</v>
      </c>
      <c r="B15" s="37">
        <f>TrRoad_act!B69</f>
        <v>1573</v>
      </c>
      <c r="C15" s="37">
        <f>TrRoad_act!C69</f>
        <v>1571</v>
      </c>
      <c r="D15" s="37">
        <f>TrRoad_act!D69</f>
        <v>1577</v>
      </c>
      <c r="E15" s="37">
        <f>TrRoad_act!E69</f>
        <v>1581</v>
      </c>
      <c r="F15" s="37">
        <f>TrRoad_act!F69</f>
        <v>1581</v>
      </c>
      <c r="G15" s="37">
        <f>TrRoad_act!G69</f>
        <v>1577</v>
      </c>
      <c r="H15" s="37">
        <f>TrRoad_act!H69</f>
        <v>1578</v>
      </c>
      <c r="I15" s="37">
        <f>TrRoad_act!I69</f>
        <v>1582</v>
      </c>
      <c r="J15" s="37">
        <f>TrRoad_act!J69</f>
        <v>1582</v>
      </c>
      <c r="K15" s="37">
        <f>TrRoad_act!K69</f>
        <v>1735</v>
      </c>
      <c r="L15" s="37">
        <f>TrRoad_act!L69</f>
        <v>1833</v>
      </c>
      <c r="M15" s="37">
        <f>TrRoad_act!M69</f>
        <v>1741</v>
      </c>
      <c r="N15" s="37">
        <f>TrRoad_act!N69</f>
        <v>1732</v>
      </c>
      <c r="O15" s="37">
        <f>TrRoad_act!O69</f>
        <v>1699</v>
      </c>
      <c r="P15" s="37">
        <f>TrRoad_act!P69</f>
        <v>1783</v>
      </c>
      <c r="Q15" s="37">
        <f>TrRoad_act!Q69</f>
        <v>1942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0</v>
      </c>
      <c r="P18" s="37">
        <f>TrRoad_act!P72</f>
        <v>0</v>
      </c>
      <c r="Q18" s="37">
        <f>TrRoad_act!Q72</f>
        <v>0</v>
      </c>
    </row>
    <row r="19" spans="1:17" ht="11.45" customHeight="1" x14ac:dyDescent="0.25">
      <c r="A19" s="25" t="s">
        <v>18</v>
      </c>
      <c r="B19" s="40">
        <f>TrRoad_act!B73</f>
        <v>39178</v>
      </c>
      <c r="C19" s="40">
        <f>TrRoad_act!C73</f>
        <v>39157</v>
      </c>
      <c r="D19" s="40">
        <f>TrRoad_act!D73</f>
        <v>39284</v>
      </c>
      <c r="E19" s="40">
        <f>TrRoad_act!E73</f>
        <v>39824</v>
      </c>
      <c r="F19" s="40">
        <f>TrRoad_act!F73</f>
        <v>39769</v>
      </c>
      <c r="G19" s="40">
        <f>TrRoad_act!G73</f>
        <v>39632</v>
      </c>
      <c r="H19" s="40">
        <f>TrRoad_act!H73</f>
        <v>40543</v>
      </c>
      <c r="I19" s="40">
        <f>TrRoad_act!I73</f>
        <v>41438</v>
      </c>
      <c r="J19" s="40">
        <f>TrRoad_act!J73</f>
        <v>41955</v>
      </c>
      <c r="K19" s="40">
        <f>TrRoad_act!K73</f>
        <v>41236</v>
      </c>
      <c r="L19" s="40">
        <f>TrRoad_act!L73</f>
        <v>41319</v>
      </c>
      <c r="M19" s="40">
        <f>TrRoad_act!M73</f>
        <v>41285</v>
      </c>
      <c r="N19" s="40">
        <f>TrRoad_act!N73</f>
        <v>41370</v>
      </c>
      <c r="O19" s="40">
        <f>TrRoad_act!O73</f>
        <v>41948</v>
      </c>
      <c r="P19" s="40">
        <f>TrRoad_act!P73</f>
        <v>42417</v>
      </c>
      <c r="Q19" s="40">
        <f>TrRoad_act!Q73</f>
        <v>43281</v>
      </c>
    </row>
    <row r="20" spans="1:17" ht="11.45" customHeight="1" x14ac:dyDescent="0.25">
      <c r="A20" s="23" t="s">
        <v>27</v>
      </c>
      <c r="B20" s="39">
        <f>TrRoad_act!B74</f>
        <v>28249</v>
      </c>
      <c r="C20" s="39">
        <f>TrRoad_act!C74</f>
        <v>28210</v>
      </c>
      <c r="D20" s="39">
        <f>TrRoad_act!D74</f>
        <v>28332</v>
      </c>
      <c r="E20" s="39">
        <f>TrRoad_act!E74</f>
        <v>28852</v>
      </c>
      <c r="F20" s="39">
        <f>TrRoad_act!F74</f>
        <v>28799</v>
      </c>
      <c r="G20" s="39">
        <f>TrRoad_act!G74</f>
        <v>28667</v>
      </c>
      <c r="H20" s="39">
        <f>TrRoad_act!H74</f>
        <v>29751</v>
      </c>
      <c r="I20" s="39">
        <f>TrRoad_act!I74</f>
        <v>30877</v>
      </c>
      <c r="J20" s="39">
        <f>TrRoad_act!J74</f>
        <v>31391</v>
      </c>
      <c r="K20" s="39">
        <f>TrRoad_act!K74</f>
        <v>30849</v>
      </c>
      <c r="L20" s="39">
        <f>TrRoad_act!L74</f>
        <v>31160</v>
      </c>
      <c r="M20" s="39">
        <f>TrRoad_act!M74</f>
        <v>31126</v>
      </c>
      <c r="N20" s="39">
        <f>TrRoad_act!N74</f>
        <v>31283</v>
      </c>
      <c r="O20" s="39">
        <f>TrRoad_act!O74</f>
        <v>31927</v>
      </c>
      <c r="P20" s="39">
        <f>TrRoad_act!P74</f>
        <v>32393</v>
      </c>
      <c r="Q20" s="39">
        <f>TrRoad_act!Q74</f>
        <v>33086</v>
      </c>
    </row>
    <row r="21" spans="1:17" ht="11.45" customHeight="1" x14ac:dyDescent="0.25">
      <c r="A21" s="62" t="s">
        <v>59</v>
      </c>
      <c r="B21" s="42">
        <f>TrRoad_act!B75</f>
        <v>1660</v>
      </c>
      <c r="C21" s="42">
        <f>TrRoad_act!C75</f>
        <v>1702</v>
      </c>
      <c r="D21" s="42">
        <f>TrRoad_act!D75</f>
        <v>1664</v>
      </c>
      <c r="E21" s="42">
        <f>TrRoad_act!E75</f>
        <v>1649</v>
      </c>
      <c r="F21" s="42">
        <f>TrRoad_act!F75</f>
        <v>1602</v>
      </c>
      <c r="G21" s="42">
        <f>TrRoad_act!G75</f>
        <v>1553</v>
      </c>
      <c r="H21" s="42">
        <f>TrRoad_act!H75</f>
        <v>1569</v>
      </c>
      <c r="I21" s="42">
        <f>TrRoad_act!I75</f>
        <v>1585</v>
      </c>
      <c r="J21" s="42">
        <f>TrRoad_act!J75</f>
        <v>1568</v>
      </c>
      <c r="K21" s="42">
        <f>TrRoad_act!K75</f>
        <v>1500</v>
      </c>
      <c r="L21" s="42">
        <f>TrRoad_act!L75</f>
        <v>1475</v>
      </c>
      <c r="M21" s="42">
        <f>TrRoad_act!M75</f>
        <v>1389</v>
      </c>
      <c r="N21" s="42">
        <f>TrRoad_act!N75</f>
        <v>1278</v>
      </c>
      <c r="O21" s="42">
        <f>TrRoad_act!O75</f>
        <v>1275</v>
      </c>
      <c r="P21" s="42">
        <f>TrRoad_act!P75</f>
        <v>1258</v>
      </c>
      <c r="Q21" s="42">
        <f>TrRoad_act!Q75</f>
        <v>1226</v>
      </c>
    </row>
    <row r="22" spans="1:17" ht="11.45" customHeight="1" x14ac:dyDescent="0.25">
      <c r="A22" s="62" t="s">
        <v>58</v>
      </c>
      <c r="B22" s="42">
        <f>TrRoad_act!B76</f>
        <v>26589</v>
      </c>
      <c r="C22" s="42">
        <f>TrRoad_act!C76</f>
        <v>26508</v>
      </c>
      <c r="D22" s="42">
        <f>TrRoad_act!D76</f>
        <v>26668</v>
      </c>
      <c r="E22" s="42">
        <f>TrRoad_act!E76</f>
        <v>27203</v>
      </c>
      <c r="F22" s="42">
        <f>TrRoad_act!F76</f>
        <v>27197</v>
      </c>
      <c r="G22" s="42">
        <f>TrRoad_act!G76</f>
        <v>27114</v>
      </c>
      <c r="H22" s="42">
        <f>TrRoad_act!H76</f>
        <v>28182</v>
      </c>
      <c r="I22" s="42">
        <f>TrRoad_act!I76</f>
        <v>29292</v>
      </c>
      <c r="J22" s="42">
        <f>TrRoad_act!J76</f>
        <v>29819</v>
      </c>
      <c r="K22" s="42">
        <f>TrRoad_act!K76</f>
        <v>29345</v>
      </c>
      <c r="L22" s="42">
        <f>TrRoad_act!L76</f>
        <v>29680</v>
      </c>
      <c r="M22" s="42">
        <f>TrRoad_act!M76</f>
        <v>29731</v>
      </c>
      <c r="N22" s="42">
        <f>TrRoad_act!N76</f>
        <v>29999</v>
      </c>
      <c r="O22" s="42">
        <f>TrRoad_act!O76</f>
        <v>30634</v>
      </c>
      <c r="P22" s="42">
        <f>TrRoad_act!P76</f>
        <v>31117</v>
      </c>
      <c r="Q22" s="42">
        <f>TrRoad_act!Q76</f>
        <v>31843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4</v>
      </c>
      <c r="K25" s="42">
        <f>TrRoad_act!K79</f>
        <v>4</v>
      </c>
      <c r="L25" s="42">
        <f>TrRoad_act!L79</f>
        <v>5</v>
      </c>
      <c r="M25" s="42">
        <f>TrRoad_act!M79</f>
        <v>6</v>
      </c>
      <c r="N25" s="42">
        <f>TrRoad_act!N79</f>
        <v>6</v>
      </c>
      <c r="O25" s="42">
        <f>TrRoad_act!O79</f>
        <v>18</v>
      </c>
      <c r="P25" s="42">
        <f>TrRoad_act!P79</f>
        <v>18</v>
      </c>
      <c r="Q25" s="42">
        <f>TrRoad_act!Q79</f>
        <v>17</v>
      </c>
    </row>
    <row r="26" spans="1:17" ht="11.45" customHeight="1" x14ac:dyDescent="0.25">
      <c r="A26" s="19" t="s">
        <v>24</v>
      </c>
      <c r="B26" s="38">
        <f>TrRoad_act!B80</f>
        <v>10929</v>
      </c>
      <c r="C26" s="38">
        <f>TrRoad_act!C80</f>
        <v>10947</v>
      </c>
      <c r="D26" s="38">
        <f>TrRoad_act!D80</f>
        <v>10952</v>
      </c>
      <c r="E26" s="38">
        <f>TrRoad_act!E80</f>
        <v>10972</v>
      </c>
      <c r="F26" s="38">
        <f>TrRoad_act!F80</f>
        <v>10970</v>
      </c>
      <c r="G26" s="38">
        <f>TrRoad_act!G80</f>
        <v>10965</v>
      </c>
      <c r="H26" s="38">
        <f>TrRoad_act!H80</f>
        <v>10792</v>
      </c>
      <c r="I26" s="38">
        <f>TrRoad_act!I80</f>
        <v>10561</v>
      </c>
      <c r="J26" s="38">
        <f>TrRoad_act!J80</f>
        <v>10564</v>
      </c>
      <c r="K26" s="38">
        <f>TrRoad_act!K80</f>
        <v>10387</v>
      </c>
      <c r="L26" s="38">
        <f>TrRoad_act!L80</f>
        <v>10159</v>
      </c>
      <c r="M26" s="38">
        <f>TrRoad_act!M80</f>
        <v>10159</v>
      </c>
      <c r="N26" s="38">
        <f>TrRoad_act!N80</f>
        <v>10087</v>
      </c>
      <c r="O26" s="38">
        <f>TrRoad_act!O80</f>
        <v>10021</v>
      </c>
      <c r="P26" s="38">
        <f>TrRoad_act!P80</f>
        <v>10024</v>
      </c>
      <c r="Q26" s="38">
        <f>TrRoad_act!Q80</f>
        <v>10195</v>
      </c>
    </row>
    <row r="27" spans="1:17" ht="11.45" customHeight="1" x14ac:dyDescent="0.25">
      <c r="A27" s="17" t="s">
        <v>23</v>
      </c>
      <c r="B27" s="37">
        <f>TrRoad_act!B81</f>
        <v>10929</v>
      </c>
      <c r="C27" s="37">
        <f>TrRoad_act!C81</f>
        <v>10947</v>
      </c>
      <c r="D27" s="37">
        <f>TrRoad_act!D81</f>
        <v>10952</v>
      </c>
      <c r="E27" s="37">
        <f>TrRoad_act!E81</f>
        <v>10972</v>
      </c>
      <c r="F27" s="37">
        <f>TrRoad_act!F81</f>
        <v>10970</v>
      </c>
      <c r="G27" s="37">
        <f>TrRoad_act!G81</f>
        <v>10965</v>
      </c>
      <c r="H27" s="37">
        <f>TrRoad_act!H81</f>
        <v>10792</v>
      </c>
      <c r="I27" s="37">
        <f>TrRoad_act!I81</f>
        <v>10561</v>
      </c>
      <c r="J27" s="37">
        <f>TrRoad_act!J81</f>
        <v>10564</v>
      </c>
      <c r="K27" s="37">
        <f>TrRoad_act!K81</f>
        <v>10387</v>
      </c>
      <c r="L27" s="37">
        <f>TrRoad_act!L81</f>
        <v>10159</v>
      </c>
      <c r="M27" s="37">
        <f>TrRoad_act!M81</f>
        <v>10159</v>
      </c>
      <c r="N27" s="37">
        <f>TrRoad_act!N81</f>
        <v>10087</v>
      </c>
      <c r="O27" s="37">
        <f>TrRoad_act!O81</f>
        <v>10021</v>
      </c>
      <c r="P27" s="37">
        <f>TrRoad_act!P81</f>
        <v>10024</v>
      </c>
      <c r="Q27" s="37">
        <f>TrRoad_act!Q81</f>
        <v>10195</v>
      </c>
    </row>
    <row r="28" spans="1:17" ht="11.45" customHeight="1" x14ac:dyDescent="0.25">
      <c r="A28" s="15" t="s">
        <v>22</v>
      </c>
      <c r="B28" s="36">
        <f>TrRoad_act!B82</f>
        <v>0</v>
      </c>
      <c r="C28" s="36">
        <f>TrRoad_act!C82</f>
        <v>0</v>
      </c>
      <c r="D28" s="36">
        <f>TrRoad_act!D82</f>
        <v>0</v>
      </c>
      <c r="E28" s="36">
        <f>TrRoad_act!E82</f>
        <v>0</v>
      </c>
      <c r="F28" s="36">
        <f>TrRoad_act!F82</f>
        <v>0</v>
      </c>
      <c r="G28" s="36">
        <f>TrRoad_act!G82</f>
        <v>0</v>
      </c>
      <c r="H28" s="36">
        <f>TrRoad_act!H82</f>
        <v>0</v>
      </c>
      <c r="I28" s="36">
        <f>TrRoad_act!I82</f>
        <v>0</v>
      </c>
      <c r="J28" s="36">
        <f>TrRoad_act!J82</f>
        <v>0</v>
      </c>
      <c r="K28" s="36">
        <f>TrRoad_act!K82</f>
        <v>0</v>
      </c>
      <c r="L28" s="36">
        <f>TrRoad_act!L82</f>
        <v>0</v>
      </c>
      <c r="M28" s="36">
        <f>TrRoad_act!M82</f>
        <v>0</v>
      </c>
      <c r="N28" s="36">
        <f>TrRoad_act!N82</f>
        <v>0</v>
      </c>
      <c r="O28" s="36">
        <f>TrRoad_act!O82</f>
        <v>0</v>
      </c>
      <c r="P28" s="36">
        <f>TrRoad_act!P82</f>
        <v>0</v>
      </c>
      <c r="Q28" s="36">
        <f>TrRoad_act!Q82</f>
        <v>0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15734</v>
      </c>
      <c r="D30" s="41">
        <f>TrRoad_act!D111</f>
        <v>16776</v>
      </c>
      <c r="E30" s="41">
        <f>TrRoad_act!E111</f>
        <v>13450</v>
      </c>
      <c r="F30" s="41">
        <f>TrRoad_act!F111</f>
        <v>9150</v>
      </c>
      <c r="G30" s="41">
        <f>TrRoad_act!G111</f>
        <v>13042</v>
      </c>
      <c r="H30" s="41">
        <f>TrRoad_act!H111</f>
        <v>19159</v>
      </c>
      <c r="I30" s="41">
        <f>TrRoad_act!I111</f>
        <v>18842</v>
      </c>
      <c r="J30" s="41">
        <f>TrRoad_act!J111</f>
        <v>17839</v>
      </c>
      <c r="K30" s="41">
        <f>TrRoad_act!K111</f>
        <v>19433</v>
      </c>
      <c r="L30" s="41">
        <f>TrRoad_act!L111</f>
        <v>43258</v>
      </c>
      <c r="M30" s="41">
        <f>TrRoad_act!M111</f>
        <v>20070</v>
      </c>
      <c r="N30" s="41">
        <f>TrRoad_act!N111</f>
        <v>17270</v>
      </c>
      <c r="O30" s="41">
        <f>TrRoad_act!O111</f>
        <v>18474</v>
      </c>
      <c r="P30" s="41">
        <f>TrRoad_act!P111</f>
        <v>20973</v>
      </c>
      <c r="Q30" s="41">
        <f>TrRoad_act!Q111</f>
        <v>23143</v>
      </c>
    </row>
    <row r="31" spans="1:17" ht="11.45" customHeight="1" x14ac:dyDescent="0.25">
      <c r="A31" s="25" t="s">
        <v>39</v>
      </c>
      <c r="B31" s="40"/>
      <c r="C31" s="40">
        <f>TrRoad_act!C112</f>
        <v>14003</v>
      </c>
      <c r="D31" s="40">
        <f>TrRoad_act!D112</f>
        <v>14627</v>
      </c>
      <c r="E31" s="40">
        <f>TrRoad_act!E112</f>
        <v>10630</v>
      </c>
      <c r="F31" s="40">
        <f>TrRoad_act!F112</f>
        <v>6691</v>
      </c>
      <c r="G31" s="40">
        <f>TrRoad_act!G112</f>
        <v>10453</v>
      </c>
      <c r="H31" s="40">
        <f>TrRoad_act!H112</f>
        <v>15345</v>
      </c>
      <c r="I31" s="40">
        <f>TrRoad_act!I112</f>
        <v>14902</v>
      </c>
      <c r="J31" s="40">
        <f>TrRoad_act!J112</f>
        <v>14155</v>
      </c>
      <c r="K31" s="40">
        <f>TrRoad_act!K112</f>
        <v>16923</v>
      </c>
      <c r="L31" s="40">
        <f>TrRoad_act!L112</f>
        <v>40151</v>
      </c>
      <c r="M31" s="40">
        <f>TrRoad_act!M112</f>
        <v>17259</v>
      </c>
      <c r="N31" s="40">
        <f>TrRoad_act!N112</f>
        <v>14229</v>
      </c>
      <c r="O31" s="40">
        <f>TrRoad_act!O112</f>
        <v>14955</v>
      </c>
      <c r="P31" s="40">
        <f>TrRoad_act!P112</f>
        <v>17595</v>
      </c>
      <c r="Q31" s="40">
        <f>TrRoad_act!Q112</f>
        <v>19427</v>
      </c>
    </row>
    <row r="32" spans="1:17" ht="11.45" customHeight="1" x14ac:dyDescent="0.25">
      <c r="A32" s="23" t="s">
        <v>30</v>
      </c>
      <c r="B32" s="39"/>
      <c r="C32" s="39">
        <f>TrRoad_act!C113</f>
        <v>738</v>
      </c>
      <c r="D32" s="39">
        <f>TrRoad_act!D113</f>
        <v>786</v>
      </c>
      <c r="E32" s="39">
        <f>TrRoad_act!E113</f>
        <v>706</v>
      </c>
      <c r="F32" s="39">
        <f>TrRoad_act!F113</f>
        <v>473</v>
      </c>
      <c r="G32" s="39">
        <f>TrRoad_act!G113</f>
        <v>425</v>
      </c>
      <c r="H32" s="39">
        <f>TrRoad_act!H113</f>
        <v>576</v>
      </c>
      <c r="I32" s="39">
        <f>TrRoad_act!I113</f>
        <v>721</v>
      </c>
      <c r="J32" s="39">
        <f>TrRoad_act!J113</f>
        <v>1615</v>
      </c>
      <c r="K32" s="39">
        <f>TrRoad_act!K113</f>
        <v>988</v>
      </c>
      <c r="L32" s="39">
        <f>TrRoad_act!L113</f>
        <v>949</v>
      </c>
      <c r="M32" s="39">
        <f>TrRoad_act!M113</f>
        <v>1099</v>
      </c>
      <c r="N32" s="39">
        <f>TrRoad_act!N113</f>
        <v>1163</v>
      </c>
      <c r="O32" s="39">
        <f>TrRoad_act!O113</f>
        <v>1400</v>
      </c>
      <c r="P32" s="39">
        <f>TrRoad_act!P113</f>
        <v>1740</v>
      </c>
      <c r="Q32" s="39">
        <f>TrRoad_act!Q113</f>
        <v>2174</v>
      </c>
    </row>
    <row r="33" spans="1:17" ht="11.45" customHeight="1" x14ac:dyDescent="0.25">
      <c r="A33" s="19" t="s">
        <v>29</v>
      </c>
      <c r="B33" s="38"/>
      <c r="C33" s="38">
        <f>TrRoad_act!C114</f>
        <v>13265</v>
      </c>
      <c r="D33" s="38">
        <f>TrRoad_act!D114</f>
        <v>13835</v>
      </c>
      <c r="E33" s="38">
        <f>TrRoad_act!E114</f>
        <v>9920</v>
      </c>
      <c r="F33" s="38">
        <f>TrRoad_act!F114</f>
        <v>6218</v>
      </c>
      <c r="G33" s="38">
        <f>TrRoad_act!G114</f>
        <v>10024</v>
      </c>
      <c r="H33" s="38">
        <f>TrRoad_act!H114</f>
        <v>14767</v>
      </c>
      <c r="I33" s="38">
        <f>TrRoad_act!I114</f>
        <v>14173</v>
      </c>
      <c r="J33" s="38">
        <f>TrRoad_act!J114</f>
        <v>12531</v>
      </c>
      <c r="K33" s="38">
        <f>TrRoad_act!K114</f>
        <v>15782</v>
      </c>
      <c r="L33" s="38">
        <f>TrRoad_act!L114</f>
        <v>39086</v>
      </c>
      <c r="M33" s="38">
        <f>TrRoad_act!M114</f>
        <v>15854</v>
      </c>
      <c r="N33" s="38">
        <f>TrRoad_act!N114</f>
        <v>13021</v>
      </c>
      <c r="O33" s="38">
        <f>TrRoad_act!O114</f>
        <v>13532</v>
      </c>
      <c r="P33" s="38">
        <f>TrRoad_act!P114</f>
        <v>15771</v>
      </c>
      <c r="Q33" s="38">
        <f>TrRoad_act!Q114</f>
        <v>17060</v>
      </c>
    </row>
    <row r="34" spans="1:17" ht="11.45" customHeight="1" x14ac:dyDescent="0.25">
      <c r="A34" s="62" t="s">
        <v>59</v>
      </c>
      <c r="B34" s="42"/>
      <c r="C34" s="42">
        <f>TrRoad_act!C115</f>
        <v>7838</v>
      </c>
      <c r="D34" s="42">
        <f>TrRoad_act!D115</f>
        <v>8426</v>
      </c>
      <c r="E34" s="42">
        <f>TrRoad_act!E115</f>
        <v>7110</v>
      </c>
      <c r="F34" s="42">
        <f>TrRoad_act!F115</f>
        <v>4795</v>
      </c>
      <c r="G34" s="42">
        <f>TrRoad_act!G115</f>
        <v>8276</v>
      </c>
      <c r="H34" s="42">
        <f>TrRoad_act!H115</f>
        <v>13134</v>
      </c>
      <c r="I34" s="42">
        <f>TrRoad_act!I115</f>
        <v>12514</v>
      </c>
      <c r="J34" s="42">
        <f>TrRoad_act!J115</f>
        <v>11087</v>
      </c>
      <c r="K34" s="42">
        <f>TrRoad_act!K115</f>
        <v>12354</v>
      </c>
      <c r="L34" s="42">
        <f>TrRoad_act!L115</f>
        <v>9655</v>
      </c>
      <c r="M34" s="42">
        <f>TrRoad_act!M115</f>
        <v>9791</v>
      </c>
      <c r="N34" s="42">
        <f>TrRoad_act!N115</f>
        <v>7671</v>
      </c>
      <c r="O34" s="42">
        <f>TrRoad_act!O115</f>
        <v>8075</v>
      </c>
      <c r="P34" s="42">
        <f>TrRoad_act!P115</f>
        <v>9614</v>
      </c>
      <c r="Q34" s="42">
        <f>TrRoad_act!Q115</f>
        <v>11395</v>
      </c>
    </row>
    <row r="35" spans="1:17" ht="11.45" customHeight="1" x14ac:dyDescent="0.25">
      <c r="A35" s="62" t="s">
        <v>58</v>
      </c>
      <c r="B35" s="42"/>
      <c r="C35" s="42">
        <f>TrRoad_act!C116</f>
        <v>5427</v>
      </c>
      <c r="D35" s="42">
        <f>TrRoad_act!D116</f>
        <v>5409</v>
      </c>
      <c r="E35" s="42">
        <f>TrRoad_act!E116</f>
        <v>2801</v>
      </c>
      <c r="F35" s="42">
        <f>TrRoad_act!F116</f>
        <v>1419</v>
      </c>
      <c r="G35" s="42">
        <f>TrRoad_act!G116</f>
        <v>1746</v>
      </c>
      <c r="H35" s="42">
        <f>TrRoad_act!H116</f>
        <v>1631</v>
      </c>
      <c r="I35" s="42">
        <f>TrRoad_act!I116</f>
        <v>1649</v>
      </c>
      <c r="J35" s="42">
        <f>TrRoad_act!J116</f>
        <v>1440</v>
      </c>
      <c r="K35" s="42">
        <f>TrRoad_act!K116</f>
        <v>3425</v>
      </c>
      <c r="L35" s="42">
        <f>TrRoad_act!L116</f>
        <v>29240</v>
      </c>
      <c r="M35" s="42">
        <f>TrRoad_act!M116</f>
        <v>6028</v>
      </c>
      <c r="N35" s="42">
        <f>TrRoad_act!N116</f>
        <v>5287</v>
      </c>
      <c r="O35" s="42">
        <f>TrRoad_act!O116</f>
        <v>5267</v>
      </c>
      <c r="P35" s="42">
        <f>TrRoad_act!P116</f>
        <v>5769</v>
      </c>
      <c r="Q35" s="42">
        <f>TrRoad_act!Q116</f>
        <v>5312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0</v>
      </c>
      <c r="M36" s="42">
        <f>TrRoad_act!M117</f>
        <v>0</v>
      </c>
      <c r="N36" s="42">
        <f>TrRoad_act!N117</f>
        <v>0</v>
      </c>
      <c r="O36" s="42">
        <f>TrRoad_act!O117</f>
        <v>0</v>
      </c>
      <c r="P36" s="42">
        <f>TrRoad_act!P117</f>
        <v>0</v>
      </c>
      <c r="Q36" s="42">
        <f>TrRoad_act!Q117</f>
        <v>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188</v>
      </c>
      <c r="M38" s="42">
        <f>TrRoad_act!M119</f>
        <v>35</v>
      </c>
      <c r="N38" s="42">
        <f>TrRoad_act!N119</f>
        <v>60</v>
      </c>
      <c r="O38" s="42">
        <f>TrRoad_act!O119</f>
        <v>170</v>
      </c>
      <c r="P38" s="42">
        <f>TrRoad_act!P119</f>
        <v>345</v>
      </c>
      <c r="Q38" s="42">
        <f>TrRoad_act!Q119</f>
        <v>341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9</v>
      </c>
      <c r="F39" s="42">
        <f>TrRoad_act!F120</f>
        <v>4</v>
      </c>
      <c r="G39" s="42">
        <f>TrRoad_act!G120</f>
        <v>2</v>
      </c>
      <c r="H39" s="42">
        <f>TrRoad_act!H120</f>
        <v>2</v>
      </c>
      <c r="I39" s="42">
        <f>TrRoad_act!I120</f>
        <v>10</v>
      </c>
      <c r="J39" s="42">
        <f>TrRoad_act!J120</f>
        <v>4</v>
      </c>
      <c r="K39" s="42">
        <f>TrRoad_act!K120</f>
        <v>3</v>
      </c>
      <c r="L39" s="42">
        <f>TrRoad_act!L120</f>
        <v>3</v>
      </c>
      <c r="M39" s="42">
        <f>TrRoad_act!M120</f>
        <v>0</v>
      </c>
      <c r="N39" s="42">
        <f>TrRoad_act!N120</f>
        <v>3</v>
      </c>
      <c r="O39" s="42">
        <f>TrRoad_act!O120</f>
        <v>20</v>
      </c>
      <c r="P39" s="42">
        <f>TrRoad_act!P120</f>
        <v>43</v>
      </c>
      <c r="Q39" s="42">
        <f>TrRoad_act!Q120</f>
        <v>12</v>
      </c>
    </row>
    <row r="40" spans="1:17" ht="11.45" customHeight="1" x14ac:dyDescent="0.25">
      <c r="A40" s="19" t="s">
        <v>28</v>
      </c>
      <c r="B40" s="38"/>
      <c r="C40" s="38">
        <f>TrRoad_act!C121</f>
        <v>0</v>
      </c>
      <c r="D40" s="38">
        <f>TrRoad_act!D121</f>
        <v>6</v>
      </c>
      <c r="E40" s="38">
        <f>TrRoad_act!E121</f>
        <v>4</v>
      </c>
      <c r="F40" s="38">
        <f>TrRoad_act!F121</f>
        <v>0</v>
      </c>
      <c r="G40" s="38">
        <f>TrRoad_act!G121</f>
        <v>4</v>
      </c>
      <c r="H40" s="38">
        <f>TrRoad_act!H121</f>
        <v>2</v>
      </c>
      <c r="I40" s="38">
        <f>TrRoad_act!I121</f>
        <v>8</v>
      </c>
      <c r="J40" s="38">
        <f>TrRoad_act!J121</f>
        <v>9</v>
      </c>
      <c r="K40" s="38">
        <f>TrRoad_act!K121</f>
        <v>153</v>
      </c>
      <c r="L40" s="38">
        <f>TrRoad_act!L121</f>
        <v>116</v>
      </c>
      <c r="M40" s="38">
        <f>TrRoad_act!M121</f>
        <v>306</v>
      </c>
      <c r="N40" s="38">
        <f>TrRoad_act!N121</f>
        <v>45</v>
      </c>
      <c r="O40" s="38">
        <f>TrRoad_act!O121</f>
        <v>23</v>
      </c>
      <c r="P40" s="38">
        <f>TrRoad_act!P121</f>
        <v>84</v>
      </c>
      <c r="Q40" s="38">
        <f>TrRoad_act!Q121</f>
        <v>193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18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0</v>
      </c>
      <c r="D42" s="37">
        <f>TrRoad_act!D123</f>
        <v>6</v>
      </c>
      <c r="E42" s="37">
        <f>TrRoad_act!E123</f>
        <v>4</v>
      </c>
      <c r="F42" s="37">
        <f>TrRoad_act!F123</f>
        <v>0</v>
      </c>
      <c r="G42" s="37">
        <f>TrRoad_act!G123</f>
        <v>4</v>
      </c>
      <c r="H42" s="37">
        <f>TrRoad_act!H123</f>
        <v>2</v>
      </c>
      <c r="I42" s="37">
        <f>TrRoad_act!I123</f>
        <v>8</v>
      </c>
      <c r="J42" s="37">
        <f>TrRoad_act!J123</f>
        <v>9</v>
      </c>
      <c r="K42" s="37">
        <f>TrRoad_act!K123</f>
        <v>153</v>
      </c>
      <c r="L42" s="37">
        <f>TrRoad_act!L123</f>
        <v>98</v>
      </c>
      <c r="M42" s="37">
        <f>TrRoad_act!M123</f>
        <v>306</v>
      </c>
      <c r="N42" s="37">
        <f>TrRoad_act!N123</f>
        <v>45</v>
      </c>
      <c r="O42" s="37">
        <f>TrRoad_act!O123</f>
        <v>23</v>
      </c>
      <c r="P42" s="37">
        <f>TrRoad_act!P123</f>
        <v>84</v>
      </c>
      <c r="Q42" s="37">
        <f>TrRoad_act!Q123</f>
        <v>193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1731</v>
      </c>
      <c r="D46" s="40">
        <f>TrRoad_act!D127</f>
        <v>2149</v>
      </c>
      <c r="E46" s="40">
        <f>TrRoad_act!E127</f>
        <v>2820</v>
      </c>
      <c r="F46" s="40">
        <f>TrRoad_act!F127</f>
        <v>2459</v>
      </c>
      <c r="G46" s="40">
        <f>TrRoad_act!G127</f>
        <v>2589</v>
      </c>
      <c r="H46" s="40">
        <f>TrRoad_act!H127</f>
        <v>3814</v>
      </c>
      <c r="I46" s="40">
        <f>TrRoad_act!I127</f>
        <v>3940</v>
      </c>
      <c r="J46" s="40">
        <f>TrRoad_act!J127</f>
        <v>3684</v>
      </c>
      <c r="K46" s="40">
        <f>TrRoad_act!K127</f>
        <v>2510</v>
      </c>
      <c r="L46" s="40">
        <f>TrRoad_act!L127</f>
        <v>3107</v>
      </c>
      <c r="M46" s="40">
        <f>TrRoad_act!M127</f>
        <v>2811</v>
      </c>
      <c r="N46" s="40">
        <f>TrRoad_act!N127</f>
        <v>3041</v>
      </c>
      <c r="O46" s="40">
        <f>TrRoad_act!O127</f>
        <v>3519</v>
      </c>
      <c r="P46" s="40">
        <f>TrRoad_act!P127</f>
        <v>3378</v>
      </c>
      <c r="Q46" s="40">
        <f>TrRoad_act!Q127</f>
        <v>3716</v>
      </c>
    </row>
    <row r="47" spans="1:17" ht="11.45" customHeight="1" x14ac:dyDescent="0.25">
      <c r="A47" s="23" t="s">
        <v>27</v>
      </c>
      <c r="B47" s="39"/>
      <c r="C47" s="39">
        <f>TrRoad_act!C128</f>
        <v>1199</v>
      </c>
      <c r="D47" s="39">
        <f>TrRoad_act!D128</f>
        <v>1540</v>
      </c>
      <c r="E47" s="39">
        <f>TrRoad_act!E128</f>
        <v>2109</v>
      </c>
      <c r="F47" s="39">
        <f>TrRoad_act!F128</f>
        <v>1694</v>
      </c>
      <c r="G47" s="39">
        <f>TrRoad_act!G128</f>
        <v>1757</v>
      </c>
      <c r="H47" s="39">
        <f>TrRoad_act!H128</f>
        <v>3096</v>
      </c>
      <c r="I47" s="39">
        <f>TrRoad_act!I128</f>
        <v>3237</v>
      </c>
      <c r="J47" s="39">
        <f>TrRoad_act!J128</f>
        <v>2708</v>
      </c>
      <c r="K47" s="39">
        <f>TrRoad_act!K128</f>
        <v>1714</v>
      </c>
      <c r="L47" s="39">
        <f>TrRoad_act!L128</f>
        <v>2605</v>
      </c>
      <c r="M47" s="39">
        <f>TrRoad_act!M128</f>
        <v>2276</v>
      </c>
      <c r="N47" s="39">
        <f>TrRoad_act!N128</f>
        <v>2468</v>
      </c>
      <c r="O47" s="39">
        <f>TrRoad_act!O128</f>
        <v>2931</v>
      </c>
      <c r="P47" s="39">
        <f>TrRoad_act!P128</f>
        <v>2733</v>
      </c>
      <c r="Q47" s="39">
        <f>TrRoad_act!Q128</f>
        <v>2933</v>
      </c>
    </row>
    <row r="48" spans="1:17" ht="11.45" customHeight="1" x14ac:dyDescent="0.25">
      <c r="A48" s="62" t="s">
        <v>59</v>
      </c>
      <c r="B48" s="42"/>
      <c r="C48" s="42">
        <f>TrRoad_act!C129</f>
        <v>115</v>
      </c>
      <c r="D48" s="42">
        <f>TrRoad_act!D129</f>
        <v>45</v>
      </c>
      <c r="E48" s="42">
        <f>TrRoad_act!E129</f>
        <v>79</v>
      </c>
      <c r="F48" s="42">
        <f>TrRoad_act!F129</f>
        <v>56</v>
      </c>
      <c r="G48" s="42">
        <f>TrRoad_act!G129</f>
        <v>61</v>
      </c>
      <c r="H48" s="42">
        <f>TrRoad_act!H129</f>
        <v>134</v>
      </c>
      <c r="I48" s="42">
        <f>TrRoad_act!I129</f>
        <v>138</v>
      </c>
      <c r="J48" s="42">
        <f>TrRoad_act!J129</f>
        <v>109</v>
      </c>
      <c r="K48" s="42">
        <f>TrRoad_act!K129</f>
        <v>60</v>
      </c>
      <c r="L48" s="42">
        <f>TrRoad_act!L129</f>
        <v>103</v>
      </c>
      <c r="M48" s="42">
        <f>TrRoad_act!M129</f>
        <v>41</v>
      </c>
      <c r="N48" s="42">
        <f>TrRoad_act!N129</f>
        <v>17</v>
      </c>
      <c r="O48" s="42">
        <f>TrRoad_act!O129</f>
        <v>114</v>
      </c>
      <c r="P48" s="42">
        <f>TrRoad_act!P129</f>
        <v>99</v>
      </c>
      <c r="Q48" s="42">
        <f>TrRoad_act!Q129</f>
        <v>78</v>
      </c>
    </row>
    <row r="49" spans="1:18" ht="11.45" customHeight="1" x14ac:dyDescent="0.25">
      <c r="A49" s="62" t="s">
        <v>58</v>
      </c>
      <c r="B49" s="42"/>
      <c r="C49" s="42">
        <f>TrRoad_act!C130</f>
        <v>1084</v>
      </c>
      <c r="D49" s="42">
        <f>TrRoad_act!D130</f>
        <v>1495</v>
      </c>
      <c r="E49" s="42">
        <f>TrRoad_act!E130</f>
        <v>2030</v>
      </c>
      <c r="F49" s="42">
        <f>TrRoad_act!F130</f>
        <v>1638</v>
      </c>
      <c r="G49" s="42">
        <f>TrRoad_act!G130</f>
        <v>1696</v>
      </c>
      <c r="H49" s="42">
        <f>TrRoad_act!H130</f>
        <v>2962</v>
      </c>
      <c r="I49" s="42">
        <f>TrRoad_act!I130</f>
        <v>3099</v>
      </c>
      <c r="J49" s="42">
        <f>TrRoad_act!J130</f>
        <v>2595</v>
      </c>
      <c r="K49" s="42">
        <f>TrRoad_act!K130</f>
        <v>1654</v>
      </c>
      <c r="L49" s="42">
        <f>TrRoad_act!L130</f>
        <v>2501</v>
      </c>
      <c r="M49" s="42">
        <f>TrRoad_act!M130</f>
        <v>2234</v>
      </c>
      <c r="N49" s="42">
        <f>TrRoad_act!N130</f>
        <v>2451</v>
      </c>
      <c r="O49" s="42">
        <f>TrRoad_act!O130</f>
        <v>2805</v>
      </c>
      <c r="P49" s="42">
        <f>TrRoad_act!P130</f>
        <v>2633</v>
      </c>
      <c r="Q49" s="42">
        <f>TrRoad_act!Q130</f>
        <v>2855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4</v>
      </c>
      <c r="K52" s="42">
        <f>TrRoad_act!K133</f>
        <v>0</v>
      </c>
      <c r="L52" s="42">
        <f>TrRoad_act!L133</f>
        <v>1</v>
      </c>
      <c r="M52" s="42">
        <f>TrRoad_act!M133</f>
        <v>1</v>
      </c>
      <c r="N52" s="42">
        <f>TrRoad_act!N133</f>
        <v>0</v>
      </c>
      <c r="O52" s="42">
        <f>TrRoad_act!O133</f>
        <v>12</v>
      </c>
      <c r="P52" s="42">
        <f>TrRoad_act!P133</f>
        <v>1</v>
      </c>
      <c r="Q52" s="42">
        <f>TrRoad_act!Q133</f>
        <v>0</v>
      </c>
    </row>
    <row r="53" spans="1:18" ht="11.45" customHeight="1" x14ac:dyDescent="0.25">
      <c r="A53" s="19" t="s">
        <v>24</v>
      </c>
      <c r="B53" s="38"/>
      <c r="C53" s="38">
        <f>TrRoad_act!C134</f>
        <v>532</v>
      </c>
      <c r="D53" s="38">
        <f>TrRoad_act!D134</f>
        <v>609</v>
      </c>
      <c r="E53" s="38">
        <f>TrRoad_act!E134</f>
        <v>711</v>
      </c>
      <c r="F53" s="38">
        <f>TrRoad_act!F134</f>
        <v>765</v>
      </c>
      <c r="G53" s="38">
        <f>TrRoad_act!G134</f>
        <v>832</v>
      </c>
      <c r="H53" s="38">
        <f>TrRoad_act!H134</f>
        <v>718</v>
      </c>
      <c r="I53" s="38">
        <f>TrRoad_act!I134</f>
        <v>703</v>
      </c>
      <c r="J53" s="38">
        <f>TrRoad_act!J134</f>
        <v>976</v>
      </c>
      <c r="K53" s="38">
        <f>TrRoad_act!K134</f>
        <v>796</v>
      </c>
      <c r="L53" s="38">
        <f>TrRoad_act!L134</f>
        <v>502</v>
      </c>
      <c r="M53" s="38">
        <f>TrRoad_act!M134</f>
        <v>535</v>
      </c>
      <c r="N53" s="38">
        <f>TrRoad_act!N134</f>
        <v>573</v>
      </c>
      <c r="O53" s="38">
        <f>TrRoad_act!O134</f>
        <v>588</v>
      </c>
      <c r="P53" s="38">
        <f>TrRoad_act!P134</f>
        <v>645</v>
      </c>
      <c r="Q53" s="38">
        <f>TrRoad_act!Q134</f>
        <v>783</v>
      </c>
    </row>
    <row r="54" spans="1:18" ht="11.45" customHeight="1" x14ac:dyDescent="0.25">
      <c r="A54" s="17" t="s">
        <v>23</v>
      </c>
      <c r="B54" s="37"/>
      <c r="C54" s="37">
        <f>TrRoad_act!C135</f>
        <v>532</v>
      </c>
      <c r="D54" s="37">
        <f>TrRoad_act!D135</f>
        <v>609</v>
      </c>
      <c r="E54" s="37">
        <f>TrRoad_act!E135</f>
        <v>711</v>
      </c>
      <c r="F54" s="37">
        <f>TrRoad_act!F135</f>
        <v>765</v>
      </c>
      <c r="G54" s="37">
        <f>TrRoad_act!G135</f>
        <v>832</v>
      </c>
      <c r="H54" s="37">
        <f>TrRoad_act!H135</f>
        <v>718</v>
      </c>
      <c r="I54" s="37">
        <f>TrRoad_act!I135</f>
        <v>703</v>
      </c>
      <c r="J54" s="37">
        <f>TrRoad_act!J135</f>
        <v>976</v>
      </c>
      <c r="K54" s="37">
        <f>TrRoad_act!K135</f>
        <v>796</v>
      </c>
      <c r="L54" s="37">
        <f>TrRoad_act!L135</f>
        <v>502</v>
      </c>
      <c r="M54" s="37">
        <f>TrRoad_act!M135</f>
        <v>535</v>
      </c>
      <c r="N54" s="37">
        <f>TrRoad_act!N135</f>
        <v>573</v>
      </c>
      <c r="O54" s="37">
        <f>TrRoad_act!O135</f>
        <v>588</v>
      </c>
      <c r="P54" s="37">
        <f>TrRoad_act!P135</f>
        <v>645</v>
      </c>
      <c r="Q54" s="37">
        <f>TrRoad_act!Q135</f>
        <v>783</v>
      </c>
    </row>
    <row r="55" spans="1:18" ht="11.45" customHeight="1" x14ac:dyDescent="0.25">
      <c r="A55" s="15" t="s">
        <v>22</v>
      </c>
      <c r="B55" s="36"/>
      <c r="C55" s="36">
        <f>TrRoad_act!C136</f>
        <v>0</v>
      </c>
      <c r="D55" s="36">
        <f>TrRoad_act!D136</f>
        <v>0</v>
      </c>
      <c r="E55" s="36">
        <f>TrRoad_act!E136</f>
        <v>0</v>
      </c>
      <c r="F55" s="36">
        <f>TrRoad_act!F136</f>
        <v>0</v>
      </c>
      <c r="G55" s="36">
        <f>TrRoad_act!G136</f>
        <v>0</v>
      </c>
      <c r="H55" s="36">
        <f>TrRoad_act!H136</f>
        <v>0</v>
      </c>
      <c r="I55" s="36">
        <f>TrRoad_act!I136</f>
        <v>0</v>
      </c>
      <c r="J55" s="36">
        <f>TrRoad_act!J136</f>
        <v>0</v>
      </c>
      <c r="K55" s="36">
        <f>TrRoad_act!K136</f>
        <v>0</v>
      </c>
      <c r="L55" s="36">
        <f>TrRoad_act!L136</f>
        <v>0</v>
      </c>
      <c r="M55" s="36">
        <f>TrRoad_act!M136</f>
        <v>0</v>
      </c>
      <c r="N55" s="36">
        <f>TrRoad_act!N136</f>
        <v>0</v>
      </c>
      <c r="O55" s="36">
        <f>TrRoad_act!O136</f>
        <v>0</v>
      </c>
      <c r="P55" s="36">
        <f>TrRoad_act!P136</f>
        <v>0</v>
      </c>
      <c r="Q55" s="36">
        <f>TrRoad_act!Q136</f>
        <v>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64493</v>
      </c>
      <c r="C59" s="41">
        <f t="shared" ref="C59:Q59" si="1">C60+C75</f>
        <v>11059</v>
      </c>
      <c r="D59" s="41">
        <f t="shared" si="1"/>
        <v>12599</v>
      </c>
      <c r="E59" s="41">
        <f t="shared" si="1"/>
        <v>12612</v>
      </c>
      <c r="F59" s="41">
        <f t="shared" si="1"/>
        <v>8717</v>
      </c>
      <c r="G59" s="41">
        <f t="shared" si="1"/>
        <v>12667</v>
      </c>
      <c r="H59" s="41">
        <f t="shared" si="1"/>
        <v>18805</v>
      </c>
      <c r="I59" s="41">
        <f t="shared" si="1"/>
        <v>18620</v>
      </c>
      <c r="J59" s="41">
        <f t="shared" si="1"/>
        <v>17717</v>
      </c>
      <c r="K59" s="41">
        <f t="shared" si="1"/>
        <v>19365</v>
      </c>
      <c r="L59" s="41">
        <f t="shared" si="1"/>
        <v>43099</v>
      </c>
      <c r="M59" s="41">
        <f t="shared" si="1"/>
        <v>20044</v>
      </c>
      <c r="N59" s="41">
        <f t="shared" si="1"/>
        <v>17256</v>
      </c>
      <c r="O59" s="41">
        <f t="shared" si="1"/>
        <v>18461</v>
      </c>
      <c r="P59" s="41">
        <f t="shared" si="1"/>
        <v>20959</v>
      </c>
      <c r="Q59" s="41">
        <f t="shared" si="1"/>
        <v>23143</v>
      </c>
    </row>
    <row r="60" spans="1:18" ht="11.45" customHeight="1" x14ac:dyDescent="0.25">
      <c r="A60" s="25" t="s">
        <v>39</v>
      </c>
      <c r="B60" s="40">
        <f t="shared" ref="B60" si="2">B61+B62+B69</f>
        <v>63888</v>
      </c>
      <c r="C60" s="40">
        <f t="shared" ref="C60:Q60" si="3">C61+C62+C69</f>
        <v>9984</v>
      </c>
      <c r="D60" s="40">
        <f t="shared" si="3"/>
        <v>11102</v>
      </c>
      <c r="E60" s="40">
        <f t="shared" si="3"/>
        <v>10176</v>
      </c>
      <c r="F60" s="40">
        <f t="shared" si="3"/>
        <v>6506</v>
      </c>
      <c r="G60" s="40">
        <f t="shared" si="3"/>
        <v>10269</v>
      </c>
      <c r="H60" s="40">
        <f t="shared" si="3"/>
        <v>15192</v>
      </c>
      <c r="I60" s="40">
        <f t="shared" si="3"/>
        <v>14814</v>
      </c>
      <c r="J60" s="40">
        <f t="shared" si="3"/>
        <v>14110</v>
      </c>
      <c r="K60" s="40">
        <f t="shared" si="3"/>
        <v>16883</v>
      </c>
      <c r="L60" s="40">
        <f t="shared" si="3"/>
        <v>40007</v>
      </c>
      <c r="M60" s="40">
        <f t="shared" si="3"/>
        <v>17238</v>
      </c>
      <c r="N60" s="40">
        <f t="shared" si="3"/>
        <v>14216</v>
      </c>
      <c r="O60" s="40">
        <f t="shared" si="3"/>
        <v>14942</v>
      </c>
      <c r="P60" s="40">
        <f t="shared" si="3"/>
        <v>17581</v>
      </c>
      <c r="Q60" s="40">
        <f t="shared" si="3"/>
        <v>19427</v>
      </c>
    </row>
    <row r="61" spans="1:18" ht="11.45" customHeight="1" x14ac:dyDescent="0.25">
      <c r="A61" s="23" t="s">
        <v>30</v>
      </c>
      <c r="B61" s="39">
        <v>4082</v>
      </c>
      <c r="C61" s="39">
        <v>536</v>
      </c>
      <c r="D61" s="39">
        <v>600</v>
      </c>
      <c r="E61" s="39">
        <v>692</v>
      </c>
      <c r="F61" s="39">
        <v>467</v>
      </c>
      <c r="G61" s="39">
        <v>421</v>
      </c>
      <c r="H61" s="39">
        <v>573</v>
      </c>
      <c r="I61" s="39">
        <v>719</v>
      </c>
      <c r="J61" s="39">
        <v>1611</v>
      </c>
      <c r="K61" s="39">
        <v>987</v>
      </c>
      <c r="L61" s="39">
        <v>948</v>
      </c>
      <c r="M61" s="39">
        <v>1098</v>
      </c>
      <c r="N61" s="39">
        <v>1162</v>
      </c>
      <c r="O61" s="39">
        <v>1398</v>
      </c>
      <c r="P61" s="39">
        <v>1738</v>
      </c>
      <c r="Q61" s="39">
        <v>2174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58799</v>
      </c>
      <c r="C62" s="38">
        <f t="shared" ref="C62:Q62" si="5">SUM(C63:C68)</f>
        <v>9448</v>
      </c>
      <c r="D62" s="38">
        <f t="shared" si="5"/>
        <v>10496</v>
      </c>
      <c r="E62" s="38">
        <f t="shared" si="5"/>
        <v>9480</v>
      </c>
      <c r="F62" s="38">
        <f t="shared" si="5"/>
        <v>6039</v>
      </c>
      <c r="G62" s="38">
        <f t="shared" si="5"/>
        <v>9844</v>
      </c>
      <c r="H62" s="38">
        <f t="shared" si="5"/>
        <v>14617</v>
      </c>
      <c r="I62" s="38">
        <f t="shared" si="5"/>
        <v>14087</v>
      </c>
      <c r="J62" s="38">
        <f t="shared" si="5"/>
        <v>12490</v>
      </c>
      <c r="K62" s="38">
        <f t="shared" si="5"/>
        <v>15743</v>
      </c>
      <c r="L62" s="38">
        <f t="shared" si="5"/>
        <v>38951</v>
      </c>
      <c r="M62" s="38">
        <f t="shared" si="5"/>
        <v>15834</v>
      </c>
      <c r="N62" s="38">
        <f t="shared" si="5"/>
        <v>13009</v>
      </c>
      <c r="O62" s="38">
        <f t="shared" si="5"/>
        <v>13521</v>
      </c>
      <c r="P62" s="38">
        <f t="shared" si="5"/>
        <v>15759</v>
      </c>
      <c r="Q62" s="38">
        <f t="shared" si="5"/>
        <v>17060</v>
      </c>
      <c r="R62" s="112"/>
    </row>
    <row r="63" spans="1:18" ht="11.45" customHeight="1" x14ac:dyDescent="0.25">
      <c r="A63" s="62" t="s">
        <v>59</v>
      </c>
      <c r="B63" s="42">
        <v>52155</v>
      </c>
      <c r="C63" s="42">
        <v>5535</v>
      </c>
      <c r="D63" s="42">
        <v>6287</v>
      </c>
      <c r="E63" s="42">
        <v>6893</v>
      </c>
      <c r="F63" s="42">
        <v>4698</v>
      </c>
      <c r="G63" s="42">
        <v>8169</v>
      </c>
      <c r="H63" s="42">
        <v>13030</v>
      </c>
      <c r="I63" s="42">
        <v>12458</v>
      </c>
      <c r="J63" s="42">
        <v>11062</v>
      </c>
      <c r="K63" s="42">
        <v>12337</v>
      </c>
      <c r="L63" s="42">
        <v>9642</v>
      </c>
      <c r="M63" s="42">
        <v>9777</v>
      </c>
      <c r="N63" s="42">
        <v>7660</v>
      </c>
      <c r="O63" s="42">
        <v>8064</v>
      </c>
      <c r="P63" s="42">
        <v>9602</v>
      </c>
      <c r="Q63" s="42">
        <v>11395</v>
      </c>
      <c r="R63" s="112"/>
    </row>
    <row r="64" spans="1:18" ht="11.45" customHeight="1" x14ac:dyDescent="0.25">
      <c r="A64" s="62" t="s">
        <v>58</v>
      </c>
      <c r="B64" s="42">
        <v>6644</v>
      </c>
      <c r="C64" s="42">
        <v>3913</v>
      </c>
      <c r="D64" s="42">
        <v>4209</v>
      </c>
      <c r="E64" s="42">
        <v>2584</v>
      </c>
      <c r="F64" s="42">
        <v>1338</v>
      </c>
      <c r="G64" s="42">
        <v>1673</v>
      </c>
      <c r="H64" s="42">
        <v>1585</v>
      </c>
      <c r="I64" s="42">
        <v>1619</v>
      </c>
      <c r="J64" s="42">
        <v>1424</v>
      </c>
      <c r="K64" s="42">
        <v>3403</v>
      </c>
      <c r="L64" s="42">
        <v>29130</v>
      </c>
      <c r="M64" s="42">
        <v>6022</v>
      </c>
      <c r="N64" s="42">
        <v>5286</v>
      </c>
      <c r="O64" s="42">
        <v>5267</v>
      </c>
      <c r="P64" s="42">
        <v>5769</v>
      </c>
      <c r="Q64" s="42">
        <v>5312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176</v>
      </c>
      <c r="M67" s="42">
        <v>35</v>
      </c>
      <c r="N67" s="42">
        <v>60</v>
      </c>
      <c r="O67" s="42">
        <v>170</v>
      </c>
      <c r="P67" s="42">
        <v>345</v>
      </c>
      <c r="Q67" s="42">
        <v>341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3</v>
      </c>
      <c r="F68" s="42">
        <v>3</v>
      </c>
      <c r="G68" s="42">
        <v>2</v>
      </c>
      <c r="H68" s="42">
        <v>2</v>
      </c>
      <c r="I68" s="42">
        <v>10</v>
      </c>
      <c r="J68" s="42">
        <v>4</v>
      </c>
      <c r="K68" s="42">
        <v>3</v>
      </c>
      <c r="L68" s="42">
        <v>3</v>
      </c>
      <c r="M68" s="42">
        <v>0</v>
      </c>
      <c r="N68" s="42">
        <v>3</v>
      </c>
      <c r="O68" s="42">
        <v>20</v>
      </c>
      <c r="P68" s="42">
        <v>43</v>
      </c>
      <c r="Q68" s="42">
        <v>12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1007</v>
      </c>
      <c r="C69" s="38">
        <f t="shared" ref="C69:Q69" si="7">SUM(C70:C74)</f>
        <v>0</v>
      </c>
      <c r="D69" s="38">
        <f t="shared" si="7"/>
        <v>6</v>
      </c>
      <c r="E69" s="38">
        <f t="shared" si="7"/>
        <v>4</v>
      </c>
      <c r="F69" s="38">
        <f t="shared" si="7"/>
        <v>0</v>
      </c>
      <c r="G69" s="38">
        <f t="shared" si="7"/>
        <v>4</v>
      </c>
      <c r="H69" s="38">
        <f t="shared" si="7"/>
        <v>2</v>
      </c>
      <c r="I69" s="38">
        <f t="shared" si="7"/>
        <v>8</v>
      </c>
      <c r="J69" s="38">
        <f t="shared" si="7"/>
        <v>9</v>
      </c>
      <c r="K69" s="38">
        <f t="shared" si="7"/>
        <v>153</v>
      </c>
      <c r="L69" s="38">
        <f t="shared" si="7"/>
        <v>108</v>
      </c>
      <c r="M69" s="38">
        <f t="shared" si="7"/>
        <v>306</v>
      </c>
      <c r="N69" s="38">
        <f t="shared" si="7"/>
        <v>45</v>
      </c>
      <c r="O69" s="38">
        <f t="shared" si="7"/>
        <v>23</v>
      </c>
      <c r="P69" s="38">
        <f t="shared" si="7"/>
        <v>84</v>
      </c>
      <c r="Q69" s="38">
        <f t="shared" si="7"/>
        <v>193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10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1007</v>
      </c>
      <c r="C71" s="37">
        <v>0</v>
      </c>
      <c r="D71" s="37">
        <v>6</v>
      </c>
      <c r="E71" s="37">
        <v>4</v>
      </c>
      <c r="F71" s="37">
        <v>0</v>
      </c>
      <c r="G71" s="37">
        <v>4</v>
      </c>
      <c r="H71" s="37">
        <v>2</v>
      </c>
      <c r="I71" s="37">
        <v>8</v>
      </c>
      <c r="J71" s="37">
        <v>9</v>
      </c>
      <c r="K71" s="37">
        <v>153</v>
      </c>
      <c r="L71" s="37">
        <v>98</v>
      </c>
      <c r="M71" s="37">
        <v>306</v>
      </c>
      <c r="N71" s="37">
        <v>45</v>
      </c>
      <c r="O71" s="37">
        <v>23</v>
      </c>
      <c r="P71" s="37">
        <v>84</v>
      </c>
      <c r="Q71" s="37">
        <v>193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605</v>
      </c>
      <c r="C75" s="40">
        <f t="shared" ref="C75:Q75" si="9">C76+C82</f>
        <v>1075</v>
      </c>
      <c r="D75" s="40">
        <f t="shared" si="9"/>
        <v>1497</v>
      </c>
      <c r="E75" s="40">
        <f t="shared" si="9"/>
        <v>2436</v>
      </c>
      <c r="F75" s="40">
        <f t="shared" si="9"/>
        <v>2211</v>
      </c>
      <c r="G75" s="40">
        <f t="shared" si="9"/>
        <v>2398</v>
      </c>
      <c r="H75" s="40">
        <f t="shared" si="9"/>
        <v>3613</v>
      </c>
      <c r="I75" s="40">
        <f t="shared" si="9"/>
        <v>3806</v>
      </c>
      <c r="J75" s="40">
        <f t="shared" si="9"/>
        <v>3607</v>
      </c>
      <c r="K75" s="40">
        <f t="shared" si="9"/>
        <v>2482</v>
      </c>
      <c r="L75" s="40">
        <f t="shared" si="9"/>
        <v>3092</v>
      </c>
      <c r="M75" s="40">
        <f t="shared" si="9"/>
        <v>2806</v>
      </c>
      <c r="N75" s="40">
        <f t="shared" si="9"/>
        <v>3040</v>
      </c>
      <c r="O75" s="40">
        <f t="shared" si="9"/>
        <v>3519</v>
      </c>
      <c r="P75" s="40">
        <f t="shared" si="9"/>
        <v>3378</v>
      </c>
      <c r="Q75" s="40">
        <f t="shared" si="9"/>
        <v>3716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182</v>
      </c>
      <c r="C76" s="39">
        <f t="shared" ref="C76:Q76" si="11">SUM(C77:C81)</f>
        <v>667</v>
      </c>
      <c r="D76" s="39">
        <f t="shared" si="11"/>
        <v>990</v>
      </c>
      <c r="E76" s="39">
        <f t="shared" si="11"/>
        <v>1811</v>
      </c>
      <c r="F76" s="39">
        <f t="shared" si="11"/>
        <v>1511</v>
      </c>
      <c r="G76" s="39">
        <f t="shared" si="11"/>
        <v>1616</v>
      </c>
      <c r="H76" s="39">
        <f t="shared" si="11"/>
        <v>2924</v>
      </c>
      <c r="I76" s="39">
        <f t="shared" si="11"/>
        <v>3120</v>
      </c>
      <c r="J76" s="39">
        <f t="shared" si="11"/>
        <v>2645</v>
      </c>
      <c r="K76" s="39">
        <f t="shared" si="11"/>
        <v>1692</v>
      </c>
      <c r="L76" s="39">
        <f t="shared" si="11"/>
        <v>2592</v>
      </c>
      <c r="M76" s="39">
        <f t="shared" si="11"/>
        <v>2272</v>
      </c>
      <c r="N76" s="39">
        <f t="shared" si="11"/>
        <v>2467</v>
      </c>
      <c r="O76" s="39">
        <f t="shared" si="11"/>
        <v>2931</v>
      </c>
      <c r="P76" s="39">
        <f t="shared" si="11"/>
        <v>2733</v>
      </c>
      <c r="Q76" s="39">
        <f t="shared" si="11"/>
        <v>2933</v>
      </c>
      <c r="R76" s="112"/>
    </row>
    <row r="77" spans="1:18" ht="11.45" customHeight="1" x14ac:dyDescent="0.25">
      <c r="A77" s="62" t="s">
        <v>59</v>
      </c>
      <c r="B77" s="42">
        <v>76</v>
      </c>
      <c r="C77" s="42">
        <v>64</v>
      </c>
      <c r="D77" s="42">
        <v>29</v>
      </c>
      <c r="E77" s="42">
        <v>70</v>
      </c>
      <c r="F77" s="42">
        <v>51</v>
      </c>
      <c r="G77" s="42">
        <v>56</v>
      </c>
      <c r="H77" s="42">
        <v>127</v>
      </c>
      <c r="I77" s="42">
        <v>134</v>
      </c>
      <c r="J77" s="42">
        <v>107</v>
      </c>
      <c r="K77" s="42">
        <v>60</v>
      </c>
      <c r="L77" s="42">
        <v>103</v>
      </c>
      <c r="M77" s="42">
        <v>41</v>
      </c>
      <c r="N77" s="42">
        <v>17</v>
      </c>
      <c r="O77" s="42">
        <v>114</v>
      </c>
      <c r="P77" s="42">
        <v>99</v>
      </c>
      <c r="Q77" s="42">
        <v>78</v>
      </c>
      <c r="R77" s="112"/>
    </row>
    <row r="78" spans="1:18" ht="11.45" customHeight="1" x14ac:dyDescent="0.25">
      <c r="A78" s="62" t="s">
        <v>58</v>
      </c>
      <c r="B78" s="42">
        <v>106</v>
      </c>
      <c r="C78" s="42">
        <v>603</v>
      </c>
      <c r="D78" s="42">
        <v>961</v>
      </c>
      <c r="E78" s="42">
        <v>1741</v>
      </c>
      <c r="F78" s="42">
        <v>1460</v>
      </c>
      <c r="G78" s="42">
        <v>1560</v>
      </c>
      <c r="H78" s="42">
        <v>2797</v>
      </c>
      <c r="I78" s="42">
        <v>2986</v>
      </c>
      <c r="J78" s="42">
        <v>2536</v>
      </c>
      <c r="K78" s="42">
        <v>1632</v>
      </c>
      <c r="L78" s="42">
        <v>2488</v>
      </c>
      <c r="M78" s="42">
        <v>2230</v>
      </c>
      <c r="N78" s="42">
        <v>2450</v>
      </c>
      <c r="O78" s="42">
        <v>2805</v>
      </c>
      <c r="P78" s="42">
        <v>2633</v>
      </c>
      <c r="Q78" s="42">
        <v>2855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2</v>
      </c>
      <c r="K81" s="42">
        <v>0</v>
      </c>
      <c r="L81" s="42">
        <v>1</v>
      </c>
      <c r="M81" s="42">
        <v>1</v>
      </c>
      <c r="N81" s="42">
        <v>0</v>
      </c>
      <c r="O81" s="42">
        <v>12</v>
      </c>
      <c r="P81" s="42">
        <v>1</v>
      </c>
      <c r="Q81" s="42">
        <v>0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423</v>
      </c>
      <c r="C82" s="38">
        <f t="shared" ref="C82:Q82" si="13">SUM(C83:C84)</f>
        <v>408</v>
      </c>
      <c r="D82" s="38">
        <f t="shared" si="13"/>
        <v>507</v>
      </c>
      <c r="E82" s="38">
        <f t="shared" si="13"/>
        <v>625</v>
      </c>
      <c r="F82" s="38">
        <f t="shared" si="13"/>
        <v>700</v>
      </c>
      <c r="G82" s="38">
        <f t="shared" si="13"/>
        <v>782</v>
      </c>
      <c r="H82" s="38">
        <f t="shared" si="13"/>
        <v>689</v>
      </c>
      <c r="I82" s="38">
        <f t="shared" si="13"/>
        <v>686</v>
      </c>
      <c r="J82" s="38">
        <f t="shared" si="13"/>
        <v>962</v>
      </c>
      <c r="K82" s="38">
        <f t="shared" si="13"/>
        <v>790</v>
      </c>
      <c r="L82" s="38">
        <f t="shared" si="13"/>
        <v>500</v>
      </c>
      <c r="M82" s="38">
        <f t="shared" si="13"/>
        <v>534</v>
      </c>
      <c r="N82" s="38">
        <f t="shared" si="13"/>
        <v>573</v>
      </c>
      <c r="O82" s="38">
        <f t="shared" si="13"/>
        <v>588</v>
      </c>
      <c r="P82" s="38">
        <f t="shared" si="13"/>
        <v>645</v>
      </c>
      <c r="Q82" s="38">
        <f t="shared" si="13"/>
        <v>783</v>
      </c>
      <c r="R82" s="112"/>
    </row>
    <row r="83" spans="1:18" ht="11.45" customHeight="1" x14ac:dyDescent="0.25">
      <c r="A83" s="17" t="s">
        <v>23</v>
      </c>
      <c r="B83" s="37">
        <v>423</v>
      </c>
      <c r="C83" s="37">
        <v>408</v>
      </c>
      <c r="D83" s="37">
        <v>507</v>
      </c>
      <c r="E83" s="37">
        <v>625</v>
      </c>
      <c r="F83" s="37">
        <v>700</v>
      </c>
      <c r="G83" s="37">
        <v>782</v>
      </c>
      <c r="H83" s="37">
        <v>689</v>
      </c>
      <c r="I83" s="37">
        <v>686</v>
      </c>
      <c r="J83" s="37">
        <v>962</v>
      </c>
      <c r="K83" s="37">
        <v>790</v>
      </c>
      <c r="L83" s="37">
        <v>500</v>
      </c>
      <c r="M83" s="37">
        <v>534</v>
      </c>
      <c r="N83" s="37">
        <v>573</v>
      </c>
      <c r="O83" s="37">
        <v>588</v>
      </c>
      <c r="P83" s="37">
        <v>645</v>
      </c>
      <c r="Q83" s="37">
        <v>783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3.7277281343803734</v>
      </c>
      <c r="C90" s="22">
        <v>3.7111900953066139</v>
      </c>
      <c r="D90" s="22">
        <v>3.6932913176137849</v>
      </c>
      <c r="E90" s="22">
        <v>3.6763574668835899</v>
      </c>
      <c r="F90" s="22">
        <v>3.6584433793782636</v>
      </c>
      <c r="G90" s="22">
        <v>3.6379394727206722</v>
      </c>
      <c r="H90" s="22">
        <v>3.6188550280353313</v>
      </c>
      <c r="I90" s="22">
        <v>3.5938841551478689</v>
      </c>
      <c r="J90" s="22">
        <v>3.5275805342397164</v>
      </c>
      <c r="K90" s="22">
        <v>3.4712036192675382</v>
      </c>
      <c r="L90" s="22">
        <v>3.3923002974891503</v>
      </c>
      <c r="M90" s="22">
        <v>3.325964702860658</v>
      </c>
      <c r="N90" s="22">
        <v>3.2368865536097986</v>
      </c>
      <c r="O90" s="22">
        <v>3.1611378289455074</v>
      </c>
      <c r="P90" s="22">
        <v>3.0856827679505194</v>
      </c>
      <c r="Q90" s="22">
        <v>2.9883581390450877</v>
      </c>
    </row>
    <row r="91" spans="1:18" ht="11.45" customHeight="1" x14ac:dyDescent="0.25">
      <c r="A91" s="19" t="s">
        <v>29</v>
      </c>
      <c r="B91" s="21">
        <v>4.6668052859628206</v>
      </c>
      <c r="C91" s="21">
        <v>4.6705635563824517</v>
      </c>
      <c r="D91" s="21">
        <v>4.670860054914213</v>
      </c>
      <c r="E91" s="21">
        <v>4.6701726684418272</v>
      </c>
      <c r="F91" s="21">
        <v>4.6691125847452977</v>
      </c>
      <c r="G91" s="21">
        <v>4.6667375153601904</v>
      </c>
      <c r="H91" s="21">
        <v>4.6619334606100464</v>
      </c>
      <c r="I91" s="21">
        <v>4.6561532628944091</v>
      </c>
      <c r="J91" s="21">
        <v>4.649934131413997</v>
      </c>
      <c r="K91" s="21">
        <v>4.641371261582643</v>
      </c>
      <c r="L91" s="21">
        <v>4.6155922478056333</v>
      </c>
      <c r="M91" s="21">
        <v>4.6002213295487451</v>
      </c>
      <c r="N91" s="21">
        <v>4.5830709752997913</v>
      </c>
      <c r="O91" s="21">
        <v>4.5644649209710462</v>
      </c>
      <c r="P91" s="21">
        <v>4.5409879465224954</v>
      </c>
      <c r="Q91" s="21">
        <v>4.5134352771144064</v>
      </c>
    </row>
    <row r="92" spans="1:18" ht="11.45" customHeight="1" x14ac:dyDescent="0.25">
      <c r="A92" s="62" t="s">
        <v>59</v>
      </c>
      <c r="B92" s="70">
        <v>4.6809707185706246</v>
      </c>
      <c r="C92" s="70">
        <v>4.6953025394084316</v>
      </c>
      <c r="D92" s="70">
        <v>4.706225388573003</v>
      </c>
      <c r="E92" s="70">
        <v>4.716045277403448</v>
      </c>
      <c r="F92" s="70">
        <v>4.7256920088967354</v>
      </c>
      <c r="G92" s="70">
        <v>4.7322639449531305</v>
      </c>
      <c r="H92" s="70">
        <v>4.7337016277760959</v>
      </c>
      <c r="I92" s="70">
        <v>4.7339169730178163</v>
      </c>
      <c r="J92" s="70">
        <v>4.7336404073077887</v>
      </c>
      <c r="K92" s="70">
        <v>4.7304985042582741</v>
      </c>
      <c r="L92" s="70">
        <v>4.7214841851051794</v>
      </c>
      <c r="M92" s="70">
        <v>4.7116506360395958</v>
      </c>
      <c r="N92" s="70">
        <v>4.700153085775046</v>
      </c>
      <c r="O92" s="70">
        <v>4.6879368874231515</v>
      </c>
      <c r="P92" s="70">
        <v>4.6732322455671227</v>
      </c>
      <c r="Q92" s="70">
        <v>4.6523510975160063</v>
      </c>
    </row>
    <row r="93" spans="1:18" ht="11.45" customHeight="1" x14ac:dyDescent="0.25">
      <c r="A93" s="62" t="s">
        <v>58</v>
      </c>
      <c r="B93" s="70">
        <v>4.5824301079416916</v>
      </c>
      <c r="C93" s="70">
        <v>4.6050159901087531</v>
      </c>
      <c r="D93" s="70">
        <v>4.6152028528006861</v>
      </c>
      <c r="E93" s="70">
        <v>4.6241302922539296</v>
      </c>
      <c r="F93" s="70">
        <v>4.6332979204619926</v>
      </c>
      <c r="G93" s="70">
        <v>4.6411458281047597</v>
      </c>
      <c r="H93" s="70">
        <v>4.648052479082466</v>
      </c>
      <c r="I93" s="70">
        <v>4.6541015725900952</v>
      </c>
      <c r="J93" s="70">
        <v>4.6601622736563737</v>
      </c>
      <c r="K93" s="70">
        <v>4.6567862190815204</v>
      </c>
      <c r="L93" s="70">
        <v>4.6011464872856331</v>
      </c>
      <c r="M93" s="70">
        <v>4.5926460225137138</v>
      </c>
      <c r="N93" s="70">
        <v>4.5838265090172303</v>
      </c>
      <c r="O93" s="70">
        <v>4.5730989192832006</v>
      </c>
      <c r="P93" s="70">
        <v>4.5526987613696246</v>
      </c>
      <c r="Q93" s="70">
        <v>4.5281150842076938</v>
      </c>
    </row>
    <row r="94" spans="1:18" ht="11.45" customHeight="1" x14ac:dyDescent="0.25">
      <c r="A94" s="62" t="s">
        <v>57</v>
      </c>
      <c r="B94" s="70" t="s">
        <v>181</v>
      </c>
      <c r="C94" s="70" t="s">
        <v>181</v>
      </c>
      <c r="D94" s="70" t="s">
        <v>181</v>
      </c>
      <c r="E94" s="70" t="s">
        <v>181</v>
      </c>
      <c r="F94" s="70" t="s">
        <v>181</v>
      </c>
      <c r="G94" s="70" t="s">
        <v>181</v>
      </c>
      <c r="H94" s="70" t="s">
        <v>181</v>
      </c>
      <c r="I94" s="70" t="s">
        <v>181</v>
      </c>
      <c r="J94" s="70" t="s">
        <v>181</v>
      </c>
      <c r="K94" s="70" t="s">
        <v>181</v>
      </c>
      <c r="L94" s="70" t="s">
        <v>181</v>
      </c>
      <c r="M94" s="70" t="s">
        <v>181</v>
      </c>
      <c r="N94" s="70" t="s">
        <v>181</v>
      </c>
      <c r="O94" s="70" t="s">
        <v>181</v>
      </c>
      <c r="P94" s="70" t="s">
        <v>181</v>
      </c>
      <c r="Q94" s="70" t="s">
        <v>181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 t="s">
        <v>181</v>
      </c>
      <c r="M95" s="70" t="s">
        <v>181</v>
      </c>
      <c r="N95" s="70" t="s">
        <v>181</v>
      </c>
      <c r="O95" s="70" t="s">
        <v>181</v>
      </c>
      <c r="P95" s="70" t="s">
        <v>181</v>
      </c>
      <c r="Q95" s="70" t="s">
        <v>181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>
        <v>3.1569047590380555</v>
      </c>
      <c r="M96" s="70">
        <v>3.1402654011272255</v>
      </c>
      <c r="N96" s="70">
        <v>3.0181277348727851</v>
      </c>
      <c r="O96" s="70">
        <v>3.1945439727025868</v>
      </c>
      <c r="P96" s="70">
        <v>3.2712823050802653</v>
      </c>
      <c r="Q96" s="70">
        <v>3.1113490282012148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>
        <v>2.3474127059986682</v>
      </c>
      <c r="F97" s="70">
        <v>2.3442527273559772</v>
      </c>
      <c r="G97" s="70">
        <v>2.3435248037043577</v>
      </c>
      <c r="H97" s="70">
        <v>2.340949331655287</v>
      </c>
      <c r="I97" s="70">
        <v>2.3127696954367205</v>
      </c>
      <c r="J97" s="70">
        <v>2.3051151930509328</v>
      </c>
      <c r="K97" s="70">
        <v>2.3017111159531849</v>
      </c>
      <c r="L97" s="70">
        <v>2.2975051143059741</v>
      </c>
      <c r="M97" s="70">
        <v>2.2859392230469573</v>
      </c>
      <c r="N97" s="70">
        <v>2.278267518630706</v>
      </c>
      <c r="O97" s="70">
        <v>2.2232065030974058</v>
      </c>
      <c r="P97" s="70">
        <v>2.171862921635487</v>
      </c>
      <c r="Q97" s="70">
        <v>2.1665613046431162</v>
      </c>
    </row>
    <row r="98" spans="1:17" ht="11.45" customHeight="1" x14ac:dyDescent="0.25">
      <c r="A98" s="19" t="s">
        <v>28</v>
      </c>
      <c r="B98" s="21">
        <v>45.70342757038545</v>
      </c>
      <c r="C98" s="21">
        <v>45.817686139311412</v>
      </c>
      <c r="D98" s="21">
        <v>45.900886316873532</v>
      </c>
      <c r="E98" s="21">
        <v>45.994283098542383</v>
      </c>
      <c r="F98" s="21">
        <v>46.109268806288746</v>
      </c>
      <c r="G98" s="21">
        <v>46.201976251897499</v>
      </c>
      <c r="H98" s="21">
        <v>46.305931223795277</v>
      </c>
      <c r="I98" s="21">
        <v>46.374357930391049</v>
      </c>
      <c r="J98" s="21">
        <v>46.433468874023404</v>
      </c>
      <c r="K98" s="21">
        <v>45.629044456912929</v>
      </c>
      <c r="L98" s="21">
        <v>44.878774836326038</v>
      </c>
      <c r="M98" s="21">
        <v>42.919489225293674</v>
      </c>
      <c r="N98" s="21">
        <v>42.714073258433316</v>
      </c>
      <c r="O98" s="21">
        <v>42.588952218049641</v>
      </c>
      <c r="P98" s="21">
        <v>42.340181988684492</v>
      </c>
      <c r="Q98" s="21">
        <v>41.611133100078746</v>
      </c>
    </row>
    <row r="99" spans="1:17" ht="11.45" customHeight="1" x14ac:dyDescent="0.25">
      <c r="A99" s="62" t="s">
        <v>59</v>
      </c>
      <c r="B99" s="20" t="s">
        <v>181</v>
      </c>
      <c r="C99" s="20" t="s">
        <v>181</v>
      </c>
      <c r="D99" s="20" t="s">
        <v>181</v>
      </c>
      <c r="E99" s="20" t="s">
        <v>181</v>
      </c>
      <c r="F99" s="20" t="s">
        <v>181</v>
      </c>
      <c r="G99" s="20" t="s">
        <v>181</v>
      </c>
      <c r="H99" s="20" t="s">
        <v>181</v>
      </c>
      <c r="I99" s="20" t="s">
        <v>181</v>
      </c>
      <c r="J99" s="20" t="s">
        <v>181</v>
      </c>
      <c r="K99" s="20" t="s">
        <v>181</v>
      </c>
      <c r="L99" s="20">
        <v>11.138633688547673</v>
      </c>
      <c r="M99" s="20">
        <v>11.166480272769039</v>
      </c>
      <c r="N99" s="20">
        <v>11.194396473450963</v>
      </c>
      <c r="O99" s="20">
        <v>11.222382464634588</v>
      </c>
      <c r="P99" s="20">
        <v>11.250438420796177</v>
      </c>
      <c r="Q99" s="20">
        <v>11.278564516848167</v>
      </c>
    </row>
    <row r="100" spans="1:17" ht="11.45" customHeight="1" x14ac:dyDescent="0.25">
      <c r="A100" s="62" t="s">
        <v>58</v>
      </c>
      <c r="B100" s="20">
        <v>45.70342757038545</v>
      </c>
      <c r="C100" s="20">
        <v>45.817686139311412</v>
      </c>
      <c r="D100" s="20">
        <v>45.900886316873532</v>
      </c>
      <c r="E100" s="20">
        <v>45.994283098542383</v>
      </c>
      <c r="F100" s="20">
        <v>46.109268806288746</v>
      </c>
      <c r="G100" s="20">
        <v>46.201976251897499</v>
      </c>
      <c r="H100" s="20">
        <v>46.305931223795277</v>
      </c>
      <c r="I100" s="20">
        <v>46.374357930391049</v>
      </c>
      <c r="J100" s="20">
        <v>46.433468874023404</v>
      </c>
      <c r="K100" s="20">
        <v>45.629044456912929</v>
      </c>
      <c r="L100" s="20">
        <v>45.21010191797361</v>
      </c>
      <c r="M100" s="20">
        <v>43.193064833730134</v>
      </c>
      <c r="N100" s="20">
        <v>42.968851246302691</v>
      </c>
      <c r="O100" s="20">
        <v>42.828955400388899</v>
      </c>
      <c r="P100" s="20">
        <v>42.549423111968096</v>
      </c>
      <c r="Q100" s="20">
        <v>41.767325523267374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 t="s">
        <v>181</v>
      </c>
      <c r="M102" s="20" t="s">
        <v>181</v>
      </c>
      <c r="N102" s="20" t="s">
        <v>181</v>
      </c>
      <c r="O102" s="20" t="s">
        <v>181</v>
      </c>
      <c r="P102" s="20" t="s">
        <v>181</v>
      </c>
      <c r="Q102" s="20" t="s">
        <v>181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 t="s">
        <v>181</v>
      </c>
      <c r="F103" s="20" t="s">
        <v>181</v>
      </c>
      <c r="G103" s="20" t="s">
        <v>181</v>
      </c>
      <c r="H103" s="20" t="s">
        <v>181</v>
      </c>
      <c r="I103" s="20" t="s">
        <v>181</v>
      </c>
      <c r="J103" s="20" t="s">
        <v>181</v>
      </c>
      <c r="K103" s="20" t="s">
        <v>181</v>
      </c>
      <c r="L103" s="20" t="s">
        <v>181</v>
      </c>
      <c r="M103" s="20" t="s">
        <v>181</v>
      </c>
      <c r="N103" s="20" t="s">
        <v>181</v>
      </c>
      <c r="O103" s="20" t="s">
        <v>181</v>
      </c>
      <c r="P103" s="20" t="s">
        <v>181</v>
      </c>
      <c r="Q103" s="20" t="s">
        <v>181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6.3527640569999528</v>
      </c>
      <c r="C105" s="102">
        <v>6.3661441808090133</v>
      </c>
      <c r="D105" s="102">
        <v>6.3739333922621046</v>
      </c>
      <c r="E105" s="102">
        <v>6.3715369536687811</v>
      </c>
      <c r="F105" s="102">
        <v>6.3661788242988093</v>
      </c>
      <c r="G105" s="102">
        <v>6.3526777548240982</v>
      </c>
      <c r="H105" s="102">
        <v>6.3089917066046759</v>
      </c>
      <c r="I105" s="102">
        <v>6.2533182341337943</v>
      </c>
      <c r="J105" s="102">
        <v>6.1980401368020361</v>
      </c>
      <c r="K105" s="102">
        <v>6.1541214232879362</v>
      </c>
      <c r="L105" s="102">
        <v>6.0803206525769271</v>
      </c>
      <c r="M105" s="102">
        <v>6.005657364439128</v>
      </c>
      <c r="N105" s="102">
        <v>5.9182094316090206</v>
      </c>
      <c r="O105" s="102">
        <v>5.8141285513965695</v>
      </c>
      <c r="P105" s="102">
        <v>5.710906302843167</v>
      </c>
      <c r="Q105" s="102">
        <v>5.604890955034854</v>
      </c>
    </row>
    <row r="106" spans="1:17" ht="11.45" customHeight="1" x14ac:dyDescent="0.25">
      <c r="A106" s="62" t="s">
        <v>59</v>
      </c>
      <c r="B106" s="70">
        <v>6.2347423472432766</v>
      </c>
      <c r="C106" s="70">
        <v>6.2480181508828316</v>
      </c>
      <c r="D106" s="70">
        <v>6.2601816614025836</v>
      </c>
      <c r="E106" s="70">
        <v>6.2650746600837266</v>
      </c>
      <c r="F106" s="70">
        <v>6.2687786329994051</v>
      </c>
      <c r="G106" s="70">
        <v>6.2663456716673398</v>
      </c>
      <c r="H106" s="70">
        <v>6.2346807025732716</v>
      </c>
      <c r="I106" s="70">
        <v>6.1912543582560504</v>
      </c>
      <c r="J106" s="70">
        <v>6.14792893173182</v>
      </c>
      <c r="K106" s="70">
        <v>6.11597070674389</v>
      </c>
      <c r="L106" s="70">
        <v>6.0523496972850888</v>
      </c>
      <c r="M106" s="70">
        <v>6.0115667962386548</v>
      </c>
      <c r="N106" s="70">
        <v>5.9691223804204743</v>
      </c>
      <c r="O106" s="70">
        <v>5.8537326997950645</v>
      </c>
      <c r="P106" s="70">
        <v>5.7378589427994573</v>
      </c>
      <c r="Q106" s="70">
        <v>5.6294688811611353</v>
      </c>
    </row>
    <row r="107" spans="1:17" ht="11.45" customHeight="1" x14ac:dyDescent="0.25">
      <c r="A107" s="62" t="s">
        <v>58</v>
      </c>
      <c r="B107" s="70">
        <v>6.3601323686399569</v>
      </c>
      <c r="C107" s="70">
        <v>6.3737287025735512</v>
      </c>
      <c r="D107" s="70">
        <v>6.3810311453800832</v>
      </c>
      <c r="E107" s="70">
        <v>6.3779905184271444</v>
      </c>
      <c r="F107" s="70">
        <v>6.3719160418765428</v>
      </c>
      <c r="G107" s="70">
        <v>6.357622570238366</v>
      </c>
      <c r="H107" s="70">
        <v>6.3131288851344216</v>
      </c>
      <c r="I107" s="70">
        <v>6.2566765313912782</v>
      </c>
      <c r="J107" s="70">
        <v>6.2010574188483432</v>
      </c>
      <c r="K107" s="70">
        <v>6.1564528214225023</v>
      </c>
      <c r="L107" s="70">
        <v>6.0821709085675471</v>
      </c>
      <c r="M107" s="70">
        <v>6.0059194352426291</v>
      </c>
      <c r="N107" s="70">
        <v>5.9165546533283964</v>
      </c>
      <c r="O107" s="70">
        <v>5.8139918199554481</v>
      </c>
      <c r="P107" s="70">
        <v>5.711248330267841</v>
      </c>
      <c r="Q107" s="70">
        <v>5.6052101949419928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 t="s">
        <v>181</v>
      </c>
      <c r="O108" s="70" t="s">
        <v>181</v>
      </c>
      <c r="P108" s="70" t="s">
        <v>181</v>
      </c>
      <c r="Q108" s="70" t="s">
        <v>181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 t="s">
        <v>181</v>
      </c>
      <c r="O109" s="70" t="s">
        <v>181</v>
      </c>
      <c r="P109" s="70" t="s">
        <v>181</v>
      </c>
      <c r="Q109" s="70" t="s">
        <v>181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>
        <v>3.3485491896203499</v>
      </c>
      <c r="K110" s="70">
        <v>3.3569205625944005</v>
      </c>
      <c r="L110" s="70">
        <v>3.3486329033500901</v>
      </c>
      <c r="M110" s="70">
        <v>3.3390193930302932</v>
      </c>
      <c r="N110" s="70">
        <v>3.3473669415128686</v>
      </c>
      <c r="O110" s="70">
        <v>3.2415364269086577</v>
      </c>
      <c r="P110" s="70">
        <v>3.2359458340305713</v>
      </c>
      <c r="Q110" s="70">
        <v>3.2344148495140592</v>
      </c>
    </row>
    <row r="111" spans="1:17" ht="11.45" customHeight="1" x14ac:dyDescent="0.25">
      <c r="A111" s="19" t="s">
        <v>24</v>
      </c>
      <c r="B111" s="21">
        <v>14.087148234836565</v>
      </c>
      <c r="C111" s="21">
        <v>14.069662589250658</v>
      </c>
      <c r="D111" s="21">
        <v>14.061397876945259</v>
      </c>
      <c r="E111" s="21">
        <v>14.042431383426234</v>
      </c>
      <c r="F111" s="21">
        <v>14.014797101725986</v>
      </c>
      <c r="G111" s="21">
        <v>13.974449766009972</v>
      </c>
      <c r="H111" s="21">
        <v>13.93357351743543</v>
      </c>
      <c r="I111" s="21">
        <v>13.883824687217468</v>
      </c>
      <c r="J111" s="21">
        <v>13.804474085388614</v>
      </c>
      <c r="K111" s="21">
        <v>13.728104655013343</v>
      </c>
      <c r="L111" s="21">
        <v>13.678136409944438</v>
      </c>
      <c r="M111" s="21">
        <v>13.6333529424546</v>
      </c>
      <c r="N111" s="21">
        <v>13.571779857752171</v>
      </c>
      <c r="O111" s="21">
        <v>13.502551545714331</v>
      </c>
      <c r="P111" s="21">
        <v>13.424738102197086</v>
      </c>
      <c r="Q111" s="21">
        <v>13.335941768165238</v>
      </c>
    </row>
    <row r="112" spans="1:17" ht="11.45" customHeight="1" x14ac:dyDescent="0.25">
      <c r="A112" s="17" t="s">
        <v>23</v>
      </c>
      <c r="B112" s="20">
        <v>14.087148234836565</v>
      </c>
      <c r="C112" s="20">
        <v>14.069662589250658</v>
      </c>
      <c r="D112" s="20">
        <v>14.061397876945259</v>
      </c>
      <c r="E112" s="20">
        <v>14.042431383426234</v>
      </c>
      <c r="F112" s="20">
        <v>14.014797101725986</v>
      </c>
      <c r="G112" s="20">
        <v>13.974449766009972</v>
      </c>
      <c r="H112" s="20">
        <v>13.93357351743543</v>
      </c>
      <c r="I112" s="20">
        <v>13.883824687217468</v>
      </c>
      <c r="J112" s="20">
        <v>13.804474085388614</v>
      </c>
      <c r="K112" s="20">
        <v>13.728104655013343</v>
      </c>
      <c r="L112" s="20">
        <v>13.678136409944438</v>
      </c>
      <c r="M112" s="20">
        <v>13.6333529424546</v>
      </c>
      <c r="N112" s="20">
        <v>13.571779857752171</v>
      </c>
      <c r="O112" s="20">
        <v>13.502551545714331</v>
      </c>
      <c r="P112" s="20">
        <v>13.424738102197086</v>
      </c>
      <c r="Q112" s="20">
        <v>13.335941768165238</v>
      </c>
    </row>
    <row r="113" spans="1:17" ht="11.45" customHeight="1" x14ac:dyDescent="0.25">
      <c r="A113" s="15" t="s">
        <v>22</v>
      </c>
      <c r="B113" s="69" t="s">
        <v>181</v>
      </c>
      <c r="C113" s="69" t="s">
        <v>181</v>
      </c>
      <c r="D113" s="69" t="s">
        <v>181</v>
      </c>
      <c r="E113" s="69" t="s">
        <v>181</v>
      </c>
      <c r="F113" s="69" t="s">
        <v>181</v>
      </c>
      <c r="G113" s="69" t="s">
        <v>181</v>
      </c>
      <c r="H113" s="69" t="s">
        <v>181</v>
      </c>
      <c r="I113" s="69" t="s">
        <v>181</v>
      </c>
      <c r="J113" s="69" t="s">
        <v>181</v>
      </c>
      <c r="K113" s="69" t="s">
        <v>181</v>
      </c>
      <c r="L113" s="69" t="s">
        <v>181</v>
      </c>
      <c r="M113" s="69" t="s">
        <v>181</v>
      </c>
      <c r="N113" s="69" t="s">
        <v>181</v>
      </c>
      <c r="O113" s="69" t="s">
        <v>181</v>
      </c>
      <c r="P113" s="69" t="s">
        <v>181</v>
      </c>
      <c r="Q113" s="69" t="s">
        <v>181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1.1000000000067303</v>
      </c>
      <c r="C117" s="111">
        <f>IF(TrRoad_act!C86=0,"",TrRoad_ene!C62/TrRoad_tech!C90)</f>
        <v>1.1002085731810625</v>
      </c>
      <c r="D117" s="111">
        <f>IF(TrRoad_act!D86=0,"",TrRoad_ene!D62/TrRoad_tech!D90)</f>
        <v>1.1007001802194649</v>
      </c>
      <c r="E117" s="111">
        <f>IF(TrRoad_act!E86=0,"",TrRoad_ene!E62/TrRoad_tech!E90)</f>
        <v>1.1014297892378955</v>
      </c>
      <c r="F117" s="111">
        <f>IF(TrRoad_act!F86=0,"",TrRoad_ene!F62/TrRoad_tech!F90)</f>
        <v>1.102324732007294</v>
      </c>
      <c r="G117" s="111">
        <f>IF(TrRoad_act!G86=0,"",TrRoad_ene!G62/TrRoad_tech!G90)</f>
        <v>1.1035332742879385</v>
      </c>
      <c r="H117" s="111">
        <f>IF(TrRoad_act!H86=0,"",TrRoad_ene!H62/TrRoad_tech!H90)</f>
        <v>1.105275764782371</v>
      </c>
      <c r="I117" s="111">
        <f>IF(TrRoad_act!I86=0,"",TrRoad_ene!I62/TrRoad_tech!I90)</f>
        <v>1.1078450220508127</v>
      </c>
      <c r="J117" s="111">
        <f>IF(TrRoad_act!J86=0,"",TrRoad_ene!J62/TrRoad_tech!J90)</f>
        <v>1.1136202550393157</v>
      </c>
      <c r="K117" s="111">
        <f>IF(TrRoad_act!K86=0,"",TrRoad_ene!K62/TrRoad_tech!K90)</f>
        <v>1.1183276627925971</v>
      </c>
      <c r="L117" s="111">
        <f>IF(TrRoad_act!L86=0,"",TrRoad_ene!L62/TrRoad_tech!L90)</f>
        <v>1.1245853382392681</v>
      </c>
      <c r="M117" s="111">
        <f>IF(TrRoad_act!M86=0,"",TrRoad_ene!M62/TrRoad_tech!M90)</f>
        <v>1.130626042334071</v>
      </c>
      <c r="N117" s="111">
        <f>IF(TrRoad_act!N86=0,"",TrRoad_ene!N62/TrRoad_tech!N90)</f>
        <v>1.1390038542764347</v>
      </c>
      <c r="O117" s="111">
        <f>IF(TrRoad_act!O86=0,"",TrRoad_ene!O62/TrRoad_tech!O90)</f>
        <v>1.1477095037149907</v>
      </c>
      <c r="P117" s="111">
        <f>IF(TrRoad_act!P86=0,"",TrRoad_ene!P62/TrRoad_tech!P90)</f>
        <v>1.1583891700224462</v>
      </c>
      <c r="Q117" s="111">
        <f>IF(TrRoad_act!Q86=0,"",TrRoad_ene!Q62/TrRoad_tech!Q90)</f>
        <v>1.1728702355662324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1.2717479137790066</v>
      </c>
      <c r="C118" s="107">
        <f>IF(TrRoad_act!C87=0,"",TrRoad_ene!C63/TrRoad_tech!C91)</f>
        <v>1.1894217372205858</v>
      </c>
      <c r="D118" s="107">
        <f>IF(TrRoad_act!D87=0,"",TrRoad_ene!D63/TrRoad_tech!D91)</f>
        <v>1.1840670219051554</v>
      </c>
      <c r="E118" s="107">
        <f>IF(TrRoad_act!E87=0,"",TrRoad_ene!E63/TrRoad_tech!E91)</f>
        <v>1.122609814032149</v>
      </c>
      <c r="F118" s="107">
        <f>IF(TrRoad_act!F87=0,"",TrRoad_ene!F63/TrRoad_tech!F91)</f>
        <v>1.0248562342751992</v>
      </c>
      <c r="G118" s="107">
        <f>IF(TrRoad_act!G87=0,"",TrRoad_ene!G63/TrRoad_tech!G91)</f>
        <v>1.002891353039558</v>
      </c>
      <c r="H118" s="107">
        <f>IF(TrRoad_act!H87=0,"",TrRoad_ene!H63/TrRoad_tech!H91)</f>
        <v>1.0783854652088638</v>
      </c>
      <c r="I118" s="107">
        <f>IF(TrRoad_act!I87=0,"",TrRoad_ene!I63/TrRoad_tech!I91)</f>
        <v>0.95937926322059774</v>
      </c>
      <c r="J118" s="107">
        <f>IF(TrRoad_act!J87=0,"",TrRoad_ene!J63/TrRoad_tech!J91)</f>
        <v>1.0924825991351996</v>
      </c>
      <c r="K118" s="107">
        <f>IF(TrRoad_act!K87=0,"",TrRoad_ene!K63/TrRoad_tech!K91)</f>
        <v>1.033060046803429</v>
      </c>
      <c r="L118" s="107">
        <f>IF(TrRoad_act!L87=0,"",TrRoad_ene!L63/TrRoad_tech!L91)</f>
        <v>1.1628628348678356</v>
      </c>
      <c r="M118" s="107">
        <f>IF(TrRoad_act!M87=0,"",TrRoad_ene!M63/TrRoad_tech!M91)</f>
        <v>1.1020667749533573</v>
      </c>
      <c r="N118" s="107">
        <f>IF(TrRoad_act!N87=0,"",TrRoad_ene!N63/TrRoad_tech!N91)</f>
        <v>1.1002884529767132</v>
      </c>
      <c r="O118" s="107">
        <f>IF(TrRoad_act!O87=0,"",TrRoad_ene!O63/TrRoad_tech!O91)</f>
        <v>1.0997109567972414</v>
      </c>
      <c r="P118" s="107">
        <f>IF(TrRoad_act!P87=0,"",TrRoad_ene!P63/TrRoad_tech!P91)</f>
        <v>0.96835459295679438</v>
      </c>
      <c r="Q118" s="107">
        <f>IF(TrRoad_act!Q87=0,"",TrRoad_ene!Q63/TrRoad_tech!Q91)</f>
        <v>0.97565936270103182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1.3216582802497112</v>
      </c>
      <c r="C119" s="108">
        <f>IF(TrRoad_act!C88=0,"",TrRoad_ene!C64/TrRoad_tech!C92)</f>
        <v>1.2375531111309339</v>
      </c>
      <c r="D119" s="108">
        <f>IF(TrRoad_act!D88=0,"",TrRoad_ene!D64/TrRoad_tech!D92)</f>
        <v>1.3354197182906191</v>
      </c>
      <c r="E119" s="108">
        <f>IF(TrRoad_act!E88=0,"",TrRoad_ene!E64/TrRoad_tech!E92)</f>
        <v>1.1993424613786214</v>
      </c>
      <c r="F119" s="108">
        <f>IF(TrRoad_act!F88=0,"",TrRoad_ene!F64/TrRoad_tech!F92)</f>
        <v>1.0277825610405291</v>
      </c>
      <c r="G119" s="108">
        <f>IF(TrRoad_act!G88=0,"",TrRoad_ene!G64/TrRoad_tech!G92)</f>
        <v>1.0768698618986994</v>
      </c>
      <c r="H119" s="108">
        <f>IF(TrRoad_act!H88=0,"",TrRoad_ene!H64/TrRoad_tech!H92)</f>
        <v>1.1635217509214644</v>
      </c>
      <c r="I119" s="108">
        <f>IF(TrRoad_act!I88=0,"",TrRoad_ene!I64/TrRoad_tech!I92)</f>
        <v>1.0170955175606828</v>
      </c>
      <c r="J119" s="108">
        <f>IF(TrRoad_act!J88=0,"",TrRoad_ene!J64/TrRoad_tech!J92)</f>
        <v>1.0128006118447423</v>
      </c>
      <c r="K119" s="108">
        <f>IF(TrRoad_act!K88=0,"",TrRoad_ene!K64/TrRoad_tech!K92)</f>
        <v>1.0181017296907049</v>
      </c>
      <c r="L119" s="108">
        <f>IF(TrRoad_act!L88=0,"",TrRoad_ene!L64/TrRoad_tech!L92)</f>
        <v>1.169970616128112</v>
      </c>
      <c r="M119" s="108">
        <f>IF(TrRoad_act!M88=0,"",TrRoad_ene!M64/TrRoad_tech!M92)</f>
        <v>1.1336738774430428</v>
      </c>
      <c r="N119" s="108">
        <f>IF(TrRoad_act!N88=0,"",TrRoad_ene!N64/TrRoad_tech!N92)</f>
        <v>1.1515430889971838</v>
      </c>
      <c r="O119" s="108">
        <f>IF(TrRoad_act!O88=0,"",TrRoad_ene!O64/TrRoad_tech!O92)</f>
        <v>1.1608165503229648</v>
      </c>
      <c r="P119" s="108">
        <f>IF(TrRoad_act!P88=0,"",TrRoad_ene!P64/TrRoad_tech!P92)</f>
        <v>0.96686934677483061</v>
      </c>
      <c r="Q119" s="108">
        <f>IF(TrRoad_act!Q88=0,"",TrRoad_ene!Q64/TrRoad_tech!Q92)</f>
        <v>0.98301160832870249</v>
      </c>
    </row>
    <row r="120" spans="1:17" ht="11.45" customHeight="1" x14ac:dyDescent="0.25">
      <c r="A120" s="62" t="s">
        <v>58</v>
      </c>
      <c r="B120" s="108">
        <f>IF(TrRoad_act!B89=0,"",TrRoad_ene!B65/TrRoad_tech!B93)</f>
        <v>0.96043800824265391</v>
      </c>
      <c r="C120" s="108">
        <f>IF(TrRoad_act!C89=0,"",TrRoad_ene!C65/TrRoad_tech!C93)</f>
        <v>0.90157043574404172</v>
      </c>
      <c r="D120" s="108">
        <f>IF(TrRoad_act!D89=0,"",TrRoad_ene!D65/TrRoad_tech!D93)</f>
        <v>0.34095944134271639</v>
      </c>
      <c r="E120" s="108">
        <f>IF(TrRoad_act!E89=0,"",TrRoad_ene!E65/TrRoad_tech!E93)</f>
        <v>0.68442208629063805</v>
      </c>
      <c r="F120" s="108">
        <f>IF(TrRoad_act!F89=0,"",TrRoad_ene!F65/TrRoad_tech!F93)</f>
        <v>0.96184268405046736</v>
      </c>
      <c r="G120" s="108">
        <f>IF(TrRoad_act!G89=0,"",TrRoad_ene!G65/TrRoad_tech!G93)</f>
        <v>0.5650073424535399</v>
      </c>
      <c r="H120" s="108">
        <f>IF(TrRoad_act!H89=0,"",TrRoad_ene!H65/TrRoad_tech!H93)</f>
        <v>0.57660319715830999</v>
      </c>
      <c r="I120" s="108">
        <f>IF(TrRoad_act!I89=0,"",TrRoad_ene!I65/TrRoad_tech!I93)</f>
        <v>0.62666178767859504</v>
      </c>
      <c r="J120" s="108">
        <f>IF(TrRoad_act!J89=0,"",TrRoad_ene!J65/TrRoad_tech!J93)</f>
        <v>1.3788701830794297</v>
      </c>
      <c r="K120" s="108">
        <f>IF(TrRoad_act!K89=0,"",TrRoad_ene!K65/TrRoad_tech!K93)</f>
        <v>1.009348149217433</v>
      </c>
      <c r="L120" s="108">
        <f>IF(TrRoad_act!L89=0,"",TrRoad_ene!L65/TrRoad_tech!L93)</f>
        <v>1.1001767945230885</v>
      </c>
      <c r="M120" s="108">
        <f>IF(TrRoad_act!M89=0,"",TrRoad_ene!M65/TrRoad_tech!M93)</f>
        <v>1.0015504813718026</v>
      </c>
      <c r="N120" s="108">
        <f>IF(TrRoad_act!N89=0,"",TrRoad_ene!N65/TrRoad_tech!N93)</f>
        <v>0.97254611527717305</v>
      </c>
      <c r="O120" s="108">
        <f>IF(TrRoad_act!O89=0,"",TrRoad_ene!O65/TrRoad_tech!O93)</f>
        <v>0.95883693966390493</v>
      </c>
      <c r="P120" s="108">
        <f>IF(TrRoad_act!P89=0,"",TrRoad_ene!P65/TrRoad_tech!P93)</f>
        <v>0.92183467382777096</v>
      </c>
      <c r="Q120" s="108">
        <f>IF(TrRoad_act!Q89=0,"",TrRoad_ene!Q65/TrRoad_tech!Q93)</f>
        <v>0.91249318148896108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 t="str">
        <f>IF(TrRoad_act!G90=0,"",TrRoad_ene!G66/TrRoad_tech!G94)</f>
        <v/>
      </c>
      <c r="H121" s="108" t="str">
        <f>IF(TrRoad_act!H90=0,"",TrRoad_ene!H66/TrRoad_tech!H94)</f>
        <v/>
      </c>
      <c r="I121" s="108" t="str">
        <f>IF(TrRoad_act!I90=0,"",TrRoad_ene!I66/TrRoad_tech!I94)</f>
        <v/>
      </c>
      <c r="J121" s="108" t="str">
        <f>IF(TrRoad_act!J90=0,"",TrRoad_ene!J66/TrRoad_tech!J94)</f>
        <v/>
      </c>
      <c r="K121" s="108" t="str">
        <f>IF(TrRoad_act!K90=0,"",TrRoad_ene!K66/TrRoad_tech!K94)</f>
        <v/>
      </c>
      <c r="L121" s="108" t="str">
        <f>IF(TrRoad_act!L90=0,"",TrRoad_ene!L66/TrRoad_tech!L94)</f>
        <v/>
      </c>
      <c r="M121" s="108" t="str">
        <f>IF(TrRoad_act!M90=0,"",TrRoad_ene!M66/TrRoad_tech!M94)</f>
        <v/>
      </c>
      <c r="N121" s="108" t="str">
        <f>IF(TrRoad_act!N90=0,"",TrRoad_ene!N66/TrRoad_tech!N94)</f>
        <v/>
      </c>
      <c r="O121" s="108" t="str">
        <f>IF(TrRoad_act!O90=0,"",TrRoad_ene!O66/TrRoad_tech!O94)</f>
        <v/>
      </c>
      <c r="P121" s="108" t="str">
        <f>IF(TrRoad_act!P90=0,"",TrRoad_ene!P66/TrRoad_tech!P94)</f>
        <v/>
      </c>
      <c r="Q121" s="108" t="str">
        <f>IF(TrRoad_act!Q90=0,"",TrRoad_ene!Q66/TrRoad_tech!Q94)</f>
        <v/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 t="str">
        <f>IF(TrRoad_act!Q91=0,"",TrRoad_ene!Q67/TrRoad_tech!Q95)</f>
        <v/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>
        <f>IF(TrRoad_act!L92=0,"",TrRoad_ene!L68/TrRoad_tech!L96)</f>
        <v>1.2413871487970298</v>
      </c>
      <c r="M123" s="108">
        <f>IF(TrRoad_act!M92=0,"",TrRoad_ene!M68/TrRoad_tech!M96)</f>
        <v>1.2140696406841709</v>
      </c>
      <c r="N123" s="108">
        <f>IF(TrRoad_act!N92=0,"",TrRoad_ene!N68/TrRoad_tech!N96)</f>
        <v>1.2300433883199138</v>
      </c>
      <c r="O123" s="108">
        <f>IF(TrRoad_act!O92=0,"",TrRoad_ene!O68/TrRoad_tech!O96)</f>
        <v>1.2531683685680872</v>
      </c>
      <c r="P123" s="108">
        <f>IF(TrRoad_act!P92=0,"",TrRoad_ene!P68/TrRoad_tech!P96)</f>
        <v>1.1297286577321217</v>
      </c>
      <c r="Q123" s="108">
        <f>IF(TrRoad_act!Q92=0,"",TrRoad_ene!Q68/TrRoad_tech!Q96)</f>
        <v>1.1501293715572229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>
        <f>IF(TrRoad_act!E93=0,"",TrRoad_ene!E69/TrRoad_tech!E97)</f>
        <v>1.1160000000058972</v>
      </c>
      <c r="F124" s="108">
        <f>IF(TrRoad_act!F93=0,"",TrRoad_ene!F69/TrRoad_tech!F97)</f>
        <v>1.1184402079783873</v>
      </c>
      <c r="G124" s="108">
        <f>IF(TrRoad_act!G93=0,"",TrRoad_ene!G69/TrRoad_tech!G97)</f>
        <v>1.1203896703977789</v>
      </c>
      <c r="H124" s="108">
        <f>IF(TrRoad_act!H93=0,"",TrRoad_ene!H69/TrRoad_tech!H97)</f>
        <v>1.12309229761024</v>
      </c>
      <c r="I124" s="108">
        <f>IF(TrRoad_act!I93=0,"",TrRoad_ene!I69/TrRoad_tech!I97)</f>
        <v>1.1349754492245305</v>
      </c>
      <c r="J124" s="108">
        <f>IF(TrRoad_act!J93=0,"",TrRoad_ene!J69/TrRoad_tech!J97)</f>
        <v>1.1400641363236341</v>
      </c>
      <c r="K124" s="108">
        <f>IF(TrRoad_act!K93=0,"",TrRoad_ene!K69/TrRoad_tech!K97)</f>
        <v>1.1438992327363258</v>
      </c>
      <c r="L124" s="108">
        <f>IF(TrRoad_act!L93=0,"",TrRoad_ene!L69/TrRoad_tech!L97)</f>
        <v>1.1483513529387863</v>
      </c>
      <c r="M124" s="108">
        <f>IF(TrRoad_act!M93=0,"",TrRoad_ene!M69/TrRoad_tech!M97)</f>
        <v>1.1548397102677472</v>
      </c>
      <c r="N124" s="108">
        <f>IF(TrRoad_act!N93=0,"",TrRoad_ene!N69/TrRoad_tech!N97)</f>
        <v>1.1617843926442317</v>
      </c>
      <c r="O124" s="108">
        <f>IF(TrRoad_act!O93=0,"",TrRoad_ene!O69/TrRoad_tech!O97)</f>
        <v>1.1957342982459123</v>
      </c>
      <c r="P124" s="108">
        <f>IF(TrRoad_act!P93=0,"",TrRoad_ene!P69/TrRoad_tech!P97)</f>
        <v>1.231103595120713</v>
      </c>
      <c r="Q124" s="108">
        <f>IF(TrRoad_act!Q93=0,"",TrRoad_ene!Q69/TrRoad_tech!Q97)</f>
        <v>1.2384554149426708</v>
      </c>
    </row>
    <row r="125" spans="1:17" ht="11.45" customHeight="1" x14ac:dyDescent="0.25">
      <c r="A125" s="19" t="s">
        <v>28</v>
      </c>
      <c r="B125" s="107">
        <f>IF(TrRoad_act!B94=0,"",TrRoad_ene!B70/TrRoad_tech!B98)</f>
        <v>0.96043800824841108</v>
      </c>
      <c r="C125" s="107">
        <f>IF(TrRoad_act!C94=0,"",TrRoad_ene!C70/TrRoad_tech!C98)</f>
        <v>0.90145282170162744</v>
      </c>
      <c r="D125" s="107">
        <f>IF(TrRoad_act!D94=0,"",TrRoad_ene!D70/TrRoad_tech!D98)</f>
        <v>0.34082439432266515</v>
      </c>
      <c r="E125" s="107">
        <f>IF(TrRoad_act!E94=0,"",TrRoad_ene!E70/TrRoad_tech!E98)</f>
        <v>0.68400870153585158</v>
      </c>
      <c r="F125" s="107">
        <f>IF(TrRoad_act!F94=0,"",TrRoad_ene!F70/TrRoad_tech!F98)</f>
        <v>0.96111130684369839</v>
      </c>
      <c r="G125" s="107">
        <f>IF(TrRoad_act!G94=0,"",TrRoad_ene!G70/TrRoad_tech!G98)</f>
        <v>0.56443096722906838</v>
      </c>
      <c r="H125" s="107">
        <f>IF(TrRoad_act!H94=0,"",TrRoad_ene!H70/TrRoad_tech!H98)</f>
        <v>0.57576324285223612</v>
      </c>
      <c r="I125" s="107">
        <f>IF(TrRoad_act!I94=0,"",TrRoad_ene!I70/TrRoad_tech!I98)</f>
        <v>0.62535835452182198</v>
      </c>
      <c r="J125" s="107">
        <f>IF(TrRoad_act!J94=0,"",TrRoad_ene!J70/TrRoad_tech!J98)</f>
        <v>1.3750287511700185</v>
      </c>
      <c r="K125" s="107">
        <f>IF(TrRoad_act!K94=0,"",TrRoad_ene!K70/TrRoad_tech!K98)</f>
        <v>1.0065197321221775</v>
      </c>
      <c r="L125" s="107">
        <f>IF(TrRoad_act!L94=0,"",TrRoad_ene!L70/TrRoad_tech!L98)</f>
        <v>1.0879105600163073</v>
      </c>
      <c r="M125" s="107">
        <f>IF(TrRoad_act!M94=0,"",TrRoad_ene!M70/TrRoad_tech!M98)</f>
        <v>0.99582655544026422</v>
      </c>
      <c r="N125" s="107">
        <f>IF(TrRoad_act!N94=0,"",TrRoad_ene!N70/TrRoad_tech!N98)</f>
        <v>0.96506248654175397</v>
      </c>
      <c r="O125" s="107">
        <f>IF(TrRoad_act!O94=0,"",TrRoad_ene!O70/TrRoad_tech!O98)</f>
        <v>0.94836181071825321</v>
      </c>
      <c r="P125" s="107">
        <f>IF(TrRoad_act!P94=0,"",TrRoad_ene!P70/TrRoad_tech!P98)</f>
        <v>0.90889289905284332</v>
      </c>
      <c r="Q125" s="107">
        <f>IF(TrRoad_act!Q94=0,"",TrRoad_ene!Q70/TrRoad_tech!Q98)</f>
        <v>0.89821605101407187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>
        <f>IF(TrRoad_act!L95=0,"",TrRoad_ene!L71/TrRoad_tech!L99)</f>
        <v>1.150000000013506</v>
      </c>
      <c r="M126" s="106">
        <f>IF(TrRoad_act!M95=0,"",TrRoad_ene!M71/TrRoad_tech!M99)</f>
        <v>1.150000000013506</v>
      </c>
      <c r="N126" s="106">
        <f>IF(TrRoad_act!N95=0,"",TrRoad_ene!N71/TrRoad_tech!N99)</f>
        <v>1.150000000013506</v>
      </c>
      <c r="O126" s="106">
        <f>IF(TrRoad_act!O95=0,"",TrRoad_ene!O71/TrRoad_tech!O99)</f>
        <v>1.150000000013506</v>
      </c>
      <c r="P126" s="106">
        <f>IF(TrRoad_act!P95=0,"",TrRoad_ene!P71/TrRoad_tech!P99)</f>
        <v>1.150000000013506</v>
      </c>
      <c r="Q126" s="106">
        <f>IF(TrRoad_act!Q95=0,"",TrRoad_ene!Q71/TrRoad_tech!Q99)</f>
        <v>1.1500000000135062</v>
      </c>
    </row>
    <row r="127" spans="1:17" ht="11.45" customHeight="1" x14ac:dyDescent="0.25">
      <c r="A127" s="62" t="s">
        <v>58</v>
      </c>
      <c r="B127" s="106">
        <f>IF(TrRoad_act!B96=0,"",TrRoad_ene!B72/TrRoad_tech!B100)</f>
        <v>0.96043800824841108</v>
      </c>
      <c r="C127" s="106">
        <f>IF(TrRoad_act!C96=0,"",TrRoad_ene!C72/TrRoad_tech!C100)</f>
        <v>0.90145282170162744</v>
      </c>
      <c r="D127" s="106">
        <f>IF(TrRoad_act!D96=0,"",TrRoad_ene!D72/TrRoad_tech!D100)</f>
        <v>0.34082439432266515</v>
      </c>
      <c r="E127" s="106">
        <f>IF(TrRoad_act!E96=0,"",TrRoad_ene!E72/TrRoad_tech!E100)</f>
        <v>0.68400870153585158</v>
      </c>
      <c r="F127" s="106">
        <f>IF(TrRoad_act!F96=0,"",TrRoad_ene!F72/TrRoad_tech!F100)</f>
        <v>0.96111130684369839</v>
      </c>
      <c r="G127" s="106">
        <f>IF(TrRoad_act!G96=0,"",TrRoad_ene!G72/TrRoad_tech!G100)</f>
        <v>0.56443096722906838</v>
      </c>
      <c r="H127" s="106">
        <f>IF(TrRoad_act!H96=0,"",TrRoad_ene!H72/TrRoad_tech!H100)</f>
        <v>0.57576324285223612</v>
      </c>
      <c r="I127" s="106">
        <f>IF(TrRoad_act!I96=0,"",TrRoad_ene!I72/TrRoad_tech!I100)</f>
        <v>0.62535835452182198</v>
      </c>
      <c r="J127" s="106">
        <f>IF(TrRoad_act!J96=0,"",TrRoad_ene!J72/TrRoad_tech!J100)</f>
        <v>1.3750287511700185</v>
      </c>
      <c r="K127" s="106">
        <f>IF(TrRoad_act!K96=0,"",TrRoad_ene!K72/TrRoad_tech!K100)</f>
        <v>1.0065197321221775</v>
      </c>
      <c r="L127" s="106">
        <f>IF(TrRoad_act!L96=0,"",TrRoad_ene!L72/TrRoad_tech!L100)</f>
        <v>1.0867666528531637</v>
      </c>
      <c r="M127" s="106">
        <f>IF(TrRoad_act!M96=0,"",TrRoad_ene!M72/TrRoad_tech!M100)</f>
        <v>0.99385992509450671</v>
      </c>
      <c r="N127" s="106">
        <f>IF(TrRoad_act!N96=0,"",TrRoad_ene!N72/TrRoad_tech!N100)</f>
        <v>0.96262171342087066</v>
      </c>
      <c r="O127" s="106">
        <f>IF(TrRoad_act!O96=0,"",TrRoad_ene!O72/TrRoad_tech!O100)</f>
        <v>0.94594468046337143</v>
      </c>
      <c r="P127" s="106">
        <f>IF(TrRoad_act!P96=0,"",TrRoad_ene!P72/TrRoad_tech!P100)</f>
        <v>0.90645523341321876</v>
      </c>
      <c r="Q127" s="106">
        <f>IF(TrRoad_act!Q96=0,"",TrRoad_ene!Q72/TrRoad_tech!Q100)</f>
        <v>0.89630962912115464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 t="str">
        <f>IF(TrRoad_act!O99=0,"",TrRoad_ene!O75/TrRoad_tech!O103)</f>
        <v/>
      </c>
      <c r="P130" s="106" t="str">
        <f>IF(TrRoad_act!P99=0,"",TrRoad_ene!P75/TrRoad_tech!P103)</f>
        <v/>
      </c>
      <c r="Q130" s="106" t="str">
        <f>IF(TrRoad_act!Q99=0,"",TrRoad_ene!Q75/TrRoad_tech!Q103)</f>
        <v/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0.96750560987833922</v>
      </c>
      <c r="C132" s="109">
        <f>IF(TrRoad_act!C101=0,"",TrRoad_ene!C77/TrRoad_tech!C105)</f>
        <v>0.9110990969445022</v>
      </c>
      <c r="D132" s="109">
        <f>IF(TrRoad_act!D101=0,"",TrRoad_ene!D77/TrRoad_tech!D105)</f>
        <v>0.37238720079959564</v>
      </c>
      <c r="E132" s="109">
        <f>IF(TrRoad_act!E101=0,"",TrRoad_ene!E77/TrRoad_tech!E105)</f>
        <v>0.70067412055802847</v>
      </c>
      <c r="F132" s="109">
        <f>IF(TrRoad_act!F101=0,"",TrRoad_ene!F77/TrRoad_tech!F105)</f>
        <v>0.96607965642068716</v>
      </c>
      <c r="G132" s="109">
        <f>IF(TrRoad_act!G101=0,"",TrRoad_ene!G77/TrRoad_tech!G105)</f>
        <v>0.5841798833426336</v>
      </c>
      <c r="H132" s="109">
        <f>IF(TrRoad_act!H101=0,"",TrRoad_ene!H77/TrRoad_tech!H105)</f>
        <v>0.59565338418959102</v>
      </c>
      <c r="I132" s="109">
        <f>IF(TrRoad_act!I101=0,"",TrRoad_ene!I77/TrRoad_tech!I105)</f>
        <v>0.64148793469904852</v>
      </c>
      <c r="J132" s="109">
        <f>IF(TrRoad_act!J101=0,"",TrRoad_ene!J77/TrRoad_tech!J105)</f>
        <v>1.3730833385793304</v>
      </c>
      <c r="K132" s="109">
        <f>IF(TrRoad_act!K101=0,"",TrRoad_ene!K77/TrRoad_tech!K105)</f>
        <v>1.0121723978215813</v>
      </c>
      <c r="L132" s="109">
        <f>IF(TrRoad_act!L101=0,"",TrRoad_ene!L77/TrRoad_tech!L105)</f>
        <v>1.0930979404275847</v>
      </c>
      <c r="M132" s="109">
        <f>IF(TrRoad_act!M101=0,"",TrRoad_ene!M77/TrRoad_tech!M105)</f>
        <v>0.99730519779411408</v>
      </c>
      <c r="N132" s="109">
        <f>IF(TrRoad_act!N101=0,"",TrRoad_ene!N77/TrRoad_tech!N105)</f>
        <v>0.96969997591048995</v>
      </c>
      <c r="O132" s="109">
        <f>IF(TrRoad_act!O101=0,"",TrRoad_ene!O77/TrRoad_tech!O105)</f>
        <v>0.95811080604379928</v>
      </c>
      <c r="P132" s="109">
        <f>IF(TrRoad_act!P101=0,"",TrRoad_ene!P77/TrRoad_tech!P105)</f>
        <v>0.92389623054793479</v>
      </c>
      <c r="Q132" s="109">
        <f>IF(TrRoad_act!Q101=0,"",TrRoad_ene!Q77/TrRoad_tech!Q105)</f>
        <v>0.91656276909157086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1.1648432332394094</v>
      </c>
      <c r="C133" s="108">
        <f>IF(TrRoad_act!C102=0,"",TrRoad_ene!C78/TrRoad_tech!C106)</f>
        <v>1.1401601829959829</v>
      </c>
      <c r="D133" s="108">
        <f>IF(TrRoad_act!D102=0,"",TrRoad_ene!D78/TrRoad_tech!D106)</f>
        <v>1.1687125572953512</v>
      </c>
      <c r="E133" s="108">
        <f>IF(TrRoad_act!E102=0,"",TrRoad_ene!E78/TrRoad_tech!E106)</f>
        <v>1.1289547694744499</v>
      </c>
      <c r="F133" s="108">
        <f>IF(TrRoad_act!F102=0,"",TrRoad_ene!F78/TrRoad_tech!F106)</f>
        <v>1.0787985606691681</v>
      </c>
      <c r="G133" s="108">
        <f>IF(TrRoad_act!G102=0,"",TrRoad_ene!G78/TrRoad_tech!G106)</f>
        <v>1.0930189986703218</v>
      </c>
      <c r="H133" s="108">
        <f>IF(TrRoad_act!H102=0,"",TrRoad_ene!H78/TrRoad_tech!H106)</f>
        <v>1.118529758169361</v>
      </c>
      <c r="I133" s="108">
        <f>IF(TrRoad_act!I102=0,"",TrRoad_ene!I78/TrRoad_tech!I106)</f>
        <v>1.0761229067911844</v>
      </c>
      <c r="J133" s="108">
        <f>IF(TrRoad_act!J102=0,"",TrRoad_ene!J78/TrRoad_tech!J106)</f>
        <v>1.0755098045888649</v>
      </c>
      <c r="K133" s="108">
        <f>IF(TrRoad_act!K102=0,"",TrRoad_ene!K78/TrRoad_tech!K106)</f>
        <v>1.0773764587544876</v>
      </c>
      <c r="L133" s="108">
        <f>IF(TrRoad_act!L102=0,"",TrRoad_ene!L78/TrRoad_tech!L106)</f>
        <v>1.1229589494774987</v>
      </c>
      <c r="M133" s="108">
        <f>IF(TrRoad_act!M102=0,"",TrRoad_ene!M78/TrRoad_tech!M106)</f>
        <v>1.1130090831341557</v>
      </c>
      <c r="N133" s="108">
        <f>IF(TrRoad_act!N102=0,"",TrRoad_ene!N78/TrRoad_tech!N106)</f>
        <v>1.1191985660692123</v>
      </c>
      <c r="O133" s="108">
        <f>IF(TrRoad_act!O102=0,"",TrRoad_ene!O78/TrRoad_tech!O106)</f>
        <v>1.1261456952080307</v>
      </c>
      <c r="P133" s="108">
        <f>IF(TrRoad_act!P102=0,"",TrRoad_ene!P78/TrRoad_tech!P106)</f>
        <v>1.0748088619457588</v>
      </c>
      <c r="Q133" s="108">
        <f>IF(TrRoad_act!Q102=0,"",TrRoad_ene!Q78/TrRoad_tech!Q106)</f>
        <v>1.08414991750161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0.96043800824265391</v>
      </c>
      <c r="C134" s="108">
        <f>IF(TrRoad_act!C103=0,"",TrRoad_ene!C79/TrRoad_tech!C107)</f>
        <v>0.90147534832622711</v>
      </c>
      <c r="D134" s="108">
        <f>IF(TrRoad_act!D103=0,"",TrRoad_ene!D79/TrRoad_tech!D107)</f>
        <v>0.34085645472463755</v>
      </c>
      <c r="E134" s="108">
        <f>IF(TrRoad_act!E103=0,"",TrRoad_ene!E79/TrRoad_tech!E107)</f>
        <v>0.68418292023844385</v>
      </c>
      <c r="F134" s="108">
        <f>IF(TrRoad_act!F103=0,"",TrRoad_ene!F79/TrRoad_tech!F107)</f>
        <v>0.96155606487439504</v>
      </c>
      <c r="G134" s="108">
        <f>IF(TrRoad_act!G103=0,"",TrRoad_ene!G79/TrRoad_tech!G107)</f>
        <v>0.56484834101445758</v>
      </c>
      <c r="H134" s="108">
        <f>IF(TrRoad_act!H103=0,"",TrRoad_ene!H79/TrRoad_tech!H107)</f>
        <v>0.57670780656658749</v>
      </c>
      <c r="I134" s="108">
        <f>IF(TrRoad_act!I103=0,"",TrRoad_ene!I79/TrRoad_tech!I107)</f>
        <v>0.62724665116147083</v>
      </c>
      <c r="J134" s="108">
        <f>IF(TrRoad_act!J103=0,"",TrRoad_ene!J79/TrRoad_tech!J107)</f>
        <v>1.3813954638442134</v>
      </c>
      <c r="K134" s="108">
        <f>IF(TrRoad_act!K103=0,"",TrRoad_ene!K79/TrRoad_tech!K107)</f>
        <v>1.0101938126828416</v>
      </c>
      <c r="L134" s="108">
        <f>IF(TrRoad_act!L103=0,"",TrRoad_ene!L79/TrRoad_tech!L107)</f>
        <v>1.0920573231354944</v>
      </c>
      <c r="M134" s="108">
        <f>IF(TrRoad_act!M103=0,"",TrRoad_ene!M79/TrRoad_tech!M107)</f>
        <v>0.99407739375419191</v>
      </c>
      <c r="N134" s="108">
        <f>IF(TrRoad_act!N103=0,"",TrRoad_ene!N79/TrRoad_tech!N107)</f>
        <v>0.96576416463543802</v>
      </c>
      <c r="O134" s="108">
        <f>IF(TrRoad_act!O103=0,"",TrRoad_ene!O79/TrRoad_tech!O107)</f>
        <v>0.95363122654169641</v>
      </c>
      <c r="P134" s="108">
        <f>IF(TrRoad_act!P103=0,"",TrRoad_ene!P79/TrRoad_tech!P107)</f>
        <v>0.91791096572831621</v>
      </c>
      <c r="Q134" s="108">
        <f>IF(TrRoad_act!Q103=0,"",TrRoad_ene!Q79/TrRoad_tech!Q107)</f>
        <v>0.91036380450446563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>
        <f>IF(TrRoad_act!J106=0,"",TrRoad_ene!J82/TrRoad_tech!J110)</f>
        <v>1.1693333333396367</v>
      </c>
      <c r="K137" s="108">
        <f>IF(TrRoad_act!K106=0,"",TrRoad_ene!K82/TrRoad_tech!K110)</f>
        <v>1.1693333333396367</v>
      </c>
      <c r="L137" s="108">
        <f>IF(TrRoad_act!L106=0,"",TrRoad_ene!L82/TrRoad_tech!L110)</f>
        <v>1.1753444630615486</v>
      </c>
      <c r="M137" s="108">
        <f>IF(TrRoad_act!M106=0,"",TrRoad_ene!M82/TrRoad_tech!M110)</f>
        <v>1.1821541361769281</v>
      </c>
      <c r="N137" s="108">
        <f>IF(TrRoad_act!N106=0,"",TrRoad_ene!N82/TrRoad_tech!N110)</f>
        <v>1.1821541361769281</v>
      </c>
      <c r="O137" s="108">
        <f>IF(TrRoad_act!O106=0,"",TrRoad_ene!O82/TrRoad_tech!O110)</f>
        <v>1.2305175184787485</v>
      </c>
      <c r="P137" s="108">
        <f>IF(TrRoad_act!P106=0,"",TrRoad_ene!P82/TrRoad_tech!P110)</f>
        <v>1.2366218970261595</v>
      </c>
      <c r="Q137" s="108">
        <f>IF(TrRoad_act!Q106=0,"",TrRoad_ene!Q82/TrRoad_tech!Q110)</f>
        <v>1.2407919729926771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0.96043800824841141</v>
      </c>
      <c r="C138" s="107">
        <f>IF(TrRoad_act!C107=0,"",TrRoad_ene!C83/TrRoad_tech!C111)</f>
        <v>0.90152865778879521</v>
      </c>
      <c r="D138" s="107">
        <f>IF(TrRoad_act!D107=0,"",TrRoad_ene!D83/TrRoad_tech!D111)</f>
        <v>0.34092647175451113</v>
      </c>
      <c r="E138" s="107">
        <f>IF(TrRoad_act!E107=0,"",TrRoad_ene!E83/TrRoad_tech!E111)</f>
        <v>0.68451069290529043</v>
      </c>
      <c r="F138" s="107">
        <f>IF(TrRoad_act!F107=0,"",TrRoad_ene!F83/TrRoad_tech!F111)</f>
        <v>0.96251034928033485</v>
      </c>
      <c r="G138" s="107">
        <f>IF(TrRoad_act!G107=0,"",TrRoad_ene!G83/TrRoad_tech!G111)</f>
        <v>0.5658620657069211</v>
      </c>
      <c r="H138" s="107">
        <f>IF(TrRoad_act!H107=0,"",TrRoad_ene!H83/TrRoad_tech!H111)</f>
        <v>0.57797293933860849</v>
      </c>
      <c r="I138" s="107">
        <f>IF(TrRoad_act!I107=0,"",TrRoad_ene!I83/TrRoad_tech!I111)</f>
        <v>0.62878310310522123</v>
      </c>
      <c r="J138" s="107">
        <f>IF(TrRoad_act!J107=0,"",TrRoad_ene!J83/TrRoad_tech!J111)</f>
        <v>1.3862190643431156</v>
      </c>
      <c r="K138" s="107">
        <f>IF(TrRoad_act!K107=0,"",TrRoad_ene!K83/TrRoad_tech!K111)</f>
        <v>1.0150299882671041</v>
      </c>
      <c r="L138" s="107">
        <f>IF(TrRoad_act!L107=0,"",TrRoad_ene!L83/TrRoad_tech!L111)</f>
        <v>1.0966375851227605</v>
      </c>
      <c r="M138" s="107">
        <f>IF(TrRoad_act!M107=0,"",TrRoad_ene!M83/TrRoad_tech!M111)</f>
        <v>0.99747035392276506</v>
      </c>
      <c r="N138" s="107">
        <f>IF(TrRoad_act!N107=0,"",TrRoad_ene!N83/TrRoad_tech!N111)</f>
        <v>0.96805028305113572</v>
      </c>
      <c r="O138" s="107">
        <f>IF(TrRoad_act!O107=0,"",TrRoad_ene!O83/TrRoad_tech!O111)</f>
        <v>0.95410481107798839</v>
      </c>
      <c r="P138" s="107">
        <f>IF(TrRoad_act!P107=0,"",TrRoad_ene!P83/TrRoad_tech!P111)</f>
        <v>0.91675638968149398</v>
      </c>
      <c r="Q138" s="107">
        <f>IF(TrRoad_act!Q107=0,"",TrRoad_ene!Q83/TrRoad_tech!Q111)</f>
        <v>0.90727349691710824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0.96043800824841141</v>
      </c>
      <c r="C139" s="106">
        <f>IF(TrRoad_act!C108=0,"",TrRoad_ene!C84/TrRoad_tech!C112)</f>
        <v>0.90152865778879521</v>
      </c>
      <c r="D139" s="106">
        <f>IF(TrRoad_act!D108=0,"",TrRoad_ene!D84/TrRoad_tech!D112)</f>
        <v>0.34092647175451113</v>
      </c>
      <c r="E139" s="106">
        <f>IF(TrRoad_act!E108=0,"",TrRoad_ene!E84/TrRoad_tech!E112)</f>
        <v>0.68451069290529043</v>
      </c>
      <c r="F139" s="106">
        <f>IF(TrRoad_act!F108=0,"",TrRoad_ene!F84/TrRoad_tech!F112)</f>
        <v>0.96251034928033485</v>
      </c>
      <c r="G139" s="106">
        <f>IF(TrRoad_act!G108=0,"",TrRoad_ene!G84/TrRoad_tech!G112)</f>
        <v>0.5658620657069211</v>
      </c>
      <c r="H139" s="106">
        <f>IF(TrRoad_act!H108=0,"",TrRoad_ene!H84/TrRoad_tech!H112)</f>
        <v>0.57797293933860849</v>
      </c>
      <c r="I139" s="106">
        <f>IF(TrRoad_act!I108=0,"",TrRoad_ene!I84/TrRoad_tech!I112)</f>
        <v>0.62878310310522123</v>
      </c>
      <c r="J139" s="106">
        <f>IF(TrRoad_act!J108=0,"",TrRoad_ene!J84/TrRoad_tech!J112)</f>
        <v>1.3862190643431156</v>
      </c>
      <c r="K139" s="106">
        <f>IF(TrRoad_act!K108=0,"",TrRoad_ene!K84/TrRoad_tech!K112)</f>
        <v>1.0150299882671041</v>
      </c>
      <c r="L139" s="106">
        <f>IF(TrRoad_act!L108=0,"",TrRoad_ene!L84/TrRoad_tech!L112)</f>
        <v>1.0966375851227605</v>
      </c>
      <c r="M139" s="106">
        <f>IF(TrRoad_act!M108=0,"",TrRoad_ene!M84/TrRoad_tech!M112)</f>
        <v>0.99747035392276506</v>
      </c>
      <c r="N139" s="106">
        <f>IF(TrRoad_act!N108=0,"",TrRoad_ene!N84/TrRoad_tech!N112)</f>
        <v>0.96805028305113572</v>
      </c>
      <c r="O139" s="106">
        <f>IF(TrRoad_act!O108=0,"",TrRoad_ene!O84/TrRoad_tech!O112)</f>
        <v>0.95410481107798839</v>
      </c>
      <c r="P139" s="106">
        <f>IF(TrRoad_act!P108=0,"",TrRoad_ene!P84/TrRoad_tech!P112)</f>
        <v>0.91675638968149398</v>
      </c>
      <c r="Q139" s="106">
        <f>IF(TrRoad_act!Q108=0,"",TrRoad_ene!Q84/TrRoad_tech!Q112)</f>
        <v>0.90727349691710824</v>
      </c>
    </row>
    <row r="140" spans="1:17" ht="11.45" customHeight="1" x14ac:dyDescent="0.25">
      <c r="A140" s="15" t="s">
        <v>22</v>
      </c>
      <c r="B140" s="105" t="str">
        <f>IF(TrRoad_act!B109=0,"",TrRoad_ene!B85/TrRoad_tech!B113)</f>
        <v/>
      </c>
      <c r="C140" s="105" t="str">
        <f>IF(TrRoad_act!C109=0,"",TrRoad_ene!C85/TrRoad_tech!C113)</f>
        <v/>
      </c>
      <c r="D140" s="105" t="str">
        <f>IF(TrRoad_act!D109=0,"",TrRoad_ene!D85/TrRoad_tech!D113)</f>
        <v/>
      </c>
      <c r="E140" s="105" t="str">
        <f>IF(TrRoad_act!E109=0,"",TrRoad_ene!E85/TrRoad_tech!E113)</f>
        <v/>
      </c>
      <c r="F140" s="105" t="str">
        <f>IF(TrRoad_act!F109=0,"",TrRoad_ene!F85/TrRoad_tech!F113)</f>
        <v/>
      </c>
      <c r="G140" s="105" t="str">
        <f>IF(TrRoad_act!G109=0,"",TrRoad_ene!G85/TrRoad_tech!G113)</f>
        <v/>
      </c>
      <c r="H140" s="105" t="str">
        <f>IF(TrRoad_act!H109=0,"",TrRoad_ene!H85/TrRoad_tech!H113)</f>
        <v/>
      </c>
      <c r="I140" s="105" t="str">
        <f>IF(TrRoad_act!I109=0,"",TrRoad_ene!I85/TrRoad_tech!I113)</f>
        <v/>
      </c>
      <c r="J140" s="105" t="str">
        <f>IF(TrRoad_act!J109=0,"",TrRoad_ene!J85/TrRoad_tech!J113)</f>
        <v/>
      </c>
      <c r="K140" s="105" t="str">
        <f>IF(TrRoad_act!K109=0,"",TrRoad_ene!K85/TrRoad_tech!K113)</f>
        <v/>
      </c>
      <c r="L140" s="105" t="str">
        <f>IF(TrRoad_act!L109=0,"",TrRoad_ene!L85/TrRoad_tech!L113)</f>
        <v/>
      </c>
      <c r="M140" s="105" t="str">
        <f>IF(TrRoad_act!M109=0,"",TrRoad_ene!M85/TrRoad_tech!M113)</f>
        <v/>
      </c>
      <c r="N140" s="105" t="str">
        <f>IF(TrRoad_act!N109=0,"",TrRoad_ene!N85/TrRoad_tech!N113)</f>
        <v/>
      </c>
      <c r="O140" s="105" t="str">
        <f>IF(TrRoad_act!O109=0,"",TrRoad_ene!O85/TrRoad_tech!O113)</f>
        <v/>
      </c>
      <c r="P140" s="105" t="str">
        <f>IF(TrRoad_act!P109=0,"",TrRoad_ene!P85/TrRoad_tech!P113)</f>
        <v/>
      </c>
      <c r="Q140" s="105" t="str">
        <f>IF(TrRoad_act!Q109=0,"",TrRoad_ene!Q85/TrRoad_tech!Q113)</f>
        <v/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3.3232953956382425</v>
      </c>
      <c r="C144" s="22">
        <v>3.3052030754802182</v>
      </c>
      <c r="D144" s="22">
        <v>3.2852159944689929</v>
      </c>
      <c r="E144" s="22">
        <v>3.2440957842234206</v>
      </c>
      <c r="F144" s="22">
        <v>3.239603275188788</v>
      </c>
      <c r="G144" s="22">
        <v>3.1959617588523499</v>
      </c>
      <c r="H144" s="22">
        <v>3.1315080067840388</v>
      </c>
      <c r="I144" s="22">
        <v>3.0855743940013598</v>
      </c>
      <c r="J144" s="22">
        <v>2.9357629702750159</v>
      </c>
      <c r="K144" s="22">
        <v>2.7741701708149913</v>
      </c>
      <c r="L144" s="22">
        <v>2.6732720852514413</v>
      </c>
      <c r="M144" s="22">
        <v>2.5521223792943766</v>
      </c>
      <c r="N144" s="22">
        <v>2.470996128373093</v>
      </c>
      <c r="O144" s="22">
        <v>2.4179315147409897</v>
      </c>
      <c r="P144" s="22">
        <v>2.3782284015381676</v>
      </c>
      <c r="Q144" s="22">
        <v>2.3323684028199945</v>
      </c>
    </row>
    <row r="145" spans="1:17" ht="11.45" customHeight="1" x14ac:dyDescent="0.25">
      <c r="A145" s="19" t="s">
        <v>29</v>
      </c>
      <c r="B145" s="21">
        <v>4.6406556116061903</v>
      </c>
      <c r="C145" s="21">
        <v>4.6232204716870484</v>
      </c>
      <c r="D145" s="21">
        <v>4.605388867785698</v>
      </c>
      <c r="E145" s="21">
        <v>4.5916612743269898</v>
      </c>
      <c r="F145" s="21">
        <v>4.5752850700368786</v>
      </c>
      <c r="G145" s="21">
        <v>4.5583973829238253</v>
      </c>
      <c r="H145" s="21">
        <v>4.5401679409605871</v>
      </c>
      <c r="I145" s="21">
        <v>4.5170720478519648</v>
      </c>
      <c r="J145" s="21">
        <v>4.496539038257513</v>
      </c>
      <c r="K145" s="21">
        <v>4.4738590011474013</v>
      </c>
      <c r="L145" s="21">
        <v>4.4522629013694388</v>
      </c>
      <c r="M145" s="21">
        <v>4.2255254105076379</v>
      </c>
      <c r="N145" s="21">
        <v>4.1128858144599194</v>
      </c>
      <c r="O145" s="21">
        <v>4.0118078411124038</v>
      </c>
      <c r="P145" s="21">
        <v>3.8831331179651341</v>
      </c>
      <c r="Q145" s="21">
        <v>3.8188170865671109</v>
      </c>
    </row>
    <row r="146" spans="1:17" ht="11.45" customHeight="1" x14ac:dyDescent="0.25">
      <c r="A146" s="62" t="s">
        <v>59</v>
      </c>
      <c r="B146" s="70">
        <v>4.6809707185706246</v>
      </c>
      <c r="C146" s="70">
        <v>4.6600059248294468</v>
      </c>
      <c r="D146" s="70">
        <v>4.636821815750694</v>
      </c>
      <c r="E146" s="70">
        <v>4.6137530504982038</v>
      </c>
      <c r="F146" s="70">
        <v>4.5907990552220941</v>
      </c>
      <c r="G146" s="70">
        <v>4.5679592589274574</v>
      </c>
      <c r="H146" s="70">
        <v>4.5452330934601575</v>
      </c>
      <c r="I146" s="70">
        <v>4.5226199934926941</v>
      </c>
      <c r="J146" s="70">
        <v>4.5001193965101436</v>
      </c>
      <c r="K146" s="70">
        <v>4.4777307427961635</v>
      </c>
      <c r="L146" s="70">
        <v>4.4554534754190689</v>
      </c>
      <c r="M146" s="70">
        <v>4.2535372988239608</v>
      </c>
      <c r="N146" s="70">
        <v>4.1179658510420163</v>
      </c>
      <c r="O146" s="70">
        <v>4.0298858579016841</v>
      </c>
      <c r="P146" s="70">
        <v>3.9637140025636128</v>
      </c>
      <c r="Q146" s="70">
        <v>3.8872806713666921</v>
      </c>
    </row>
    <row r="147" spans="1:17" ht="11.45" customHeight="1" x14ac:dyDescent="0.25">
      <c r="A147" s="62" t="s">
        <v>58</v>
      </c>
      <c r="B147" s="70">
        <v>4.5824301079416916</v>
      </c>
      <c r="C147" s="70">
        <v>4.5700927064889427</v>
      </c>
      <c r="D147" s="70">
        <v>4.5564234361804017</v>
      </c>
      <c r="E147" s="70">
        <v>4.5427950510273201</v>
      </c>
      <c r="F147" s="70">
        <v>4.5292074287410973</v>
      </c>
      <c r="G147" s="70">
        <v>4.5156604473989015</v>
      </c>
      <c r="H147" s="70">
        <v>4.5021539854425745</v>
      </c>
      <c r="I147" s="70">
        <v>4.4886879216775419</v>
      </c>
      <c r="J147" s="70">
        <v>4.475262135271727</v>
      </c>
      <c r="K147" s="70">
        <v>4.4618765057544643</v>
      </c>
      <c r="L147" s="70">
        <v>4.4485309130154187</v>
      </c>
      <c r="M147" s="70">
        <v>4.1373806014965488</v>
      </c>
      <c r="N147" s="70">
        <v>4.1003399885946088</v>
      </c>
      <c r="O147" s="70">
        <v>3.9735501843903216</v>
      </c>
      <c r="P147" s="70">
        <v>3.7644084082496532</v>
      </c>
      <c r="Q147" s="70">
        <v>3.7111067685018537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3.1569047590380555</v>
      </c>
      <c r="M150" s="70">
        <v>3.0084955575848307</v>
      </c>
      <c r="N150" s="70">
        <v>2.537580797251894</v>
      </c>
      <c r="O150" s="70">
        <v>3.4745074588293949</v>
      </c>
      <c r="P150" s="70">
        <v>3.360239748121959</v>
      </c>
      <c r="Q150" s="70">
        <v>2.7223959337503807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2.3474127059986682</v>
      </c>
      <c r="F151" s="70">
        <v>2.3239385789386815</v>
      </c>
      <c r="G151" s="70">
        <v>2.3006991931492946</v>
      </c>
      <c r="H151" s="70">
        <v>2.2776922012178016</v>
      </c>
      <c r="I151" s="70">
        <v>2.2549152792056235</v>
      </c>
      <c r="J151" s="70">
        <v>2.2323661264135675</v>
      </c>
      <c r="K151" s="70">
        <v>2.2100424651494319</v>
      </c>
      <c r="L151" s="70">
        <v>2.1879420404979375</v>
      </c>
      <c r="M151" s="70">
        <v>0</v>
      </c>
      <c r="N151" s="70">
        <v>2.1444019938920285</v>
      </c>
      <c r="O151" s="70">
        <v>2.1229579739531084</v>
      </c>
      <c r="P151" s="70">
        <v>2.1017283942135774</v>
      </c>
      <c r="Q151" s="70">
        <v>2.0807111102714417</v>
      </c>
    </row>
    <row r="152" spans="1:17" ht="11.45" customHeight="1" x14ac:dyDescent="0.25">
      <c r="A152" s="19" t="s">
        <v>28</v>
      </c>
      <c r="B152" s="21">
        <v>0</v>
      </c>
      <c r="C152" s="21">
        <v>0</v>
      </c>
      <c r="D152" s="21">
        <v>37.693972423196627</v>
      </c>
      <c r="E152" s="21">
        <v>37.574903195426984</v>
      </c>
      <c r="F152" s="21">
        <v>0</v>
      </c>
      <c r="G152" s="21">
        <v>37.434088444411522</v>
      </c>
      <c r="H152" s="21">
        <v>37.242454261441047</v>
      </c>
      <c r="I152" s="21">
        <v>37.104365098666143</v>
      </c>
      <c r="J152" s="21">
        <v>36.636970694188506</v>
      </c>
      <c r="K152" s="21">
        <v>36.111111141451964</v>
      </c>
      <c r="L152" s="21">
        <v>31.95089749106641</v>
      </c>
      <c r="M152" s="21">
        <v>35.35399309509576</v>
      </c>
      <c r="N152" s="21">
        <v>35.066175229072194</v>
      </c>
      <c r="O152" s="21">
        <v>34.874831980386141</v>
      </c>
      <c r="P152" s="21">
        <v>34.72988327756201</v>
      </c>
      <c r="Q152" s="21">
        <v>34.559999999926667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11.138633688547673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0</v>
      </c>
      <c r="C154" s="20">
        <v>0</v>
      </c>
      <c r="D154" s="20">
        <v>37.693972423196627</v>
      </c>
      <c r="E154" s="20">
        <v>37.574903195426984</v>
      </c>
      <c r="F154" s="20">
        <v>0</v>
      </c>
      <c r="G154" s="20">
        <v>37.434088444411522</v>
      </c>
      <c r="H154" s="20">
        <v>37.242454261441047</v>
      </c>
      <c r="I154" s="20">
        <v>37.104365098666143</v>
      </c>
      <c r="J154" s="20">
        <v>36.636970694188506</v>
      </c>
      <c r="K154" s="20">
        <v>36.111111141451964</v>
      </c>
      <c r="L154" s="20">
        <v>35.77355818948822</v>
      </c>
      <c r="M154" s="20">
        <v>35.35399309509576</v>
      </c>
      <c r="N154" s="20">
        <v>35.066175229072194</v>
      </c>
      <c r="O154" s="20">
        <v>34.874831980386141</v>
      </c>
      <c r="P154" s="20">
        <v>34.72988327756201</v>
      </c>
      <c r="Q154" s="20">
        <v>34.559999999926667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6.3097577494841488</v>
      </c>
      <c r="D159" s="22">
        <v>6.2348221920770666</v>
      </c>
      <c r="E159" s="22">
        <v>6.1466592687231252</v>
      </c>
      <c r="F159" s="22">
        <v>6.0536329174621937</v>
      </c>
      <c r="G159" s="22">
        <v>5.9535050274524322</v>
      </c>
      <c r="H159" s="22">
        <v>5.8457519225526378</v>
      </c>
      <c r="I159" s="22">
        <v>5.7311815324896669</v>
      </c>
      <c r="J159" s="22">
        <v>5.613063086331894</v>
      </c>
      <c r="K159" s="22">
        <v>5.506722106516353</v>
      </c>
      <c r="L159" s="22">
        <v>5.3975691064343634</v>
      </c>
      <c r="M159" s="22">
        <v>5.2933290904335788</v>
      </c>
      <c r="N159" s="22">
        <v>5.1914428570109932</v>
      </c>
      <c r="O159" s="22">
        <v>5.0989675628305173</v>
      </c>
      <c r="P159" s="22">
        <v>5.0023374730682049</v>
      </c>
      <c r="Q159" s="22">
        <v>4.959089747620121</v>
      </c>
    </row>
    <row r="160" spans="1:17" ht="11.45" customHeight="1" x14ac:dyDescent="0.25">
      <c r="A160" s="62" t="s">
        <v>59</v>
      </c>
      <c r="B160" s="70">
        <v>0</v>
      </c>
      <c r="C160" s="70">
        <v>5.8118089814266565</v>
      </c>
      <c r="D160" s="70">
        <v>5.697851942575153</v>
      </c>
      <c r="E160" s="70">
        <v>5.586129355465836</v>
      </c>
      <c r="F160" s="70">
        <v>5.4765974073194466</v>
      </c>
      <c r="G160" s="70">
        <v>5.3692131444308302</v>
      </c>
      <c r="H160" s="70">
        <v>5.2639344553243435</v>
      </c>
      <c r="I160" s="70">
        <v>5.1607200542395519</v>
      </c>
      <c r="J160" s="70">
        <v>4.9705508592868837</v>
      </c>
      <c r="K160" s="70">
        <v>4.8730890777322386</v>
      </c>
      <c r="L160" s="70">
        <v>4.7775383115021945</v>
      </c>
      <c r="M160" s="70">
        <v>4.6838610897080342</v>
      </c>
      <c r="N160" s="70">
        <v>4.5920206761843474</v>
      </c>
      <c r="O160" s="70">
        <v>5.310662542780995</v>
      </c>
      <c r="P160" s="70">
        <v>4.368501788966106</v>
      </c>
      <c r="Q160" s="70">
        <v>4.2995707942684147</v>
      </c>
    </row>
    <row r="161" spans="1:17" ht="11.45" customHeight="1" x14ac:dyDescent="0.25">
      <c r="A161" s="62" t="s">
        <v>58</v>
      </c>
      <c r="B161" s="70">
        <v>0</v>
      </c>
      <c r="C161" s="70">
        <v>5.9502703831941455</v>
      </c>
      <c r="D161" s="70">
        <v>5.8335984148962208</v>
      </c>
      <c r="E161" s="70">
        <v>5.7192141322511967</v>
      </c>
      <c r="F161" s="70">
        <v>5.6070726786776435</v>
      </c>
      <c r="G161" s="70">
        <v>5.4971300771349441</v>
      </c>
      <c r="H161" s="70">
        <v>5.3893432128773959</v>
      </c>
      <c r="I161" s="70">
        <v>5.2836698165464666</v>
      </c>
      <c r="J161" s="70">
        <v>5.1668459283611279</v>
      </c>
      <c r="K161" s="70">
        <v>5.065535223883459</v>
      </c>
      <c r="L161" s="70">
        <v>4.9662110038073131</v>
      </c>
      <c r="M161" s="70">
        <v>4.8688343174581501</v>
      </c>
      <c r="N161" s="70">
        <v>4.7733669779001469</v>
      </c>
      <c r="O161" s="70">
        <v>4.8498647169781846</v>
      </c>
      <c r="P161" s="70">
        <v>4.751623289456858</v>
      </c>
      <c r="Q161" s="70">
        <v>4.9584966843719807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3.3485491896203499</v>
      </c>
      <c r="K164" s="70">
        <v>0</v>
      </c>
      <c r="L164" s="70">
        <v>3.2819130607469047</v>
      </c>
      <c r="M164" s="70">
        <v>3.2490939301394355</v>
      </c>
      <c r="N164" s="70">
        <v>0</v>
      </c>
      <c r="O164" s="70">
        <v>3.184436960929661</v>
      </c>
      <c r="P164" s="70">
        <v>3.1525925913203645</v>
      </c>
      <c r="Q164" s="70">
        <v>0</v>
      </c>
    </row>
    <row r="165" spans="1:17" ht="11.45" customHeight="1" x14ac:dyDescent="0.25">
      <c r="A165" s="19" t="s">
        <v>24</v>
      </c>
      <c r="B165" s="21">
        <v>13.416331652225299</v>
      </c>
      <c r="C165" s="21">
        <v>13.395618556674355</v>
      </c>
      <c r="D165" s="21">
        <v>13.37264150940466</v>
      </c>
      <c r="E165" s="21">
        <v>13.344030808703886</v>
      </c>
      <c r="F165" s="21">
        <v>13.309859154901382</v>
      </c>
      <c r="G165" s="21">
        <v>13.27021276592907</v>
      </c>
      <c r="H165" s="21">
        <v>13.22519083966881</v>
      </c>
      <c r="I165" s="21">
        <v>13.174904942937516</v>
      </c>
      <c r="J165" s="21">
        <v>13.119478334008404</v>
      </c>
      <c r="K165" s="21">
        <v>13.059045226103734</v>
      </c>
      <c r="L165" s="21">
        <v>12.993749999971197</v>
      </c>
      <c r="M165" s="21">
        <v>12.923746373782295</v>
      </c>
      <c r="N165" s="21">
        <v>12.849196538910366</v>
      </c>
      <c r="O165" s="21">
        <v>12.770270270245854</v>
      </c>
      <c r="P165" s="21">
        <v>12.687144019502995</v>
      </c>
      <c r="Q165" s="21">
        <v>12.59999999997326</v>
      </c>
    </row>
    <row r="166" spans="1:17" ht="11.45" customHeight="1" x14ac:dyDescent="0.25">
      <c r="A166" s="17" t="s">
        <v>23</v>
      </c>
      <c r="B166" s="20">
        <v>13.416331652225299</v>
      </c>
      <c r="C166" s="20">
        <v>13.395618556674355</v>
      </c>
      <c r="D166" s="20">
        <v>13.37264150940466</v>
      </c>
      <c r="E166" s="20">
        <v>13.344030808703884</v>
      </c>
      <c r="F166" s="20">
        <v>13.309859154901382</v>
      </c>
      <c r="G166" s="20">
        <v>13.27021276592907</v>
      </c>
      <c r="H166" s="20">
        <v>13.22519083966881</v>
      </c>
      <c r="I166" s="20">
        <v>13.174904942937516</v>
      </c>
      <c r="J166" s="20">
        <v>13.119478334008404</v>
      </c>
      <c r="K166" s="20">
        <v>13.059045226103734</v>
      </c>
      <c r="L166" s="20">
        <v>12.993749999971197</v>
      </c>
      <c r="M166" s="20">
        <v>12.923746373782295</v>
      </c>
      <c r="N166" s="20">
        <v>12.849196538910366</v>
      </c>
      <c r="O166" s="20">
        <v>12.770270270245854</v>
      </c>
      <c r="P166" s="20">
        <v>12.687144019502995</v>
      </c>
      <c r="Q166" s="20">
        <v>12.59999999997326</v>
      </c>
    </row>
    <row r="167" spans="1:17" ht="11.45" customHeight="1" x14ac:dyDescent="0.25">
      <c r="A167" s="15" t="s">
        <v>22</v>
      </c>
      <c r="B167" s="69">
        <v>0</v>
      </c>
      <c r="C167" s="69">
        <v>0</v>
      </c>
      <c r="D167" s="69">
        <v>0</v>
      </c>
      <c r="E167" s="69">
        <v>0</v>
      </c>
      <c r="F167" s="69">
        <v>0</v>
      </c>
      <c r="G167" s="69">
        <v>0</v>
      </c>
      <c r="H167" s="69">
        <v>0</v>
      </c>
      <c r="I167" s="69">
        <v>0</v>
      </c>
      <c r="J167" s="69">
        <v>0</v>
      </c>
      <c r="K167" s="69">
        <v>0</v>
      </c>
      <c r="L167" s="69">
        <v>0</v>
      </c>
      <c r="M167" s="69">
        <v>0</v>
      </c>
      <c r="N167" s="69">
        <v>0</v>
      </c>
      <c r="O167" s="69">
        <v>0</v>
      </c>
      <c r="P167" s="69">
        <v>0</v>
      </c>
      <c r="Q167" s="69">
        <v>0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108.15825742045458</v>
      </c>
      <c r="C171" s="78">
        <v>107.67841408883604</v>
      </c>
      <c r="D171" s="78">
        <v>107.15908957389681</v>
      </c>
      <c r="E171" s="78">
        <v>106.66776195547313</v>
      </c>
      <c r="F171" s="78">
        <v>106.14799323361173</v>
      </c>
      <c r="G171" s="78">
        <v>105.5530821418013</v>
      </c>
      <c r="H171" s="78">
        <v>104.9993560634518</v>
      </c>
      <c r="I171" s="78">
        <v>104.27483807275757</v>
      </c>
      <c r="J171" s="78">
        <v>102.35107007263107</v>
      </c>
      <c r="K171" s="78">
        <v>100.71532072012485</v>
      </c>
      <c r="L171" s="78">
        <v>98.4259783967061</v>
      </c>
      <c r="M171" s="78">
        <v>96.501282694303441</v>
      </c>
      <c r="N171" s="78">
        <v>93.916722594988798</v>
      </c>
      <c r="O171" s="78">
        <v>91.718909405247331</v>
      </c>
      <c r="P171" s="78">
        <v>89.529616727086761</v>
      </c>
      <c r="Q171" s="78">
        <v>86.705788945919039</v>
      </c>
    </row>
    <row r="172" spans="1:17" ht="11.45" customHeight="1" x14ac:dyDescent="0.25">
      <c r="A172" s="19" t="s">
        <v>29</v>
      </c>
      <c r="B172" s="76">
        <v>139.19402583948016</v>
      </c>
      <c r="C172" s="76">
        <v>139.31017410116212</v>
      </c>
      <c r="D172" s="76">
        <v>139.15369461127432</v>
      </c>
      <c r="E172" s="76">
        <v>138.06185775079777</v>
      </c>
      <c r="F172" s="76">
        <v>137.54760699789139</v>
      </c>
      <c r="G172" s="76">
        <v>137.00779531631315</v>
      </c>
      <c r="H172" s="76">
        <v>136.28071321823413</v>
      </c>
      <c r="I172" s="76">
        <v>136.1303496289876</v>
      </c>
      <c r="J172" s="76">
        <v>135.96302174040605</v>
      </c>
      <c r="K172" s="76">
        <v>136.67337993964679</v>
      </c>
      <c r="L172" s="76">
        <v>136.05099555593065</v>
      </c>
      <c r="M172" s="76">
        <v>135.65618859941955</v>
      </c>
      <c r="N172" s="76">
        <v>135.44190876200315</v>
      </c>
      <c r="O172" s="76">
        <v>135.03959193047518</v>
      </c>
      <c r="P172" s="76">
        <v>134.82346905403332</v>
      </c>
      <c r="Q172" s="76">
        <v>133.89872451739166</v>
      </c>
    </row>
    <row r="173" spans="1:17" ht="11.45" customHeight="1" x14ac:dyDescent="0.25">
      <c r="A173" s="62" t="s">
        <v>59</v>
      </c>
      <c r="B173" s="77">
        <v>135.81613725726467</v>
      </c>
      <c r="C173" s="77">
        <v>136.2319682169269</v>
      </c>
      <c r="D173" s="77">
        <v>136.54888948616073</v>
      </c>
      <c r="E173" s="77">
        <v>136.83380888630899</v>
      </c>
      <c r="F173" s="77">
        <v>137.11370420874255</v>
      </c>
      <c r="G173" s="77">
        <v>137.30438580517725</v>
      </c>
      <c r="H173" s="77">
        <v>137.34609948794863</v>
      </c>
      <c r="I173" s="77">
        <v>137.35234762763278</v>
      </c>
      <c r="J173" s="77">
        <v>137.34432320520159</v>
      </c>
      <c r="K173" s="77">
        <v>137.25316238376581</v>
      </c>
      <c r="L173" s="77">
        <v>136.99161620435467</v>
      </c>
      <c r="M173" s="77">
        <v>136.70630045898614</v>
      </c>
      <c r="N173" s="77">
        <v>136.37270451089412</v>
      </c>
      <c r="O173" s="77">
        <v>136.01825733062432</v>
      </c>
      <c r="P173" s="77">
        <v>135.59160914658116</v>
      </c>
      <c r="Q173" s="77">
        <v>134.9857525753045</v>
      </c>
    </row>
    <row r="174" spans="1:17" ht="11.45" customHeight="1" x14ac:dyDescent="0.25">
      <c r="A174" s="62" t="s">
        <v>58</v>
      </c>
      <c r="B174" s="77">
        <v>142.16617316564333</v>
      </c>
      <c r="C174" s="77">
        <v>142.86688182014009</v>
      </c>
      <c r="D174" s="77">
        <v>143.18292096342481</v>
      </c>
      <c r="E174" s="77">
        <v>143.45988752338087</v>
      </c>
      <c r="F174" s="77">
        <v>143.74430574442192</v>
      </c>
      <c r="G174" s="77">
        <v>143.98778070653776</v>
      </c>
      <c r="H174" s="77">
        <v>144.20205394492049</v>
      </c>
      <c r="I174" s="77">
        <v>144.3897221591308</v>
      </c>
      <c r="J174" s="77">
        <v>144.57775048842277</v>
      </c>
      <c r="K174" s="77">
        <v>144.47301113659429</v>
      </c>
      <c r="L174" s="77">
        <v>142.74683363708911</v>
      </c>
      <c r="M174" s="77">
        <v>142.48311361991767</v>
      </c>
      <c r="N174" s="77">
        <v>142.20949537513425</v>
      </c>
      <c r="O174" s="77">
        <v>141.87668061443884</v>
      </c>
      <c r="P174" s="77">
        <v>141.24378228009837</v>
      </c>
      <c r="Q174" s="77">
        <v>140.48109365809535</v>
      </c>
    </row>
    <row r="175" spans="1:17" ht="11.45" customHeight="1" x14ac:dyDescent="0.25">
      <c r="A175" s="62" t="s">
        <v>57</v>
      </c>
      <c r="B175" s="77" t="s">
        <v>181</v>
      </c>
      <c r="C175" s="77" t="s">
        <v>181</v>
      </c>
      <c r="D175" s="77" t="s">
        <v>181</v>
      </c>
      <c r="E175" s="77" t="s">
        <v>181</v>
      </c>
      <c r="F175" s="77" t="s">
        <v>181</v>
      </c>
      <c r="G175" s="77" t="s">
        <v>181</v>
      </c>
      <c r="H175" s="77" t="s">
        <v>181</v>
      </c>
      <c r="I175" s="77" t="s">
        <v>181</v>
      </c>
      <c r="J175" s="77" t="s">
        <v>181</v>
      </c>
      <c r="K175" s="77" t="s">
        <v>181</v>
      </c>
      <c r="L175" s="77" t="s">
        <v>181</v>
      </c>
      <c r="M175" s="77" t="s">
        <v>181</v>
      </c>
      <c r="N175" s="77" t="s">
        <v>181</v>
      </c>
      <c r="O175" s="77" t="s">
        <v>181</v>
      </c>
      <c r="P175" s="77" t="s">
        <v>181</v>
      </c>
      <c r="Q175" s="77" t="s">
        <v>181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 t="s">
        <v>181</v>
      </c>
      <c r="M176" s="77" t="s">
        <v>181</v>
      </c>
      <c r="N176" s="77" t="s">
        <v>181</v>
      </c>
      <c r="O176" s="77" t="s">
        <v>181</v>
      </c>
      <c r="P176" s="77" t="s">
        <v>181</v>
      </c>
      <c r="Q176" s="77" t="s">
        <v>181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>
        <v>63.029145316737491</v>
      </c>
      <c r="M177" s="77">
        <v>62.2663228997273</v>
      </c>
      <c r="N177" s="77">
        <v>59.361971193790311</v>
      </c>
      <c r="O177" s="77">
        <v>62.02501364689769</v>
      </c>
      <c r="P177" s="77">
        <v>62.859520294431476</v>
      </c>
      <c r="Q177" s="77">
        <v>59.475644847073752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1417.9117291880214</v>
      </c>
      <c r="C179" s="76">
        <v>1421.4565085109916</v>
      </c>
      <c r="D179" s="76">
        <v>1424.0377264613121</v>
      </c>
      <c r="E179" s="76">
        <v>1426.9352857744013</v>
      </c>
      <c r="F179" s="76">
        <v>1430.5026239888377</v>
      </c>
      <c r="G179" s="76">
        <v>1433.378797210403</v>
      </c>
      <c r="H179" s="76">
        <v>1436.6039158020947</v>
      </c>
      <c r="I179" s="76">
        <v>1438.726798811743</v>
      </c>
      <c r="J179" s="76">
        <v>1440.5606678398506</v>
      </c>
      <c r="K179" s="76">
        <v>1415.6040534916244</v>
      </c>
      <c r="L179" s="76">
        <v>1387.4485814018162</v>
      </c>
      <c r="M179" s="76">
        <v>1331.5423025894856</v>
      </c>
      <c r="N179" s="76">
        <v>1325.169439015408</v>
      </c>
      <c r="O179" s="76">
        <v>1321.2876603357893</v>
      </c>
      <c r="P179" s="76">
        <v>1313.5697659711614</v>
      </c>
      <c r="Q179" s="76">
        <v>1290.9516161898662</v>
      </c>
    </row>
    <row r="180" spans="1:17" ht="11.45" customHeight="1" x14ac:dyDescent="0.25">
      <c r="A180" s="62" t="s">
        <v>59</v>
      </c>
      <c r="B180" s="75" t="s">
        <v>181</v>
      </c>
      <c r="C180" s="75" t="s">
        <v>181</v>
      </c>
      <c r="D180" s="75" t="s">
        <v>181</v>
      </c>
      <c r="E180" s="75" t="s">
        <v>181</v>
      </c>
      <c r="F180" s="75" t="s">
        <v>181</v>
      </c>
      <c r="G180" s="75" t="s">
        <v>181</v>
      </c>
      <c r="H180" s="75" t="s">
        <v>181</v>
      </c>
      <c r="I180" s="75" t="s">
        <v>181</v>
      </c>
      <c r="J180" s="75" t="s">
        <v>181</v>
      </c>
      <c r="K180" s="75" t="s">
        <v>181</v>
      </c>
      <c r="L180" s="75">
        <v>323.182154483575</v>
      </c>
      <c r="M180" s="75">
        <v>323.99010986978385</v>
      </c>
      <c r="N180" s="75">
        <v>324.80008514445836</v>
      </c>
      <c r="O180" s="75">
        <v>325.61208535731947</v>
      </c>
      <c r="P180" s="75">
        <v>326.4261155707128</v>
      </c>
      <c r="Q180" s="75">
        <v>327.24218085963963</v>
      </c>
    </row>
    <row r="181" spans="1:17" ht="11.45" customHeight="1" x14ac:dyDescent="0.25">
      <c r="A181" s="62" t="s">
        <v>58</v>
      </c>
      <c r="B181" s="75">
        <v>1417.9117291880214</v>
      </c>
      <c r="C181" s="75">
        <v>1421.4565085109916</v>
      </c>
      <c r="D181" s="75">
        <v>1424.0377264613121</v>
      </c>
      <c r="E181" s="75">
        <v>1426.9352857744013</v>
      </c>
      <c r="F181" s="75">
        <v>1430.5026239888377</v>
      </c>
      <c r="G181" s="75">
        <v>1433.378797210403</v>
      </c>
      <c r="H181" s="75">
        <v>1436.6039158020947</v>
      </c>
      <c r="I181" s="75">
        <v>1438.726798811743</v>
      </c>
      <c r="J181" s="75">
        <v>1440.5606678398506</v>
      </c>
      <c r="K181" s="75">
        <v>1415.6040534916244</v>
      </c>
      <c r="L181" s="75">
        <v>1402.6067014023738</v>
      </c>
      <c r="M181" s="75">
        <v>1340.0297636978325</v>
      </c>
      <c r="N181" s="75">
        <v>1333.0737192093291</v>
      </c>
      <c r="O181" s="75">
        <v>1328.7335641852806</v>
      </c>
      <c r="P181" s="75">
        <v>1320.0613019172431</v>
      </c>
      <c r="Q181" s="75">
        <v>1295.7973592910457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 t="s">
        <v>181</v>
      </c>
      <c r="M183" s="75" t="s">
        <v>181</v>
      </c>
      <c r="N183" s="75" t="s">
        <v>181</v>
      </c>
      <c r="O183" s="75" t="s">
        <v>181</v>
      </c>
      <c r="P183" s="75" t="s">
        <v>181</v>
      </c>
      <c r="Q183" s="75" t="s">
        <v>181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 t="s">
        <v>181</v>
      </c>
      <c r="F184" s="75" t="s">
        <v>181</v>
      </c>
      <c r="G184" s="75" t="s">
        <v>181</v>
      </c>
      <c r="H184" s="75" t="s">
        <v>181</v>
      </c>
      <c r="I184" s="75" t="s">
        <v>181</v>
      </c>
      <c r="J184" s="75" t="s">
        <v>181</v>
      </c>
      <c r="K184" s="75" t="s">
        <v>181</v>
      </c>
      <c r="L184" s="75" t="s">
        <v>181</v>
      </c>
      <c r="M184" s="75" t="s">
        <v>181</v>
      </c>
      <c r="N184" s="75" t="s">
        <v>181</v>
      </c>
      <c r="O184" s="75" t="s">
        <v>181</v>
      </c>
      <c r="P184" s="75" t="s">
        <v>181</v>
      </c>
      <c r="Q184" s="75" t="s">
        <v>181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195.45344399277474</v>
      </c>
      <c r="C186" s="78">
        <v>184.70603552492372</v>
      </c>
      <c r="D186" s="78">
        <v>184.55286170051707</v>
      </c>
      <c r="E186" s="78">
        <v>183.32923669553244</v>
      </c>
      <c r="F186" s="78">
        <v>182.41272958432398</v>
      </c>
      <c r="G186" s="78">
        <v>181.43193486495159</v>
      </c>
      <c r="H186" s="78">
        <v>179.77367668634071</v>
      </c>
      <c r="I186" s="78">
        <v>178.19570182745306</v>
      </c>
      <c r="J186" s="78">
        <v>176.02680577992365</v>
      </c>
      <c r="K186" s="78">
        <v>175.01328586520449</v>
      </c>
      <c r="L186" s="78">
        <v>172.80669794261027</v>
      </c>
      <c r="M186" s="78">
        <v>170.9938205363627</v>
      </c>
      <c r="N186" s="78">
        <v>168.16712974412806</v>
      </c>
      <c r="O186" s="78">
        <v>171.56647510388117</v>
      </c>
      <c r="P186" s="78">
        <v>166.00550122581461</v>
      </c>
      <c r="Q186" s="78">
        <v>173.6299152502497</v>
      </c>
    </row>
    <row r="187" spans="1:17" ht="11.45" customHeight="1" x14ac:dyDescent="0.25">
      <c r="A187" s="62" t="s">
        <v>59</v>
      </c>
      <c r="B187" s="77">
        <v>180.89808146790637</v>
      </c>
      <c r="C187" s="77">
        <v>181.28327259122554</v>
      </c>
      <c r="D187" s="77">
        <v>181.63619105912514</v>
      </c>
      <c r="E187" s="77">
        <v>181.77815908679116</v>
      </c>
      <c r="F187" s="77">
        <v>181.88562809784844</v>
      </c>
      <c r="G187" s="77">
        <v>181.81503688288819</v>
      </c>
      <c r="H187" s="77">
        <v>180.89629287714905</v>
      </c>
      <c r="I187" s="77">
        <v>179.63629816772479</v>
      </c>
      <c r="J187" s="77">
        <v>178.37923154002726</v>
      </c>
      <c r="K187" s="77">
        <v>177.45197885411756</v>
      </c>
      <c r="L187" s="77">
        <v>175.60604554827094</v>
      </c>
      <c r="M187" s="77">
        <v>174.42274908706958</v>
      </c>
      <c r="N187" s="77">
        <v>173.191244565647</v>
      </c>
      <c r="O187" s="77">
        <v>169.84326790778871</v>
      </c>
      <c r="P187" s="77">
        <v>166.48124600446945</v>
      </c>
      <c r="Q187" s="77">
        <v>163.33635995970295</v>
      </c>
    </row>
    <row r="188" spans="1:17" ht="11.45" customHeight="1" x14ac:dyDescent="0.25">
      <c r="A188" s="62" t="s">
        <v>58</v>
      </c>
      <c r="B188" s="77">
        <v>197.31794230957132</v>
      </c>
      <c r="C188" s="77">
        <v>197.73975752963793</v>
      </c>
      <c r="D188" s="77">
        <v>197.96630988812706</v>
      </c>
      <c r="E188" s="77">
        <v>197.87197690590119</v>
      </c>
      <c r="F188" s="77">
        <v>197.68352120339375</v>
      </c>
      <c r="G188" s="77">
        <v>197.24007785211828</v>
      </c>
      <c r="H188" s="77">
        <v>195.85969740064073</v>
      </c>
      <c r="I188" s="77">
        <v>194.10830896507096</v>
      </c>
      <c r="J188" s="77">
        <v>192.38277116114577</v>
      </c>
      <c r="K188" s="77">
        <v>190.99894974494217</v>
      </c>
      <c r="L188" s="77">
        <v>188.69441371553037</v>
      </c>
      <c r="M188" s="77">
        <v>186.32877367182115</v>
      </c>
      <c r="N188" s="77">
        <v>183.55630387713498</v>
      </c>
      <c r="O188" s="77">
        <v>180.37437525275999</v>
      </c>
      <c r="P188" s="77">
        <v>177.18684191291561</v>
      </c>
      <c r="Q188" s="77">
        <v>173.89709486739704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 t="s">
        <v>181</v>
      </c>
      <c r="O189" s="77" t="s">
        <v>181</v>
      </c>
      <c r="P189" s="77" t="s">
        <v>181</v>
      </c>
      <c r="Q189" s="77" t="s">
        <v>181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 t="s">
        <v>181</v>
      </c>
      <c r="O190" s="77" t="s">
        <v>181</v>
      </c>
      <c r="P190" s="77" t="s">
        <v>181</v>
      </c>
      <c r="Q190" s="77" t="s">
        <v>181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437.04233522143772</v>
      </c>
      <c r="C192" s="76">
        <v>436.49985726547919</v>
      </c>
      <c r="D192" s="76">
        <v>436.2434512771506</v>
      </c>
      <c r="E192" s="76">
        <v>435.65503121651557</v>
      </c>
      <c r="F192" s="76">
        <v>434.79770006580208</v>
      </c>
      <c r="G192" s="76">
        <v>433.54595673724941</v>
      </c>
      <c r="H192" s="76">
        <v>432.27780431673813</v>
      </c>
      <c r="I192" s="76">
        <v>430.73438725527592</v>
      </c>
      <c r="J192" s="76">
        <v>428.2725992662244</v>
      </c>
      <c r="K192" s="76">
        <v>425.90329970080916</v>
      </c>
      <c r="L192" s="76">
        <v>424.35307547176131</v>
      </c>
      <c r="M192" s="76">
        <v>422.96370475706476</v>
      </c>
      <c r="N192" s="76">
        <v>421.05344980151671</v>
      </c>
      <c r="O192" s="76">
        <v>418.90569763393205</v>
      </c>
      <c r="P192" s="76">
        <v>416.49159873332559</v>
      </c>
      <c r="Q192" s="76">
        <v>413.73676457261081</v>
      </c>
    </row>
    <row r="193" spans="1:17" ht="11.45" customHeight="1" x14ac:dyDescent="0.25">
      <c r="A193" s="17" t="s">
        <v>23</v>
      </c>
      <c r="B193" s="75">
        <v>437.04233522143772</v>
      </c>
      <c r="C193" s="75">
        <v>436.49985726547919</v>
      </c>
      <c r="D193" s="75">
        <v>436.2434512771506</v>
      </c>
      <c r="E193" s="75">
        <v>435.65503121651557</v>
      </c>
      <c r="F193" s="75">
        <v>434.79770006580208</v>
      </c>
      <c r="G193" s="75">
        <v>433.54595673724941</v>
      </c>
      <c r="H193" s="75">
        <v>432.27780431673813</v>
      </c>
      <c r="I193" s="75">
        <v>430.73438725527592</v>
      </c>
      <c r="J193" s="75">
        <v>428.2725992662244</v>
      </c>
      <c r="K193" s="75">
        <v>425.90329970080916</v>
      </c>
      <c r="L193" s="75">
        <v>424.35307547176131</v>
      </c>
      <c r="M193" s="75">
        <v>422.96370475706476</v>
      </c>
      <c r="N193" s="75">
        <v>421.05344980151671</v>
      </c>
      <c r="O193" s="75">
        <v>418.90569763393205</v>
      </c>
      <c r="P193" s="75">
        <v>416.49159873332559</v>
      </c>
      <c r="Q193" s="75">
        <v>413.73676457261081</v>
      </c>
    </row>
    <row r="194" spans="1:17" ht="11.45" customHeight="1" x14ac:dyDescent="0.25">
      <c r="A194" s="15" t="s">
        <v>22</v>
      </c>
      <c r="B194" s="74" t="s">
        <v>181</v>
      </c>
      <c r="C194" s="74" t="s">
        <v>181</v>
      </c>
      <c r="D194" s="74" t="s">
        <v>181</v>
      </c>
      <c r="E194" s="74" t="s">
        <v>181</v>
      </c>
      <c r="F194" s="74" t="s">
        <v>181</v>
      </c>
      <c r="G194" s="74" t="s">
        <v>181</v>
      </c>
      <c r="H194" s="74" t="s">
        <v>181</v>
      </c>
      <c r="I194" s="74" t="s">
        <v>181</v>
      </c>
      <c r="J194" s="74" t="s">
        <v>181</v>
      </c>
      <c r="K194" s="74" t="s">
        <v>181</v>
      </c>
      <c r="L194" s="74" t="s">
        <v>181</v>
      </c>
      <c r="M194" s="74" t="s">
        <v>181</v>
      </c>
      <c r="N194" s="74" t="s">
        <v>181</v>
      </c>
      <c r="O194" s="74" t="s">
        <v>181</v>
      </c>
      <c r="P194" s="74" t="s">
        <v>181</v>
      </c>
      <c r="Q194" s="74" t="s">
        <v>181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1.1000000000067303</v>
      </c>
      <c r="C198" s="111">
        <f>IF(TrRoad_act!C86=0,"",TrRoad_emi!C56/TrRoad_tech!C171)</f>
        <v>1.1002085731810625</v>
      </c>
      <c r="D198" s="111">
        <f>IF(TrRoad_act!D86=0,"",TrRoad_emi!D56/TrRoad_tech!D171)</f>
        <v>1.1007001802194645</v>
      </c>
      <c r="E198" s="111">
        <f>IF(TrRoad_act!E86=0,"",TrRoad_emi!E56/TrRoad_tech!E171)</f>
        <v>1.1014297892378953</v>
      </c>
      <c r="F198" s="111">
        <f>IF(TrRoad_act!F86=0,"",TrRoad_emi!F56/TrRoad_tech!F171)</f>
        <v>1.1023247320072942</v>
      </c>
      <c r="G198" s="111">
        <f>IF(TrRoad_act!G86=0,"",TrRoad_emi!G56/TrRoad_tech!G171)</f>
        <v>1.1035332742879385</v>
      </c>
      <c r="H198" s="111">
        <f>IF(TrRoad_act!H86=0,"",TrRoad_emi!H56/TrRoad_tech!H171)</f>
        <v>1.105275764782371</v>
      </c>
      <c r="I198" s="111">
        <f>IF(TrRoad_act!I86=0,"",TrRoad_emi!I56/TrRoad_tech!I171)</f>
        <v>1.1078450220508127</v>
      </c>
      <c r="J198" s="111">
        <f>IF(TrRoad_act!J86=0,"",TrRoad_emi!J56/TrRoad_tech!J171)</f>
        <v>1.1136202550393157</v>
      </c>
      <c r="K198" s="111">
        <f>IF(TrRoad_act!K86=0,"",TrRoad_emi!K56/TrRoad_tech!K171)</f>
        <v>1.1183276627925971</v>
      </c>
      <c r="L198" s="111">
        <f>IF(TrRoad_act!L86=0,"",TrRoad_emi!L56/TrRoad_tech!L171)</f>
        <v>1.1245853382392681</v>
      </c>
      <c r="M198" s="111">
        <f>IF(TrRoad_act!M86=0,"",TrRoad_emi!M56/TrRoad_tech!M171)</f>
        <v>1.130626042334071</v>
      </c>
      <c r="N198" s="111">
        <f>IF(TrRoad_act!N86=0,"",TrRoad_emi!N56/TrRoad_tech!N171)</f>
        <v>1.1390038542764347</v>
      </c>
      <c r="O198" s="111">
        <f>IF(TrRoad_act!O86=0,"",TrRoad_emi!O56/TrRoad_tech!O171)</f>
        <v>1.1477095037149905</v>
      </c>
      <c r="P198" s="111">
        <f>IF(TrRoad_act!P86=0,"",TrRoad_emi!P56/TrRoad_tech!P171)</f>
        <v>1.1583891700224467</v>
      </c>
      <c r="Q198" s="111">
        <f>IF(TrRoad_act!Q86=0,"",TrRoad_emi!Q56/TrRoad_tech!Q171)</f>
        <v>1.1728702355662324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1.2460862340999623</v>
      </c>
      <c r="C199" s="107">
        <f>IF(TrRoad_act!C87=0,"",TrRoad_emi!C57/TrRoad_tech!C172)</f>
        <v>1.166233004238983</v>
      </c>
      <c r="D199" s="107">
        <f>IF(TrRoad_act!D87=0,"",TrRoad_emi!D57/TrRoad_tech!D172)</f>
        <v>1.1568093730581963</v>
      </c>
      <c r="E199" s="107">
        <f>IF(TrRoad_act!E87=0,"",TrRoad_emi!E57/TrRoad_tech!E172)</f>
        <v>1.1094129328821181</v>
      </c>
      <c r="F199" s="107">
        <f>IF(TrRoad_act!F87=0,"",TrRoad_emi!F57/TrRoad_tech!F172)</f>
        <v>1.0209933152127086</v>
      </c>
      <c r="G199" s="107">
        <f>IF(TrRoad_act!G87=0,"",TrRoad_emi!G57/TrRoad_tech!G172)</f>
        <v>0.99755899340692877</v>
      </c>
      <c r="H199" s="107">
        <f>IF(TrRoad_act!H87=0,"",TrRoad_emi!H57/TrRoad_tech!H172)</f>
        <v>1.0769952993182164</v>
      </c>
      <c r="I199" s="107">
        <f>IF(TrRoad_act!I87=0,"",TrRoad_emi!I57/TrRoad_tech!I172)</f>
        <v>0.95988193044797354</v>
      </c>
      <c r="J199" s="107">
        <f>IF(TrRoad_act!J87=0,"",TrRoad_emi!J57/TrRoad_tech!J172)</f>
        <v>1.1006291206888166</v>
      </c>
      <c r="K199" s="107">
        <f>IF(TrRoad_act!K87=0,"",TrRoad_emi!K57/TrRoad_tech!K172)</f>
        <v>1.0302908666647121</v>
      </c>
      <c r="L199" s="107">
        <f>IF(TrRoad_act!L87=0,"",TrRoad_emi!L57/TrRoad_tech!L172)</f>
        <v>1.1668476572457385</v>
      </c>
      <c r="M199" s="107">
        <f>IF(TrRoad_act!M87=0,"",TrRoad_emi!M57/TrRoad_tech!M172)</f>
        <v>1.1022789335396075</v>
      </c>
      <c r="N199" s="107">
        <f>IF(TrRoad_act!N87=0,"",TrRoad_emi!N57/TrRoad_tech!N172)</f>
        <v>1.0940682157997568</v>
      </c>
      <c r="O199" s="107">
        <f>IF(TrRoad_act!O87=0,"",TrRoad_emi!O57/TrRoad_tech!O172)</f>
        <v>1.0913800424868911</v>
      </c>
      <c r="P199" s="107">
        <f>IF(TrRoad_act!P87=0,"",TrRoad_emi!P57/TrRoad_tech!P172)</f>
        <v>0.95257640030162627</v>
      </c>
      <c r="Q199" s="107">
        <f>IF(TrRoad_act!Q87=0,"",TrRoad_emi!Q57/TrRoad_tech!Q172)</f>
        <v>0.96315583263105364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1.321658280249711</v>
      </c>
      <c r="C200" s="108">
        <f>IF(TrRoad_act!C88=0,"",TrRoad_emi!C58/TrRoad_tech!C173)</f>
        <v>1.2375531111309339</v>
      </c>
      <c r="D200" s="108">
        <f>IF(TrRoad_act!D88=0,"",TrRoad_emi!D58/TrRoad_tech!D173)</f>
        <v>1.3354197182906191</v>
      </c>
      <c r="E200" s="108">
        <f>IF(TrRoad_act!E88=0,"",TrRoad_emi!E58/TrRoad_tech!E173)</f>
        <v>1.1993424613786219</v>
      </c>
      <c r="F200" s="108">
        <f>IF(TrRoad_act!F88=0,"",TrRoad_emi!F58/TrRoad_tech!F173)</f>
        <v>1.0277825610405289</v>
      </c>
      <c r="G200" s="108">
        <f>IF(TrRoad_act!G88=0,"",TrRoad_emi!G58/TrRoad_tech!G173)</f>
        <v>1.0768698618986996</v>
      </c>
      <c r="H200" s="108">
        <f>IF(TrRoad_act!H88=0,"",TrRoad_emi!H58/TrRoad_tech!H173)</f>
        <v>1.1635217509214641</v>
      </c>
      <c r="I200" s="108">
        <f>IF(TrRoad_act!I88=0,"",TrRoad_emi!I58/TrRoad_tech!I173)</f>
        <v>1.0170955175606826</v>
      </c>
      <c r="J200" s="108">
        <f>IF(TrRoad_act!J88=0,"",TrRoad_emi!J58/TrRoad_tech!J173)</f>
        <v>1.0128006118447426</v>
      </c>
      <c r="K200" s="108">
        <f>IF(TrRoad_act!K88=0,"",TrRoad_emi!K58/TrRoad_tech!K173)</f>
        <v>1.0181017296907049</v>
      </c>
      <c r="L200" s="108">
        <f>IF(TrRoad_act!L88=0,"",TrRoad_emi!L58/TrRoad_tech!L173)</f>
        <v>1.169970616128112</v>
      </c>
      <c r="M200" s="108">
        <f>IF(TrRoad_act!M88=0,"",TrRoad_emi!M58/TrRoad_tech!M173)</f>
        <v>1.1336738774430428</v>
      </c>
      <c r="N200" s="108">
        <f>IF(TrRoad_act!N88=0,"",TrRoad_emi!N58/TrRoad_tech!N173)</f>
        <v>1.1515430889971841</v>
      </c>
      <c r="O200" s="108">
        <f>IF(TrRoad_act!O88=0,"",TrRoad_emi!O58/TrRoad_tech!O173)</f>
        <v>1.160816550322965</v>
      </c>
      <c r="P200" s="108">
        <f>IF(TrRoad_act!P88=0,"",TrRoad_emi!P58/TrRoad_tech!P173)</f>
        <v>0.96686934677483105</v>
      </c>
      <c r="Q200" s="108">
        <f>IF(TrRoad_act!Q88=0,"",TrRoad_emi!Q58/TrRoad_tech!Q173)</f>
        <v>0.98301160832870271</v>
      </c>
    </row>
    <row r="201" spans="1:17" ht="11.45" customHeight="1" x14ac:dyDescent="0.25">
      <c r="A201" s="62" t="s">
        <v>58</v>
      </c>
      <c r="B201" s="108">
        <f>IF(TrRoad_act!B89=0,"",TrRoad_emi!B59/TrRoad_tech!B174)</f>
        <v>0.96043800824265402</v>
      </c>
      <c r="C201" s="108">
        <f>IF(TrRoad_act!C89=0,"",TrRoad_emi!C59/TrRoad_tech!C174)</f>
        <v>0.90157043574404194</v>
      </c>
      <c r="D201" s="108">
        <f>IF(TrRoad_act!D89=0,"",TrRoad_emi!D59/TrRoad_tech!D174)</f>
        <v>0.34095944134271639</v>
      </c>
      <c r="E201" s="108">
        <f>IF(TrRoad_act!E89=0,"",TrRoad_emi!E59/TrRoad_tech!E174)</f>
        <v>0.68442208629063794</v>
      </c>
      <c r="F201" s="108">
        <f>IF(TrRoad_act!F89=0,"",TrRoad_emi!F59/TrRoad_tech!F174)</f>
        <v>0.96184268405046724</v>
      </c>
      <c r="G201" s="108">
        <f>IF(TrRoad_act!G89=0,"",TrRoad_emi!G59/TrRoad_tech!G174)</f>
        <v>0.56500734245353978</v>
      </c>
      <c r="H201" s="108">
        <f>IF(TrRoad_act!H89=0,"",TrRoad_emi!H59/TrRoad_tech!H174)</f>
        <v>0.57660319715830999</v>
      </c>
      <c r="I201" s="108">
        <f>IF(TrRoad_act!I89=0,"",TrRoad_emi!I59/TrRoad_tech!I174)</f>
        <v>0.62666178767859504</v>
      </c>
      <c r="J201" s="108">
        <f>IF(TrRoad_act!J89=0,"",TrRoad_emi!J59/TrRoad_tech!J174)</f>
        <v>1.3788701830794299</v>
      </c>
      <c r="K201" s="108">
        <f>IF(TrRoad_act!K89=0,"",TrRoad_emi!K59/TrRoad_tech!K174)</f>
        <v>1.009348149217433</v>
      </c>
      <c r="L201" s="108">
        <f>IF(TrRoad_act!L89=0,"",TrRoad_emi!L59/TrRoad_tech!L174)</f>
        <v>1.093747915896556</v>
      </c>
      <c r="M201" s="108">
        <f>IF(TrRoad_act!M89=0,"",TrRoad_emi!M59/TrRoad_tech!M174)</f>
        <v>0.98489208444851439</v>
      </c>
      <c r="N201" s="108">
        <f>IF(TrRoad_act!N89=0,"",TrRoad_emi!N59/TrRoad_tech!N174)</f>
        <v>0.94507758099454187</v>
      </c>
      <c r="O201" s="108">
        <f>IF(TrRoad_act!O89=0,"",TrRoad_emi!O59/TrRoad_tech!O174)</f>
        <v>0.92944324264271538</v>
      </c>
      <c r="P201" s="108">
        <f>IF(TrRoad_act!P89=0,"",TrRoad_emi!P59/TrRoad_tech!P174)</f>
        <v>0.88156255596279642</v>
      </c>
      <c r="Q201" s="108">
        <f>IF(TrRoad_act!Q89=0,"",TrRoad_emi!Q59/TrRoad_tech!Q174)</f>
        <v>0.88033318274099681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 t="str">
        <f>IF(TrRoad_act!G90=0,"",TrRoad_emi!G60/TrRoad_tech!G175)</f>
        <v/>
      </c>
      <c r="H202" s="108" t="str">
        <f>IF(TrRoad_act!H90=0,"",TrRoad_emi!H60/TrRoad_tech!H175)</f>
        <v/>
      </c>
      <c r="I202" s="108" t="str">
        <f>IF(TrRoad_act!I90=0,"",TrRoad_emi!I60/TrRoad_tech!I175)</f>
        <v/>
      </c>
      <c r="J202" s="108" t="str">
        <f>IF(TrRoad_act!J90=0,"",TrRoad_emi!J60/TrRoad_tech!J175)</f>
        <v/>
      </c>
      <c r="K202" s="108" t="str">
        <f>IF(TrRoad_act!K90=0,"",TrRoad_emi!K60/TrRoad_tech!K175)</f>
        <v/>
      </c>
      <c r="L202" s="108" t="str">
        <f>IF(TrRoad_act!L90=0,"",TrRoad_emi!L60/TrRoad_tech!L175)</f>
        <v/>
      </c>
      <c r="M202" s="108" t="str">
        <f>IF(TrRoad_act!M90=0,"",TrRoad_emi!M60/TrRoad_tech!M175)</f>
        <v/>
      </c>
      <c r="N202" s="108" t="str">
        <f>IF(TrRoad_act!N90=0,"",TrRoad_emi!N60/TrRoad_tech!N175)</f>
        <v/>
      </c>
      <c r="O202" s="108" t="str">
        <f>IF(TrRoad_act!O90=0,"",TrRoad_emi!O60/TrRoad_tech!O175)</f>
        <v/>
      </c>
      <c r="P202" s="108" t="str">
        <f>IF(TrRoad_act!P90=0,"",TrRoad_emi!P60/TrRoad_tech!P175)</f>
        <v/>
      </c>
      <c r="Q202" s="108" t="str">
        <f>IF(TrRoad_act!Q90=0,"",TrRoad_emi!Q60/TrRoad_tech!Q175)</f>
        <v/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 t="str">
        <f>IF(TrRoad_act!Q91=0,"",TrRoad_emi!Q61/TrRoad_tech!Q176)</f>
        <v/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>
        <f>IF(TrRoad_act!L92=0,"",TrRoad_emi!L62/TrRoad_tech!L177)</f>
        <v>1.2601452064936931</v>
      </c>
      <c r="M204" s="108">
        <f>IF(TrRoad_act!M92=0,"",TrRoad_emi!M62/TrRoad_tech!M177)</f>
        <v>1.2193804106930026</v>
      </c>
      <c r="N204" s="108">
        <f>IF(TrRoad_act!N92=0,"",TrRoad_emi!N62/TrRoad_tech!N177)</f>
        <v>1.2402376800220789</v>
      </c>
      <c r="O204" s="108">
        <f>IF(TrRoad_act!O92=0,"",TrRoad_emi!O62/TrRoad_tech!O177)</f>
        <v>1.2655574136981707</v>
      </c>
      <c r="P204" s="108">
        <f>IF(TrRoad_act!P92=0,"",TrRoad_emi!P62/TrRoad_tech!P177)</f>
        <v>1.0682751231472303</v>
      </c>
      <c r="Q204" s="108">
        <f>IF(TrRoad_act!Q92=0,"",TrRoad_emi!Q62/TrRoad_tech!Q177)</f>
        <v>1.0913250833820785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0.9604380082484113</v>
      </c>
      <c r="C206" s="107">
        <f>IF(TrRoad_act!C94=0,"",TrRoad_emi!C64/TrRoad_tech!C179)</f>
        <v>0.90145282170162733</v>
      </c>
      <c r="D206" s="107">
        <f>IF(TrRoad_act!D94=0,"",TrRoad_emi!D64/TrRoad_tech!D179)</f>
        <v>0.34082439432266509</v>
      </c>
      <c r="E206" s="107">
        <f>IF(TrRoad_act!E94=0,"",TrRoad_emi!E64/TrRoad_tech!E179)</f>
        <v>0.68400870153585147</v>
      </c>
      <c r="F206" s="107">
        <f>IF(TrRoad_act!F94=0,"",TrRoad_emi!F64/TrRoad_tech!F179)</f>
        <v>0.9611113068436985</v>
      </c>
      <c r="G206" s="107">
        <f>IF(TrRoad_act!G94=0,"",TrRoad_emi!G64/TrRoad_tech!G179)</f>
        <v>0.5644309672290686</v>
      </c>
      <c r="H206" s="107">
        <f>IF(TrRoad_act!H94=0,"",TrRoad_emi!H64/TrRoad_tech!H179)</f>
        <v>0.57576324285223612</v>
      </c>
      <c r="I206" s="107">
        <f>IF(TrRoad_act!I94=0,"",TrRoad_emi!I64/TrRoad_tech!I179)</f>
        <v>0.62535835452182187</v>
      </c>
      <c r="J206" s="107">
        <f>IF(TrRoad_act!J94=0,"",TrRoad_emi!J64/TrRoad_tech!J179)</f>
        <v>1.3750287511700185</v>
      </c>
      <c r="K206" s="107">
        <f>IF(TrRoad_act!K94=0,"",TrRoad_emi!K64/TrRoad_tech!K179)</f>
        <v>1.0065197321221779</v>
      </c>
      <c r="L206" s="107">
        <f>IF(TrRoad_act!L94=0,"",TrRoad_emi!L64/TrRoad_tech!L179)</f>
        <v>1.0852131673295593</v>
      </c>
      <c r="M206" s="107">
        <f>IF(TrRoad_act!M94=0,"",TrRoad_emi!M64/TrRoad_tech!M179)</f>
        <v>0.97917359591247288</v>
      </c>
      <c r="N206" s="107">
        <f>IF(TrRoad_act!N94=0,"",TrRoad_emi!N64/TrRoad_tech!N179)</f>
        <v>0.93775082465616666</v>
      </c>
      <c r="O206" s="107">
        <f>IF(TrRoad_act!O94=0,"",TrRoad_emi!O64/TrRoad_tech!O179)</f>
        <v>0.91924276119839066</v>
      </c>
      <c r="P206" s="107">
        <f>IF(TrRoad_act!P94=0,"",TrRoad_emi!P64/TrRoad_tech!P179)</f>
        <v>0.86410071250578646</v>
      </c>
      <c r="Q206" s="107">
        <f>IF(TrRoad_act!Q94=0,"",TrRoad_emi!Q64/TrRoad_tech!Q179)</f>
        <v>0.85943809793758641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>
        <f>IF(TrRoad_act!L95=0,"",TrRoad_emi!L65/TrRoad_tech!L180)</f>
        <v>1.1500000000135058</v>
      </c>
      <c r="M207" s="106">
        <f>IF(TrRoad_act!M95=0,"",TrRoad_emi!M65/TrRoad_tech!M180)</f>
        <v>1.1500000000135062</v>
      </c>
      <c r="N207" s="106">
        <f>IF(TrRoad_act!N95=0,"",TrRoad_emi!N65/TrRoad_tech!N180)</f>
        <v>1.150000000013506</v>
      </c>
      <c r="O207" s="106">
        <f>IF(TrRoad_act!O95=0,"",TrRoad_emi!O65/TrRoad_tech!O180)</f>
        <v>1.150000000013506</v>
      </c>
      <c r="P207" s="106">
        <f>IF(TrRoad_act!P95=0,"",TrRoad_emi!P65/TrRoad_tech!P180)</f>
        <v>1.150000000013506</v>
      </c>
      <c r="Q207" s="106">
        <f>IF(TrRoad_act!Q95=0,"",TrRoad_emi!Q65/TrRoad_tech!Q180)</f>
        <v>1.1500000000135058</v>
      </c>
    </row>
    <row r="208" spans="1:17" ht="11.45" customHeight="1" x14ac:dyDescent="0.25">
      <c r="A208" s="62" t="s">
        <v>58</v>
      </c>
      <c r="B208" s="106">
        <f>IF(TrRoad_act!B96=0,"",TrRoad_emi!B66/TrRoad_tech!B181)</f>
        <v>0.9604380082484113</v>
      </c>
      <c r="C208" s="106">
        <f>IF(TrRoad_act!C96=0,"",TrRoad_emi!C66/TrRoad_tech!C181)</f>
        <v>0.90145282170162733</v>
      </c>
      <c r="D208" s="106">
        <f>IF(TrRoad_act!D96=0,"",TrRoad_emi!D66/TrRoad_tech!D181)</f>
        <v>0.34082439432266509</v>
      </c>
      <c r="E208" s="106">
        <f>IF(TrRoad_act!E96=0,"",TrRoad_emi!E66/TrRoad_tech!E181)</f>
        <v>0.68400870153585147</v>
      </c>
      <c r="F208" s="106">
        <f>IF(TrRoad_act!F96=0,"",TrRoad_emi!F66/TrRoad_tech!F181)</f>
        <v>0.9611113068436985</v>
      </c>
      <c r="G208" s="106">
        <f>IF(TrRoad_act!G96=0,"",TrRoad_emi!G66/TrRoad_tech!G181)</f>
        <v>0.5644309672290686</v>
      </c>
      <c r="H208" s="106">
        <f>IF(TrRoad_act!H96=0,"",TrRoad_emi!H66/TrRoad_tech!H181)</f>
        <v>0.57576324285223612</v>
      </c>
      <c r="I208" s="106">
        <f>IF(TrRoad_act!I96=0,"",TrRoad_emi!I66/TrRoad_tech!I181)</f>
        <v>0.62535835452182187</v>
      </c>
      <c r="J208" s="106">
        <f>IF(TrRoad_act!J96=0,"",TrRoad_emi!J66/TrRoad_tech!J181)</f>
        <v>1.3750287511700185</v>
      </c>
      <c r="K208" s="106">
        <f>IF(TrRoad_act!K96=0,"",TrRoad_emi!K66/TrRoad_tech!K181)</f>
        <v>1.0065197321221779</v>
      </c>
      <c r="L208" s="106">
        <f>IF(TrRoad_act!L96=0,"",TrRoad_emi!L66/TrRoad_tech!L181)</f>
        <v>1.0804161363349669</v>
      </c>
      <c r="M208" s="106">
        <f>IF(TrRoad_act!M96=0,"",TrRoad_emi!M66/TrRoad_tech!M181)</f>
        <v>0.97732944218195572</v>
      </c>
      <c r="N208" s="106">
        <f>IF(TrRoad_act!N96=0,"",TrRoad_emi!N66/TrRoad_tech!N181)</f>
        <v>0.93543348335039167</v>
      </c>
      <c r="O208" s="106">
        <f>IF(TrRoad_act!O96=0,"",TrRoad_emi!O66/TrRoad_tech!O181)</f>
        <v>0.91694620305167274</v>
      </c>
      <c r="P208" s="106">
        <f>IF(TrRoad_act!P96=0,"",TrRoad_emi!P66/TrRoad_tech!P181)</f>
        <v>0.86179912682452975</v>
      </c>
      <c r="Q208" s="106">
        <f>IF(TrRoad_act!Q96=0,"",TrRoad_emi!Q66/TrRoad_tech!Q181)</f>
        <v>0.85763065860475451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0.97315598771826506</v>
      </c>
      <c r="C213" s="109">
        <f>IF(TrRoad_act!C101=0,"",TrRoad_emi!C71/TrRoad_tech!C186)</f>
        <v>0.97116831383510593</v>
      </c>
      <c r="D213" s="109">
        <f>IF(TrRoad_act!D101=0,"",TrRoad_emi!D71/TrRoad_tech!D186)</f>
        <v>0.39593144975752664</v>
      </c>
      <c r="E213" s="109">
        <f>IF(TrRoad_act!E101=0,"",TrRoad_emi!E71/TrRoad_tech!E186)</f>
        <v>0.75260977483810276</v>
      </c>
      <c r="F213" s="109">
        <f>IF(TrRoad_act!F101=0,"",TrRoad_emi!F71/TrRoad_tech!F186)</f>
        <v>1.0432846879914321</v>
      </c>
      <c r="G213" s="109">
        <f>IF(TrRoad_act!G101=0,"",TrRoad_emi!G71/TrRoad_tech!G186)</f>
        <v>0.63179089589578041</v>
      </c>
      <c r="H213" s="109">
        <f>IF(TrRoad_act!H101=0,"",TrRoad_emi!H71/TrRoad_tech!H186)</f>
        <v>0.64578672043825558</v>
      </c>
      <c r="I213" s="109">
        <f>IF(TrRoad_act!I101=0,"",TrRoad_emi!I71/TrRoad_tech!I186)</f>
        <v>0.69601068683624667</v>
      </c>
      <c r="J213" s="109">
        <f>IF(TrRoad_act!J101=0,"",TrRoad_emi!J71/TrRoad_tech!J186)</f>
        <v>1.4977366387579414</v>
      </c>
      <c r="K213" s="109">
        <f>IF(TrRoad_act!K101=0,"",TrRoad_emi!K71/TrRoad_tech!K186)</f>
        <v>1.1020860772279608</v>
      </c>
      <c r="L213" s="109">
        <f>IF(TrRoad_act!L101=0,"",TrRoad_emi!L71/TrRoad_tech!L186)</f>
        <v>1.1839868218753495</v>
      </c>
      <c r="M213" s="109">
        <f>IF(TrRoad_act!M101=0,"",TrRoad_emi!M71/TrRoad_tech!M186)</f>
        <v>1.0669310450116063</v>
      </c>
      <c r="N213" s="109">
        <f>IF(TrRoad_act!N101=0,"",TrRoad_emi!N71/TrRoad_tech!N186)</f>
        <v>1.027543451652791</v>
      </c>
      <c r="O213" s="109">
        <f>IF(TrRoad_act!O101=0,"",TrRoad_emi!O71/TrRoad_tech!O186)</f>
        <v>0.97505800197212522</v>
      </c>
      <c r="P213" s="109">
        <f>IF(TrRoad_act!P101=0,"",TrRoad_emi!P71/TrRoad_tech!P186)</f>
        <v>0.93653478429414827</v>
      </c>
      <c r="Q213" s="109">
        <f>IF(TrRoad_act!Q101=0,"",TrRoad_emi!Q71/TrRoad_tech!Q186)</f>
        <v>0.87722991720643617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1.1648432332394096</v>
      </c>
      <c r="C214" s="108">
        <f>IF(TrRoad_act!C102=0,"",TrRoad_emi!C72/TrRoad_tech!C187)</f>
        <v>1.1401601829959827</v>
      </c>
      <c r="D214" s="108">
        <f>IF(TrRoad_act!D102=0,"",TrRoad_emi!D72/TrRoad_tech!D187)</f>
        <v>1.1687125572953512</v>
      </c>
      <c r="E214" s="108">
        <f>IF(TrRoad_act!E102=0,"",TrRoad_emi!E72/TrRoad_tech!E187)</f>
        <v>1.1289547694744497</v>
      </c>
      <c r="F214" s="108">
        <f>IF(TrRoad_act!F102=0,"",TrRoad_emi!F72/TrRoad_tech!F187)</f>
        <v>1.0787985606691683</v>
      </c>
      <c r="G214" s="108">
        <f>IF(TrRoad_act!G102=0,"",TrRoad_emi!G72/TrRoad_tech!G187)</f>
        <v>1.0930189986703216</v>
      </c>
      <c r="H214" s="108">
        <f>IF(TrRoad_act!H102=0,"",TrRoad_emi!H72/TrRoad_tech!H187)</f>
        <v>1.118529758169361</v>
      </c>
      <c r="I214" s="108">
        <f>IF(TrRoad_act!I102=0,"",TrRoad_emi!I72/TrRoad_tech!I187)</f>
        <v>1.0761229067911844</v>
      </c>
      <c r="J214" s="108">
        <f>IF(TrRoad_act!J102=0,"",TrRoad_emi!J72/TrRoad_tech!J187)</f>
        <v>1.0755098045888649</v>
      </c>
      <c r="K214" s="108">
        <f>IF(TrRoad_act!K102=0,"",TrRoad_emi!K72/TrRoad_tech!K187)</f>
        <v>1.0773764587544876</v>
      </c>
      <c r="L214" s="108">
        <f>IF(TrRoad_act!L102=0,"",TrRoad_emi!L72/TrRoad_tech!L187)</f>
        <v>1.1229589494774987</v>
      </c>
      <c r="M214" s="108">
        <f>IF(TrRoad_act!M102=0,"",TrRoad_emi!M72/TrRoad_tech!M187)</f>
        <v>1.1130090831341557</v>
      </c>
      <c r="N214" s="108">
        <f>IF(TrRoad_act!N102=0,"",TrRoad_emi!N72/TrRoad_tech!N187)</f>
        <v>1.1191985660692125</v>
      </c>
      <c r="O214" s="108">
        <f>IF(TrRoad_act!O102=0,"",TrRoad_emi!O72/TrRoad_tech!O187)</f>
        <v>1.1261456952080304</v>
      </c>
      <c r="P214" s="108">
        <f>IF(TrRoad_act!P102=0,"",TrRoad_emi!P72/TrRoad_tech!P187)</f>
        <v>1.0748088619457588</v>
      </c>
      <c r="Q214" s="108">
        <f>IF(TrRoad_act!Q102=0,"",TrRoad_emi!Q72/TrRoad_tech!Q187)</f>
        <v>1.0841499175016098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0.96043800824265402</v>
      </c>
      <c r="C215" s="108">
        <f>IF(TrRoad_act!C103=0,"",TrRoad_emi!C73/TrRoad_tech!C188)</f>
        <v>0.90147534832622711</v>
      </c>
      <c r="D215" s="108">
        <f>IF(TrRoad_act!D103=0,"",TrRoad_emi!D73/TrRoad_tech!D188)</f>
        <v>0.34085645472463755</v>
      </c>
      <c r="E215" s="108">
        <f>IF(TrRoad_act!E103=0,"",TrRoad_emi!E73/TrRoad_tech!E188)</f>
        <v>0.68418292023844396</v>
      </c>
      <c r="F215" s="108">
        <f>IF(TrRoad_act!F103=0,"",TrRoad_emi!F73/TrRoad_tech!F188)</f>
        <v>0.96155606487439493</v>
      </c>
      <c r="G215" s="108">
        <f>IF(TrRoad_act!G103=0,"",TrRoad_emi!G73/TrRoad_tech!G188)</f>
        <v>0.56484834101445758</v>
      </c>
      <c r="H215" s="108">
        <f>IF(TrRoad_act!H103=0,"",TrRoad_emi!H73/TrRoad_tech!H188)</f>
        <v>0.57670780656658749</v>
      </c>
      <c r="I215" s="108">
        <f>IF(TrRoad_act!I103=0,"",TrRoad_emi!I73/TrRoad_tech!I188)</f>
        <v>0.62724665116147083</v>
      </c>
      <c r="J215" s="108">
        <f>IF(TrRoad_act!J103=0,"",TrRoad_emi!J73/TrRoad_tech!J188)</f>
        <v>1.381395463844213</v>
      </c>
      <c r="K215" s="108">
        <f>IF(TrRoad_act!K103=0,"",TrRoad_emi!K73/TrRoad_tech!K188)</f>
        <v>1.0101938126828414</v>
      </c>
      <c r="L215" s="108">
        <f>IF(TrRoad_act!L103=0,"",TrRoad_emi!L73/TrRoad_tech!L188)</f>
        <v>1.0856758906070094</v>
      </c>
      <c r="M215" s="108">
        <f>IF(TrRoad_act!M103=0,"",TrRoad_emi!M73/TrRoad_tech!M188)</f>
        <v>0.97754329377059079</v>
      </c>
      <c r="N215" s="108">
        <f>IF(TrRoad_act!N103=0,"",TrRoad_emi!N73/TrRoad_tech!N188)</f>
        <v>0.93848717936089932</v>
      </c>
      <c r="O215" s="108">
        <f>IF(TrRoad_act!O103=0,"",TrRoad_emi!O73/TrRoad_tech!O188)</f>
        <v>0.92439711364577759</v>
      </c>
      <c r="P215" s="108">
        <f>IF(TrRoad_act!P103=0,"",TrRoad_emi!P73/TrRoad_tech!P188)</f>
        <v>0.87269049767481621</v>
      </c>
      <c r="Q215" s="108">
        <f>IF(TrRoad_act!Q103=0,"",TrRoad_emi!Q73/TrRoad_tech!Q188)</f>
        <v>0.87107834598702072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0.9604380082484113</v>
      </c>
      <c r="C219" s="107">
        <f>IF(TrRoad_act!C107=0,"",TrRoad_emi!C77/TrRoad_tech!C192)</f>
        <v>0.90152865778879543</v>
      </c>
      <c r="D219" s="107">
        <f>IF(TrRoad_act!D107=0,"",TrRoad_emi!D77/TrRoad_tech!D192)</f>
        <v>0.34092647175451107</v>
      </c>
      <c r="E219" s="107">
        <f>IF(TrRoad_act!E107=0,"",TrRoad_emi!E77/TrRoad_tech!E192)</f>
        <v>0.68451069290529032</v>
      </c>
      <c r="F219" s="107">
        <f>IF(TrRoad_act!F107=0,"",TrRoad_emi!F77/TrRoad_tech!F192)</f>
        <v>0.9625103492803353</v>
      </c>
      <c r="G219" s="107">
        <f>IF(TrRoad_act!G107=0,"",TrRoad_emi!G77/TrRoad_tech!G192)</f>
        <v>0.5658620657069211</v>
      </c>
      <c r="H219" s="107">
        <f>IF(TrRoad_act!H107=0,"",TrRoad_emi!H77/TrRoad_tech!H192)</f>
        <v>0.57797293933860838</v>
      </c>
      <c r="I219" s="107">
        <f>IF(TrRoad_act!I107=0,"",TrRoad_emi!I77/TrRoad_tech!I192)</f>
        <v>0.62878310310522134</v>
      </c>
      <c r="J219" s="107">
        <f>IF(TrRoad_act!J107=0,"",TrRoad_emi!J77/TrRoad_tech!J192)</f>
        <v>1.3862190643431156</v>
      </c>
      <c r="K219" s="107">
        <f>IF(TrRoad_act!K107=0,"",TrRoad_emi!K77/TrRoad_tech!K192)</f>
        <v>1.0150299882671041</v>
      </c>
      <c r="L219" s="107">
        <f>IF(TrRoad_act!L107=0,"",TrRoad_emi!L77/TrRoad_tech!L192)</f>
        <v>1.0902293878519724</v>
      </c>
      <c r="M219" s="107">
        <f>IF(TrRoad_act!M107=0,"",TrRoad_emi!M77/TrRoad_tech!M192)</f>
        <v>0.98087982016145203</v>
      </c>
      <c r="N219" s="107">
        <f>IF(TrRoad_act!N107=0,"",TrRoad_emi!N77/TrRoad_tech!N192)</f>
        <v>0.94070872878486567</v>
      </c>
      <c r="O219" s="107">
        <f>IF(TrRoad_act!O107=0,"",TrRoad_emi!O77/TrRoad_tech!O192)</f>
        <v>0.92485618017614213</v>
      </c>
      <c r="P219" s="107">
        <f>IF(TrRoad_act!P107=0,"",TrRoad_emi!P77/TrRoad_tech!P192)</f>
        <v>0.8580765941832913</v>
      </c>
      <c r="Q219" s="107">
        <f>IF(TrRoad_act!Q107=0,"",TrRoad_emi!Q77/TrRoad_tech!Q192)</f>
        <v>0.84693964444323211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0.9604380082484113</v>
      </c>
      <c r="C220" s="106">
        <f>IF(TrRoad_act!C108=0,"",TrRoad_emi!C78/TrRoad_tech!C193)</f>
        <v>0.90152865778879543</v>
      </c>
      <c r="D220" s="106">
        <f>IF(TrRoad_act!D108=0,"",TrRoad_emi!D78/TrRoad_tech!D193)</f>
        <v>0.34092647175451107</v>
      </c>
      <c r="E220" s="106">
        <f>IF(TrRoad_act!E108=0,"",TrRoad_emi!E78/TrRoad_tech!E193)</f>
        <v>0.68451069290529032</v>
      </c>
      <c r="F220" s="106">
        <f>IF(TrRoad_act!F108=0,"",TrRoad_emi!F78/TrRoad_tech!F193)</f>
        <v>0.9625103492803353</v>
      </c>
      <c r="G220" s="106">
        <f>IF(TrRoad_act!G108=0,"",TrRoad_emi!G78/TrRoad_tech!G193)</f>
        <v>0.5658620657069211</v>
      </c>
      <c r="H220" s="106">
        <f>IF(TrRoad_act!H108=0,"",TrRoad_emi!H78/TrRoad_tech!H193)</f>
        <v>0.57797293933860838</v>
      </c>
      <c r="I220" s="106">
        <f>IF(TrRoad_act!I108=0,"",TrRoad_emi!I78/TrRoad_tech!I193)</f>
        <v>0.62878310310522134</v>
      </c>
      <c r="J220" s="106">
        <f>IF(TrRoad_act!J108=0,"",TrRoad_emi!J78/TrRoad_tech!J193)</f>
        <v>1.3862190643431156</v>
      </c>
      <c r="K220" s="106">
        <f>IF(TrRoad_act!K108=0,"",TrRoad_emi!K78/TrRoad_tech!K193)</f>
        <v>1.0150299882671041</v>
      </c>
      <c r="L220" s="106">
        <f>IF(TrRoad_act!L108=0,"",TrRoad_emi!L78/TrRoad_tech!L193)</f>
        <v>1.0902293878519724</v>
      </c>
      <c r="M220" s="106">
        <f>IF(TrRoad_act!M108=0,"",TrRoad_emi!M78/TrRoad_tech!M193)</f>
        <v>0.98087982016145203</v>
      </c>
      <c r="N220" s="106">
        <f>IF(TrRoad_act!N108=0,"",TrRoad_emi!N78/TrRoad_tech!N193)</f>
        <v>0.94070872878486567</v>
      </c>
      <c r="O220" s="106">
        <f>IF(TrRoad_act!O108=0,"",TrRoad_emi!O78/TrRoad_tech!O193)</f>
        <v>0.92485618017614213</v>
      </c>
      <c r="P220" s="106">
        <f>IF(TrRoad_act!P108=0,"",TrRoad_emi!P78/TrRoad_tech!P193)</f>
        <v>0.8580765941832913</v>
      </c>
      <c r="Q220" s="106">
        <f>IF(TrRoad_act!Q108=0,"",TrRoad_emi!Q78/TrRoad_tech!Q193)</f>
        <v>0.84693964444323211</v>
      </c>
    </row>
    <row r="221" spans="1:17" ht="11.45" customHeight="1" x14ac:dyDescent="0.25">
      <c r="A221" s="15" t="s">
        <v>22</v>
      </c>
      <c r="B221" s="105" t="str">
        <f>IF(TrRoad_act!B109=0,"",TrRoad_emi!B79/TrRoad_tech!B194)</f>
        <v/>
      </c>
      <c r="C221" s="105" t="str">
        <f>IF(TrRoad_act!C109=0,"",TrRoad_emi!C79/TrRoad_tech!C194)</f>
        <v/>
      </c>
      <c r="D221" s="105" t="str">
        <f>IF(TrRoad_act!D109=0,"",TrRoad_emi!D79/TrRoad_tech!D194)</f>
        <v/>
      </c>
      <c r="E221" s="105" t="str">
        <f>IF(TrRoad_act!E109=0,"",TrRoad_emi!E79/TrRoad_tech!E194)</f>
        <v/>
      </c>
      <c r="F221" s="105" t="str">
        <f>IF(TrRoad_act!F109=0,"",TrRoad_emi!F79/TrRoad_tech!F194)</f>
        <v/>
      </c>
      <c r="G221" s="105" t="str">
        <f>IF(TrRoad_act!G109=0,"",TrRoad_emi!G79/TrRoad_tech!G194)</f>
        <v/>
      </c>
      <c r="H221" s="105" t="str">
        <f>IF(TrRoad_act!H109=0,"",TrRoad_emi!H79/TrRoad_tech!H194)</f>
        <v/>
      </c>
      <c r="I221" s="105" t="str">
        <f>IF(TrRoad_act!I109=0,"",TrRoad_emi!I79/TrRoad_tech!I194)</f>
        <v/>
      </c>
      <c r="J221" s="105" t="str">
        <f>IF(TrRoad_act!J109=0,"",TrRoad_emi!J79/TrRoad_tech!J194)</f>
        <v/>
      </c>
      <c r="K221" s="105" t="str">
        <f>IF(TrRoad_act!K109=0,"",TrRoad_emi!K79/TrRoad_tech!K194)</f>
        <v/>
      </c>
      <c r="L221" s="105" t="str">
        <f>IF(TrRoad_act!L109=0,"",TrRoad_emi!L79/TrRoad_tech!L194)</f>
        <v/>
      </c>
      <c r="M221" s="105" t="str">
        <f>IF(TrRoad_act!M109=0,"",TrRoad_emi!M79/TrRoad_tech!M194)</f>
        <v/>
      </c>
      <c r="N221" s="105" t="str">
        <f>IF(TrRoad_act!N109=0,"",TrRoad_emi!N79/TrRoad_tech!N194)</f>
        <v/>
      </c>
      <c r="O221" s="105" t="str">
        <f>IF(TrRoad_act!O109=0,"",TrRoad_emi!O79/TrRoad_tech!O194)</f>
        <v/>
      </c>
      <c r="P221" s="105" t="str">
        <f>IF(TrRoad_act!P109=0,"",TrRoad_emi!P79/TrRoad_tech!P194)</f>
        <v/>
      </c>
      <c r="Q221" s="105" t="str">
        <f>IF(TrRoad_act!Q109=0,"",TrRoad_emi!Q79/TrRoad_tech!Q194)</f>
        <v/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96.423834015835283</v>
      </c>
      <c r="C225" s="78">
        <v>95.898893958394595</v>
      </c>
      <c r="D225" s="78">
        <v>95.318978316704474</v>
      </c>
      <c r="E225" s="78">
        <v>94.125894989649268</v>
      </c>
      <c r="F225" s="78">
        <v>93.995546978443684</v>
      </c>
      <c r="G225" s="78">
        <v>92.729309155303724</v>
      </c>
      <c r="H225" s="78">
        <v>90.859214219027663</v>
      </c>
      <c r="I225" s="78">
        <v>89.526472308537919</v>
      </c>
      <c r="J225" s="78">
        <v>85.179765159355739</v>
      </c>
      <c r="K225" s="78">
        <v>80.491227001195668</v>
      </c>
      <c r="L225" s="78">
        <v>77.563717076057998</v>
      </c>
      <c r="M225" s="78">
        <v>74.048616024973796</v>
      </c>
      <c r="N225" s="78">
        <v>71.694776470588195</v>
      </c>
      <c r="O225" s="78">
        <v>70.155131964808803</v>
      </c>
      <c r="P225" s="78">
        <v>69.00316503391079</v>
      </c>
      <c r="Q225" s="78">
        <v>67.6725590004624</v>
      </c>
    </row>
    <row r="226" spans="1:17" ht="11.45" customHeight="1" x14ac:dyDescent="0.25">
      <c r="A226" s="19" t="s">
        <v>29</v>
      </c>
      <c r="B226" s="76">
        <v>138.4140750540812</v>
      </c>
      <c r="C226" s="76">
        <v>137.89805899090098</v>
      </c>
      <c r="D226" s="76">
        <v>137.20318496799484</v>
      </c>
      <c r="E226" s="76">
        <v>135.74086670921471</v>
      </c>
      <c r="F226" s="76">
        <v>134.78353783389917</v>
      </c>
      <c r="G226" s="76">
        <v>133.82710588595035</v>
      </c>
      <c r="H226" s="76">
        <v>132.72118324994372</v>
      </c>
      <c r="I226" s="76">
        <v>132.0640800365681</v>
      </c>
      <c r="J226" s="76">
        <v>131.47778392922774</v>
      </c>
      <c r="K226" s="76">
        <v>131.74068537058355</v>
      </c>
      <c r="L226" s="76">
        <v>131.23663609930659</v>
      </c>
      <c r="M226" s="76">
        <v>124.60675931775076</v>
      </c>
      <c r="N226" s="76">
        <v>121.54668959587272</v>
      </c>
      <c r="O226" s="76">
        <v>118.68924466442101</v>
      </c>
      <c r="P226" s="76">
        <v>115.29153653966226</v>
      </c>
      <c r="Q226" s="76">
        <v>113.2916959393005</v>
      </c>
    </row>
    <row r="227" spans="1:17" ht="11.45" customHeight="1" x14ac:dyDescent="0.25">
      <c r="A227" s="62" t="s">
        <v>59</v>
      </c>
      <c r="B227" s="77">
        <v>135.81613725726467</v>
      </c>
      <c r="C227" s="77">
        <v>135.2078537461062</v>
      </c>
      <c r="D227" s="77">
        <v>134.53517785682209</v>
      </c>
      <c r="E227" s="77">
        <v>133.86584861375334</v>
      </c>
      <c r="F227" s="77">
        <v>133.19984936691878</v>
      </c>
      <c r="G227" s="77">
        <v>132.5371635491729</v>
      </c>
      <c r="H227" s="77">
        <v>131.877774675794</v>
      </c>
      <c r="I227" s="77">
        <v>131.22166634407361</v>
      </c>
      <c r="J227" s="77">
        <v>130.56882223290907</v>
      </c>
      <c r="K227" s="77">
        <v>129.91922610239712</v>
      </c>
      <c r="L227" s="77">
        <v>129.27286179343</v>
      </c>
      <c r="M227" s="77">
        <v>123.414360041623</v>
      </c>
      <c r="N227" s="77">
        <v>119.480819016239</v>
      </c>
      <c r="O227" s="77">
        <v>116.925219941349</v>
      </c>
      <c r="P227" s="77">
        <v>115.005275056518</v>
      </c>
      <c r="Q227" s="77">
        <v>112.787598334105</v>
      </c>
    </row>
    <row r="228" spans="1:17" ht="11.45" customHeight="1" x14ac:dyDescent="0.25">
      <c r="A228" s="62" t="s">
        <v>58</v>
      </c>
      <c r="B228" s="77">
        <v>142.16617316564333</v>
      </c>
      <c r="C228" s="77">
        <v>141.78341530354177</v>
      </c>
      <c r="D228" s="77">
        <v>141.35933729166678</v>
      </c>
      <c r="E228" s="77">
        <v>140.93652770854118</v>
      </c>
      <c r="F228" s="77">
        <v>140.51498276026041</v>
      </c>
      <c r="G228" s="77">
        <v>140.09469866426764</v>
      </c>
      <c r="H228" s="77">
        <v>139.6756716493197</v>
      </c>
      <c r="I228" s="77">
        <v>139.25789795545336</v>
      </c>
      <c r="J228" s="77">
        <v>138.84137383395148</v>
      </c>
      <c r="K228" s="77">
        <v>138.42609554730959</v>
      </c>
      <c r="L228" s="77">
        <v>138.01205936920201</v>
      </c>
      <c r="M228" s="77">
        <v>128.358873608382</v>
      </c>
      <c r="N228" s="77">
        <v>127.209718670077</v>
      </c>
      <c r="O228" s="77">
        <v>123.27616794796</v>
      </c>
      <c r="P228" s="77">
        <v>116.787714166318</v>
      </c>
      <c r="Q228" s="77">
        <v>115.13407407407399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63.029145316737512</v>
      </c>
      <c r="M231" s="77">
        <v>57.437610518248206</v>
      </c>
      <c r="N231" s="77">
        <v>42.51729738509016</v>
      </c>
      <c r="O231" s="77">
        <v>70.012872509257591</v>
      </c>
      <c r="P231" s="77">
        <v>67.005432349942893</v>
      </c>
      <c r="Q231" s="77">
        <v>48.803600934284127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0</v>
      </c>
      <c r="C233" s="76">
        <v>0</v>
      </c>
      <c r="D233" s="76">
        <v>1169.4248869240678</v>
      </c>
      <c r="E233" s="76">
        <v>1165.7308608167275</v>
      </c>
      <c r="F233" s="76">
        <v>0</v>
      </c>
      <c r="G233" s="76">
        <v>1161.3621975080505</v>
      </c>
      <c r="H233" s="76">
        <v>1155.4169025883482</v>
      </c>
      <c r="I233" s="76">
        <v>1151.1327984416571</v>
      </c>
      <c r="J233" s="76">
        <v>1136.6322665669948</v>
      </c>
      <c r="K233" s="76">
        <v>1120.3179009413002</v>
      </c>
      <c r="L233" s="76">
        <v>987.77712983851131</v>
      </c>
      <c r="M233" s="76">
        <v>1096.828928332953</v>
      </c>
      <c r="N233" s="76">
        <v>1087.8996127476789</v>
      </c>
      <c r="O233" s="76">
        <v>1081.963343827912</v>
      </c>
      <c r="P233" s="76">
        <v>1077.4664280211398</v>
      </c>
      <c r="Q233" s="76">
        <v>1072.1959372777251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323.182154483575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0</v>
      </c>
      <c r="C235" s="75">
        <v>0</v>
      </c>
      <c r="D235" s="75">
        <v>1169.4248869240678</v>
      </c>
      <c r="E235" s="75">
        <v>1165.7308608167275</v>
      </c>
      <c r="F235" s="75">
        <v>0</v>
      </c>
      <c r="G235" s="75">
        <v>1161.3621975080505</v>
      </c>
      <c r="H235" s="75">
        <v>1155.4169025883482</v>
      </c>
      <c r="I235" s="75">
        <v>1151.1327984416571</v>
      </c>
      <c r="J235" s="75">
        <v>1136.6322665669948</v>
      </c>
      <c r="K235" s="75">
        <v>1120.3179009413002</v>
      </c>
      <c r="L235" s="75">
        <v>1109.8455946996221</v>
      </c>
      <c r="M235" s="75">
        <v>1096.828928332953</v>
      </c>
      <c r="N235" s="75">
        <v>1087.8996127476789</v>
      </c>
      <c r="O235" s="75">
        <v>1081.963343827912</v>
      </c>
      <c r="P235" s="75">
        <v>1077.4664280211398</v>
      </c>
      <c r="Q235" s="75">
        <v>1072.1959372777251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183.07005087053744</v>
      </c>
      <c r="D240" s="78">
        <v>180.52499248558152</v>
      </c>
      <c r="E240" s="78">
        <v>176.8587956338657</v>
      </c>
      <c r="F240" s="78">
        <v>173.45722368981993</v>
      </c>
      <c r="G240" s="78">
        <v>170.03159581621503</v>
      </c>
      <c r="H240" s="78">
        <v>166.57373554848184</v>
      </c>
      <c r="I240" s="78">
        <v>163.31679873701489</v>
      </c>
      <c r="J240" s="78">
        <v>159.4132248130295</v>
      </c>
      <c r="K240" s="78">
        <v>156.60229363708089</v>
      </c>
      <c r="L240" s="78">
        <v>153.40245153101603</v>
      </c>
      <c r="M240" s="78">
        <v>150.7123216667286</v>
      </c>
      <c r="N240" s="78">
        <v>147.51590909090868</v>
      </c>
      <c r="O240" s="78">
        <v>150.463114754098</v>
      </c>
      <c r="P240" s="78">
        <v>145.40871369294589</v>
      </c>
      <c r="Q240" s="78">
        <v>153.62410071942412</v>
      </c>
    </row>
    <row r="241" spans="1:17" ht="11.45" customHeight="1" x14ac:dyDescent="0.25">
      <c r="A241" s="62" t="s">
        <v>59</v>
      </c>
      <c r="B241" s="77">
        <v>0</v>
      </c>
      <c r="C241" s="77">
        <v>168.62687117501929</v>
      </c>
      <c r="D241" s="77">
        <v>165.32046193629341</v>
      </c>
      <c r="E241" s="77">
        <v>162.07888425126805</v>
      </c>
      <c r="F241" s="77">
        <v>158.90086691300786</v>
      </c>
      <c r="G241" s="77">
        <v>155.78516364020382</v>
      </c>
      <c r="H241" s="77">
        <v>152.7305525884351</v>
      </c>
      <c r="I241" s="77">
        <v>149.73583587101479</v>
      </c>
      <c r="J241" s="77">
        <v>144.21816719999993</v>
      </c>
      <c r="K241" s="77">
        <v>141.3903599999999</v>
      </c>
      <c r="L241" s="77">
        <v>138.61799999999991</v>
      </c>
      <c r="M241" s="77">
        <v>135.89999999999992</v>
      </c>
      <c r="N241" s="77">
        <v>133.23529411764699</v>
      </c>
      <c r="O241" s="77">
        <v>154.08634580342022</v>
      </c>
      <c r="P241" s="77">
        <v>126.75</v>
      </c>
      <c r="Q241" s="77">
        <v>124.75</v>
      </c>
    </row>
    <row r="242" spans="1:17" ht="11.45" customHeight="1" x14ac:dyDescent="0.25">
      <c r="A242" s="62" t="s">
        <v>58</v>
      </c>
      <c r="B242" s="77">
        <v>0</v>
      </c>
      <c r="C242" s="77">
        <v>184.6023070190472</v>
      </c>
      <c r="D242" s="77">
        <v>180.98265394024236</v>
      </c>
      <c r="E242" s="77">
        <v>177.43397445121801</v>
      </c>
      <c r="F242" s="77">
        <v>173.95487691295881</v>
      </c>
      <c r="G242" s="77">
        <v>170.54399697348902</v>
      </c>
      <c r="H242" s="77">
        <v>167.19999703283236</v>
      </c>
      <c r="I242" s="77">
        <v>163.92156571846311</v>
      </c>
      <c r="J242" s="77">
        <v>160.29719944851018</v>
      </c>
      <c r="K242" s="77">
        <v>157.15411710638253</v>
      </c>
      <c r="L242" s="77">
        <v>154.07266382978679</v>
      </c>
      <c r="M242" s="77">
        <v>151.05163120567335</v>
      </c>
      <c r="N242" s="77">
        <v>148.08983451536599</v>
      </c>
      <c r="O242" s="77">
        <v>150.463114754098</v>
      </c>
      <c r="P242" s="77">
        <v>147.415254237288</v>
      </c>
      <c r="Q242" s="77">
        <v>153.833333333333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416.23079544898826</v>
      </c>
      <c r="C246" s="76">
        <v>415.58818847855383</v>
      </c>
      <c r="D246" s="76">
        <v>414.87534424437399</v>
      </c>
      <c r="E246" s="76">
        <v>413.98772048702142</v>
      </c>
      <c r="F246" s="76">
        <v>412.92757267518158</v>
      </c>
      <c r="G246" s="76">
        <v>411.69757565018352</v>
      </c>
      <c r="H246" s="76">
        <v>410.30080694576304</v>
      </c>
      <c r="I246" s="76">
        <v>408.74072783182282</v>
      </c>
      <c r="J246" s="76">
        <v>407.0211622962035</v>
      </c>
      <c r="K246" s="76">
        <v>405.14627419514477</v>
      </c>
      <c r="L246" s="76">
        <v>403.12054282410639</v>
      </c>
      <c r="M246" s="76">
        <v>400.94873716454026</v>
      </c>
      <c r="N246" s="76">
        <v>398.63588907210459</v>
      </c>
      <c r="O246" s="76">
        <v>396.18726567491819</v>
      </c>
      <c r="P246" s="76">
        <v>393.60834124413657</v>
      </c>
      <c r="Q246" s="76">
        <v>390.90476879917043</v>
      </c>
    </row>
    <row r="247" spans="1:17" ht="11.45" customHeight="1" x14ac:dyDescent="0.25">
      <c r="A247" s="17" t="s">
        <v>23</v>
      </c>
      <c r="B247" s="75">
        <v>416.23079544898826</v>
      </c>
      <c r="C247" s="75">
        <v>415.58818847855383</v>
      </c>
      <c r="D247" s="75">
        <v>414.87534424437399</v>
      </c>
      <c r="E247" s="75">
        <v>413.98772048702136</v>
      </c>
      <c r="F247" s="75">
        <v>412.92757267518158</v>
      </c>
      <c r="G247" s="75">
        <v>411.69757565018352</v>
      </c>
      <c r="H247" s="75">
        <v>410.30080694576304</v>
      </c>
      <c r="I247" s="75">
        <v>408.74072783182282</v>
      </c>
      <c r="J247" s="75">
        <v>407.0211622962035</v>
      </c>
      <c r="K247" s="75">
        <v>405.14627419514477</v>
      </c>
      <c r="L247" s="75">
        <v>403.12054282410639</v>
      </c>
      <c r="M247" s="75">
        <v>400.94873716454026</v>
      </c>
      <c r="N247" s="75">
        <v>398.63588907210459</v>
      </c>
      <c r="O247" s="75">
        <v>396.18726567491819</v>
      </c>
      <c r="P247" s="75">
        <v>393.60834124413657</v>
      </c>
      <c r="Q247" s="75">
        <v>390.90476879917043</v>
      </c>
    </row>
    <row r="248" spans="1:17" ht="11.45" customHeight="1" x14ac:dyDescent="0.25">
      <c r="A248" s="15" t="s">
        <v>22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0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0</v>
      </c>
      <c r="C4" s="40">
        <f t="shared" ref="C4:Q4" si="1">SUM(C5,C6,C9)</f>
        <v>0</v>
      </c>
      <c r="D4" s="40">
        <f t="shared" si="1"/>
        <v>0</v>
      </c>
      <c r="E4" s="40">
        <f t="shared" si="1"/>
        <v>0</v>
      </c>
      <c r="F4" s="40">
        <f t="shared" si="1"/>
        <v>0</v>
      </c>
      <c r="G4" s="40">
        <f t="shared" si="1"/>
        <v>0</v>
      </c>
      <c r="H4" s="40">
        <f t="shared" si="1"/>
        <v>0</v>
      </c>
      <c r="I4" s="40">
        <f t="shared" si="1"/>
        <v>0</v>
      </c>
      <c r="J4" s="40">
        <f t="shared" si="1"/>
        <v>0</v>
      </c>
      <c r="K4" s="40">
        <f t="shared" si="1"/>
        <v>0</v>
      </c>
      <c r="L4" s="40">
        <f t="shared" si="1"/>
        <v>0</v>
      </c>
      <c r="M4" s="40">
        <f t="shared" si="1"/>
        <v>0</v>
      </c>
      <c r="N4" s="40">
        <f t="shared" si="1"/>
        <v>0</v>
      </c>
      <c r="O4" s="40">
        <f t="shared" si="1"/>
        <v>0</v>
      </c>
      <c r="P4" s="40">
        <f t="shared" si="1"/>
        <v>0</v>
      </c>
      <c r="Q4" s="40">
        <f t="shared" si="1"/>
        <v>0</v>
      </c>
    </row>
    <row r="5" spans="1:17" ht="11.45" customHeight="1" x14ac:dyDescent="0.25">
      <c r="A5" s="91" t="s">
        <v>21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</row>
    <row r="6" spans="1:17" ht="11.45" customHeight="1" x14ac:dyDescent="0.25">
      <c r="A6" s="19" t="s">
        <v>20</v>
      </c>
      <c r="B6" s="38">
        <f t="shared" ref="B6" si="2">SUM(B7:B8)</f>
        <v>0</v>
      </c>
      <c r="C6" s="38">
        <f t="shared" ref="C6:Q6" si="3">SUM(C7:C8)</f>
        <v>0</v>
      </c>
      <c r="D6" s="38">
        <f t="shared" si="3"/>
        <v>0</v>
      </c>
      <c r="E6" s="38">
        <f t="shared" si="3"/>
        <v>0</v>
      </c>
      <c r="F6" s="38">
        <f t="shared" si="3"/>
        <v>0</v>
      </c>
      <c r="G6" s="38">
        <f t="shared" si="3"/>
        <v>0</v>
      </c>
      <c r="H6" s="38">
        <f t="shared" si="3"/>
        <v>0</v>
      </c>
      <c r="I6" s="38">
        <f t="shared" si="3"/>
        <v>0</v>
      </c>
      <c r="J6" s="38">
        <f t="shared" si="3"/>
        <v>0</v>
      </c>
      <c r="K6" s="38">
        <f t="shared" si="3"/>
        <v>0</v>
      </c>
      <c r="L6" s="38">
        <f t="shared" si="3"/>
        <v>0</v>
      </c>
      <c r="M6" s="38">
        <f t="shared" si="3"/>
        <v>0</v>
      </c>
      <c r="N6" s="38">
        <f t="shared" si="3"/>
        <v>0</v>
      </c>
      <c r="O6" s="38">
        <f t="shared" si="3"/>
        <v>0</v>
      </c>
      <c r="P6" s="38">
        <f t="shared" si="3"/>
        <v>0</v>
      </c>
      <c r="Q6" s="38">
        <f t="shared" si="3"/>
        <v>0</v>
      </c>
    </row>
    <row r="7" spans="1:17" ht="11.45" customHeight="1" x14ac:dyDescent="0.25">
      <c r="A7" s="62" t="s">
        <v>116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</row>
    <row r="8" spans="1:17" ht="11.45" customHeight="1" x14ac:dyDescent="0.25">
      <c r="A8" s="62" t="s">
        <v>16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0</v>
      </c>
      <c r="C10" s="40">
        <f t="shared" ref="C10:Q10" si="5">SUM(C11:C12)</f>
        <v>0</v>
      </c>
      <c r="D10" s="40">
        <f t="shared" si="5"/>
        <v>0</v>
      </c>
      <c r="E10" s="40">
        <f t="shared" si="5"/>
        <v>0</v>
      </c>
      <c r="F10" s="40">
        <f t="shared" si="5"/>
        <v>0</v>
      </c>
      <c r="G10" s="40">
        <f t="shared" si="5"/>
        <v>0</v>
      </c>
      <c r="H10" s="40">
        <f t="shared" si="5"/>
        <v>0</v>
      </c>
      <c r="I10" s="40">
        <f t="shared" si="5"/>
        <v>0</v>
      </c>
      <c r="J10" s="40">
        <f t="shared" si="5"/>
        <v>0</v>
      </c>
      <c r="K10" s="40">
        <f t="shared" si="5"/>
        <v>0</v>
      </c>
      <c r="L10" s="40">
        <f t="shared" si="5"/>
        <v>0</v>
      </c>
      <c r="M10" s="40">
        <f t="shared" si="5"/>
        <v>0</v>
      </c>
      <c r="N10" s="40">
        <f t="shared" si="5"/>
        <v>0</v>
      </c>
      <c r="O10" s="40">
        <f t="shared" si="5"/>
        <v>0</v>
      </c>
      <c r="P10" s="40">
        <f t="shared" si="5"/>
        <v>0</v>
      </c>
      <c r="Q10" s="40">
        <f t="shared" si="5"/>
        <v>0</v>
      </c>
    </row>
    <row r="11" spans="1:17" ht="11.45" customHeight="1" x14ac:dyDescent="0.25">
      <c r="A11" s="116" t="s">
        <v>116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</row>
    <row r="12" spans="1:17" ht="11.45" customHeight="1" x14ac:dyDescent="0.25">
      <c r="A12" s="93" t="s">
        <v>16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</row>
    <row r="14" spans="1:17" ht="11.45" customHeight="1" x14ac:dyDescent="0.25">
      <c r="A14" s="27" t="s">
        <v>115</v>
      </c>
      <c r="B14" s="68">
        <f t="shared" ref="B14" si="6">B15+B21</f>
        <v>0</v>
      </c>
      <c r="C14" s="68">
        <f t="shared" ref="C14:Q14" si="7">C15+C21</f>
        <v>0</v>
      </c>
      <c r="D14" s="68">
        <f t="shared" si="7"/>
        <v>0</v>
      </c>
      <c r="E14" s="68">
        <f t="shared" si="7"/>
        <v>0</v>
      </c>
      <c r="F14" s="68">
        <f t="shared" si="7"/>
        <v>0</v>
      </c>
      <c r="G14" s="68">
        <f t="shared" si="7"/>
        <v>0</v>
      </c>
      <c r="H14" s="68">
        <f t="shared" si="7"/>
        <v>0</v>
      </c>
      <c r="I14" s="68">
        <f t="shared" si="7"/>
        <v>0</v>
      </c>
      <c r="J14" s="68">
        <f t="shared" si="7"/>
        <v>0</v>
      </c>
      <c r="K14" s="68">
        <f t="shared" si="7"/>
        <v>0</v>
      </c>
      <c r="L14" s="68">
        <f t="shared" si="7"/>
        <v>0</v>
      </c>
      <c r="M14" s="68">
        <f t="shared" si="7"/>
        <v>0</v>
      </c>
      <c r="N14" s="68">
        <f t="shared" si="7"/>
        <v>0</v>
      </c>
      <c r="O14" s="68">
        <f t="shared" si="7"/>
        <v>0</v>
      </c>
      <c r="P14" s="68">
        <f t="shared" si="7"/>
        <v>0</v>
      </c>
      <c r="Q14" s="68">
        <f t="shared" si="7"/>
        <v>0</v>
      </c>
    </row>
    <row r="15" spans="1:17" ht="11.45" customHeight="1" x14ac:dyDescent="0.25">
      <c r="A15" s="25" t="s">
        <v>39</v>
      </c>
      <c r="B15" s="79">
        <f t="shared" ref="B15" si="8">SUM(B16,B17,B20)</f>
        <v>0</v>
      </c>
      <c r="C15" s="79">
        <f t="shared" ref="C15:Q15" si="9">SUM(C16,C17,C20)</f>
        <v>0</v>
      </c>
      <c r="D15" s="79">
        <f t="shared" si="9"/>
        <v>0</v>
      </c>
      <c r="E15" s="79">
        <f t="shared" si="9"/>
        <v>0</v>
      </c>
      <c r="F15" s="79">
        <f t="shared" si="9"/>
        <v>0</v>
      </c>
      <c r="G15" s="79">
        <f t="shared" si="9"/>
        <v>0</v>
      </c>
      <c r="H15" s="79">
        <f t="shared" si="9"/>
        <v>0</v>
      </c>
      <c r="I15" s="79">
        <f t="shared" si="9"/>
        <v>0</v>
      </c>
      <c r="J15" s="79">
        <f t="shared" si="9"/>
        <v>0</v>
      </c>
      <c r="K15" s="79">
        <f t="shared" si="9"/>
        <v>0</v>
      </c>
      <c r="L15" s="79">
        <f t="shared" si="9"/>
        <v>0</v>
      </c>
      <c r="M15" s="79">
        <f t="shared" si="9"/>
        <v>0</v>
      </c>
      <c r="N15" s="79">
        <f t="shared" si="9"/>
        <v>0</v>
      </c>
      <c r="O15" s="79">
        <f t="shared" si="9"/>
        <v>0</v>
      </c>
      <c r="P15" s="79">
        <f t="shared" si="9"/>
        <v>0</v>
      </c>
      <c r="Q15" s="79">
        <f t="shared" si="9"/>
        <v>0</v>
      </c>
    </row>
    <row r="16" spans="1:17" ht="11.45" customHeight="1" x14ac:dyDescent="0.25">
      <c r="A16" s="91" t="s">
        <v>21</v>
      </c>
      <c r="B16" s="123">
        <v>0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</row>
    <row r="17" spans="1:17" ht="11.45" customHeight="1" x14ac:dyDescent="0.25">
      <c r="A17" s="19" t="s">
        <v>20</v>
      </c>
      <c r="B17" s="76">
        <f t="shared" ref="B17" si="10">SUM(B18:B19)</f>
        <v>0</v>
      </c>
      <c r="C17" s="76">
        <f t="shared" ref="C17:Q17" si="11">SUM(C18:C19)</f>
        <v>0</v>
      </c>
      <c r="D17" s="76">
        <f t="shared" si="11"/>
        <v>0</v>
      </c>
      <c r="E17" s="76">
        <f t="shared" si="11"/>
        <v>0</v>
      </c>
      <c r="F17" s="76">
        <f t="shared" si="11"/>
        <v>0</v>
      </c>
      <c r="G17" s="76">
        <f t="shared" si="11"/>
        <v>0</v>
      </c>
      <c r="H17" s="76">
        <f t="shared" si="11"/>
        <v>0</v>
      </c>
      <c r="I17" s="76">
        <f t="shared" si="11"/>
        <v>0</v>
      </c>
      <c r="J17" s="76">
        <f t="shared" si="11"/>
        <v>0</v>
      </c>
      <c r="K17" s="76">
        <f t="shared" si="11"/>
        <v>0</v>
      </c>
      <c r="L17" s="76">
        <f t="shared" si="11"/>
        <v>0</v>
      </c>
      <c r="M17" s="76">
        <f t="shared" si="11"/>
        <v>0</v>
      </c>
      <c r="N17" s="76">
        <f t="shared" si="11"/>
        <v>0</v>
      </c>
      <c r="O17" s="76">
        <f t="shared" si="11"/>
        <v>0</v>
      </c>
      <c r="P17" s="76">
        <f t="shared" si="11"/>
        <v>0</v>
      </c>
      <c r="Q17" s="76">
        <f t="shared" si="11"/>
        <v>0</v>
      </c>
    </row>
    <row r="18" spans="1:17" ht="11.45" customHeight="1" x14ac:dyDescent="0.25">
      <c r="A18" s="62" t="s">
        <v>17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1:17" ht="11.45" customHeight="1" x14ac:dyDescent="0.25">
      <c r="A19" s="62" t="s">
        <v>16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0</v>
      </c>
      <c r="C21" s="79">
        <f t="shared" ref="C21:Q21" si="13">SUM(C22:C23)</f>
        <v>0</v>
      </c>
      <c r="D21" s="79">
        <f t="shared" si="13"/>
        <v>0</v>
      </c>
      <c r="E21" s="79">
        <f t="shared" si="13"/>
        <v>0</v>
      </c>
      <c r="F21" s="79">
        <f t="shared" si="13"/>
        <v>0</v>
      </c>
      <c r="G21" s="79">
        <f t="shared" si="13"/>
        <v>0</v>
      </c>
      <c r="H21" s="79">
        <f t="shared" si="13"/>
        <v>0</v>
      </c>
      <c r="I21" s="79">
        <f t="shared" si="13"/>
        <v>0</v>
      </c>
      <c r="J21" s="79">
        <f t="shared" si="13"/>
        <v>0</v>
      </c>
      <c r="K21" s="79">
        <f t="shared" si="13"/>
        <v>0</v>
      </c>
      <c r="L21" s="79">
        <f t="shared" si="13"/>
        <v>0</v>
      </c>
      <c r="M21" s="79">
        <f t="shared" si="13"/>
        <v>0</v>
      </c>
      <c r="N21" s="79">
        <f t="shared" si="13"/>
        <v>0</v>
      </c>
      <c r="O21" s="79">
        <f t="shared" si="13"/>
        <v>0</v>
      </c>
      <c r="P21" s="79">
        <f t="shared" si="13"/>
        <v>0</v>
      </c>
      <c r="Q21" s="79">
        <f t="shared" si="13"/>
        <v>0</v>
      </c>
    </row>
    <row r="22" spans="1:17" ht="11.45" customHeight="1" x14ac:dyDescent="0.25">
      <c r="A22" s="116" t="s">
        <v>17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1:17" ht="11.45" customHeight="1" x14ac:dyDescent="0.25">
      <c r="A23" s="93" t="s">
        <v>16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</row>
    <row r="25" spans="1:17" ht="11.45" customHeight="1" x14ac:dyDescent="0.25">
      <c r="A25" s="27" t="s">
        <v>114</v>
      </c>
      <c r="B25" s="68">
        <f t="shared" ref="B25:Q25" si="14">B26+B32</f>
        <v>0</v>
      </c>
      <c r="C25" s="68">
        <f t="shared" si="14"/>
        <v>0</v>
      </c>
      <c r="D25" s="68">
        <f t="shared" si="14"/>
        <v>0</v>
      </c>
      <c r="E25" s="68">
        <f t="shared" si="14"/>
        <v>0</v>
      </c>
      <c r="F25" s="68">
        <f t="shared" si="14"/>
        <v>0</v>
      </c>
      <c r="G25" s="68">
        <f t="shared" si="14"/>
        <v>0</v>
      </c>
      <c r="H25" s="68">
        <f t="shared" si="14"/>
        <v>0</v>
      </c>
      <c r="I25" s="68">
        <f t="shared" si="14"/>
        <v>0</v>
      </c>
      <c r="J25" s="68">
        <f t="shared" si="14"/>
        <v>0</v>
      </c>
      <c r="K25" s="68">
        <f t="shared" si="14"/>
        <v>0</v>
      </c>
      <c r="L25" s="68">
        <f t="shared" si="14"/>
        <v>0</v>
      </c>
      <c r="M25" s="68">
        <f t="shared" si="14"/>
        <v>0</v>
      </c>
      <c r="N25" s="68">
        <f t="shared" si="14"/>
        <v>0</v>
      </c>
      <c r="O25" s="68">
        <f t="shared" si="14"/>
        <v>0</v>
      </c>
      <c r="P25" s="68">
        <f t="shared" si="14"/>
        <v>0</v>
      </c>
      <c r="Q25" s="68">
        <f t="shared" si="14"/>
        <v>0</v>
      </c>
    </row>
    <row r="26" spans="1:17" ht="11.45" customHeight="1" x14ac:dyDescent="0.25">
      <c r="A26" s="25" t="s">
        <v>39</v>
      </c>
      <c r="B26" s="79">
        <f t="shared" ref="B26:Q26" si="15">SUM(B27,B28,B31)</f>
        <v>0</v>
      </c>
      <c r="C26" s="79">
        <f t="shared" si="15"/>
        <v>0</v>
      </c>
      <c r="D26" s="79">
        <f t="shared" si="15"/>
        <v>0</v>
      </c>
      <c r="E26" s="79">
        <f t="shared" si="15"/>
        <v>0</v>
      </c>
      <c r="F26" s="79">
        <f t="shared" si="15"/>
        <v>0</v>
      </c>
      <c r="G26" s="79">
        <f t="shared" si="15"/>
        <v>0</v>
      </c>
      <c r="H26" s="79">
        <f t="shared" si="15"/>
        <v>0</v>
      </c>
      <c r="I26" s="79">
        <f t="shared" si="15"/>
        <v>0</v>
      </c>
      <c r="J26" s="79">
        <f t="shared" si="15"/>
        <v>0</v>
      </c>
      <c r="K26" s="79">
        <f t="shared" si="15"/>
        <v>0</v>
      </c>
      <c r="L26" s="79">
        <f t="shared" si="15"/>
        <v>0</v>
      </c>
      <c r="M26" s="79">
        <f t="shared" si="15"/>
        <v>0</v>
      </c>
      <c r="N26" s="79">
        <f t="shared" si="15"/>
        <v>0</v>
      </c>
      <c r="O26" s="79">
        <f t="shared" si="15"/>
        <v>0</v>
      </c>
      <c r="P26" s="79">
        <f t="shared" si="15"/>
        <v>0</v>
      </c>
      <c r="Q26" s="79">
        <f t="shared" si="15"/>
        <v>0</v>
      </c>
    </row>
    <row r="27" spans="1:17" ht="11.45" customHeight="1" x14ac:dyDescent="0.25">
      <c r="A27" s="91" t="s">
        <v>21</v>
      </c>
      <c r="B27" s="123">
        <v>0</v>
      </c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0</v>
      </c>
      <c r="I27" s="123">
        <v>0</v>
      </c>
      <c r="J27" s="123">
        <v>0</v>
      </c>
      <c r="K27" s="123">
        <v>0</v>
      </c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</row>
    <row r="28" spans="1:17" ht="11.45" customHeight="1" x14ac:dyDescent="0.25">
      <c r="A28" s="19" t="s">
        <v>20</v>
      </c>
      <c r="B28" s="76">
        <f t="shared" ref="B28:Q28" si="16">SUM(B29:B30)</f>
        <v>0</v>
      </c>
      <c r="C28" s="76">
        <f t="shared" si="16"/>
        <v>0</v>
      </c>
      <c r="D28" s="76">
        <f t="shared" si="16"/>
        <v>0</v>
      </c>
      <c r="E28" s="76">
        <f t="shared" si="16"/>
        <v>0</v>
      </c>
      <c r="F28" s="76">
        <f t="shared" si="16"/>
        <v>0</v>
      </c>
      <c r="G28" s="76">
        <f t="shared" si="16"/>
        <v>0</v>
      </c>
      <c r="H28" s="76">
        <f t="shared" si="16"/>
        <v>0</v>
      </c>
      <c r="I28" s="76">
        <f t="shared" si="16"/>
        <v>0</v>
      </c>
      <c r="J28" s="76">
        <f t="shared" si="16"/>
        <v>0</v>
      </c>
      <c r="K28" s="76">
        <f t="shared" si="16"/>
        <v>0</v>
      </c>
      <c r="L28" s="76">
        <f t="shared" si="16"/>
        <v>0</v>
      </c>
      <c r="M28" s="76">
        <f t="shared" si="16"/>
        <v>0</v>
      </c>
      <c r="N28" s="76">
        <f t="shared" si="16"/>
        <v>0</v>
      </c>
      <c r="O28" s="76">
        <f t="shared" si="16"/>
        <v>0</v>
      </c>
      <c r="P28" s="76">
        <f t="shared" si="16"/>
        <v>0</v>
      </c>
      <c r="Q28" s="76">
        <f t="shared" si="16"/>
        <v>0</v>
      </c>
    </row>
    <row r="29" spans="1:17" ht="11.45" customHeight="1" x14ac:dyDescent="0.25">
      <c r="A29" s="62" t="s">
        <v>17</v>
      </c>
      <c r="B29" s="77">
        <v>0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1:17" ht="11.45" customHeight="1" x14ac:dyDescent="0.25">
      <c r="A30" s="62" t="s">
        <v>16</v>
      </c>
      <c r="B30" s="77">
        <v>0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0</v>
      </c>
      <c r="C32" s="79">
        <f t="shared" si="17"/>
        <v>0</v>
      </c>
      <c r="D32" s="79">
        <f t="shared" si="17"/>
        <v>0</v>
      </c>
      <c r="E32" s="79">
        <f t="shared" si="17"/>
        <v>0</v>
      </c>
      <c r="F32" s="79">
        <f t="shared" si="17"/>
        <v>0</v>
      </c>
      <c r="G32" s="79">
        <f t="shared" si="17"/>
        <v>0</v>
      </c>
      <c r="H32" s="79">
        <f t="shared" si="17"/>
        <v>0</v>
      </c>
      <c r="I32" s="79">
        <f t="shared" si="17"/>
        <v>0</v>
      </c>
      <c r="J32" s="79">
        <f t="shared" si="17"/>
        <v>0</v>
      </c>
      <c r="K32" s="79">
        <f t="shared" si="17"/>
        <v>0</v>
      </c>
      <c r="L32" s="79">
        <f t="shared" si="17"/>
        <v>0</v>
      </c>
      <c r="M32" s="79">
        <f t="shared" si="17"/>
        <v>0</v>
      </c>
      <c r="N32" s="79">
        <f t="shared" si="17"/>
        <v>0</v>
      </c>
      <c r="O32" s="79">
        <f t="shared" si="17"/>
        <v>0</v>
      </c>
      <c r="P32" s="79">
        <f t="shared" si="17"/>
        <v>0</v>
      </c>
      <c r="Q32" s="79">
        <f t="shared" si="17"/>
        <v>0</v>
      </c>
    </row>
    <row r="33" spans="1:17" ht="11.45" customHeight="1" x14ac:dyDescent="0.25">
      <c r="A33" s="116" t="s">
        <v>17</v>
      </c>
      <c r="B33" s="77">
        <v>0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1:17" ht="11.45" customHeight="1" x14ac:dyDescent="0.25">
      <c r="A34" s="93" t="s">
        <v>16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</row>
    <row r="36" spans="1:17" ht="11.45" customHeight="1" x14ac:dyDescent="0.25">
      <c r="A36" s="27" t="s">
        <v>113</v>
      </c>
      <c r="B36" s="68">
        <f t="shared" ref="B36:Q36" si="18">B37+B43</f>
        <v>0</v>
      </c>
      <c r="C36" s="68">
        <f t="shared" si="18"/>
        <v>0</v>
      </c>
      <c r="D36" s="68">
        <f t="shared" si="18"/>
        <v>0</v>
      </c>
      <c r="E36" s="68">
        <f t="shared" si="18"/>
        <v>0</v>
      </c>
      <c r="F36" s="68">
        <f t="shared" si="18"/>
        <v>0</v>
      </c>
      <c r="G36" s="68">
        <f t="shared" si="18"/>
        <v>0</v>
      </c>
      <c r="H36" s="68">
        <f t="shared" si="18"/>
        <v>0</v>
      </c>
      <c r="I36" s="68">
        <f t="shared" si="18"/>
        <v>0</v>
      </c>
      <c r="J36" s="68">
        <f t="shared" si="18"/>
        <v>0</v>
      </c>
      <c r="K36" s="68">
        <f t="shared" si="18"/>
        <v>0</v>
      </c>
      <c r="L36" s="68">
        <f t="shared" si="18"/>
        <v>0</v>
      </c>
      <c r="M36" s="68">
        <f t="shared" si="18"/>
        <v>0</v>
      </c>
      <c r="N36" s="68">
        <f t="shared" si="18"/>
        <v>0</v>
      </c>
      <c r="O36" s="68">
        <f t="shared" si="18"/>
        <v>0</v>
      </c>
      <c r="P36" s="68">
        <f t="shared" si="18"/>
        <v>0</v>
      </c>
      <c r="Q36" s="68">
        <f t="shared" si="18"/>
        <v>0</v>
      </c>
    </row>
    <row r="37" spans="1:17" ht="11.45" customHeight="1" x14ac:dyDescent="0.25">
      <c r="A37" s="25" t="s">
        <v>39</v>
      </c>
      <c r="B37" s="79">
        <f t="shared" ref="B37:Q37" si="19">SUM(B38,B39,B42)</f>
        <v>0</v>
      </c>
      <c r="C37" s="79">
        <f t="shared" si="19"/>
        <v>0</v>
      </c>
      <c r="D37" s="79">
        <f t="shared" si="19"/>
        <v>0</v>
      </c>
      <c r="E37" s="79">
        <f t="shared" si="19"/>
        <v>0</v>
      </c>
      <c r="F37" s="79">
        <f t="shared" si="19"/>
        <v>0</v>
      </c>
      <c r="G37" s="79">
        <f t="shared" si="19"/>
        <v>0</v>
      </c>
      <c r="H37" s="79">
        <f t="shared" si="19"/>
        <v>0</v>
      </c>
      <c r="I37" s="79">
        <f t="shared" si="19"/>
        <v>0</v>
      </c>
      <c r="J37" s="79">
        <f t="shared" si="19"/>
        <v>0</v>
      </c>
      <c r="K37" s="79">
        <f t="shared" si="19"/>
        <v>0</v>
      </c>
      <c r="L37" s="79">
        <f t="shared" si="19"/>
        <v>0</v>
      </c>
      <c r="M37" s="79">
        <f t="shared" si="19"/>
        <v>0</v>
      </c>
      <c r="N37" s="79">
        <f t="shared" si="19"/>
        <v>0</v>
      </c>
      <c r="O37" s="79">
        <f t="shared" si="19"/>
        <v>0</v>
      </c>
      <c r="P37" s="79">
        <f t="shared" si="19"/>
        <v>0</v>
      </c>
      <c r="Q37" s="79">
        <f t="shared" si="19"/>
        <v>0</v>
      </c>
    </row>
    <row r="38" spans="1:17" ht="11.45" customHeight="1" x14ac:dyDescent="0.25">
      <c r="A38" s="91" t="s">
        <v>21</v>
      </c>
      <c r="B38" s="123">
        <v>0</v>
      </c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</row>
    <row r="39" spans="1:17" ht="11.45" customHeight="1" x14ac:dyDescent="0.25">
      <c r="A39" s="19" t="s">
        <v>20</v>
      </c>
      <c r="B39" s="76">
        <f t="shared" ref="B39:Q39" si="20">SUM(B40:B41)</f>
        <v>0</v>
      </c>
      <c r="C39" s="76">
        <f t="shared" si="20"/>
        <v>0</v>
      </c>
      <c r="D39" s="76">
        <f t="shared" si="20"/>
        <v>0</v>
      </c>
      <c r="E39" s="76">
        <f t="shared" si="20"/>
        <v>0</v>
      </c>
      <c r="F39" s="76">
        <f t="shared" si="20"/>
        <v>0</v>
      </c>
      <c r="G39" s="76">
        <f t="shared" si="20"/>
        <v>0</v>
      </c>
      <c r="H39" s="76">
        <f t="shared" si="20"/>
        <v>0</v>
      </c>
      <c r="I39" s="76">
        <f t="shared" si="20"/>
        <v>0</v>
      </c>
      <c r="J39" s="76">
        <f t="shared" si="20"/>
        <v>0</v>
      </c>
      <c r="K39" s="76">
        <f t="shared" si="20"/>
        <v>0</v>
      </c>
      <c r="L39" s="76">
        <f t="shared" si="20"/>
        <v>0</v>
      </c>
      <c r="M39" s="76">
        <f t="shared" si="20"/>
        <v>0</v>
      </c>
      <c r="N39" s="76">
        <f t="shared" si="20"/>
        <v>0</v>
      </c>
      <c r="O39" s="76">
        <f t="shared" si="20"/>
        <v>0</v>
      </c>
      <c r="P39" s="76">
        <f t="shared" si="20"/>
        <v>0</v>
      </c>
      <c r="Q39" s="76">
        <f t="shared" si="20"/>
        <v>0</v>
      </c>
    </row>
    <row r="40" spans="1:17" ht="11.45" customHeight="1" x14ac:dyDescent="0.25">
      <c r="A40" s="62" t="s">
        <v>17</v>
      </c>
      <c r="B40" s="77">
        <v>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1:17" ht="11.45" customHeight="1" x14ac:dyDescent="0.25">
      <c r="A41" s="62" t="s">
        <v>16</v>
      </c>
      <c r="B41" s="77">
        <v>0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0</v>
      </c>
      <c r="C43" s="79">
        <f t="shared" si="21"/>
        <v>0</v>
      </c>
      <c r="D43" s="79">
        <f t="shared" si="21"/>
        <v>0</v>
      </c>
      <c r="E43" s="79">
        <f t="shared" si="21"/>
        <v>0</v>
      </c>
      <c r="F43" s="79">
        <f t="shared" si="21"/>
        <v>0</v>
      </c>
      <c r="G43" s="79">
        <f t="shared" si="21"/>
        <v>0</v>
      </c>
      <c r="H43" s="79">
        <f t="shared" si="21"/>
        <v>0</v>
      </c>
      <c r="I43" s="79">
        <f t="shared" si="21"/>
        <v>0</v>
      </c>
      <c r="J43" s="79">
        <f t="shared" si="21"/>
        <v>0</v>
      </c>
      <c r="K43" s="79">
        <f t="shared" si="21"/>
        <v>0</v>
      </c>
      <c r="L43" s="79">
        <f t="shared" si="21"/>
        <v>0</v>
      </c>
      <c r="M43" s="79">
        <f t="shared" si="21"/>
        <v>0</v>
      </c>
      <c r="N43" s="79">
        <f t="shared" si="21"/>
        <v>0</v>
      </c>
      <c r="O43" s="79">
        <f t="shared" si="21"/>
        <v>0</v>
      </c>
      <c r="P43" s="79">
        <f t="shared" si="21"/>
        <v>0</v>
      </c>
      <c r="Q43" s="79">
        <f t="shared" si="21"/>
        <v>0</v>
      </c>
    </row>
    <row r="44" spans="1:17" ht="11.45" customHeight="1" x14ac:dyDescent="0.25">
      <c r="A44" s="116" t="s">
        <v>17</v>
      </c>
      <c r="B44" s="77">
        <v>0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1:17" ht="11.45" customHeight="1" x14ac:dyDescent="0.25">
      <c r="A45" s="93" t="s">
        <v>16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0</v>
      </c>
      <c r="D47" s="68">
        <f t="shared" si="22"/>
        <v>0</v>
      </c>
      <c r="E47" s="68">
        <f t="shared" si="22"/>
        <v>0</v>
      </c>
      <c r="F47" s="68">
        <f t="shared" si="22"/>
        <v>0</v>
      </c>
      <c r="G47" s="68">
        <f t="shared" si="22"/>
        <v>0</v>
      </c>
      <c r="H47" s="68">
        <f t="shared" si="22"/>
        <v>0</v>
      </c>
      <c r="I47" s="68">
        <f t="shared" si="22"/>
        <v>0</v>
      </c>
      <c r="J47" s="68">
        <f t="shared" si="22"/>
        <v>0</v>
      </c>
      <c r="K47" s="68">
        <f t="shared" si="22"/>
        <v>0</v>
      </c>
      <c r="L47" s="68">
        <f t="shared" si="22"/>
        <v>0</v>
      </c>
      <c r="M47" s="68">
        <f t="shared" si="22"/>
        <v>0</v>
      </c>
      <c r="N47" s="68">
        <f t="shared" si="22"/>
        <v>0</v>
      </c>
      <c r="O47" s="68">
        <f t="shared" si="22"/>
        <v>0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0</v>
      </c>
      <c r="D48" s="79">
        <f t="shared" si="23"/>
        <v>0</v>
      </c>
      <c r="E48" s="79">
        <f t="shared" si="23"/>
        <v>0</v>
      </c>
      <c r="F48" s="79">
        <f t="shared" si="23"/>
        <v>0</v>
      </c>
      <c r="G48" s="79">
        <f t="shared" si="23"/>
        <v>0</v>
      </c>
      <c r="H48" s="79">
        <f t="shared" si="23"/>
        <v>0</v>
      </c>
      <c r="I48" s="79">
        <f t="shared" si="23"/>
        <v>0</v>
      </c>
      <c r="J48" s="79">
        <f t="shared" si="23"/>
        <v>0</v>
      </c>
      <c r="K48" s="79">
        <f t="shared" si="23"/>
        <v>0</v>
      </c>
      <c r="L48" s="79">
        <f t="shared" si="23"/>
        <v>0</v>
      </c>
      <c r="M48" s="79">
        <f t="shared" si="23"/>
        <v>0</v>
      </c>
      <c r="N48" s="79">
        <f t="shared" si="23"/>
        <v>0</v>
      </c>
      <c r="O48" s="79">
        <f t="shared" si="23"/>
        <v>0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</v>
      </c>
      <c r="D50" s="76">
        <f t="shared" si="24"/>
        <v>0</v>
      </c>
      <c r="E50" s="76">
        <f t="shared" si="24"/>
        <v>0</v>
      </c>
      <c r="F50" s="76">
        <f t="shared" si="24"/>
        <v>0</v>
      </c>
      <c r="G50" s="76">
        <f t="shared" si="24"/>
        <v>0</v>
      </c>
      <c r="H50" s="76">
        <f t="shared" si="24"/>
        <v>0</v>
      </c>
      <c r="I50" s="76">
        <f t="shared" si="24"/>
        <v>0</v>
      </c>
      <c r="J50" s="76">
        <f t="shared" si="24"/>
        <v>0</v>
      </c>
      <c r="K50" s="76">
        <f t="shared" si="24"/>
        <v>0</v>
      </c>
      <c r="L50" s="76">
        <f t="shared" si="24"/>
        <v>0</v>
      </c>
      <c r="M50" s="76">
        <f t="shared" si="24"/>
        <v>0</v>
      </c>
      <c r="N50" s="76">
        <f t="shared" si="24"/>
        <v>0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0</v>
      </c>
      <c r="E54" s="79">
        <f t="shared" si="25"/>
        <v>0</v>
      </c>
      <c r="F54" s="79">
        <f t="shared" si="25"/>
        <v>0</v>
      </c>
      <c r="G54" s="79">
        <f t="shared" si="25"/>
        <v>0</v>
      </c>
      <c r="H54" s="79">
        <f t="shared" si="25"/>
        <v>0</v>
      </c>
      <c r="I54" s="79">
        <f t="shared" si="25"/>
        <v>0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0</v>
      </c>
      <c r="C61" s="79">
        <f t="shared" si="26"/>
        <v>0</v>
      </c>
      <c r="D61" s="79">
        <f t="shared" si="26"/>
        <v>0</v>
      </c>
      <c r="E61" s="79">
        <f t="shared" si="26"/>
        <v>0</v>
      </c>
      <c r="F61" s="79">
        <f t="shared" si="26"/>
        <v>0</v>
      </c>
      <c r="G61" s="79">
        <f t="shared" si="26"/>
        <v>0</v>
      </c>
      <c r="H61" s="79">
        <f t="shared" si="26"/>
        <v>0</v>
      </c>
      <c r="I61" s="79">
        <f t="shared" si="26"/>
        <v>0</v>
      </c>
      <c r="J61" s="79">
        <f t="shared" si="26"/>
        <v>0</v>
      </c>
      <c r="K61" s="79">
        <f t="shared" si="26"/>
        <v>0</v>
      </c>
      <c r="L61" s="79">
        <f t="shared" si="26"/>
        <v>0</v>
      </c>
      <c r="M61" s="79">
        <f t="shared" si="26"/>
        <v>0</v>
      </c>
      <c r="N61" s="79">
        <f t="shared" si="26"/>
        <v>0</v>
      </c>
      <c r="O61" s="79">
        <f t="shared" si="26"/>
        <v>0</v>
      </c>
      <c r="P61" s="79">
        <f t="shared" si="26"/>
        <v>0</v>
      </c>
      <c r="Q61" s="79">
        <f t="shared" si="26"/>
        <v>0</v>
      </c>
    </row>
    <row r="62" spans="1:17" ht="11.45" customHeight="1" x14ac:dyDescent="0.25">
      <c r="A62" s="91" t="s">
        <v>21</v>
      </c>
      <c r="B62" s="123">
        <f t="shared" ref="B62:Q62" si="27">IF(B5=0,0,B5/B16)</f>
        <v>0</v>
      </c>
      <c r="C62" s="123">
        <f t="shared" si="27"/>
        <v>0</v>
      </c>
      <c r="D62" s="123">
        <f t="shared" si="27"/>
        <v>0</v>
      </c>
      <c r="E62" s="123">
        <f t="shared" si="27"/>
        <v>0</v>
      </c>
      <c r="F62" s="123">
        <f t="shared" si="27"/>
        <v>0</v>
      </c>
      <c r="G62" s="123">
        <f t="shared" si="27"/>
        <v>0</v>
      </c>
      <c r="H62" s="123">
        <f t="shared" si="27"/>
        <v>0</v>
      </c>
      <c r="I62" s="123">
        <f t="shared" si="27"/>
        <v>0</v>
      </c>
      <c r="J62" s="123">
        <f t="shared" si="27"/>
        <v>0</v>
      </c>
      <c r="K62" s="123">
        <f t="shared" si="27"/>
        <v>0</v>
      </c>
      <c r="L62" s="123">
        <f t="shared" si="27"/>
        <v>0</v>
      </c>
      <c r="M62" s="123">
        <f t="shared" si="27"/>
        <v>0</v>
      </c>
      <c r="N62" s="123">
        <f t="shared" si="27"/>
        <v>0</v>
      </c>
      <c r="O62" s="123">
        <f t="shared" si="27"/>
        <v>0</v>
      </c>
      <c r="P62" s="123">
        <f t="shared" si="27"/>
        <v>0</v>
      </c>
      <c r="Q62" s="123">
        <f t="shared" si="27"/>
        <v>0</v>
      </c>
    </row>
    <row r="63" spans="1:17" ht="11.45" customHeight="1" x14ac:dyDescent="0.25">
      <c r="A63" s="19" t="s">
        <v>20</v>
      </c>
      <c r="B63" s="76">
        <f t="shared" ref="B63:Q63" si="28">IF(B6=0,0,B6/B17)</f>
        <v>0</v>
      </c>
      <c r="C63" s="76">
        <f t="shared" si="28"/>
        <v>0</v>
      </c>
      <c r="D63" s="76">
        <f t="shared" si="28"/>
        <v>0</v>
      </c>
      <c r="E63" s="76">
        <f t="shared" si="28"/>
        <v>0</v>
      </c>
      <c r="F63" s="76">
        <f t="shared" si="28"/>
        <v>0</v>
      </c>
      <c r="G63" s="76">
        <f t="shared" si="28"/>
        <v>0</v>
      </c>
      <c r="H63" s="76">
        <f t="shared" si="28"/>
        <v>0</v>
      </c>
      <c r="I63" s="76">
        <f t="shared" si="28"/>
        <v>0</v>
      </c>
      <c r="J63" s="76">
        <f t="shared" si="28"/>
        <v>0</v>
      </c>
      <c r="K63" s="76">
        <f t="shared" si="28"/>
        <v>0</v>
      </c>
      <c r="L63" s="76">
        <f t="shared" si="28"/>
        <v>0</v>
      </c>
      <c r="M63" s="76">
        <f t="shared" si="28"/>
        <v>0</v>
      </c>
      <c r="N63" s="76">
        <f t="shared" si="28"/>
        <v>0</v>
      </c>
      <c r="O63" s="76">
        <f t="shared" si="28"/>
        <v>0</v>
      </c>
      <c r="P63" s="76">
        <f t="shared" si="28"/>
        <v>0</v>
      </c>
      <c r="Q63" s="76">
        <f t="shared" si="28"/>
        <v>0</v>
      </c>
    </row>
    <row r="64" spans="1:17" ht="11.45" customHeight="1" x14ac:dyDescent="0.25">
      <c r="A64" s="62" t="s">
        <v>17</v>
      </c>
      <c r="B64" s="77">
        <f t="shared" ref="B64:Q64" si="29">IF(B7=0,0,B7/B18)</f>
        <v>0</v>
      </c>
      <c r="C64" s="77">
        <f t="shared" si="29"/>
        <v>0</v>
      </c>
      <c r="D64" s="77">
        <f t="shared" si="29"/>
        <v>0</v>
      </c>
      <c r="E64" s="77">
        <f t="shared" si="29"/>
        <v>0</v>
      </c>
      <c r="F64" s="77">
        <f t="shared" si="29"/>
        <v>0</v>
      </c>
      <c r="G64" s="77">
        <f t="shared" si="29"/>
        <v>0</v>
      </c>
      <c r="H64" s="77">
        <f t="shared" si="29"/>
        <v>0</v>
      </c>
      <c r="I64" s="77">
        <f t="shared" si="29"/>
        <v>0</v>
      </c>
      <c r="J64" s="77">
        <f t="shared" si="29"/>
        <v>0</v>
      </c>
      <c r="K64" s="77">
        <f t="shared" si="29"/>
        <v>0</v>
      </c>
      <c r="L64" s="77">
        <f t="shared" si="29"/>
        <v>0</v>
      </c>
      <c r="M64" s="77">
        <f t="shared" si="29"/>
        <v>0</v>
      </c>
      <c r="N64" s="77">
        <f t="shared" si="29"/>
        <v>0</v>
      </c>
      <c r="O64" s="77">
        <f t="shared" si="29"/>
        <v>0</v>
      </c>
      <c r="P64" s="77">
        <f t="shared" si="29"/>
        <v>0</v>
      </c>
      <c r="Q64" s="77">
        <f t="shared" si="29"/>
        <v>0</v>
      </c>
    </row>
    <row r="65" spans="1:17" ht="11.45" customHeight="1" x14ac:dyDescent="0.25">
      <c r="A65" s="62" t="s">
        <v>16</v>
      </c>
      <c r="B65" s="77">
        <f t="shared" ref="B65:Q65" si="30">IF(B8=0,0,B8/B19)</f>
        <v>0</v>
      </c>
      <c r="C65" s="77">
        <f t="shared" si="30"/>
        <v>0</v>
      </c>
      <c r="D65" s="77">
        <f t="shared" si="30"/>
        <v>0</v>
      </c>
      <c r="E65" s="77">
        <f t="shared" si="30"/>
        <v>0</v>
      </c>
      <c r="F65" s="77">
        <f t="shared" si="30"/>
        <v>0</v>
      </c>
      <c r="G65" s="77">
        <f t="shared" si="30"/>
        <v>0</v>
      </c>
      <c r="H65" s="77">
        <f t="shared" si="30"/>
        <v>0</v>
      </c>
      <c r="I65" s="77">
        <f t="shared" si="30"/>
        <v>0</v>
      </c>
      <c r="J65" s="77">
        <f t="shared" si="30"/>
        <v>0</v>
      </c>
      <c r="K65" s="77">
        <f t="shared" si="30"/>
        <v>0</v>
      </c>
      <c r="L65" s="77">
        <f t="shared" si="30"/>
        <v>0</v>
      </c>
      <c r="M65" s="77">
        <f t="shared" si="30"/>
        <v>0</v>
      </c>
      <c r="N65" s="77">
        <f t="shared" si="30"/>
        <v>0</v>
      </c>
      <c r="O65" s="77">
        <f t="shared" si="30"/>
        <v>0</v>
      </c>
      <c r="P65" s="77">
        <f t="shared" si="30"/>
        <v>0</v>
      </c>
      <c r="Q65" s="77">
        <f t="shared" si="30"/>
        <v>0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0</v>
      </c>
      <c r="C67" s="79">
        <f t="shared" si="32"/>
        <v>0</v>
      </c>
      <c r="D67" s="79">
        <f t="shared" si="32"/>
        <v>0</v>
      </c>
      <c r="E67" s="79">
        <f t="shared" si="32"/>
        <v>0</v>
      </c>
      <c r="F67" s="79">
        <f t="shared" si="32"/>
        <v>0</v>
      </c>
      <c r="G67" s="79">
        <f t="shared" si="32"/>
        <v>0</v>
      </c>
      <c r="H67" s="79">
        <f t="shared" si="32"/>
        <v>0</v>
      </c>
      <c r="I67" s="79">
        <f t="shared" si="32"/>
        <v>0</v>
      </c>
      <c r="J67" s="79">
        <f t="shared" si="32"/>
        <v>0</v>
      </c>
      <c r="K67" s="79">
        <f t="shared" si="32"/>
        <v>0</v>
      </c>
      <c r="L67" s="79">
        <f t="shared" si="32"/>
        <v>0</v>
      </c>
      <c r="M67" s="79">
        <f t="shared" si="32"/>
        <v>0</v>
      </c>
      <c r="N67" s="79">
        <f t="shared" si="32"/>
        <v>0</v>
      </c>
      <c r="O67" s="79">
        <f t="shared" si="32"/>
        <v>0</v>
      </c>
      <c r="P67" s="79">
        <f t="shared" si="32"/>
        <v>0</v>
      </c>
      <c r="Q67" s="79">
        <f t="shared" si="32"/>
        <v>0</v>
      </c>
    </row>
    <row r="68" spans="1:17" ht="11.45" customHeight="1" x14ac:dyDescent="0.25">
      <c r="A68" s="116" t="s">
        <v>17</v>
      </c>
      <c r="B68" s="77">
        <f t="shared" ref="B68:Q68" si="33">IF(B11=0,0,B11/B22)</f>
        <v>0</v>
      </c>
      <c r="C68" s="77">
        <f t="shared" si="33"/>
        <v>0</v>
      </c>
      <c r="D68" s="77">
        <f t="shared" si="33"/>
        <v>0</v>
      </c>
      <c r="E68" s="77">
        <f t="shared" si="33"/>
        <v>0</v>
      </c>
      <c r="F68" s="77">
        <f t="shared" si="33"/>
        <v>0</v>
      </c>
      <c r="G68" s="77">
        <f t="shared" si="33"/>
        <v>0</v>
      </c>
      <c r="H68" s="77">
        <f t="shared" si="33"/>
        <v>0</v>
      </c>
      <c r="I68" s="77">
        <f t="shared" si="33"/>
        <v>0</v>
      </c>
      <c r="J68" s="77">
        <f t="shared" si="33"/>
        <v>0</v>
      </c>
      <c r="K68" s="77">
        <f t="shared" si="33"/>
        <v>0</v>
      </c>
      <c r="L68" s="77">
        <f t="shared" si="33"/>
        <v>0</v>
      </c>
      <c r="M68" s="77">
        <f t="shared" si="33"/>
        <v>0</v>
      </c>
      <c r="N68" s="77">
        <f t="shared" si="33"/>
        <v>0</v>
      </c>
      <c r="O68" s="77">
        <f t="shared" si="33"/>
        <v>0</v>
      </c>
      <c r="P68" s="77">
        <f t="shared" si="33"/>
        <v>0</v>
      </c>
      <c r="Q68" s="77">
        <f t="shared" si="33"/>
        <v>0</v>
      </c>
    </row>
    <row r="69" spans="1:17" ht="11.45" customHeight="1" x14ac:dyDescent="0.25">
      <c r="A69" s="93" t="s">
        <v>16</v>
      </c>
      <c r="B69" s="74">
        <f t="shared" ref="B69:Q69" si="34">IF(B12=0,0,B12/B23)</f>
        <v>0</v>
      </c>
      <c r="C69" s="74">
        <f t="shared" si="34"/>
        <v>0</v>
      </c>
      <c r="D69" s="74">
        <f t="shared" si="34"/>
        <v>0</v>
      </c>
      <c r="E69" s="74">
        <f t="shared" si="34"/>
        <v>0</v>
      </c>
      <c r="F69" s="74">
        <f t="shared" si="34"/>
        <v>0</v>
      </c>
      <c r="G69" s="74">
        <f t="shared" si="34"/>
        <v>0</v>
      </c>
      <c r="H69" s="74">
        <f t="shared" si="34"/>
        <v>0</v>
      </c>
      <c r="I69" s="74">
        <f t="shared" si="34"/>
        <v>0</v>
      </c>
      <c r="J69" s="74">
        <f t="shared" si="34"/>
        <v>0</v>
      </c>
      <c r="K69" s="74">
        <f t="shared" si="34"/>
        <v>0</v>
      </c>
      <c r="L69" s="74">
        <f t="shared" si="34"/>
        <v>0</v>
      </c>
      <c r="M69" s="74">
        <f t="shared" si="34"/>
        <v>0</v>
      </c>
      <c r="N69" s="74">
        <f t="shared" si="34"/>
        <v>0</v>
      </c>
      <c r="O69" s="74">
        <f t="shared" si="34"/>
        <v>0</v>
      </c>
      <c r="P69" s="74">
        <f t="shared" si="34"/>
        <v>0</v>
      </c>
      <c r="Q69" s="74">
        <f t="shared" si="34"/>
        <v>0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0</v>
      </c>
      <c r="C72" s="79">
        <f t="shared" ref="C72:Q72" si="35">IF(C37=0,0,(C38*C73+C39*C74+C42*C77)/C37)</f>
        <v>0</v>
      </c>
      <c r="D72" s="79">
        <f t="shared" si="35"/>
        <v>0</v>
      </c>
      <c r="E72" s="79">
        <f t="shared" si="35"/>
        <v>0</v>
      </c>
      <c r="F72" s="79">
        <f t="shared" si="35"/>
        <v>0</v>
      </c>
      <c r="G72" s="79">
        <f t="shared" si="35"/>
        <v>0</v>
      </c>
      <c r="H72" s="79">
        <f t="shared" si="35"/>
        <v>0</v>
      </c>
      <c r="I72" s="79">
        <f t="shared" si="35"/>
        <v>0</v>
      </c>
      <c r="J72" s="79">
        <f t="shared" si="35"/>
        <v>0</v>
      </c>
      <c r="K72" s="79">
        <f t="shared" si="35"/>
        <v>0</v>
      </c>
      <c r="L72" s="79">
        <f t="shared" si="35"/>
        <v>0</v>
      </c>
      <c r="M72" s="79">
        <f t="shared" si="35"/>
        <v>0</v>
      </c>
      <c r="N72" s="79">
        <f t="shared" si="35"/>
        <v>0</v>
      </c>
      <c r="O72" s="79">
        <f t="shared" si="35"/>
        <v>0</v>
      </c>
      <c r="P72" s="79">
        <f t="shared" si="35"/>
        <v>0</v>
      </c>
      <c r="Q72" s="79">
        <f t="shared" si="35"/>
        <v>0</v>
      </c>
    </row>
    <row r="73" spans="1:17" ht="11.45" customHeight="1" x14ac:dyDescent="0.25">
      <c r="A73" s="91" t="s">
        <v>21</v>
      </c>
      <c r="B73" s="123">
        <v>0</v>
      </c>
      <c r="C73" s="123">
        <v>0</v>
      </c>
      <c r="D73" s="123">
        <v>0</v>
      </c>
      <c r="E73" s="123">
        <v>0</v>
      </c>
      <c r="F73" s="123">
        <v>0</v>
      </c>
      <c r="G73" s="123">
        <v>0</v>
      </c>
      <c r="H73" s="123">
        <v>0</v>
      </c>
      <c r="I73" s="123">
        <v>0</v>
      </c>
      <c r="J73" s="123">
        <v>0</v>
      </c>
      <c r="K73" s="123">
        <v>0</v>
      </c>
      <c r="L73" s="123">
        <v>0</v>
      </c>
      <c r="M73" s="123">
        <v>0</v>
      </c>
      <c r="N73" s="123">
        <v>0</v>
      </c>
      <c r="O73" s="123">
        <v>0</v>
      </c>
      <c r="P73" s="123">
        <v>0</v>
      </c>
      <c r="Q73" s="123">
        <v>0</v>
      </c>
    </row>
    <row r="74" spans="1:17" ht="11.45" customHeight="1" x14ac:dyDescent="0.25">
      <c r="A74" s="19" t="s">
        <v>20</v>
      </c>
      <c r="B74" s="76">
        <f>IF(B39=0,0,SUMPRODUCT(B75:B76,B40:B41)/B39)</f>
        <v>0</v>
      </c>
      <c r="C74" s="76">
        <f t="shared" ref="C74:Q74" si="36">IF(C39=0,0,SUMPRODUCT(C75:C76,C40:C41)/C39)</f>
        <v>0</v>
      </c>
      <c r="D74" s="76">
        <f t="shared" si="36"/>
        <v>0</v>
      </c>
      <c r="E74" s="76">
        <f t="shared" si="36"/>
        <v>0</v>
      </c>
      <c r="F74" s="76">
        <f t="shared" si="36"/>
        <v>0</v>
      </c>
      <c r="G74" s="76">
        <f t="shared" si="36"/>
        <v>0</v>
      </c>
      <c r="H74" s="76">
        <f t="shared" si="36"/>
        <v>0</v>
      </c>
      <c r="I74" s="76">
        <f t="shared" si="36"/>
        <v>0</v>
      </c>
      <c r="J74" s="76">
        <f t="shared" si="36"/>
        <v>0</v>
      </c>
      <c r="K74" s="76">
        <f t="shared" si="36"/>
        <v>0</v>
      </c>
      <c r="L74" s="76">
        <f t="shared" si="36"/>
        <v>0</v>
      </c>
      <c r="M74" s="76">
        <f t="shared" si="36"/>
        <v>0</v>
      </c>
      <c r="N74" s="76">
        <f t="shared" si="36"/>
        <v>0</v>
      </c>
      <c r="O74" s="76">
        <f t="shared" si="36"/>
        <v>0</v>
      </c>
      <c r="P74" s="76">
        <f t="shared" si="36"/>
        <v>0</v>
      </c>
      <c r="Q74" s="76">
        <f t="shared" si="36"/>
        <v>0</v>
      </c>
    </row>
    <row r="75" spans="1:17" ht="11.45" customHeight="1" x14ac:dyDescent="0.25">
      <c r="A75" s="62" t="s">
        <v>17</v>
      </c>
      <c r="B75" s="77">
        <v>0</v>
      </c>
      <c r="C75" s="77">
        <v>0</v>
      </c>
      <c r="D75" s="77">
        <v>0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1:17" ht="11.45" customHeight="1" x14ac:dyDescent="0.25">
      <c r="A76" s="62" t="s">
        <v>16</v>
      </c>
      <c r="B76" s="77">
        <v>0</v>
      </c>
      <c r="C76" s="77">
        <v>0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0</v>
      </c>
      <c r="C78" s="79">
        <f t="shared" ref="C78:Q78" si="37">IF(C43=0,0,SUMPRODUCT(C79:C80,C44:C45)/C43)</f>
        <v>0</v>
      </c>
      <c r="D78" s="79">
        <f t="shared" si="37"/>
        <v>0</v>
      </c>
      <c r="E78" s="79">
        <f t="shared" si="37"/>
        <v>0</v>
      </c>
      <c r="F78" s="79">
        <f t="shared" si="37"/>
        <v>0</v>
      </c>
      <c r="G78" s="79">
        <f t="shared" si="37"/>
        <v>0</v>
      </c>
      <c r="H78" s="79">
        <f t="shared" si="37"/>
        <v>0</v>
      </c>
      <c r="I78" s="79">
        <f t="shared" si="37"/>
        <v>0</v>
      </c>
      <c r="J78" s="79">
        <f t="shared" si="37"/>
        <v>0</v>
      </c>
      <c r="K78" s="79">
        <f t="shared" si="37"/>
        <v>0</v>
      </c>
      <c r="L78" s="79">
        <f t="shared" si="37"/>
        <v>0</v>
      </c>
      <c r="M78" s="79">
        <f t="shared" si="37"/>
        <v>0</v>
      </c>
      <c r="N78" s="79">
        <f t="shared" si="37"/>
        <v>0</v>
      </c>
      <c r="O78" s="79">
        <f t="shared" si="37"/>
        <v>0</v>
      </c>
      <c r="P78" s="79">
        <f t="shared" si="37"/>
        <v>0</v>
      </c>
      <c r="Q78" s="79">
        <f t="shared" si="37"/>
        <v>0</v>
      </c>
    </row>
    <row r="79" spans="1:17" ht="11.45" customHeight="1" x14ac:dyDescent="0.25">
      <c r="A79" s="116" t="s">
        <v>17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93" t="s">
        <v>16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74">
        <v>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</v>
      </c>
      <c r="C83" s="168">
        <f t="shared" ref="C83:Q83" si="38">IF(C61=0,0,C61/C72)</f>
        <v>0</v>
      </c>
      <c r="D83" s="168">
        <f t="shared" si="38"/>
        <v>0</v>
      </c>
      <c r="E83" s="168">
        <f t="shared" si="38"/>
        <v>0</v>
      </c>
      <c r="F83" s="168">
        <f t="shared" si="38"/>
        <v>0</v>
      </c>
      <c r="G83" s="168">
        <f t="shared" si="38"/>
        <v>0</v>
      </c>
      <c r="H83" s="168">
        <f t="shared" si="38"/>
        <v>0</v>
      </c>
      <c r="I83" s="168">
        <f t="shared" si="38"/>
        <v>0</v>
      </c>
      <c r="J83" s="168">
        <f t="shared" si="38"/>
        <v>0</v>
      </c>
      <c r="K83" s="168">
        <f t="shared" si="38"/>
        <v>0</v>
      </c>
      <c r="L83" s="168">
        <f t="shared" si="38"/>
        <v>0</v>
      </c>
      <c r="M83" s="168">
        <f t="shared" si="38"/>
        <v>0</v>
      </c>
      <c r="N83" s="168">
        <f t="shared" si="38"/>
        <v>0</v>
      </c>
      <c r="O83" s="168">
        <f t="shared" si="38"/>
        <v>0</v>
      </c>
      <c r="P83" s="168">
        <f t="shared" si="38"/>
        <v>0</v>
      </c>
      <c r="Q83" s="168">
        <f t="shared" si="38"/>
        <v>0</v>
      </c>
    </row>
    <row r="84" spans="1:17" ht="11.45" customHeight="1" x14ac:dyDescent="0.25">
      <c r="A84" s="91" t="s">
        <v>21</v>
      </c>
      <c r="B84" s="169">
        <f t="shared" ref="B84:Q84" si="39">IF(B62=0,0,B62/B73)</f>
        <v>0</v>
      </c>
      <c r="C84" s="169">
        <f t="shared" si="39"/>
        <v>0</v>
      </c>
      <c r="D84" s="169">
        <f t="shared" si="39"/>
        <v>0</v>
      </c>
      <c r="E84" s="169">
        <f t="shared" si="39"/>
        <v>0</v>
      </c>
      <c r="F84" s="169">
        <f t="shared" si="39"/>
        <v>0</v>
      </c>
      <c r="G84" s="169">
        <f t="shared" si="39"/>
        <v>0</v>
      </c>
      <c r="H84" s="169">
        <f t="shared" si="39"/>
        <v>0</v>
      </c>
      <c r="I84" s="169">
        <f t="shared" si="39"/>
        <v>0</v>
      </c>
      <c r="J84" s="169">
        <f t="shared" si="39"/>
        <v>0</v>
      </c>
      <c r="K84" s="169">
        <f t="shared" si="39"/>
        <v>0</v>
      </c>
      <c r="L84" s="169">
        <f t="shared" si="39"/>
        <v>0</v>
      </c>
      <c r="M84" s="169">
        <f t="shared" si="39"/>
        <v>0</v>
      </c>
      <c r="N84" s="169">
        <f t="shared" si="39"/>
        <v>0</v>
      </c>
      <c r="O84" s="169">
        <f t="shared" si="39"/>
        <v>0</v>
      </c>
      <c r="P84" s="169">
        <f t="shared" si="39"/>
        <v>0</v>
      </c>
      <c r="Q84" s="169">
        <f t="shared" si="39"/>
        <v>0</v>
      </c>
    </row>
    <row r="85" spans="1:17" ht="11.45" customHeight="1" x14ac:dyDescent="0.25">
      <c r="A85" s="19" t="s">
        <v>20</v>
      </c>
      <c r="B85" s="170">
        <f t="shared" ref="B85:Q85" si="40">IF(B63=0,0,B63/B74)</f>
        <v>0</v>
      </c>
      <c r="C85" s="170">
        <f t="shared" si="40"/>
        <v>0</v>
      </c>
      <c r="D85" s="170">
        <f t="shared" si="40"/>
        <v>0</v>
      </c>
      <c r="E85" s="170">
        <f t="shared" si="40"/>
        <v>0</v>
      </c>
      <c r="F85" s="170">
        <f t="shared" si="40"/>
        <v>0</v>
      </c>
      <c r="G85" s="170">
        <f t="shared" si="40"/>
        <v>0</v>
      </c>
      <c r="H85" s="170">
        <f t="shared" si="40"/>
        <v>0</v>
      </c>
      <c r="I85" s="170">
        <f t="shared" si="40"/>
        <v>0</v>
      </c>
      <c r="J85" s="170">
        <f t="shared" si="40"/>
        <v>0</v>
      </c>
      <c r="K85" s="170">
        <f t="shared" si="40"/>
        <v>0</v>
      </c>
      <c r="L85" s="170">
        <f t="shared" si="40"/>
        <v>0</v>
      </c>
      <c r="M85" s="170">
        <f t="shared" si="40"/>
        <v>0</v>
      </c>
      <c r="N85" s="170">
        <f t="shared" si="40"/>
        <v>0</v>
      </c>
      <c r="O85" s="170">
        <f t="shared" si="40"/>
        <v>0</v>
      </c>
      <c r="P85" s="170">
        <f t="shared" si="40"/>
        <v>0</v>
      </c>
      <c r="Q85" s="170">
        <f t="shared" si="40"/>
        <v>0</v>
      </c>
    </row>
    <row r="86" spans="1:17" ht="11.45" customHeight="1" x14ac:dyDescent="0.25">
      <c r="A86" s="62" t="s">
        <v>17</v>
      </c>
      <c r="B86" s="171">
        <f t="shared" ref="B86:Q86" si="41">IF(B64=0,0,B64/B75)</f>
        <v>0</v>
      </c>
      <c r="C86" s="171">
        <f t="shared" si="41"/>
        <v>0</v>
      </c>
      <c r="D86" s="171">
        <f t="shared" si="41"/>
        <v>0</v>
      </c>
      <c r="E86" s="171">
        <f t="shared" si="41"/>
        <v>0</v>
      </c>
      <c r="F86" s="171">
        <f t="shared" si="41"/>
        <v>0</v>
      </c>
      <c r="G86" s="171">
        <f t="shared" si="41"/>
        <v>0</v>
      </c>
      <c r="H86" s="171">
        <f t="shared" si="41"/>
        <v>0</v>
      </c>
      <c r="I86" s="171">
        <f t="shared" si="41"/>
        <v>0</v>
      </c>
      <c r="J86" s="171">
        <f t="shared" si="41"/>
        <v>0</v>
      </c>
      <c r="K86" s="171">
        <f t="shared" si="41"/>
        <v>0</v>
      </c>
      <c r="L86" s="171">
        <f t="shared" si="41"/>
        <v>0</v>
      </c>
      <c r="M86" s="171">
        <f t="shared" si="41"/>
        <v>0</v>
      </c>
      <c r="N86" s="171">
        <f t="shared" si="41"/>
        <v>0</v>
      </c>
      <c r="O86" s="171">
        <f t="shared" si="41"/>
        <v>0</v>
      </c>
      <c r="P86" s="171">
        <f t="shared" si="41"/>
        <v>0</v>
      </c>
      <c r="Q86" s="171">
        <f t="shared" si="41"/>
        <v>0</v>
      </c>
    </row>
    <row r="87" spans="1:17" ht="11.45" customHeight="1" x14ac:dyDescent="0.25">
      <c r="A87" s="62" t="s">
        <v>16</v>
      </c>
      <c r="B87" s="171">
        <f t="shared" ref="B87:Q87" si="42">IF(B65=0,0,B65/B76)</f>
        <v>0</v>
      </c>
      <c r="C87" s="171">
        <f t="shared" si="42"/>
        <v>0</v>
      </c>
      <c r="D87" s="171">
        <f t="shared" si="42"/>
        <v>0</v>
      </c>
      <c r="E87" s="171">
        <f t="shared" si="42"/>
        <v>0</v>
      </c>
      <c r="F87" s="171">
        <f t="shared" si="42"/>
        <v>0</v>
      </c>
      <c r="G87" s="171">
        <f t="shared" si="42"/>
        <v>0</v>
      </c>
      <c r="H87" s="171">
        <f t="shared" si="42"/>
        <v>0</v>
      </c>
      <c r="I87" s="171">
        <f t="shared" si="42"/>
        <v>0</v>
      </c>
      <c r="J87" s="171">
        <f t="shared" si="42"/>
        <v>0</v>
      </c>
      <c r="K87" s="171">
        <f t="shared" si="42"/>
        <v>0</v>
      </c>
      <c r="L87" s="171">
        <f t="shared" si="42"/>
        <v>0</v>
      </c>
      <c r="M87" s="171">
        <f t="shared" si="42"/>
        <v>0</v>
      </c>
      <c r="N87" s="171">
        <f t="shared" si="42"/>
        <v>0</v>
      </c>
      <c r="O87" s="171">
        <f t="shared" si="42"/>
        <v>0</v>
      </c>
      <c r="P87" s="171">
        <f t="shared" si="42"/>
        <v>0</v>
      </c>
      <c r="Q87" s="171">
        <f t="shared" si="42"/>
        <v>0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</v>
      </c>
      <c r="C89" s="168">
        <f t="shared" si="44"/>
        <v>0</v>
      </c>
      <c r="D89" s="168">
        <f t="shared" si="44"/>
        <v>0</v>
      </c>
      <c r="E89" s="168">
        <f t="shared" si="44"/>
        <v>0</v>
      </c>
      <c r="F89" s="168">
        <f t="shared" si="44"/>
        <v>0</v>
      </c>
      <c r="G89" s="168">
        <f t="shared" si="44"/>
        <v>0</v>
      </c>
      <c r="H89" s="168">
        <f t="shared" si="44"/>
        <v>0</v>
      </c>
      <c r="I89" s="168">
        <f t="shared" si="44"/>
        <v>0</v>
      </c>
      <c r="J89" s="168">
        <f t="shared" si="44"/>
        <v>0</v>
      </c>
      <c r="K89" s="168">
        <f t="shared" si="44"/>
        <v>0</v>
      </c>
      <c r="L89" s="168">
        <f t="shared" si="44"/>
        <v>0</v>
      </c>
      <c r="M89" s="168">
        <f t="shared" si="44"/>
        <v>0</v>
      </c>
      <c r="N89" s="168">
        <f t="shared" si="44"/>
        <v>0</v>
      </c>
      <c r="O89" s="168">
        <f t="shared" si="44"/>
        <v>0</v>
      </c>
      <c r="P89" s="168">
        <f t="shared" si="44"/>
        <v>0</v>
      </c>
      <c r="Q89" s="168">
        <f t="shared" si="44"/>
        <v>0</v>
      </c>
    </row>
    <row r="90" spans="1:17" ht="11.45" customHeight="1" x14ac:dyDescent="0.25">
      <c r="A90" s="116" t="s">
        <v>17</v>
      </c>
      <c r="B90" s="171">
        <f t="shared" ref="B90:Q90" si="45">IF(B68=0,0,B68/B79)</f>
        <v>0</v>
      </c>
      <c r="C90" s="171">
        <f t="shared" si="45"/>
        <v>0</v>
      </c>
      <c r="D90" s="171">
        <f t="shared" si="45"/>
        <v>0</v>
      </c>
      <c r="E90" s="171">
        <f t="shared" si="45"/>
        <v>0</v>
      </c>
      <c r="F90" s="171">
        <f t="shared" si="45"/>
        <v>0</v>
      </c>
      <c r="G90" s="171">
        <f t="shared" si="45"/>
        <v>0</v>
      </c>
      <c r="H90" s="171">
        <f t="shared" si="45"/>
        <v>0</v>
      </c>
      <c r="I90" s="171">
        <f t="shared" si="45"/>
        <v>0</v>
      </c>
      <c r="J90" s="171">
        <f t="shared" si="45"/>
        <v>0</v>
      </c>
      <c r="K90" s="171">
        <f t="shared" si="45"/>
        <v>0</v>
      </c>
      <c r="L90" s="171">
        <f t="shared" si="45"/>
        <v>0</v>
      </c>
      <c r="M90" s="171">
        <f t="shared" si="45"/>
        <v>0</v>
      </c>
      <c r="N90" s="171">
        <f t="shared" si="45"/>
        <v>0</v>
      </c>
      <c r="O90" s="171">
        <f t="shared" si="45"/>
        <v>0</v>
      </c>
      <c r="P90" s="171">
        <f t="shared" si="45"/>
        <v>0</v>
      </c>
      <c r="Q90" s="171">
        <f t="shared" si="45"/>
        <v>0</v>
      </c>
    </row>
    <row r="91" spans="1:17" ht="11.45" customHeight="1" x14ac:dyDescent="0.25">
      <c r="A91" s="93" t="s">
        <v>16</v>
      </c>
      <c r="B91" s="173">
        <f t="shared" ref="B91:Q91" si="46">IF(B69=0,0,B69/B80)</f>
        <v>0</v>
      </c>
      <c r="C91" s="173">
        <f t="shared" si="46"/>
        <v>0</v>
      </c>
      <c r="D91" s="173">
        <f t="shared" si="46"/>
        <v>0</v>
      </c>
      <c r="E91" s="173">
        <f t="shared" si="46"/>
        <v>0</v>
      </c>
      <c r="F91" s="173">
        <f t="shared" si="46"/>
        <v>0</v>
      </c>
      <c r="G91" s="173">
        <f t="shared" si="46"/>
        <v>0</v>
      </c>
      <c r="H91" s="173">
        <f t="shared" si="46"/>
        <v>0</v>
      </c>
      <c r="I91" s="173">
        <f t="shared" si="46"/>
        <v>0</v>
      </c>
      <c r="J91" s="173">
        <f t="shared" si="46"/>
        <v>0</v>
      </c>
      <c r="K91" s="173">
        <f t="shared" si="46"/>
        <v>0</v>
      </c>
      <c r="L91" s="173">
        <f t="shared" si="46"/>
        <v>0</v>
      </c>
      <c r="M91" s="173">
        <f t="shared" si="46"/>
        <v>0</v>
      </c>
      <c r="N91" s="173">
        <f t="shared" si="46"/>
        <v>0</v>
      </c>
      <c r="O91" s="173">
        <f t="shared" si="46"/>
        <v>0</v>
      </c>
      <c r="P91" s="173">
        <f t="shared" si="46"/>
        <v>0</v>
      </c>
      <c r="Q91" s="173">
        <f t="shared" si="46"/>
        <v>0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0</v>
      </c>
      <c r="C94" s="40">
        <f t="shared" si="47"/>
        <v>0</v>
      </c>
      <c r="D94" s="40">
        <f t="shared" si="47"/>
        <v>0</v>
      </c>
      <c r="E94" s="40">
        <f t="shared" si="47"/>
        <v>0</v>
      </c>
      <c r="F94" s="40">
        <f t="shared" si="47"/>
        <v>0</v>
      </c>
      <c r="G94" s="40">
        <f t="shared" si="47"/>
        <v>0</v>
      </c>
      <c r="H94" s="40">
        <f t="shared" si="47"/>
        <v>0</v>
      </c>
      <c r="I94" s="40">
        <f t="shared" si="47"/>
        <v>0</v>
      </c>
      <c r="J94" s="40">
        <f t="shared" si="47"/>
        <v>0</v>
      </c>
      <c r="K94" s="40">
        <f t="shared" si="47"/>
        <v>0</v>
      </c>
      <c r="L94" s="40">
        <f t="shared" si="47"/>
        <v>0</v>
      </c>
      <c r="M94" s="40">
        <f t="shared" si="47"/>
        <v>0</v>
      </c>
      <c r="N94" s="40">
        <f t="shared" si="47"/>
        <v>0</v>
      </c>
      <c r="O94" s="40">
        <f t="shared" si="47"/>
        <v>0</v>
      </c>
      <c r="P94" s="40">
        <f t="shared" si="47"/>
        <v>0</v>
      </c>
      <c r="Q94" s="40">
        <f t="shared" si="47"/>
        <v>0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0</v>
      </c>
      <c r="C95" s="121">
        <f t="shared" si="48"/>
        <v>0</v>
      </c>
      <c r="D95" s="121">
        <f t="shared" si="48"/>
        <v>0</v>
      </c>
      <c r="E95" s="121">
        <f t="shared" si="48"/>
        <v>0</v>
      </c>
      <c r="F95" s="121">
        <f t="shared" si="48"/>
        <v>0</v>
      </c>
      <c r="G95" s="121">
        <f t="shared" si="48"/>
        <v>0</v>
      </c>
      <c r="H95" s="121">
        <f t="shared" si="48"/>
        <v>0</v>
      </c>
      <c r="I95" s="121">
        <f t="shared" si="48"/>
        <v>0</v>
      </c>
      <c r="J95" s="121">
        <f t="shared" si="48"/>
        <v>0</v>
      </c>
      <c r="K95" s="121">
        <f t="shared" si="48"/>
        <v>0</v>
      </c>
      <c r="L95" s="121">
        <f t="shared" si="48"/>
        <v>0</v>
      </c>
      <c r="M95" s="121">
        <f t="shared" si="48"/>
        <v>0</v>
      </c>
      <c r="N95" s="121">
        <f t="shared" si="48"/>
        <v>0</v>
      </c>
      <c r="O95" s="121">
        <f t="shared" si="48"/>
        <v>0</v>
      </c>
      <c r="P95" s="121">
        <f t="shared" si="48"/>
        <v>0</v>
      </c>
      <c r="Q95" s="121">
        <f t="shared" si="48"/>
        <v>0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0</v>
      </c>
      <c r="C96" s="38">
        <f t="shared" si="49"/>
        <v>0</v>
      </c>
      <c r="D96" s="38">
        <f t="shared" si="49"/>
        <v>0</v>
      </c>
      <c r="E96" s="38">
        <f t="shared" si="49"/>
        <v>0</v>
      </c>
      <c r="F96" s="38">
        <f t="shared" si="49"/>
        <v>0</v>
      </c>
      <c r="G96" s="38">
        <f t="shared" si="49"/>
        <v>0</v>
      </c>
      <c r="H96" s="38">
        <f t="shared" si="49"/>
        <v>0</v>
      </c>
      <c r="I96" s="38">
        <f t="shared" si="49"/>
        <v>0</v>
      </c>
      <c r="J96" s="38">
        <f t="shared" si="49"/>
        <v>0</v>
      </c>
      <c r="K96" s="38">
        <f t="shared" si="49"/>
        <v>0</v>
      </c>
      <c r="L96" s="38">
        <f t="shared" si="49"/>
        <v>0</v>
      </c>
      <c r="M96" s="38">
        <f t="shared" si="49"/>
        <v>0</v>
      </c>
      <c r="N96" s="38">
        <f t="shared" si="49"/>
        <v>0</v>
      </c>
      <c r="O96" s="38">
        <f t="shared" si="49"/>
        <v>0</v>
      </c>
      <c r="P96" s="38">
        <f t="shared" si="49"/>
        <v>0</v>
      </c>
      <c r="Q96" s="38">
        <f t="shared" si="49"/>
        <v>0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0</v>
      </c>
      <c r="C97" s="42">
        <f t="shared" si="50"/>
        <v>0</v>
      </c>
      <c r="D97" s="42">
        <f t="shared" si="50"/>
        <v>0</v>
      </c>
      <c r="E97" s="42">
        <f t="shared" si="50"/>
        <v>0</v>
      </c>
      <c r="F97" s="42">
        <f t="shared" si="50"/>
        <v>0</v>
      </c>
      <c r="G97" s="42">
        <f t="shared" si="50"/>
        <v>0</v>
      </c>
      <c r="H97" s="42">
        <f t="shared" si="50"/>
        <v>0</v>
      </c>
      <c r="I97" s="42">
        <f t="shared" si="50"/>
        <v>0</v>
      </c>
      <c r="J97" s="42">
        <f t="shared" si="50"/>
        <v>0</v>
      </c>
      <c r="K97" s="42">
        <f t="shared" si="50"/>
        <v>0</v>
      </c>
      <c r="L97" s="42">
        <f t="shared" si="50"/>
        <v>0</v>
      </c>
      <c r="M97" s="42">
        <f t="shared" si="50"/>
        <v>0</v>
      </c>
      <c r="N97" s="42">
        <f t="shared" si="50"/>
        <v>0</v>
      </c>
      <c r="O97" s="42">
        <f t="shared" si="50"/>
        <v>0</v>
      </c>
      <c r="P97" s="42">
        <f t="shared" si="50"/>
        <v>0</v>
      </c>
      <c r="Q97" s="42">
        <f t="shared" si="50"/>
        <v>0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0</v>
      </c>
      <c r="C98" s="42">
        <f t="shared" si="51"/>
        <v>0</v>
      </c>
      <c r="D98" s="42">
        <f t="shared" si="51"/>
        <v>0</v>
      </c>
      <c r="E98" s="42">
        <f t="shared" si="51"/>
        <v>0</v>
      </c>
      <c r="F98" s="42">
        <f t="shared" si="51"/>
        <v>0</v>
      </c>
      <c r="G98" s="42">
        <f t="shared" si="51"/>
        <v>0</v>
      </c>
      <c r="H98" s="42">
        <f t="shared" si="51"/>
        <v>0</v>
      </c>
      <c r="I98" s="42">
        <f t="shared" si="51"/>
        <v>0</v>
      </c>
      <c r="J98" s="42">
        <f t="shared" si="51"/>
        <v>0</v>
      </c>
      <c r="K98" s="42">
        <f t="shared" si="51"/>
        <v>0</v>
      </c>
      <c r="L98" s="42">
        <f t="shared" si="51"/>
        <v>0</v>
      </c>
      <c r="M98" s="42">
        <f t="shared" si="51"/>
        <v>0</v>
      </c>
      <c r="N98" s="42">
        <f t="shared" si="51"/>
        <v>0</v>
      </c>
      <c r="O98" s="42">
        <f t="shared" si="51"/>
        <v>0</v>
      </c>
      <c r="P98" s="42">
        <f t="shared" si="51"/>
        <v>0</v>
      </c>
      <c r="Q98" s="42">
        <f t="shared" si="51"/>
        <v>0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0</v>
      </c>
      <c r="C100" s="40">
        <f t="shared" si="53"/>
        <v>0</v>
      </c>
      <c r="D100" s="40">
        <f t="shared" si="53"/>
        <v>0</v>
      </c>
      <c r="E100" s="40">
        <f t="shared" si="53"/>
        <v>0</v>
      </c>
      <c r="F100" s="40">
        <f t="shared" si="53"/>
        <v>0</v>
      </c>
      <c r="G100" s="40">
        <f t="shared" si="53"/>
        <v>0</v>
      </c>
      <c r="H100" s="40">
        <f t="shared" si="53"/>
        <v>0</v>
      </c>
      <c r="I100" s="40">
        <f t="shared" si="53"/>
        <v>0</v>
      </c>
      <c r="J100" s="40">
        <f t="shared" si="53"/>
        <v>0</v>
      </c>
      <c r="K100" s="40">
        <f t="shared" si="53"/>
        <v>0</v>
      </c>
      <c r="L100" s="40">
        <f t="shared" si="53"/>
        <v>0</v>
      </c>
      <c r="M100" s="40">
        <f t="shared" si="53"/>
        <v>0</v>
      </c>
      <c r="N100" s="40">
        <f t="shared" si="53"/>
        <v>0</v>
      </c>
      <c r="O100" s="40">
        <f t="shared" si="53"/>
        <v>0</v>
      </c>
      <c r="P100" s="40">
        <f t="shared" si="53"/>
        <v>0</v>
      </c>
      <c r="Q100" s="40">
        <f t="shared" si="53"/>
        <v>0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0</v>
      </c>
      <c r="C101" s="42">
        <f t="shared" si="54"/>
        <v>0</v>
      </c>
      <c r="D101" s="42">
        <f t="shared" si="54"/>
        <v>0</v>
      </c>
      <c r="E101" s="42">
        <f t="shared" si="54"/>
        <v>0</v>
      </c>
      <c r="F101" s="42">
        <f t="shared" si="54"/>
        <v>0</v>
      </c>
      <c r="G101" s="42">
        <f t="shared" si="54"/>
        <v>0</v>
      </c>
      <c r="H101" s="42">
        <f t="shared" si="54"/>
        <v>0</v>
      </c>
      <c r="I101" s="42">
        <f t="shared" si="54"/>
        <v>0</v>
      </c>
      <c r="J101" s="42">
        <f t="shared" si="54"/>
        <v>0</v>
      </c>
      <c r="K101" s="42">
        <f t="shared" si="54"/>
        <v>0</v>
      </c>
      <c r="L101" s="42">
        <f t="shared" si="54"/>
        <v>0</v>
      </c>
      <c r="M101" s="42">
        <f t="shared" si="54"/>
        <v>0</v>
      </c>
      <c r="N101" s="42">
        <f t="shared" si="54"/>
        <v>0</v>
      </c>
      <c r="O101" s="42">
        <f t="shared" si="54"/>
        <v>0</v>
      </c>
      <c r="P101" s="42">
        <f t="shared" si="54"/>
        <v>0</v>
      </c>
      <c r="Q101" s="42">
        <f t="shared" si="54"/>
        <v>0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0</v>
      </c>
      <c r="C102" s="36">
        <f t="shared" si="55"/>
        <v>0</v>
      </c>
      <c r="D102" s="36">
        <f t="shared" si="55"/>
        <v>0</v>
      </c>
      <c r="E102" s="36">
        <f t="shared" si="55"/>
        <v>0</v>
      </c>
      <c r="F102" s="36">
        <f t="shared" si="55"/>
        <v>0</v>
      </c>
      <c r="G102" s="36">
        <f t="shared" si="55"/>
        <v>0</v>
      </c>
      <c r="H102" s="36">
        <f t="shared" si="55"/>
        <v>0</v>
      </c>
      <c r="I102" s="36">
        <f t="shared" si="55"/>
        <v>0</v>
      </c>
      <c r="J102" s="36">
        <f t="shared" si="55"/>
        <v>0</v>
      </c>
      <c r="K102" s="36">
        <f t="shared" si="55"/>
        <v>0</v>
      </c>
      <c r="L102" s="36">
        <f t="shared" si="55"/>
        <v>0</v>
      </c>
      <c r="M102" s="36">
        <f t="shared" si="55"/>
        <v>0</v>
      </c>
      <c r="N102" s="36">
        <f t="shared" si="55"/>
        <v>0</v>
      </c>
      <c r="O102" s="36">
        <f t="shared" si="55"/>
        <v>0</v>
      </c>
      <c r="P102" s="36">
        <f t="shared" si="55"/>
        <v>0</v>
      </c>
      <c r="Q102" s="36">
        <f t="shared" si="55"/>
        <v>0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0</v>
      </c>
      <c r="C105" s="40">
        <f t="shared" si="56"/>
        <v>0</v>
      </c>
      <c r="D105" s="40">
        <f t="shared" si="56"/>
        <v>0</v>
      </c>
      <c r="E105" s="40">
        <f t="shared" si="56"/>
        <v>0</v>
      </c>
      <c r="F105" s="40">
        <f t="shared" si="56"/>
        <v>0</v>
      </c>
      <c r="G105" s="40">
        <f t="shared" si="56"/>
        <v>0</v>
      </c>
      <c r="H105" s="40">
        <f t="shared" si="56"/>
        <v>0</v>
      </c>
      <c r="I105" s="40">
        <f t="shared" si="56"/>
        <v>0</v>
      </c>
      <c r="J105" s="40">
        <f t="shared" si="56"/>
        <v>0</v>
      </c>
      <c r="K105" s="40">
        <f t="shared" si="56"/>
        <v>0</v>
      </c>
      <c r="L105" s="40">
        <f t="shared" si="56"/>
        <v>0</v>
      </c>
      <c r="M105" s="40">
        <f t="shared" si="56"/>
        <v>0</v>
      </c>
      <c r="N105" s="40">
        <f t="shared" si="56"/>
        <v>0</v>
      </c>
      <c r="O105" s="40">
        <f t="shared" si="56"/>
        <v>0</v>
      </c>
      <c r="P105" s="40">
        <f t="shared" si="56"/>
        <v>0</v>
      </c>
      <c r="Q105" s="40">
        <f t="shared" si="56"/>
        <v>0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0</v>
      </c>
      <c r="C106" s="121">
        <f t="shared" si="57"/>
        <v>0</v>
      </c>
      <c r="D106" s="121">
        <f t="shared" si="57"/>
        <v>0</v>
      </c>
      <c r="E106" s="121">
        <f t="shared" si="57"/>
        <v>0</v>
      </c>
      <c r="F106" s="121">
        <f t="shared" si="57"/>
        <v>0</v>
      </c>
      <c r="G106" s="121">
        <f t="shared" si="57"/>
        <v>0</v>
      </c>
      <c r="H106" s="121">
        <f t="shared" si="57"/>
        <v>0</v>
      </c>
      <c r="I106" s="121">
        <f t="shared" si="57"/>
        <v>0</v>
      </c>
      <c r="J106" s="121">
        <f t="shared" si="57"/>
        <v>0</v>
      </c>
      <c r="K106" s="121">
        <f t="shared" si="57"/>
        <v>0</v>
      </c>
      <c r="L106" s="121">
        <f t="shared" si="57"/>
        <v>0</v>
      </c>
      <c r="M106" s="121">
        <f t="shared" si="57"/>
        <v>0</v>
      </c>
      <c r="N106" s="121">
        <f t="shared" si="57"/>
        <v>0</v>
      </c>
      <c r="O106" s="121">
        <f t="shared" si="57"/>
        <v>0</v>
      </c>
      <c r="P106" s="121">
        <f t="shared" si="57"/>
        <v>0</v>
      </c>
      <c r="Q106" s="121">
        <f t="shared" si="57"/>
        <v>0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0</v>
      </c>
      <c r="C107" s="38">
        <f t="shared" si="58"/>
        <v>0</v>
      </c>
      <c r="D107" s="38">
        <f t="shared" si="58"/>
        <v>0</v>
      </c>
      <c r="E107" s="38">
        <f t="shared" si="58"/>
        <v>0</v>
      </c>
      <c r="F107" s="38">
        <f t="shared" si="58"/>
        <v>0</v>
      </c>
      <c r="G107" s="38">
        <f t="shared" si="58"/>
        <v>0</v>
      </c>
      <c r="H107" s="38">
        <f t="shared" si="58"/>
        <v>0</v>
      </c>
      <c r="I107" s="38">
        <f t="shared" si="58"/>
        <v>0</v>
      </c>
      <c r="J107" s="38">
        <f t="shared" si="58"/>
        <v>0</v>
      </c>
      <c r="K107" s="38">
        <f t="shared" si="58"/>
        <v>0</v>
      </c>
      <c r="L107" s="38">
        <f t="shared" si="58"/>
        <v>0</v>
      </c>
      <c r="M107" s="38">
        <f t="shared" si="58"/>
        <v>0</v>
      </c>
      <c r="N107" s="38">
        <f t="shared" si="58"/>
        <v>0</v>
      </c>
      <c r="O107" s="38">
        <f t="shared" si="58"/>
        <v>0</v>
      </c>
      <c r="P107" s="38">
        <f t="shared" si="58"/>
        <v>0</v>
      </c>
      <c r="Q107" s="38">
        <f t="shared" si="58"/>
        <v>0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0</v>
      </c>
      <c r="C108" s="42">
        <f t="shared" si="59"/>
        <v>0</v>
      </c>
      <c r="D108" s="42">
        <f t="shared" si="59"/>
        <v>0</v>
      </c>
      <c r="E108" s="42">
        <f t="shared" si="59"/>
        <v>0</v>
      </c>
      <c r="F108" s="42">
        <f t="shared" si="59"/>
        <v>0</v>
      </c>
      <c r="G108" s="42">
        <f t="shared" si="59"/>
        <v>0</v>
      </c>
      <c r="H108" s="42">
        <f t="shared" si="59"/>
        <v>0</v>
      </c>
      <c r="I108" s="42">
        <f t="shared" si="59"/>
        <v>0</v>
      </c>
      <c r="J108" s="42">
        <f t="shared" si="59"/>
        <v>0</v>
      </c>
      <c r="K108" s="42">
        <f t="shared" si="59"/>
        <v>0</v>
      </c>
      <c r="L108" s="42">
        <f t="shared" si="59"/>
        <v>0</v>
      </c>
      <c r="M108" s="42">
        <f t="shared" si="59"/>
        <v>0</v>
      </c>
      <c r="N108" s="42">
        <f t="shared" si="59"/>
        <v>0</v>
      </c>
      <c r="O108" s="42">
        <f t="shared" si="59"/>
        <v>0</v>
      </c>
      <c r="P108" s="42">
        <f t="shared" si="59"/>
        <v>0</v>
      </c>
      <c r="Q108" s="42">
        <f t="shared" si="59"/>
        <v>0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0</v>
      </c>
      <c r="C109" s="42">
        <f t="shared" si="60"/>
        <v>0</v>
      </c>
      <c r="D109" s="42">
        <f t="shared" si="60"/>
        <v>0</v>
      </c>
      <c r="E109" s="42">
        <f t="shared" si="60"/>
        <v>0</v>
      </c>
      <c r="F109" s="42">
        <f t="shared" si="60"/>
        <v>0</v>
      </c>
      <c r="G109" s="42">
        <f t="shared" si="60"/>
        <v>0</v>
      </c>
      <c r="H109" s="42">
        <f t="shared" si="60"/>
        <v>0</v>
      </c>
      <c r="I109" s="42">
        <f t="shared" si="60"/>
        <v>0</v>
      </c>
      <c r="J109" s="42">
        <f t="shared" si="60"/>
        <v>0</v>
      </c>
      <c r="K109" s="42">
        <f t="shared" si="60"/>
        <v>0</v>
      </c>
      <c r="L109" s="42">
        <f t="shared" si="60"/>
        <v>0</v>
      </c>
      <c r="M109" s="42">
        <f t="shared" si="60"/>
        <v>0</v>
      </c>
      <c r="N109" s="42">
        <f t="shared" si="60"/>
        <v>0</v>
      </c>
      <c r="O109" s="42">
        <f t="shared" si="60"/>
        <v>0</v>
      </c>
      <c r="P109" s="42">
        <f t="shared" si="60"/>
        <v>0</v>
      </c>
      <c r="Q109" s="42">
        <f t="shared" si="60"/>
        <v>0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0</v>
      </c>
      <c r="C111" s="40">
        <f t="shared" si="62"/>
        <v>0</v>
      </c>
      <c r="D111" s="40">
        <f t="shared" si="62"/>
        <v>0</v>
      </c>
      <c r="E111" s="40">
        <f t="shared" si="62"/>
        <v>0</v>
      </c>
      <c r="F111" s="40">
        <f t="shared" si="62"/>
        <v>0</v>
      </c>
      <c r="G111" s="40">
        <f t="shared" si="62"/>
        <v>0</v>
      </c>
      <c r="H111" s="40">
        <f t="shared" si="62"/>
        <v>0</v>
      </c>
      <c r="I111" s="40">
        <f t="shared" si="62"/>
        <v>0</v>
      </c>
      <c r="J111" s="40">
        <f t="shared" si="62"/>
        <v>0</v>
      </c>
      <c r="K111" s="40">
        <f t="shared" si="62"/>
        <v>0</v>
      </c>
      <c r="L111" s="40">
        <f t="shared" si="62"/>
        <v>0</v>
      </c>
      <c r="M111" s="40">
        <f t="shared" si="62"/>
        <v>0</v>
      </c>
      <c r="N111" s="40">
        <f t="shared" si="62"/>
        <v>0</v>
      </c>
      <c r="O111" s="40">
        <f t="shared" si="62"/>
        <v>0</v>
      </c>
      <c r="P111" s="40">
        <f t="shared" si="62"/>
        <v>0</v>
      </c>
      <c r="Q111" s="40">
        <f t="shared" si="62"/>
        <v>0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0</v>
      </c>
      <c r="C112" s="42">
        <f t="shared" si="63"/>
        <v>0</v>
      </c>
      <c r="D112" s="42">
        <f t="shared" si="63"/>
        <v>0</v>
      </c>
      <c r="E112" s="42">
        <f t="shared" si="63"/>
        <v>0</v>
      </c>
      <c r="F112" s="42">
        <f t="shared" si="63"/>
        <v>0</v>
      </c>
      <c r="G112" s="42">
        <f t="shared" si="63"/>
        <v>0</v>
      </c>
      <c r="H112" s="42">
        <f t="shared" si="63"/>
        <v>0</v>
      </c>
      <c r="I112" s="42">
        <f t="shared" si="63"/>
        <v>0</v>
      </c>
      <c r="J112" s="42">
        <f t="shared" si="63"/>
        <v>0</v>
      </c>
      <c r="K112" s="42">
        <f t="shared" si="63"/>
        <v>0</v>
      </c>
      <c r="L112" s="42">
        <f t="shared" si="63"/>
        <v>0</v>
      </c>
      <c r="M112" s="42">
        <f t="shared" si="63"/>
        <v>0</v>
      </c>
      <c r="N112" s="42">
        <f t="shared" si="63"/>
        <v>0</v>
      </c>
      <c r="O112" s="42">
        <f t="shared" si="63"/>
        <v>0</v>
      </c>
      <c r="P112" s="42">
        <f t="shared" si="63"/>
        <v>0</v>
      </c>
      <c r="Q112" s="42">
        <f t="shared" si="63"/>
        <v>0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0</v>
      </c>
      <c r="C113" s="36">
        <f t="shared" si="64"/>
        <v>0</v>
      </c>
      <c r="D113" s="36">
        <f t="shared" si="64"/>
        <v>0</v>
      </c>
      <c r="E113" s="36">
        <f t="shared" si="64"/>
        <v>0</v>
      </c>
      <c r="F113" s="36">
        <f t="shared" si="64"/>
        <v>0</v>
      </c>
      <c r="G113" s="36">
        <f t="shared" si="64"/>
        <v>0</v>
      </c>
      <c r="H113" s="36">
        <f t="shared" si="64"/>
        <v>0</v>
      </c>
      <c r="I113" s="36">
        <f t="shared" si="64"/>
        <v>0</v>
      </c>
      <c r="J113" s="36">
        <f t="shared" si="64"/>
        <v>0</v>
      </c>
      <c r="K113" s="36">
        <f t="shared" si="64"/>
        <v>0</v>
      </c>
      <c r="L113" s="36">
        <f t="shared" si="64"/>
        <v>0</v>
      </c>
      <c r="M113" s="36">
        <f t="shared" si="64"/>
        <v>0</v>
      </c>
      <c r="N113" s="36">
        <f t="shared" si="64"/>
        <v>0</v>
      </c>
      <c r="O113" s="36">
        <f t="shared" si="64"/>
        <v>0</v>
      </c>
      <c r="P113" s="36">
        <f t="shared" si="64"/>
        <v>0</v>
      </c>
      <c r="Q113" s="36">
        <f t="shared" si="64"/>
        <v>0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0</v>
      </c>
      <c r="C116" s="32">
        <f t="shared" si="65"/>
        <v>0</v>
      </c>
      <c r="D116" s="32">
        <f t="shared" si="65"/>
        <v>0</v>
      </c>
      <c r="E116" s="32">
        <f t="shared" si="65"/>
        <v>0</v>
      </c>
      <c r="F116" s="32">
        <f t="shared" si="65"/>
        <v>0</v>
      </c>
      <c r="G116" s="32">
        <f t="shared" si="65"/>
        <v>0</v>
      </c>
      <c r="H116" s="32">
        <f t="shared" si="65"/>
        <v>0</v>
      </c>
      <c r="I116" s="32">
        <f t="shared" si="65"/>
        <v>0</v>
      </c>
      <c r="J116" s="32">
        <f t="shared" si="65"/>
        <v>0</v>
      </c>
      <c r="K116" s="32">
        <f t="shared" si="65"/>
        <v>0</v>
      </c>
      <c r="L116" s="32">
        <f t="shared" si="65"/>
        <v>0</v>
      </c>
      <c r="M116" s="32">
        <f t="shared" si="65"/>
        <v>0</v>
      </c>
      <c r="N116" s="32">
        <f t="shared" si="65"/>
        <v>0</v>
      </c>
      <c r="O116" s="32">
        <f t="shared" si="65"/>
        <v>0</v>
      </c>
      <c r="P116" s="32">
        <f t="shared" si="65"/>
        <v>0</v>
      </c>
      <c r="Q116" s="32">
        <f t="shared" si="65"/>
        <v>0</v>
      </c>
    </row>
    <row r="117" spans="1:17" ht="11.45" customHeight="1" x14ac:dyDescent="0.25">
      <c r="A117" s="91" t="s">
        <v>21</v>
      </c>
      <c r="B117" s="119">
        <f t="shared" ref="B117:Q117" si="66">IF(B5=0,0,B5/B$4)</f>
        <v>0</v>
      </c>
      <c r="C117" s="119">
        <f t="shared" si="66"/>
        <v>0</v>
      </c>
      <c r="D117" s="119">
        <f t="shared" si="66"/>
        <v>0</v>
      </c>
      <c r="E117" s="119">
        <f t="shared" si="66"/>
        <v>0</v>
      </c>
      <c r="F117" s="119">
        <f t="shared" si="66"/>
        <v>0</v>
      </c>
      <c r="G117" s="119">
        <f t="shared" si="66"/>
        <v>0</v>
      </c>
      <c r="H117" s="119">
        <f t="shared" si="66"/>
        <v>0</v>
      </c>
      <c r="I117" s="119">
        <f t="shared" si="66"/>
        <v>0</v>
      </c>
      <c r="J117" s="119">
        <f t="shared" si="66"/>
        <v>0</v>
      </c>
      <c r="K117" s="119">
        <f t="shared" si="66"/>
        <v>0</v>
      </c>
      <c r="L117" s="119">
        <f t="shared" si="66"/>
        <v>0</v>
      </c>
      <c r="M117" s="119">
        <f t="shared" si="66"/>
        <v>0</v>
      </c>
      <c r="N117" s="119">
        <f t="shared" si="66"/>
        <v>0</v>
      </c>
      <c r="O117" s="119">
        <f t="shared" si="66"/>
        <v>0</v>
      </c>
      <c r="P117" s="119">
        <f t="shared" si="66"/>
        <v>0</v>
      </c>
      <c r="Q117" s="119">
        <f t="shared" si="66"/>
        <v>0</v>
      </c>
    </row>
    <row r="118" spans="1:17" ht="11.45" customHeight="1" x14ac:dyDescent="0.25">
      <c r="A118" s="19" t="s">
        <v>20</v>
      </c>
      <c r="B118" s="30">
        <f t="shared" ref="B118:Q118" si="67">IF(B6=0,0,B6/B$4)</f>
        <v>0</v>
      </c>
      <c r="C118" s="30">
        <f t="shared" si="67"/>
        <v>0</v>
      </c>
      <c r="D118" s="30">
        <f t="shared" si="67"/>
        <v>0</v>
      </c>
      <c r="E118" s="30">
        <f t="shared" si="67"/>
        <v>0</v>
      </c>
      <c r="F118" s="30">
        <f t="shared" si="67"/>
        <v>0</v>
      </c>
      <c r="G118" s="30">
        <f t="shared" si="67"/>
        <v>0</v>
      </c>
      <c r="H118" s="30">
        <f t="shared" si="67"/>
        <v>0</v>
      </c>
      <c r="I118" s="30">
        <f t="shared" si="67"/>
        <v>0</v>
      </c>
      <c r="J118" s="30">
        <f t="shared" si="67"/>
        <v>0</v>
      </c>
      <c r="K118" s="30">
        <f t="shared" si="67"/>
        <v>0</v>
      </c>
      <c r="L118" s="30">
        <f t="shared" si="67"/>
        <v>0</v>
      </c>
      <c r="M118" s="30">
        <f t="shared" si="67"/>
        <v>0</v>
      </c>
      <c r="N118" s="30">
        <f t="shared" si="67"/>
        <v>0</v>
      </c>
      <c r="O118" s="30">
        <f t="shared" si="67"/>
        <v>0</v>
      </c>
      <c r="P118" s="30">
        <f t="shared" si="67"/>
        <v>0</v>
      </c>
      <c r="Q118" s="30">
        <f t="shared" si="67"/>
        <v>0</v>
      </c>
    </row>
    <row r="119" spans="1:17" ht="11.45" customHeight="1" x14ac:dyDescent="0.25">
      <c r="A119" s="62" t="s">
        <v>17</v>
      </c>
      <c r="B119" s="115">
        <f t="shared" ref="B119:Q119" si="68">IF(B7=0,0,B7/B$4)</f>
        <v>0</v>
      </c>
      <c r="C119" s="115">
        <f t="shared" si="68"/>
        <v>0</v>
      </c>
      <c r="D119" s="115">
        <f t="shared" si="68"/>
        <v>0</v>
      </c>
      <c r="E119" s="115">
        <f t="shared" si="68"/>
        <v>0</v>
      </c>
      <c r="F119" s="115">
        <f t="shared" si="68"/>
        <v>0</v>
      </c>
      <c r="G119" s="115">
        <f t="shared" si="68"/>
        <v>0</v>
      </c>
      <c r="H119" s="115">
        <f t="shared" si="68"/>
        <v>0</v>
      </c>
      <c r="I119" s="115">
        <f t="shared" si="68"/>
        <v>0</v>
      </c>
      <c r="J119" s="115">
        <f t="shared" si="68"/>
        <v>0</v>
      </c>
      <c r="K119" s="115">
        <f t="shared" si="68"/>
        <v>0</v>
      </c>
      <c r="L119" s="115">
        <f t="shared" si="68"/>
        <v>0</v>
      </c>
      <c r="M119" s="115">
        <f t="shared" si="68"/>
        <v>0</v>
      </c>
      <c r="N119" s="115">
        <f t="shared" si="68"/>
        <v>0</v>
      </c>
      <c r="O119" s="115">
        <f t="shared" si="68"/>
        <v>0</v>
      </c>
      <c r="P119" s="115">
        <f t="shared" si="68"/>
        <v>0</v>
      </c>
      <c r="Q119" s="115">
        <f t="shared" si="68"/>
        <v>0</v>
      </c>
    </row>
    <row r="120" spans="1:17" ht="11.45" customHeight="1" x14ac:dyDescent="0.25">
      <c r="A120" s="62" t="s">
        <v>16</v>
      </c>
      <c r="B120" s="115">
        <f t="shared" ref="B120:Q120" si="69">IF(B8=0,0,B8/B$4)</f>
        <v>0</v>
      </c>
      <c r="C120" s="115">
        <f t="shared" si="69"/>
        <v>0</v>
      </c>
      <c r="D120" s="115">
        <f t="shared" si="69"/>
        <v>0</v>
      </c>
      <c r="E120" s="115">
        <f t="shared" si="69"/>
        <v>0</v>
      </c>
      <c r="F120" s="115">
        <f t="shared" si="69"/>
        <v>0</v>
      </c>
      <c r="G120" s="115">
        <f t="shared" si="69"/>
        <v>0</v>
      </c>
      <c r="H120" s="115">
        <f t="shared" si="69"/>
        <v>0</v>
      </c>
      <c r="I120" s="115">
        <f t="shared" si="69"/>
        <v>0</v>
      </c>
      <c r="J120" s="115">
        <f t="shared" si="69"/>
        <v>0</v>
      </c>
      <c r="K120" s="115">
        <f t="shared" si="69"/>
        <v>0</v>
      </c>
      <c r="L120" s="115">
        <f t="shared" si="69"/>
        <v>0</v>
      </c>
      <c r="M120" s="115">
        <f t="shared" si="69"/>
        <v>0</v>
      </c>
      <c r="N120" s="115">
        <f t="shared" si="69"/>
        <v>0</v>
      </c>
      <c r="O120" s="115">
        <f t="shared" si="69"/>
        <v>0</v>
      </c>
      <c r="P120" s="115">
        <f t="shared" si="69"/>
        <v>0</v>
      </c>
      <c r="Q120" s="115">
        <f t="shared" si="69"/>
        <v>0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0</v>
      </c>
      <c r="C122" s="32">
        <f t="shared" si="71"/>
        <v>0</v>
      </c>
      <c r="D122" s="32">
        <f t="shared" si="71"/>
        <v>0</v>
      </c>
      <c r="E122" s="32">
        <f t="shared" si="71"/>
        <v>0</v>
      </c>
      <c r="F122" s="32">
        <f t="shared" si="71"/>
        <v>0</v>
      </c>
      <c r="G122" s="32">
        <f t="shared" si="71"/>
        <v>0</v>
      </c>
      <c r="H122" s="32">
        <f t="shared" si="71"/>
        <v>0</v>
      </c>
      <c r="I122" s="32">
        <f t="shared" si="71"/>
        <v>0</v>
      </c>
      <c r="J122" s="32">
        <f t="shared" si="71"/>
        <v>0</v>
      </c>
      <c r="K122" s="32">
        <f t="shared" si="71"/>
        <v>0</v>
      </c>
      <c r="L122" s="32">
        <f t="shared" si="71"/>
        <v>0</v>
      </c>
      <c r="M122" s="32">
        <f t="shared" si="71"/>
        <v>0</v>
      </c>
      <c r="N122" s="32">
        <f t="shared" si="71"/>
        <v>0</v>
      </c>
      <c r="O122" s="32">
        <f t="shared" si="71"/>
        <v>0</v>
      </c>
      <c r="P122" s="32">
        <f t="shared" si="71"/>
        <v>0</v>
      </c>
      <c r="Q122" s="32">
        <f t="shared" si="71"/>
        <v>0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</v>
      </c>
      <c r="C123" s="115">
        <f t="shared" si="72"/>
        <v>0</v>
      </c>
      <c r="D123" s="115">
        <f t="shared" si="72"/>
        <v>0</v>
      </c>
      <c r="E123" s="115">
        <f t="shared" si="72"/>
        <v>0</v>
      </c>
      <c r="F123" s="115">
        <f t="shared" si="72"/>
        <v>0</v>
      </c>
      <c r="G123" s="115">
        <f t="shared" si="72"/>
        <v>0</v>
      </c>
      <c r="H123" s="115">
        <f t="shared" si="72"/>
        <v>0</v>
      </c>
      <c r="I123" s="115">
        <f t="shared" si="72"/>
        <v>0</v>
      </c>
      <c r="J123" s="115">
        <f t="shared" si="72"/>
        <v>0</v>
      </c>
      <c r="K123" s="115">
        <f t="shared" si="72"/>
        <v>0</v>
      </c>
      <c r="L123" s="115">
        <f t="shared" si="72"/>
        <v>0</v>
      </c>
      <c r="M123" s="115">
        <f t="shared" si="72"/>
        <v>0</v>
      </c>
      <c r="N123" s="115">
        <f t="shared" si="72"/>
        <v>0</v>
      </c>
      <c r="O123" s="115">
        <f t="shared" si="72"/>
        <v>0</v>
      </c>
      <c r="P123" s="115">
        <f t="shared" si="72"/>
        <v>0</v>
      </c>
      <c r="Q123" s="115">
        <f t="shared" si="72"/>
        <v>0</v>
      </c>
    </row>
    <row r="124" spans="1:17" ht="11.45" customHeight="1" x14ac:dyDescent="0.25">
      <c r="A124" s="93" t="s">
        <v>16</v>
      </c>
      <c r="B124" s="28">
        <f t="shared" ref="B124:Q124" si="73">IF(B12=0,0,B12/B$10)</f>
        <v>0</v>
      </c>
      <c r="C124" s="28">
        <f t="shared" si="73"/>
        <v>0</v>
      </c>
      <c r="D124" s="28">
        <f t="shared" si="73"/>
        <v>0</v>
      </c>
      <c r="E124" s="28">
        <f t="shared" si="73"/>
        <v>0</v>
      </c>
      <c r="F124" s="28">
        <f t="shared" si="73"/>
        <v>0</v>
      </c>
      <c r="G124" s="28">
        <f t="shared" si="73"/>
        <v>0</v>
      </c>
      <c r="H124" s="28">
        <f t="shared" si="73"/>
        <v>0</v>
      </c>
      <c r="I124" s="28">
        <f t="shared" si="73"/>
        <v>0</v>
      </c>
      <c r="J124" s="28">
        <f t="shared" si="73"/>
        <v>0</v>
      </c>
      <c r="K124" s="28">
        <f t="shared" si="73"/>
        <v>0</v>
      </c>
      <c r="L124" s="28">
        <f t="shared" si="73"/>
        <v>0</v>
      </c>
      <c r="M124" s="28">
        <f t="shared" si="73"/>
        <v>0</v>
      </c>
      <c r="N124" s="28">
        <f t="shared" si="73"/>
        <v>0</v>
      </c>
      <c r="O124" s="28">
        <f t="shared" si="73"/>
        <v>0</v>
      </c>
      <c r="P124" s="28">
        <f t="shared" si="73"/>
        <v>0</v>
      </c>
      <c r="Q124" s="28">
        <f t="shared" si="73"/>
        <v>0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0</v>
      </c>
      <c r="C127" s="32">
        <f t="shared" si="74"/>
        <v>0</v>
      </c>
      <c r="D127" s="32">
        <f t="shared" si="74"/>
        <v>0</v>
      </c>
      <c r="E127" s="32">
        <f t="shared" si="74"/>
        <v>0</v>
      </c>
      <c r="F127" s="32">
        <f t="shared" si="74"/>
        <v>0</v>
      </c>
      <c r="G127" s="32">
        <f t="shared" si="74"/>
        <v>0</v>
      </c>
      <c r="H127" s="32">
        <f t="shared" si="74"/>
        <v>0</v>
      </c>
      <c r="I127" s="32">
        <f t="shared" si="74"/>
        <v>0</v>
      </c>
      <c r="J127" s="32">
        <f t="shared" si="74"/>
        <v>0</v>
      </c>
      <c r="K127" s="32">
        <f t="shared" si="74"/>
        <v>0</v>
      </c>
      <c r="L127" s="32">
        <f t="shared" si="74"/>
        <v>0</v>
      </c>
      <c r="M127" s="32">
        <f t="shared" si="74"/>
        <v>0</v>
      </c>
      <c r="N127" s="32">
        <f t="shared" si="74"/>
        <v>0</v>
      </c>
      <c r="O127" s="32">
        <f t="shared" si="74"/>
        <v>0</v>
      </c>
      <c r="P127" s="32">
        <f t="shared" si="74"/>
        <v>0</v>
      </c>
      <c r="Q127" s="32">
        <f t="shared" si="74"/>
        <v>0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</v>
      </c>
      <c r="C128" s="119">
        <f t="shared" si="75"/>
        <v>0</v>
      </c>
      <c r="D128" s="119">
        <f t="shared" si="75"/>
        <v>0</v>
      </c>
      <c r="E128" s="119">
        <f t="shared" si="75"/>
        <v>0</v>
      </c>
      <c r="F128" s="119">
        <f t="shared" si="75"/>
        <v>0</v>
      </c>
      <c r="G128" s="119">
        <f t="shared" si="75"/>
        <v>0</v>
      </c>
      <c r="H128" s="119">
        <f t="shared" si="75"/>
        <v>0</v>
      </c>
      <c r="I128" s="119">
        <f t="shared" si="75"/>
        <v>0</v>
      </c>
      <c r="J128" s="119">
        <f t="shared" si="75"/>
        <v>0</v>
      </c>
      <c r="K128" s="119">
        <f t="shared" si="75"/>
        <v>0</v>
      </c>
      <c r="L128" s="119">
        <f t="shared" si="75"/>
        <v>0</v>
      </c>
      <c r="M128" s="119">
        <f t="shared" si="75"/>
        <v>0</v>
      </c>
      <c r="N128" s="119">
        <f t="shared" si="75"/>
        <v>0</v>
      </c>
      <c r="O128" s="119">
        <f t="shared" si="75"/>
        <v>0</v>
      </c>
      <c r="P128" s="119">
        <f t="shared" si="75"/>
        <v>0</v>
      </c>
      <c r="Q128" s="119">
        <f t="shared" si="75"/>
        <v>0</v>
      </c>
    </row>
    <row r="129" spans="1:17" ht="11.45" customHeight="1" x14ac:dyDescent="0.25">
      <c r="A129" s="19" t="s">
        <v>20</v>
      </c>
      <c r="B129" s="30">
        <f t="shared" ref="B129:Q129" si="76">IF(B17=0,0,B17/B$15)</f>
        <v>0</v>
      </c>
      <c r="C129" s="30">
        <f t="shared" si="76"/>
        <v>0</v>
      </c>
      <c r="D129" s="30">
        <f t="shared" si="76"/>
        <v>0</v>
      </c>
      <c r="E129" s="30">
        <f t="shared" si="76"/>
        <v>0</v>
      </c>
      <c r="F129" s="30">
        <f t="shared" si="76"/>
        <v>0</v>
      </c>
      <c r="G129" s="30">
        <f t="shared" si="76"/>
        <v>0</v>
      </c>
      <c r="H129" s="30">
        <f t="shared" si="76"/>
        <v>0</v>
      </c>
      <c r="I129" s="30">
        <f t="shared" si="76"/>
        <v>0</v>
      </c>
      <c r="J129" s="30">
        <f t="shared" si="76"/>
        <v>0</v>
      </c>
      <c r="K129" s="30">
        <f t="shared" si="76"/>
        <v>0</v>
      </c>
      <c r="L129" s="30">
        <f t="shared" si="76"/>
        <v>0</v>
      </c>
      <c r="M129" s="30">
        <f t="shared" si="76"/>
        <v>0</v>
      </c>
      <c r="N129" s="30">
        <f t="shared" si="76"/>
        <v>0</v>
      </c>
      <c r="O129" s="30">
        <f t="shared" si="76"/>
        <v>0</v>
      </c>
      <c r="P129" s="30">
        <f t="shared" si="76"/>
        <v>0</v>
      </c>
      <c r="Q129" s="30">
        <f t="shared" si="76"/>
        <v>0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</v>
      </c>
      <c r="C130" s="115">
        <f t="shared" si="77"/>
        <v>0</v>
      </c>
      <c r="D130" s="115">
        <f t="shared" si="77"/>
        <v>0</v>
      </c>
      <c r="E130" s="115">
        <f t="shared" si="77"/>
        <v>0</v>
      </c>
      <c r="F130" s="115">
        <f t="shared" si="77"/>
        <v>0</v>
      </c>
      <c r="G130" s="115">
        <f t="shared" si="77"/>
        <v>0</v>
      </c>
      <c r="H130" s="115">
        <f t="shared" si="77"/>
        <v>0</v>
      </c>
      <c r="I130" s="115">
        <f t="shared" si="77"/>
        <v>0</v>
      </c>
      <c r="J130" s="115">
        <f t="shared" si="77"/>
        <v>0</v>
      </c>
      <c r="K130" s="115">
        <f t="shared" si="77"/>
        <v>0</v>
      </c>
      <c r="L130" s="115">
        <f t="shared" si="77"/>
        <v>0</v>
      </c>
      <c r="M130" s="115">
        <f t="shared" si="77"/>
        <v>0</v>
      </c>
      <c r="N130" s="115">
        <f t="shared" si="77"/>
        <v>0</v>
      </c>
      <c r="O130" s="115">
        <f t="shared" si="77"/>
        <v>0</v>
      </c>
      <c r="P130" s="115">
        <f t="shared" si="77"/>
        <v>0</v>
      </c>
      <c r="Q130" s="115">
        <f t="shared" si="77"/>
        <v>0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</v>
      </c>
      <c r="C131" s="115">
        <f t="shared" si="78"/>
        <v>0</v>
      </c>
      <c r="D131" s="115">
        <f t="shared" si="78"/>
        <v>0</v>
      </c>
      <c r="E131" s="115">
        <f t="shared" si="78"/>
        <v>0</v>
      </c>
      <c r="F131" s="115">
        <f t="shared" si="78"/>
        <v>0</v>
      </c>
      <c r="G131" s="115">
        <f t="shared" si="78"/>
        <v>0</v>
      </c>
      <c r="H131" s="115">
        <f t="shared" si="78"/>
        <v>0</v>
      </c>
      <c r="I131" s="115">
        <f t="shared" si="78"/>
        <v>0</v>
      </c>
      <c r="J131" s="115">
        <f t="shared" si="78"/>
        <v>0</v>
      </c>
      <c r="K131" s="115">
        <f t="shared" si="78"/>
        <v>0</v>
      </c>
      <c r="L131" s="115">
        <f t="shared" si="78"/>
        <v>0</v>
      </c>
      <c r="M131" s="115">
        <f t="shared" si="78"/>
        <v>0</v>
      </c>
      <c r="N131" s="115">
        <f t="shared" si="78"/>
        <v>0</v>
      </c>
      <c r="O131" s="115">
        <f t="shared" si="78"/>
        <v>0</v>
      </c>
      <c r="P131" s="115">
        <f t="shared" si="78"/>
        <v>0</v>
      </c>
      <c r="Q131" s="115">
        <f t="shared" si="78"/>
        <v>0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0</v>
      </c>
      <c r="C133" s="32">
        <f t="shared" si="80"/>
        <v>0</v>
      </c>
      <c r="D133" s="32">
        <f t="shared" si="80"/>
        <v>0</v>
      </c>
      <c r="E133" s="32">
        <f t="shared" si="80"/>
        <v>0</v>
      </c>
      <c r="F133" s="32">
        <f t="shared" si="80"/>
        <v>0</v>
      </c>
      <c r="G133" s="32">
        <f t="shared" si="80"/>
        <v>0</v>
      </c>
      <c r="H133" s="32">
        <f t="shared" si="80"/>
        <v>0</v>
      </c>
      <c r="I133" s="32">
        <f t="shared" si="80"/>
        <v>0</v>
      </c>
      <c r="J133" s="32">
        <f t="shared" si="80"/>
        <v>0</v>
      </c>
      <c r="K133" s="32">
        <f t="shared" si="80"/>
        <v>0</v>
      </c>
      <c r="L133" s="32">
        <f t="shared" si="80"/>
        <v>0</v>
      </c>
      <c r="M133" s="32">
        <f t="shared" si="80"/>
        <v>0</v>
      </c>
      <c r="N133" s="32">
        <f t="shared" si="80"/>
        <v>0</v>
      </c>
      <c r="O133" s="32">
        <f t="shared" si="80"/>
        <v>0</v>
      </c>
      <c r="P133" s="32">
        <f t="shared" si="80"/>
        <v>0</v>
      </c>
      <c r="Q133" s="32">
        <f t="shared" si="80"/>
        <v>0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</v>
      </c>
      <c r="C134" s="115">
        <f t="shared" si="81"/>
        <v>0</v>
      </c>
      <c r="D134" s="115">
        <f t="shared" si="81"/>
        <v>0</v>
      </c>
      <c r="E134" s="115">
        <f t="shared" si="81"/>
        <v>0</v>
      </c>
      <c r="F134" s="115">
        <f t="shared" si="81"/>
        <v>0</v>
      </c>
      <c r="G134" s="115">
        <f t="shared" si="81"/>
        <v>0</v>
      </c>
      <c r="H134" s="115">
        <f t="shared" si="81"/>
        <v>0</v>
      </c>
      <c r="I134" s="115">
        <f t="shared" si="81"/>
        <v>0</v>
      </c>
      <c r="J134" s="115">
        <f t="shared" si="81"/>
        <v>0</v>
      </c>
      <c r="K134" s="115">
        <f t="shared" si="81"/>
        <v>0</v>
      </c>
      <c r="L134" s="115">
        <f t="shared" si="81"/>
        <v>0</v>
      </c>
      <c r="M134" s="115">
        <f t="shared" si="81"/>
        <v>0</v>
      </c>
      <c r="N134" s="115">
        <f t="shared" si="81"/>
        <v>0</v>
      </c>
      <c r="O134" s="115">
        <f t="shared" si="81"/>
        <v>0</v>
      </c>
      <c r="P134" s="115">
        <f t="shared" si="81"/>
        <v>0</v>
      </c>
      <c r="Q134" s="115">
        <f t="shared" si="81"/>
        <v>0</v>
      </c>
    </row>
    <row r="135" spans="1:17" ht="11.45" customHeight="1" x14ac:dyDescent="0.25">
      <c r="A135" s="93" t="s">
        <v>16</v>
      </c>
      <c r="B135" s="28">
        <f t="shared" ref="B135:Q135" si="82">IF(B23=0,0,B23/B$21)</f>
        <v>0</v>
      </c>
      <c r="C135" s="28">
        <f t="shared" si="82"/>
        <v>0</v>
      </c>
      <c r="D135" s="28">
        <f t="shared" si="82"/>
        <v>0</v>
      </c>
      <c r="E135" s="28">
        <f t="shared" si="82"/>
        <v>0</v>
      </c>
      <c r="F135" s="28">
        <f t="shared" si="82"/>
        <v>0</v>
      </c>
      <c r="G135" s="28">
        <f t="shared" si="82"/>
        <v>0</v>
      </c>
      <c r="H135" s="28">
        <f t="shared" si="82"/>
        <v>0</v>
      </c>
      <c r="I135" s="28">
        <f t="shared" si="82"/>
        <v>0</v>
      </c>
      <c r="J135" s="28">
        <f t="shared" si="82"/>
        <v>0</v>
      </c>
      <c r="K135" s="28">
        <f t="shared" si="82"/>
        <v>0</v>
      </c>
      <c r="L135" s="28">
        <f t="shared" si="82"/>
        <v>0</v>
      </c>
      <c r="M135" s="28">
        <f t="shared" si="82"/>
        <v>0</v>
      </c>
      <c r="N135" s="28">
        <f t="shared" si="82"/>
        <v>0</v>
      </c>
      <c r="O135" s="28">
        <f t="shared" si="82"/>
        <v>0</v>
      </c>
      <c r="P135" s="28">
        <f t="shared" si="82"/>
        <v>0</v>
      </c>
      <c r="Q135" s="28">
        <f t="shared" si="82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0</v>
      </c>
      <c r="C4" s="166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0</v>
      </c>
      <c r="J4" s="166">
        <v>0</v>
      </c>
      <c r="K4" s="166">
        <v>0</v>
      </c>
      <c r="L4" s="166">
        <v>0</v>
      </c>
      <c r="M4" s="166">
        <v>0</v>
      </c>
      <c r="N4" s="166">
        <v>0</v>
      </c>
      <c r="O4" s="166">
        <v>0</v>
      </c>
      <c r="P4" s="166">
        <v>0</v>
      </c>
      <c r="Q4" s="166">
        <v>0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0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</row>
    <row r="16" spans="1:17" ht="11.45" customHeight="1" x14ac:dyDescent="0.25">
      <c r="A16" s="27" t="s">
        <v>81</v>
      </c>
      <c r="B16" s="68">
        <f t="shared" ref="B16" si="0">SUM(B17,B23)</f>
        <v>0</v>
      </c>
      <c r="C16" s="68">
        <f t="shared" ref="C16:Q16" si="1">SUM(C17,C23)</f>
        <v>0</v>
      </c>
      <c r="D16" s="68">
        <f t="shared" si="1"/>
        <v>0</v>
      </c>
      <c r="E16" s="68">
        <f t="shared" si="1"/>
        <v>0</v>
      </c>
      <c r="F16" s="68">
        <f t="shared" si="1"/>
        <v>0</v>
      </c>
      <c r="G16" s="68">
        <f t="shared" si="1"/>
        <v>0</v>
      </c>
      <c r="H16" s="68">
        <f t="shared" si="1"/>
        <v>0</v>
      </c>
      <c r="I16" s="68">
        <f t="shared" si="1"/>
        <v>0</v>
      </c>
      <c r="J16" s="68">
        <f t="shared" si="1"/>
        <v>0</v>
      </c>
      <c r="K16" s="68">
        <f t="shared" si="1"/>
        <v>0</v>
      </c>
      <c r="L16" s="68">
        <f t="shared" si="1"/>
        <v>0</v>
      </c>
      <c r="M16" s="68">
        <f t="shared" si="1"/>
        <v>0</v>
      </c>
      <c r="N16" s="68">
        <f t="shared" si="1"/>
        <v>0</v>
      </c>
      <c r="O16" s="68">
        <f t="shared" si="1"/>
        <v>0</v>
      </c>
      <c r="P16" s="68">
        <f t="shared" si="1"/>
        <v>0</v>
      </c>
      <c r="Q16" s="68">
        <f t="shared" si="1"/>
        <v>0</v>
      </c>
    </row>
    <row r="17" spans="1:17" ht="11.45" customHeight="1" x14ac:dyDescent="0.25">
      <c r="A17" s="25" t="s">
        <v>39</v>
      </c>
      <c r="B17" s="79">
        <f t="shared" ref="B17" si="2">SUM(B18,B19,B22)</f>
        <v>0</v>
      </c>
      <c r="C17" s="79">
        <f t="shared" ref="C17:Q17" si="3">SUM(C18,C19,C22)</f>
        <v>0</v>
      </c>
      <c r="D17" s="79">
        <f t="shared" si="3"/>
        <v>0</v>
      </c>
      <c r="E17" s="79">
        <f t="shared" si="3"/>
        <v>0</v>
      </c>
      <c r="F17" s="79">
        <f t="shared" si="3"/>
        <v>0</v>
      </c>
      <c r="G17" s="79">
        <f t="shared" si="3"/>
        <v>0</v>
      </c>
      <c r="H17" s="79">
        <f t="shared" si="3"/>
        <v>0</v>
      </c>
      <c r="I17" s="79">
        <f t="shared" si="3"/>
        <v>0</v>
      </c>
      <c r="J17" s="79">
        <f t="shared" si="3"/>
        <v>0</v>
      </c>
      <c r="K17" s="79">
        <f t="shared" si="3"/>
        <v>0</v>
      </c>
      <c r="L17" s="79">
        <f t="shared" si="3"/>
        <v>0</v>
      </c>
      <c r="M17" s="79">
        <f t="shared" si="3"/>
        <v>0</v>
      </c>
      <c r="N17" s="79">
        <f t="shared" si="3"/>
        <v>0</v>
      </c>
      <c r="O17" s="79">
        <f t="shared" si="3"/>
        <v>0</v>
      </c>
      <c r="P17" s="79">
        <f t="shared" si="3"/>
        <v>0</v>
      </c>
      <c r="Q17" s="79">
        <f t="shared" si="3"/>
        <v>0</v>
      </c>
    </row>
    <row r="18" spans="1:17" ht="11.45" customHeight="1" x14ac:dyDescent="0.25">
      <c r="A18" s="91" t="s">
        <v>21</v>
      </c>
      <c r="B18" s="123">
        <v>0</v>
      </c>
      <c r="C18" s="123">
        <v>0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</row>
    <row r="19" spans="1:17" ht="11.45" customHeight="1" x14ac:dyDescent="0.25">
      <c r="A19" s="19" t="s">
        <v>20</v>
      </c>
      <c r="B19" s="76">
        <f t="shared" ref="B19" si="4">SUM(B20:B21)</f>
        <v>0</v>
      </c>
      <c r="C19" s="76">
        <f t="shared" ref="C19:Q19" si="5">SUM(C20:C21)</f>
        <v>0</v>
      </c>
      <c r="D19" s="76">
        <f t="shared" si="5"/>
        <v>0</v>
      </c>
      <c r="E19" s="76">
        <f t="shared" si="5"/>
        <v>0</v>
      </c>
      <c r="F19" s="76">
        <f t="shared" si="5"/>
        <v>0</v>
      </c>
      <c r="G19" s="76">
        <f t="shared" si="5"/>
        <v>0</v>
      </c>
      <c r="H19" s="76">
        <f t="shared" si="5"/>
        <v>0</v>
      </c>
      <c r="I19" s="76">
        <f t="shared" si="5"/>
        <v>0</v>
      </c>
      <c r="J19" s="76">
        <f t="shared" si="5"/>
        <v>0</v>
      </c>
      <c r="K19" s="76">
        <f t="shared" si="5"/>
        <v>0</v>
      </c>
      <c r="L19" s="76">
        <f t="shared" si="5"/>
        <v>0</v>
      </c>
      <c r="M19" s="76">
        <f t="shared" si="5"/>
        <v>0</v>
      </c>
      <c r="N19" s="76">
        <f t="shared" si="5"/>
        <v>0</v>
      </c>
      <c r="O19" s="76">
        <f t="shared" si="5"/>
        <v>0</v>
      </c>
      <c r="P19" s="76">
        <f t="shared" si="5"/>
        <v>0</v>
      </c>
      <c r="Q19" s="76">
        <f t="shared" si="5"/>
        <v>0</v>
      </c>
    </row>
    <row r="20" spans="1:17" ht="11.45" customHeight="1" x14ac:dyDescent="0.25">
      <c r="A20" s="62" t="s">
        <v>118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1:17" ht="11.45" customHeight="1" x14ac:dyDescent="0.25">
      <c r="A21" s="62" t="s">
        <v>16</v>
      </c>
      <c r="B21" s="77">
        <v>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0</v>
      </c>
      <c r="C23" s="79">
        <f t="shared" ref="C23:Q23" si="7">SUM(C24:C25)</f>
        <v>0</v>
      </c>
      <c r="D23" s="79">
        <f t="shared" si="7"/>
        <v>0</v>
      </c>
      <c r="E23" s="79">
        <f t="shared" si="7"/>
        <v>0</v>
      </c>
      <c r="F23" s="79">
        <f t="shared" si="7"/>
        <v>0</v>
      </c>
      <c r="G23" s="79">
        <f t="shared" si="7"/>
        <v>0</v>
      </c>
      <c r="H23" s="79">
        <f t="shared" si="7"/>
        <v>0</v>
      </c>
      <c r="I23" s="79">
        <f t="shared" si="7"/>
        <v>0</v>
      </c>
      <c r="J23" s="79">
        <f t="shared" si="7"/>
        <v>0</v>
      </c>
      <c r="K23" s="79">
        <f t="shared" si="7"/>
        <v>0</v>
      </c>
      <c r="L23" s="79">
        <f t="shared" si="7"/>
        <v>0</v>
      </c>
      <c r="M23" s="79">
        <f t="shared" si="7"/>
        <v>0</v>
      </c>
      <c r="N23" s="79">
        <f t="shared" si="7"/>
        <v>0</v>
      </c>
      <c r="O23" s="79">
        <f t="shared" si="7"/>
        <v>0</v>
      </c>
      <c r="P23" s="79">
        <f t="shared" si="7"/>
        <v>0</v>
      </c>
      <c r="Q23" s="79">
        <f t="shared" si="7"/>
        <v>0</v>
      </c>
    </row>
    <row r="24" spans="1:17" ht="11.45" customHeight="1" x14ac:dyDescent="0.25">
      <c r="A24" s="116" t="s">
        <v>118</v>
      </c>
      <c r="B24" s="77">
        <v>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1:17" ht="11.45" customHeight="1" x14ac:dyDescent="0.25">
      <c r="A25" s="93" t="s">
        <v>16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 t="str">
        <f>IF(B17=0,"",B17/TrRail_act!B15*100)</f>
        <v/>
      </c>
      <c r="C30" s="79" t="str">
        <f>IF(C17=0,"",C17/TrRail_act!C15*100)</f>
        <v/>
      </c>
      <c r="D30" s="79" t="str">
        <f>IF(D17=0,"",D17/TrRail_act!D15*100)</f>
        <v/>
      </c>
      <c r="E30" s="79" t="str">
        <f>IF(E17=0,"",E17/TrRail_act!E15*100)</f>
        <v/>
      </c>
      <c r="F30" s="79" t="str">
        <f>IF(F17=0,"",F17/TrRail_act!F15*100)</f>
        <v/>
      </c>
      <c r="G30" s="79" t="str">
        <f>IF(G17=0,"",G17/TrRail_act!G15*100)</f>
        <v/>
      </c>
      <c r="H30" s="79" t="str">
        <f>IF(H17=0,"",H17/TrRail_act!H15*100)</f>
        <v/>
      </c>
      <c r="I30" s="79" t="str">
        <f>IF(I17=0,"",I17/TrRail_act!I15*100)</f>
        <v/>
      </c>
      <c r="J30" s="79" t="str">
        <f>IF(J17=0,"",J17/TrRail_act!J15*100)</f>
        <v/>
      </c>
      <c r="K30" s="79" t="str">
        <f>IF(K17=0,"",K17/TrRail_act!K15*100)</f>
        <v/>
      </c>
      <c r="L30" s="79" t="str">
        <f>IF(L17=0,"",L17/TrRail_act!L15*100)</f>
        <v/>
      </c>
      <c r="M30" s="79" t="str">
        <f>IF(M17=0,"",M17/TrRail_act!M15*100)</f>
        <v/>
      </c>
      <c r="N30" s="79" t="str">
        <f>IF(N17=0,"",N17/TrRail_act!N15*100)</f>
        <v/>
      </c>
      <c r="O30" s="79" t="str">
        <f>IF(O17=0,"",O17/TrRail_act!O15*100)</f>
        <v/>
      </c>
      <c r="P30" s="79" t="str">
        <f>IF(P17=0,"",P17/TrRail_act!P15*100)</f>
        <v/>
      </c>
      <c r="Q30" s="79" t="str">
        <f>IF(Q17=0,"",Q17/TrRail_act!Q15*100)</f>
        <v/>
      </c>
    </row>
    <row r="31" spans="1:17" ht="11.45" customHeight="1" x14ac:dyDescent="0.25">
      <c r="A31" s="91" t="s">
        <v>21</v>
      </c>
      <c r="B31" s="123" t="str">
        <f>IF(B18=0,"",B18/TrRail_act!B16*100)</f>
        <v/>
      </c>
      <c r="C31" s="123" t="str">
        <f>IF(C18=0,"",C18/TrRail_act!C16*100)</f>
        <v/>
      </c>
      <c r="D31" s="123" t="str">
        <f>IF(D18=0,"",D18/TrRail_act!D16*100)</f>
        <v/>
      </c>
      <c r="E31" s="123" t="str">
        <f>IF(E18=0,"",E18/TrRail_act!E16*100)</f>
        <v/>
      </c>
      <c r="F31" s="123" t="str">
        <f>IF(F18=0,"",F18/TrRail_act!F16*100)</f>
        <v/>
      </c>
      <c r="G31" s="123" t="str">
        <f>IF(G18=0,"",G18/TrRail_act!G16*100)</f>
        <v/>
      </c>
      <c r="H31" s="123" t="str">
        <f>IF(H18=0,"",H18/TrRail_act!H16*100)</f>
        <v/>
      </c>
      <c r="I31" s="123" t="str">
        <f>IF(I18=0,"",I18/TrRail_act!I16*100)</f>
        <v/>
      </c>
      <c r="J31" s="123" t="str">
        <f>IF(J18=0,"",J18/TrRail_act!J16*100)</f>
        <v/>
      </c>
      <c r="K31" s="123" t="str">
        <f>IF(K18=0,"",K18/TrRail_act!K16*100)</f>
        <v/>
      </c>
      <c r="L31" s="123" t="str">
        <f>IF(L18=0,"",L18/TrRail_act!L16*100)</f>
        <v/>
      </c>
      <c r="M31" s="123" t="str">
        <f>IF(M18=0,"",M18/TrRail_act!M16*100)</f>
        <v/>
      </c>
      <c r="N31" s="123" t="str">
        <f>IF(N18=0,"",N18/TrRail_act!N16*100)</f>
        <v/>
      </c>
      <c r="O31" s="123" t="str">
        <f>IF(O18=0,"",O18/TrRail_act!O16*100)</f>
        <v/>
      </c>
      <c r="P31" s="123" t="str">
        <f>IF(P18=0,"",P18/TrRail_act!P16*100)</f>
        <v/>
      </c>
      <c r="Q31" s="123" t="str">
        <f>IF(Q18=0,"",Q18/TrRail_act!Q16*100)</f>
        <v/>
      </c>
    </row>
    <row r="32" spans="1:17" ht="11.45" customHeight="1" x14ac:dyDescent="0.25">
      <c r="A32" s="19" t="s">
        <v>20</v>
      </c>
      <c r="B32" s="76" t="str">
        <f>IF(B19=0,"",B19/TrRail_act!B17*100)</f>
        <v/>
      </c>
      <c r="C32" s="76" t="str">
        <f>IF(C19=0,"",C19/TrRail_act!C17*100)</f>
        <v/>
      </c>
      <c r="D32" s="76" t="str">
        <f>IF(D19=0,"",D19/TrRail_act!D17*100)</f>
        <v/>
      </c>
      <c r="E32" s="76" t="str">
        <f>IF(E19=0,"",E19/TrRail_act!E17*100)</f>
        <v/>
      </c>
      <c r="F32" s="76" t="str">
        <f>IF(F19=0,"",F19/TrRail_act!F17*100)</f>
        <v/>
      </c>
      <c r="G32" s="76" t="str">
        <f>IF(G19=0,"",G19/TrRail_act!G17*100)</f>
        <v/>
      </c>
      <c r="H32" s="76" t="str">
        <f>IF(H19=0,"",H19/TrRail_act!H17*100)</f>
        <v/>
      </c>
      <c r="I32" s="76" t="str">
        <f>IF(I19=0,"",I19/TrRail_act!I17*100)</f>
        <v/>
      </c>
      <c r="J32" s="76" t="str">
        <f>IF(J19=0,"",J19/TrRail_act!J17*100)</f>
        <v/>
      </c>
      <c r="K32" s="76" t="str">
        <f>IF(K19=0,"",K19/TrRail_act!K17*100)</f>
        <v/>
      </c>
      <c r="L32" s="76" t="str">
        <f>IF(L19=0,"",L19/TrRail_act!L17*100)</f>
        <v/>
      </c>
      <c r="M32" s="76" t="str">
        <f>IF(M19=0,"",M19/TrRail_act!M17*100)</f>
        <v/>
      </c>
      <c r="N32" s="76" t="str">
        <f>IF(N19=0,"",N19/TrRail_act!N17*100)</f>
        <v/>
      </c>
      <c r="O32" s="76" t="str">
        <f>IF(O19=0,"",O19/TrRail_act!O17*100)</f>
        <v/>
      </c>
      <c r="P32" s="76" t="str">
        <f>IF(P19=0,"",P19/TrRail_act!P17*100)</f>
        <v/>
      </c>
      <c r="Q32" s="76" t="str">
        <f>IF(Q19=0,"",Q19/TrRail_act!Q17*100)</f>
        <v/>
      </c>
    </row>
    <row r="33" spans="1:17" ht="11.45" customHeight="1" x14ac:dyDescent="0.25">
      <c r="A33" s="62" t="s">
        <v>17</v>
      </c>
      <c r="B33" s="77" t="str">
        <f>IF(B20=0,"",B20/TrRail_act!B18*100)</f>
        <v/>
      </c>
      <c r="C33" s="77" t="str">
        <f>IF(C20=0,"",C20/TrRail_act!C18*100)</f>
        <v/>
      </c>
      <c r="D33" s="77" t="str">
        <f>IF(D20=0,"",D20/TrRail_act!D18*100)</f>
        <v/>
      </c>
      <c r="E33" s="77" t="str">
        <f>IF(E20=0,"",E20/TrRail_act!E18*100)</f>
        <v/>
      </c>
      <c r="F33" s="77" t="str">
        <f>IF(F20=0,"",F20/TrRail_act!F18*100)</f>
        <v/>
      </c>
      <c r="G33" s="77" t="str">
        <f>IF(G20=0,"",G20/TrRail_act!G18*100)</f>
        <v/>
      </c>
      <c r="H33" s="77" t="str">
        <f>IF(H20=0,"",H20/TrRail_act!H18*100)</f>
        <v/>
      </c>
      <c r="I33" s="77" t="str">
        <f>IF(I20=0,"",I20/TrRail_act!I18*100)</f>
        <v/>
      </c>
      <c r="J33" s="77" t="str">
        <f>IF(J20=0,"",J20/TrRail_act!J18*100)</f>
        <v/>
      </c>
      <c r="K33" s="77" t="str">
        <f>IF(K20=0,"",K20/TrRail_act!K18*100)</f>
        <v/>
      </c>
      <c r="L33" s="77" t="str">
        <f>IF(L20=0,"",L20/TrRail_act!L18*100)</f>
        <v/>
      </c>
      <c r="M33" s="77" t="str">
        <f>IF(M20=0,"",M20/TrRail_act!M18*100)</f>
        <v/>
      </c>
      <c r="N33" s="77" t="str">
        <f>IF(N20=0,"",N20/TrRail_act!N18*100)</f>
        <v/>
      </c>
      <c r="O33" s="77" t="str">
        <f>IF(O20=0,"",O20/TrRail_act!O18*100)</f>
        <v/>
      </c>
      <c r="P33" s="77" t="str">
        <f>IF(P20=0,"",P20/TrRail_act!P18*100)</f>
        <v/>
      </c>
      <c r="Q33" s="77" t="str">
        <f>IF(Q20=0,"",Q20/TrRail_act!Q18*100)</f>
        <v/>
      </c>
    </row>
    <row r="34" spans="1:17" ht="11.45" customHeight="1" x14ac:dyDescent="0.25">
      <c r="A34" s="62" t="s">
        <v>16</v>
      </c>
      <c r="B34" s="77" t="str">
        <f>IF(B21=0,"",B21/TrRail_act!B19*100)</f>
        <v/>
      </c>
      <c r="C34" s="77" t="str">
        <f>IF(C21=0,"",C21/TrRail_act!C19*100)</f>
        <v/>
      </c>
      <c r="D34" s="77" t="str">
        <f>IF(D21=0,"",D21/TrRail_act!D19*100)</f>
        <v/>
      </c>
      <c r="E34" s="77" t="str">
        <f>IF(E21=0,"",E21/TrRail_act!E19*100)</f>
        <v/>
      </c>
      <c r="F34" s="77" t="str">
        <f>IF(F21=0,"",F21/TrRail_act!F19*100)</f>
        <v/>
      </c>
      <c r="G34" s="77" t="str">
        <f>IF(G21=0,"",G21/TrRail_act!G19*100)</f>
        <v/>
      </c>
      <c r="H34" s="77" t="str">
        <f>IF(H21=0,"",H21/TrRail_act!H19*100)</f>
        <v/>
      </c>
      <c r="I34" s="77" t="str">
        <f>IF(I21=0,"",I21/TrRail_act!I19*100)</f>
        <v/>
      </c>
      <c r="J34" s="77" t="str">
        <f>IF(J21=0,"",J21/TrRail_act!J19*100)</f>
        <v/>
      </c>
      <c r="K34" s="77" t="str">
        <f>IF(K21=0,"",K21/TrRail_act!K19*100)</f>
        <v/>
      </c>
      <c r="L34" s="77" t="str">
        <f>IF(L21=0,"",L21/TrRail_act!L19*100)</f>
        <v/>
      </c>
      <c r="M34" s="77" t="str">
        <f>IF(M21=0,"",M21/TrRail_act!M19*100)</f>
        <v/>
      </c>
      <c r="N34" s="77" t="str">
        <f>IF(N21=0,"",N21/TrRail_act!N19*100)</f>
        <v/>
      </c>
      <c r="O34" s="77" t="str">
        <f>IF(O21=0,"",O21/TrRail_act!O19*100)</f>
        <v/>
      </c>
      <c r="P34" s="77" t="str">
        <f>IF(P21=0,"",P21/TrRail_act!P19*100)</f>
        <v/>
      </c>
      <c r="Q34" s="77" t="str">
        <f>IF(Q21=0,"",Q21/TrRail_act!Q19*100)</f>
        <v/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 t="str">
        <f>IF(B23=0,"",B23/TrRail_act!B21*100)</f>
        <v/>
      </c>
      <c r="C36" s="79" t="str">
        <f>IF(C23=0,"",C23/TrRail_act!C21*100)</f>
        <v/>
      </c>
      <c r="D36" s="79" t="str">
        <f>IF(D23=0,"",D23/TrRail_act!D21*100)</f>
        <v/>
      </c>
      <c r="E36" s="79" t="str">
        <f>IF(E23=0,"",E23/TrRail_act!E21*100)</f>
        <v/>
      </c>
      <c r="F36" s="79" t="str">
        <f>IF(F23=0,"",F23/TrRail_act!F21*100)</f>
        <v/>
      </c>
      <c r="G36" s="79" t="str">
        <f>IF(G23=0,"",G23/TrRail_act!G21*100)</f>
        <v/>
      </c>
      <c r="H36" s="79" t="str">
        <f>IF(H23=0,"",H23/TrRail_act!H21*100)</f>
        <v/>
      </c>
      <c r="I36" s="79" t="str">
        <f>IF(I23=0,"",I23/TrRail_act!I21*100)</f>
        <v/>
      </c>
      <c r="J36" s="79" t="str">
        <f>IF(J23=0,"",J23/TrRail_act!J21*100)</f>
        <v/>
      </c>
      <c r="K36" s="79" t="str">
        <f>IF(K23=0,"",K23/TrRail_act!K21*100)</f>
        <v/>
      </c>
      <c r="L36" s="79" t="str">
        <f>IF(L23=0,"",L23/TrRail_act!L21*100)</f>
        <v/>
      </c>
      <c r="M36" s="79" t="str">
        <f>IF(M23=0,"",M23/TrRail_act!M21*100)</f>
        <v/>
      </c>
      <c r="N36" s="79" t="str">
        <f>IF(N23=0,"",N23/TrRail_act!N21*100)</f>
        <v/>
      </c>
      <c r="O36" s="79" t="str">
        <f>IF(O23=0,"",O23/TrRail_act!O21*100)</f>
        <v/>
      </c>
      <c r="P36" s="79" t="str">
        <f>IF(P23=0,"",P23/TrRail_act!P21*100)</f>
        <v/>
      </c>
      <c r="Q36" s="79" t="str">
        <f>IF(Q23=0,"",Q23/TrRail_act!Q21*100)</f>
        <v/>
      </c>
    </row>
    <row r="37" spans="1:17" ht="11.45" customHeight="1" x14ac:dyDescent="0.25">
      <c r="A37" s="116" t="s">
        <v>17</v>
      </c>
      <c r="B37" s="77" t="str">
        <f>IF(B24=0,"",B24/TrRail_act!B22*100)</f>
        <v/>
      </c>
      <c r="C37" s="77" t="str">
        <f>IF(C24=0,"",C24/TrRail_act!C22*100)</f>
        <v/>
      </c>
      <c r="D37" s="77" t="str">
        <f>IF(D24=0,"",D24/TrRail_act!D22*100)</f>
        <v/>
      </c>
      <c r="E37" s="77" t="str">
        <f>IF(E24=0,"",E24/TrRail_act!E22*100)</f>
        <v/>
      </c>
      <c r="F37" s="77" t="str">
        <f>IF(F24=0,"",F24/TrRail_act!F22*100)</f>
        <v/>
      </c>
      <c r="G37" s="77" t="str">
        <f>IF(G24=0,"",G24/TrRail_act!G22*100)</f>
        <v/>
      </c>
      <c r="H37" s="77" t="str">
        <f>IF(H24=0,"",H24/TrRail_act!H22*100)</f>
        <v/>
      </c>
      <c r="I37" s="77" t="str">
        <f>IF(I24=0,"",I24/TrRail_act!I22*100)</f>
        <v/>
      </c>
      <c r="J37" s="77" t="str">
        <f>IF(J24=0,"",J24/TrRail_act!J22*100)</f>
        <v/>
      </c>
      <c r="K37" s="77" t="str">
        <f>IF(K24=0,"",K24/TrRail_act!K22*100)</f>
        <v/>
      </c>
      <c r="L37" s="77" t="str">
        <f>IF(L24=0,"",L24/TrRail_act!L22*100)</f>
        <v/>
      </c>
      <c r="M37" s="77" t="str">
        <f>IF(M24=0,"",M24/TrRail_act!M22*100)</f>
        <v/>
      </c>
      <c r="N37" s="77" t="str">
        <f>IF(N24=0,"",N24/TrRail_act!N22*100)</f>
        <v/>
      </c>
      <c r="O37" s="77" t="str">
        <f>IF(O24=0,"",O24/TrRail_act!O22*100)</f>
        <v/>
      </c>
      <c r="P37" s="77" t="str">
        <f>IF(P24=0,"",P24/TrRail_act!P22*100)</f>
        <v/>
      </c>
      <c r="Q37" s="77" t="str">
        <f>IF(Q24=0,"",Q24/TrRail_act!Q22*100)</f>
        <v/>
      </c>
    </row>
    <row r="38" spans="1:17" ht="11.45" customHeight="1" x14ac:dyDescent="0.25">
      <c r="A38" s="93" t="s">
        <v>16</v>
      </c>
      <c r="B38" s="74" t="str">
        <f>IF(B25=0,"",B25/TrRail_act!B23*100)</f>
        <v/>
      </c>
      <c r="C38" s="74" t="str">
        <f>IF(C25=0,"",C25/TrRail_act!C23*100)</f>
        <v/>
      </c>
      <c r="D38" s="74" t="str">
        <f>IF(D25=0,"",D25/TrRail_act!D23*100)</f>
        <v/>
      </c>
      <c r="E38" s="74" t="str">
        <f>IF(E25=0,"",E25/TrRail_act!E23*100)</f>
        <v/>
      </c>
      <c r="F38" s="74" t="str">
        <f>IF(F25=0,"",F25/TrRail_act!F23*100)</f>
        <v/>
      </c>
      <c r="G38" s="74" t="str">
        <f>IF(G25=0,"",G25/TrRail_act!G23*100)</f>
        <v/>
      </c>
      <c r="H38" s="74" t="str">
        <f>IF(H25=0,"",H25/TrRail_act!H23*100)</f>
        <v/>
      </c>
      <c r="I38" s="74" t="str">
        <f>IF(I25=0,"",I25/TrRail_act!I23*100)</f>
        <v/>
      </c>
      <c r="J38" s="74" t="str">
        <f>IF(J25=0,"",J25/TrRail_act!J23*100)</f>
        <v/>
      </c>
      <c r="K38" s="74" t="str">
        <f>IF(K25=0,"",K25/TrRail_act!K23*100)</f>
        <v/>
      </c>
      <c r="L38" s="74" t="str">
        <f>IF(L25=0,"",L25/TrRail_act!L23*100)</f>
        <v/>
      </c>
      <c r="M38" s="74" t="str">
        <f>IF(M25=0,"",M25/TrRail_act!M23*100)</f>
        <v/>
      </c>
      <c r="N38" s="74" t="str">
        <f>IF(N25=0,"",N25/TrRail_act!N23*100)</f>
        <v/>
      </c>
      <c r="O38" s="74" t="str">
        <f>IF(O25=0,"",O25/TrRail_act!O23*100)</f>
        <v/>
      </c>
      <c r="P38" s="74" t="str">
        <f>IF(P25=0,"",P25/TrRail_act!P23*100)</f>
        <v/>
      </c>
      <c r="Q38" s="74" t="str">
        <f>IF(Q25=0,"",Q25/TrRail_act!Q23*100)</f>
        <v/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 t="str">
        <f>IF(B17=0,"",B17/TrRail_act!B4*1000)</f>
        <v/>
      </c>
      <c r="C41" s="79" t="str">
        <f>IF(C17=0,"",C17/TrRail_act!C4*1000)</f>
        <v/>
      </c>
      <c r="D41" s="79" t="str">
        <f>IF(D17=0,"",D17/TrRail_act!D4*1000)</f>
        <v/>
      </c>
      <c r="E41" s="79" t="str">
        <f>IF(E17=0,"",E17/TrRail_act!E4*1000)</f>
        <v/>
      </c>
      <c r="F41" s="79" t="str">
        <f>IF(F17=0,"",F17/TrRail_act!F4*1000)</f>
        <v/>
      </c>
      <c r="G41" s="79" t="str">
        <f>IF(G17=0,"",G17/TrRail_act!G4*1000)</f>
        <v/>
      </c>
      <c r="H41" s="79" t="str">
        <f>IF(H17=0,"",H17/TrRail_act!H4*1000)</f>
        <v/>
      </c>
      <c r="I41" s="79" t="str">
        <f>IF(I17=0,"",I17/TrRail_act!I4*1000)</f>
        <v/>
      </c>
      <c r="J41" s="79" t="str">
        <f>IF(J17=0,"",J17/TrRail_act!J4*1000)</f>
        <v/>
      </c>
      <c r="K41" s="79" t="str">
        <f>IF(K17=0,"",K17/TrRail_act!K4*1000)</f>
        <v/>
      </c>
      <c r="L41" s="79" t="str">
        <f>IF(L17=0,"",L17/TrRail_act!L4*1000)</f>
        <v/>
      </c>
      <c r="M41" s="79" t="str">
        <f>IF(M17=0,"",M17/TrRail_act!M4*1000)</f>
        <v/>
      </c>
      <c r="N41" s="79" t="str">
        <f>IF(N17=0,"",N17/TrRail_act!N4*1000)</f>
        <v/>
      </c>
      <c r="O41" s="79" t="str">
        <f>IF(O17=0,"",O17/TrRail_act!O4*1000)</f>
        <v/>
      </c>
      <c r="P41" s="79" t="str">
        <f>IF(P17=0,"",P17/TrRail_act!P4*1000)</f>
        <v/>
      </c>
      <c r="Q41" s="79" t="str">
        <f>IF(Q17=0,"",Q17/TrRail_act!Q4*1000)</f>
        <v/>
      </c>
    </row>
    <row r="42" spans="1:17" ht="11.45" customHeight="1" x14ac:dyDescent="0.25">
      <c r="A42" s="91" t="s">
        <v>21</v>
      </c>
      <c r="B42" s="123" t="str">
        <f>IF(B18=0,"",B18/TrRail_act!B5*1000)</f>
        <v/>
      </c>
      <c r="C42" s="123" t="str">
        <f>IF(C18=0,"",C18/TrRail_act!C5*1000)</f>
        <v/>
      </c>
      <c r="D42" s="123" t="str">
        <f>IF(D18=0,"",D18/TrRail_act!D5*1000)</f>
        <v/>
      </c>
      <c r="E42" s="123" t="str">
        <f>IF(E18=0,"",E18/TrRail_act!E5*1000)</f>
        <v/>
      </c>
      <c r="F42" s="123" t="str">
        <f>IF(F18=0,"",F18/TrRail_act!F5*1000)</f>
        <v/>
      </c>
      <c r="G42" s="123" t="str">
        <f>IF(G18=0,"",G18/TrRail_act!G5*1000)</f>
        <v/>
      </c>
      <c r="H42" s="123" t="str">
        <f>IF(H18=0,"",H18/TrRail_act!H5*1000)</f>
        <v/>
      </c>
      <c r="I42" s="123" t="str">
        <f>IF(I18=0,"",I18/TrRail_act!I5*1000)</f>
        <v/>
      </c>
      <c r="J42" s="123" t="str">
        <f>IF(J18=0,"",J18/TrRail_act!J5*1000)</f>
        <v/>
      </c>
      <c r="K42" s="123" t="str">
        <f>IF(K18=0,"",K18/TrRail_act!K5*1000)</f>
        <v/>
      </c>
      <c r="L42" s="123" t="str">
        <f>IF(L18=0,"",L18/TrRail_act!L5*1000)</f>
        <v/>
      </c>
      <c r="M42" s="123" t="str">
        <f>IF(M18=0,"",M18/TrRail_act!M5*1000)</f>
        <v/>
      </c>
      <c r="N42" s="123" t="str">
        <f>IF(N18=0,"",N18/TrRail_act!N5*1000)</f>
        <v/>
      </c>
      <c r="O42" s="123" t="str">
        <f>IF(O18=0,"",O18/TrRail_act!O5*1000)</f>
        <v/>
      </c>
      <c r="P42" s="123" t="str">
        <f>IF(P18=0,"",P18/TrRail_act!P5*1000)</f>
        <v/>
      </c>
      <c r="Q42" s="123" t="str">
        <f>IF(Q18=0,"",Q18/TrRail_act!Q5*1000)</f>
        <v/>
      </c>
    </row>
    <row r="43" spans="1:17" ht="11.45" customHeight="1" x14ac:dyDescent="0.25">
      <c r="A43" s="19" t="s">
        <v>20</v>
      </c>
      <c r="B43" s="76" t="str">
        <f>IF(B19=0,"",B19/TrRail_act!B6*1000)</f>
        <v/>
      </c>
      <c r="C43" s="76" t="str">
        <f>IF(C19=0,"",C19/TrRail_act!C6*1000)</f>
        <v/>
      </c>
      <c r="D43" s="76" t="str">
        <f>IF(D19=0,"",D19/TrRail_act!D6*1000)</f>
        <v/>
      </c>
      <c r="E43" s="76" t="str">
        <f>IF(E19=0,"",E19/TrRail_act!E6*1000)</f>
        <v/>
      </c>
      <c r="F43" s="76" t="str">
        <f>IF(F19=0,"",F19/TrRail_act!F6*1000)</f>
        <v/>
      </c>
      <c r="G43" s="76" t="str">
        <f>IF(G19=0,"",G19/TrRail_act!G6*1000)</f>
        <v/>
      </c>
      <c r="H43" s="76" t="str">
        <f>IF(H19=0,"",H19/TrRail_act!H6*1000)</f>
        <v/>
      </c>
      <c r="I43" s="76" t="str">
        <f>IF(I19=0,"",I19/TrRail_act!I6*1000)</f>
        <v/>
      </c>
      <c r="J43" s="76" t="str">
        <f>IF(J19=0,"",J19/TrRail_act!J6*1000)</f>
        <v/>
      </c>
      <c r="K43" s="76" t="str">
        <f>IF(K19=0,"",K19/TrRail_act!K6*1000)</f>
        <v/>
      </c>
      <c r="L43" s="76" t="str">
        <f>IF(L19=0,"",L19/TrRail_act!L6*1000)</f>
        <v/>
      </c>
      <c r="M43" s="76" t="str">
        <f>IF(M19=0,"",M19/TrRail_act!M6*1000)</f>
        <v/>
      </c>
      <c r="N43" s="76" t="str">
        <f>IF(N19=0,"",N19/TrRail_act!N6*1000)</f>
        <v/>
      </c>
      <c r="O43" s="76" t="str">
        <f>IF(O19=0,"",O19/TrRail_act!O6*1000)</f>
        <v/>
      </c>
      <c r="P43" s="76" t="str">
        <f>IF(P19=0,"",P19/TrRail_act!P6*1000)</f>
        <v/>
      </c>
      <c r="Q43" s="76" t="str">
        <f>IF(Q19=0,"",Q19/TrRail_act!Q6*1000)</f>
        <v/>
      </c>
    </row>
    <row r="44" spans="1:17" ht="11.45" customHeight="1" x14ac:dyDescent="0.25">
      <c r="A44" s="62" t="s">
        <v>17</v>
      </c>
      <c r="B44" s="77" t="str">
        <f>IF(B20=0,"",B20/TrRail_act!B7*1000)</f>
        <v/>
      </c>
      <c r="C44" s="77" t="str">
        <f>IF(C20=0,"",C20/TrRail_act!C7*1000)</f>
        <v/>
      </c>
      <c r="D44" s="77" t="str">
        <f>IF(D20=0,"",D20/TrRail_act!D7*1000)</f>
        <v/>
      </c>
      <c r="E44" s="77" t="str">
        <f>IF(E20=0,"",E20/TrRail_act!E7*1000)</f>
        <v/>
      </c>
      <c r="F44" s="77" t="str">
        <f>IF(F20=0,"",F20/TrRail_act!F7*1000)</f>
        <v/>
      </c>
      <c r="G44" s="77" t="str">
        <f>IF(G20=0,"",G20/TrRail_act!G7*1000)</f>
        <v/>
      </c>
      <c r="H44" s="77" t="str">
        <f>IF(H20=0,"",H20/TrRail_act!H7*1000)</f>
        <v/>
      </c>
      <c r="I44" s="77" t="str">
        <f>IF(I20=0,"",I20/TrRail_act!I7*1000)</f>
        <v/>
      </c>
      <c r="J44" s="77" t="str">
        <f>IF(J20=0,"",J20/TrRail_act!J7*1000)</f>
        <v/>
      </c>
      <c r="K44" s="77" t="str">
        <f>IF(K20=0,"",K20/TrRail_act!K7*1000)</f>
        <v/>
      </c>
      <c r="L44" s="77" t="str">
        <f>IF(L20=0,"",L20/TrRail_act!L7*1000)</f>
        <v/>
      </c>
      <c r="M44" s="77" t="str">
        <f>IF(M20=0,"",M20/TrRail_act!M7*1000)</f>
        <v/>
      </c>
      <c r="N44" s="77" t="str">
        <f>IF(N20=0,"",N20/TrRail_act!N7*1000)</f>
        <v/>
      </c>
      <c r="O44" s="77" t="str">
        <f>IF(O20=0,"",O20/TrRail_act!O7*1000)</f>
        <v/>
      </c>
      <c r="P44" s="77" t="str">
        <f>IF(P20=0,"",P20/TrRail_act!P7*1000)</f>
        <v/>
      </c>
      <c r="Q44" s="77" t="str">
        <f>IF(Q20=0,"",Q20/TrRail_act!Q7*1000)</f>
        <v/>
      </c>
    </row>
    <row r="45" spans="1:17" ht="11.45" customHeight="1" x14ac:dyDescent="0.25">
      <c r="A45" s="62" t="s">
        <v>16</v>
      </c>
      <c r="B45" s="77" t="str">
        <f>IF(B21=0,"",B21/TrRail_act!B8*1000)</f>
        <v/>
      </c>
      <c r="C45" s="77" t="str">
        <f>IF(C21=0,"",C21/TrRail_act!C8*1000)</f>
        <v/>
      </c>
      <c r="D45" s="77" t="str">
        <f>IF(D21=0,"",D21/TrRail_act!D8*1000)</f>
        <v/>
      </c>
      <c r="E45" s="77" t="str">
        <f>IF(E21=0,"",E21/TrRail_act!E8*1000)</f>
        <v/>
      </c>
      <c r="F45" s="77" t="str">
        <f>IF(F21=0,"",F21/TrRail_act!F8*1000)</f>
        <v/>
      </c>
      <c r="G45" s="77" t="str">
        <f>IF(G21=0,"",G21/TrRail_act!G8*1000)</f>
        <v/>
      </c>
      <c r="H45" s="77" t="str">
        <f>IF(H21=0,"",H21/TrRail_act!H8*1000)</f>
        <v/>
      </c>
      <c r="I45" s="77" t="str">
        <f>IF(I21=0,"",I21/TrRail_act!I8*1000)</f>
        <v/>
      </c>
      <c r="J45" s="77" t="str">
        <f>IF(J21=0,"",J21/TrRail_act!J8*1000)</f>
        <v/>
      </c>
      <c r="K45" s="77" t="str">
        <f>IF(K21=0,"",K21/TrRail_act!K8*1000)</f>
        <v/>
      </c>
      <c r="L45" s="77" t="str">
        <f>IF(L21=0,"",L21/TrRail_act!L8*1000)</f>
        <v/>
      </c>
      <c r="M45" s="77" t="str">
        <f>IF(M21=0,"",M21/TrRail_act!M8*1000)</f>
        <v/>
      </c>
      <c r="N45" s="77" t="str">
        <f>IF(N21=0,"",N21/TrRail_act!N8*1000)</f>
        <v/>
      </c>
      <c r="O45" s="77" t="str">
        <f>IF(O21=0,"",O21/TrRail_act!O8*1000)</f>
        <v/>
      </c>
      <c r="P45" s="77" t="str">
        <f>IF(P21=0,"",P21/TrRail_act!P8*1000)</f>
        <v/>
      </c>
      <c r="Q45" s="77" t="str">
        <f>IF(Q21=0,"",Q21/TrRail_act!Q8*1000)</f>
        <v/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 t="str">
        <f>IF(B23=0,"",B23/TrRail_act!B10*1000)</f>
        <v/>
      </c>
      <c r="C47" s="79" t="str">
        <f>IF(C23=0,"",C23/TrRail_act!C10*1000)</f>
        <v/>
      </c>
      <c r="D47" s="79" t="str">
        <f>IF(D23=0,"",D23/TrRail_act!D10*1000)</f>
        <v/>
      </c>
      <c r="E47" s="79" t="str">
        <f>IF(E23=0,"",E23/TrRail_act!E10*1000)</f>
        <v/>
      </c>
      <c r="F47" s="79" t="str">
        <f>IF(F23=0,"",F23/TrRail_act!F10*1000)</f>
        <v/>
      </c>
      <c r="G47" s="79" t="str">
        <f>IF(G23=0,"",G23/TrRail_act!G10*1000)</f>
        <v/>
      </c>
      <c r="H47" s="79" t="str">
        <f>IF(H23=0,"",H23/TrRail_act!H10*1000)</f>
        <v/>
      </c>
      <c r="I47" s="79" t="str">
        <f>IF(I23=0,"",I23/TrRail_act!I10*1000)</f>
        <v/>
      </c>
      <c r="J47" s="79" t="str">
        <f>IF(J23=0,"",J23/TrRail_act!J10*1000)</f>
        <v/>
      </c>
      <c r="K47" s="79" t="str">
        <f>IF(K23=0,"",K23/TrRail_act!K10*1000)</f>
        <v/>
      </c>
      <c r="L47" s="79" t="str">
        <f>IF(L23=0,"",L23/TrRail_act!L10*1000)</f>
        <v/>
      </c>
      <c r="M47" s="79" t="str">
        <f>IF(M23=0,"",M23/TrRail_act!M10*1000)</f>
        <v/>
      </c>
      <c r="N47" s="79" t="str">
        <f>IF(N23=0,"",N23/TrRail_act!N10*1000)</f>
        <v/>
      </c>
      <c r="O47" s="79" t="str">
        <f>IF(O23=0,"",O23/TrRail_act!O10*1000)</f>
        <v/>
      </c>
      <c r="P47" s="79" t="str">
        <f>IF(P23=0,"",P23/TrRail_act!P10*1000)</f>
        <v/>
      </c>
      <c r="Q47" s="79" t="str">
        <f>IF(Q23=0,"",Q23/TrRail_act!Q10*1000)</f>
        <v/>
      </c>
    </row>
    <row r="48" spans="1:17" ht="11.45" customHeight="1" x14ac:dyDescent="0.25">
      <c r="A48" s="116" t="s">
        <v>17</v>
      </c>
      <c r="B48" s="77" t="str">
        <f>IF(B24=0,"",B24/TrRail_act!B11*1000)</f>
        <v/>
      </c>
      <c r="C48" s="77" t="str">
        <f>IF(C24=0,"",C24/TrRail_act!C11*1000)</f>
        <v/>
      </c>
      <c r="D48" s="77" t="str">
        <f>IF(D24=0,"",D24/TrRail_act!D11*1000)</f>
        <v/>
      </c>
      <c r="E48" s="77" t="str">
        <f>IF(E24=0,"",E24/TrRail_act!E11*1000)</f>
        <v/>
      </c>
      <c r="F48" s="77" t="str">
        <f>IF(F24=0,"",F24/TrRail_act!F11*1000)</f>
        <v/>
      </c>
      <c r="G48" s="77" t="str">
        <f>IF(G24=0,"",G24/TrRail_act!G11*1000)</f>
        <v/>
      </c>
      <c r="H48" s="77" t="str">
        <f>IF(H24=0,"",H24/TrRail_act!H11*1000)</f>
        <v/>
      </c>
      <c r="I48" s="77" t="str">
        <f>IF(I24=0,"",I24/TrRail_act!I11*1000)</f>
        <v/>
      </c>
      <c r="J48" s="77" t="str">
        <f>IF(J24=0,"",J24/TrRail_act!J11*1000)</f>
        <v/>
      </c>
      <c r="K48" s="77" t="str">
        <f>IF(K24=0,"",K24/TrRail_act!K11*1000)</f>
        <v/>
      </c>
      <c r="L48" s="77" t="str">
        <f>IF(L24=0,"",L24/TrRail_act!L11*1000)</f>
        <v/>
      </c>
      <c r="M48" s="77" t="str">
        <f>IF(M24=0,"",M24/TrRail_act!M11*1000)</f>
        <v/>
      </c>
      <c r="N48" s="77" t="str">
        <f>IF(N24=0,"",N24/TrRail_act!N11*1000)</f>
        <v/>
      </c>
      <c r="O48" s="77" t="str">
        <f>IF(O24=0,"",O24/TrRail_act!O11*1000)</f>
        <v/>
      </c>
      <c r="P48" s="77" t="str">
        <f>IF(P24=0,"",P24/TrRail_act!P11*1000)</f>
        <v/>
      </c>
      <c r="Q48" s="77" t="str">
        <f>IF(Q24=0,"",Q24/TrRail_act!Q11*1000)</f>
        <v/>
      </c>
    </row>
    <row r="49" spans="1:17" ht="11.45" customHeight="1" x14ac:dyDescent="0.25">
      <c r="A49" s="93" t="s">
        <v>16</v>
      </c>
      <c r="B49" s="74" t="str">
        <f>IF(B25=0,"",B25/TrRail_act!B12*1000)</f>
        <v/>
      </c>
      <c r="C49" s="74" t="str">
        <f>IF(C25=0,"",C25/TrRail_act!C12*1000)</f>
        <v/>
      </c>
      <c r="D49" s="74" t="str">
        <f>IF(D25=0,"",D25/TrRail_act!D12*1000)</f>
        <v/>
      </c>
      <c r="E49" s="74" t="str">
        <f>IF(E25=0,"",E25/TrRail_act!E12*1000)</f>
        <v/>
      </c>
      <c r="F49" s="74" t="str">
        <f>IF(F25=0,"",F25/TrRail_act!F12*1000)</f>
        <v/>
      </c>
      <c r="G49" s="74" t="str">
        <f>IF(G25=0,"",G25/TrRail_act!G12*1000)</f>
        <v/>
      </c>
      <c r="H49" s="74" t="str">
        <f>IF(H25=0,"",H25/TrRail_act!H12*1000)</f>
        <v/>
      </c>
      <c r="I49" s="74" t="str">
        <f>IF(I25=0,"",I25/TrRail_act!I12*1000)</f>
        <v/>
      </c>
      <c r="J49" s="74" t="str">
        <f>IF(J25=0,"",J25/TrRail_act!J12*1000)</f>
        <v/>
      </c>
      <c r="K49" s="74" t="str">
        <f>IF(K25=0,"",K25/TrRail_act!K12*1000)</f>
        <v/>
      </c>
      <c r="L49" s="74" t="str">
        <f>IF(L25=0,"",L25/TrRail_act!L12*1000)</f>
        <v/>
      </c>
      <c r="M49" s="74" t="str">
        <f>IF(M25=0,"",M25/TrRail_act!M12*1000)</f>
        <v/>
      </c>
      <c r="N49" s="74" t="str">
        <f>IF(N25=0,"",N25/TrRail_act!N12*1000)</f>
        <v/>
      </c>
      <c r="O49" s="74" t="str">
        <f>IF(O25=0,"",O25/TrRail_act!O12*1000)</f>
        <v/>
      </c>
      <c r="P49" s="74" t="str">
        <f>IF(P25=0,"",P25/TrRail_act!P12*1000)</f>
        <v/>
      </c>
      <c r="Q49" s="74" t="str">
        <f>IF(Q25=0,"",Q25/TrRail_act!Q12*1000)</f>
        <v/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 t="str">
        <f>IF(B17=0,"",1000000*B17/TrRail_act!B37)</f>
        <v/>
      </c>
      <c r="C52" s="40" t="str">
        <f>IF(C17=0,"",1000000*C17/TrRail_act!C37)</f>
        <v/>
      </c>
      <c r="D52" s="40" t="str">
        <f>IF(D17=0,"",1000000*D17/TrRail_act!D37)</f>
        <v/>
      </c>
      <c r="E52" s="40" t="str">
        <f>IF(E17=0,"",1000000*E17/TrRail_act!E37)</f>
        <v/>
      </c>
      <c r="F52" s="40" t="str">
        <f>IF(F17=0,"",1000000*F17/TrRail_act!F37)</f>
        <v/>
      </c>
      <c r="G52" s="40" t="str">
        <f>IF(G17=0,"",1000000*G17/TrRail_act!G37)</f>
        <v/>
      </c>
      <c r="H52" s="40" t="str">
        <f>IF(H17=0,"",1000000*H17/TrRail_act!H37)</f>
        <v/>
      </c>
      <c r="I52" s="40" t="str">
        <f>IF(I17=0,"",1000000*I17/TrRail_act!I37)</f>
        <v/>
      </c>
      <c r="J52" s="40" t="str">
        <f>IF(J17=0,"",1000000*J17/TrRail_act!J37)</f>
        <v/>
      </c>
      <c r="K52" s="40" t="str">
        <f>IF(K17=0,"",1000000*K17/TrRail_act!K37)</f>
        <v/>
      </c>
      <c r="L52" s="40" t="str">
        <f>IF(L17=0,"",1000000*L17/TrRail_act!L37)</f>
        <v/>
      </c>
      <c r="M52" s="40" t="str">
        <f>IF(M17=0,"",1000000*M17/TrRail_act!M37)</f>
        <v/>
      </c>
      <c r="N52" s="40" t="str">
        <f>IF(N17=0,"",1000000*N17/TrRail_act!N37)</f>
        <v/>
      </c>
      <c r="O52" s="40" t="str">
        <f>IF(O17=0,"",1000000*O17/TrRail_act!O37)</f>
        <v/>
      </c>
      <c r="P52" s="40" t="str">
        <f>IF(P17=0,"",1000000*P17/TrRail_act!P37)</f>
        <v/>
      </c>
      <c r="Q52" s="40" t="str">
        <f>IF(Q17=0,"",1000000*Q17/TrRail_act!Q37)</f>
        <v/>
      </c>
    </row>
    <row r="53" spans="1:17" ht="11.45" customHeight="1" x14ac:dyDescent="0.25">
      <c r="A53" s="91" t="s">
        <v>21</v>
      </c>
      <c r="B53" s="121" t="str">
        <f>IF(B18=0,"",1000000*B18/TrRail_act!B38)</f>
        <v/>
      </c>
      <c r="C53" s="121" t="str">
        <f>IF(C18=0,"",1000000*C18/TrRail_act!C38)</f>
        <v/>
      </c>
      <c r="D53" s="121" t="str">
        <f>IF(D18=0,"",1000000*D18/TrRail_act!D38)</f>
        <v/>
      </c>
      <c r="E53" s="121" t="str">
        <f>IF(E18=0,"",1000000*E18/TrRail_act!E38)</f>
        <v/>
      </c>
      <c r="F53" s="121" t="str">
        <f>IF(F18=0,"",1000000*F18/TrRail_act!F38)</f>
        <v/>
      </c>
      <c r="G53" s="121" t="str">
        <f>IF(G18=0,"",1000000*G18/TrRail_act!G38)</f>
        <v/>
      </c>
      <c r="H53" s="121" t="str">
        <f>IF(H18=0,"",1000000*H18/TrRail_act!H38)</f>
        <v/>
      </c>
      <c r="I53" s="121" t="str">
        <f>IF(I18=0,"",1000000*I18/TrRail_act!I38)</f>
        <v/>
      </c>
      <c r="J53" s="121" t="str">
        <f>IF(J18=0,"",1000000*J18/TrRail_act!J38)</f>
        <v/>
      </c>
      <c r="K53" s="121" t="str">
        <f>IF(K18=0,"",1000000*K18/TrRail_act!K38)</f>
        <v/>
      </c>
      <c r="L53" s="121" t="str">
        <f>IF(L18=0,"",1000000*L18/TrRail_act!L38)</f>
        <v/>
      </c>
      <c r="M53" s="121" t="str">
        <f>IF(M18=0,"",1000000*M18/TrRail_act!M38)</f>
        <v/>
      </c>
      <c r="N53" s="121" t="str">
        <f>IF(N18=0,"",1000000*N18/TrRail_act!N38)</f>
        <v/>
      </c>
      <c r="O53" s="121" t="str">
        <f>IF(O18=0,"",1000000*O18/TrRail_act!O38)</f>
        <v/>
      </c>
      <c r="P53" s="121" t="str">
        <f>IF(P18=0,"",1000000*P18/TrRail_act!P38)</f>
        <v/>
      </c>
      <c r="Q53" s="121" t="str">
        <f>IF(Q18=0,"",1000000*Q18/TrRail_act!Q38)</f>
        <v/>
      </c>
    </row>
    <row r="54" spans="1:17" ht="11.45" customHeight="1" x14ac:dyDescent="0.25">
      <c r="A54" s="19" t="s">
        <v>20</v>
      </c>
      <c r="B54" s="38" t="str">
        <f>IF(B19=0,"",1000000*B19/TrRail_act!B39)</f>
        <v/>
      </c>
      <c r="C54" s="38" t="str">
        <f>IF(C19=0,"",1000000*C19/TrRail_act!C39)</f>
        <v/>
      </c>
      <c r="D54" s="38" t="str">
        <f>IF(D19=0,"",1000000*D19/TrRail_act!D39)</f>
        <v/>
      </c>
      <c r="E54" s="38" t="str">
        <f>IF(E19=0,"",1000000*E19/TrRail_act!E39)</f>
        <v/>
      </c>
      <c r="F54" s="38" t="str">
        <f>IF(F19=0,"",1000000*F19/TrRail_act!F39)</f>
        <v/>
      </c>
      <c r="G54" s="38" t="str">
        <f>IF(G19=0,"",1000000*G19/TrRail_act!G39)</f>
        <v/>
      </c>
      <c r="H54" s="38" t="str">
        <f>IF(H19=0,"",1000000*H19/TrRail_act!H39)</f>
        <v/>
      </c>
      <c r="I54" s="38" t="str">
        <f>IF(I19=0,"",1000000*I19/TrRail_act!I39)</f>
        <v/>
      </c>
      <c r="J54" s="38" t="str">
        <f>IF(J19=0,"",1000000*J19/TrRail_act!J39)</f>
        <v/>
      </c>
      <c r="K54" s="38" t="str">
        <f>IF(K19=0,"",1000000*K19/TrRail_act!K39)</f>
        <v/>
      </c>
      <c r="L54" s="38" t="str">
        <f>IF(L19=0,"",1000000*L19/TrRail_act!L39)</f>
        <v/>
      </c>
      <c r="M54" s="38" t="str">
        <f>IF(M19=0,"",1000000*M19/TrRail_act!M39)</f>
        <v/>
      </c>
      <c r="N54" s="38" t="str">
        <f>IF(N19=0,"",1000000*N19/TrRail_act!N39)</f>
        <v/>
      </c>
      <c r="O54" s="38" t="str">
        <f>IF(O19=0,"",1000000*O19/TrRail_act!O39)</f>
        <v/>
      </c>
      <c r="P54" s="38" t="str">
        <f>IF(P19=0,"",1000000*P19/TrRail_act!P39)</f>
        <v/>
      </c>
      <c r="Q54" s="38" t="str">
        <f>IF(Q19=0,"",1000000*Q19/TrRail_act!Q39)</f>
        <v/>
      </c>
    </row>
    <row r="55" spans="1:17" ht="11.45" customHeight="1" x14ac:dyDescent="0.25">
      <c r="A55" s="62" t="s">
        <v>17</v>
      </c>
      <c r="B55" s="42" t="str">
        <f>IF(B20=0,"",1000000*B20/TrRail_act!B40)</f>
        <v/>
      </c>
      <c r="C55" s="42" t="str">
        <f>IF(C20=0,"",1000000*C20/TrRail_act!C40)</f>
        <v/>
      </c>
      <c r="D55" s="42" t="str">
        <f>IF(D20=0,"",1000000*D20/TrRail_act!D40)</f>
        <v/>
      </c>
      <c r="E55" s="42" t="str">
        <f>IF(E20=0,"",1000000*E20/TrRail_act!E40)</f>
        <v/>
      </c>
      <c r="F55" s="42" t="str">
        <f>IF(F20=0,"",1000000*F20/TrRail_act!F40)</f>
        <v/>
      </c>
      <c r="G55" s="42" t="str">
        <f>IF(G20=0,"",1000000*G20/TrRail_act!G40)</f>
        <v/>
      </c>
      <c r="H55" s="42" t="str">
        <f>IF(H20=0,"",1000000*H20/TrRail_act!H40)</f>
        <v/>
      </c>
      <c r="I55" s="42" t="str">
        <f>IF(I20=0,"",1000000*I20/TrRail_act!I40)</f>
        <v/>
      </c>
      <c r="J55" s="42" t="str">
        <f>IF(J20=0,"",1000000*J20/TrRail_act!J40)</f>
        <v/>
      </c>
      <c r="K55" s="42" t="str">
        <f>IF(K20=0,"",1000000*K20/TrRail_act!K40)</f>
        <v/>
      </c>
      <c r="L55" s="42" t="str">
        <f>IF(L20=0,"",1000000*L20/TrRail_act!L40)</f>
        <v/>
      </c>
      <c r="M55" s="42" t="str">
        <f>IF(M20=0,"",1000000*M20/TrRail_act!M40)</f>
        <v/>
      </c>
      <c r="N55" s="42" t="str">
        <f>IF(N20=0,"",1000000*N20/TrRail_act!N40)</f>
        <v/>
      </c>
      <c r="O55" s="42" t="str">
        <f>IF(O20=0,"",1000000*O20/TrRail_act!O40)</f>
        <v/>
      </c>
      <c r="P55" s="42" t="str">
        <f>IF(P20=0,"",1000000*P20/TrRail_act!P40)</f>
        <v/>
      </c>
      <c r="Q55" s="42" t="str">
        <f>IF(Q20=0,"",1000000*Q20/TrRail_act!Q40)</f>
        <v/>
      </c>
    </row>
    <row r="56" spans="1:17" ht="11.45" customHeight="1" x14ac:dyDescent="0.25">
      <c r="A56" s="62" t="s">
        <v>16</v>
      </c>
      <c r="B56" s="42" t="str">
        <f>IF(B21=0,"",1000000*B21/TrRail_act!B41)</f>
        <v/>
      </c>
      <c r="C56" s="42" t="str">
        <f>IF(C21=0,"",1000000*C21/TrRail_act!C41)</f>
        <v/>
      </c>
      <c r="D56" s="42" t="str">
        <f>IF(D21=0,"",1000000*D21/TrRail_act!D41)</f>
        <v/>
      </c>
      <c r="E56" s="42" t="str">
        <f>IF(E21=0,"",1000000*E21/TrRail_act!E41)</f>
        <v/>
      </c>
      <c r="F56" s="42" t="str">
        <f>IF(F21=0,"",1000000*F21/TrRail_act!F41)</f>
        <v/>
      </c>
      <c r="G56" s="42" t="str">
        <f>IF(G21=0,"",1000000*G21/TrRail_act!G41)</f>
        <v/>
      </c>
      <c r="H56" s="42" t="str">
        <f>IF(H21=0,"",1000000*H21/TrRail_act!H41)</f>
        <v/>
      </c>
      <c r="I56" s="42" t="str">
        <f>IF(I21=0,"",1000000*I21/TrRail_act!I41)</f>
        <v/>
      </c>
      <c r="J56" s="42" t="str">
        <f>IF(J21=0,"",1000000*J21/TrRail_act!J41)</f>
        <v/>
      </c>
      <c r="K56" s="42" t="str">
        <f>IF(K21=0,"",1000000*K21/TrRail_act!K41)</f>
        <v/>
      </c>
      <c r="L56" s="42" t="str">
        <f>IF(L21=0,"",1000000*L21/TrRail_act!L41)</f>
        <v/>
      </c>
      <c r="M56" s="42" t="str">
        <f>IF(M21=0,"",1000000*M21/TrRail_act!M41)</f>
        <v/>
      </c>
      <c r="N56" s="42" t="str">
        <f>IF(N21=0,"",1000000*N21/TrRail_act!N41)</f>
        <v/>
      </c>
      <c r="O56" s="42" t="str">
        <f>IF(O21=0,"",1000000*O21/TrRail_act!O41)</f>
        <v/>
      </c>
      <c r="P56" s="42" t="str">
        <f>IF(P21=0,"",1000000*P21/TrRail_act!P41)</f>
        <v/>
      </c>
      <c r="Q56" s="42" t="str">
        <f>IF(Q21=0,"",1000000*Q21/TrRail_act!Q41)</f>
        <v/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 t="str">
        <f>IF(B23=0,"",1000000*B23/TrRail_act!B43)</f>
        <v/>
      </c>
      <c r="C58" s="40" t="str">
        <f>IF(C23=0,"",1000000*C23/TrRail_act!C43)</f>
        <v/>
      </c>
      <c r="D58" s="40" t="str">
        <f>IF(D23=0,"",1000000*D23/TrRail_act!D43)</f>
        <v/>
      </c>
      <c r="E58" s="40" t="str">
        <f>IF(E23=0,"",1000000*E23/TrRail_act!E43)</f>
        <v/>
      </c>
      <c r="F58" s="40" t="str">
        <f>IF(F23=0,"",1000000*F23/TrRail_act!F43)</f>
        <v/>
      </c>
      <c r="G58" s="40" t="str">
        <f>IF(G23=0,"",1000000*G23/TrRail_act!G43)</f>
        <v/>
      </c>
      <c r="H58" s="40" t="str">
        <f>IF(H23=0,"",1000000*H23/TrRail_act!H43)</f>
        <v/>
      </c>
      <c r="I58" s="40" t="str">
        <f>IF(I23=0,"",1000000*I23/TrRail_act!I43)</f>
        <v/>
      </c>
      <c r="J58" s="40" t="str">
        <f>IF(J23=0,"",1000000*J23/TrRail_act!J43)</f>
        <v/>
      </c>
      <c r="K58" s="40" t="str">
        <f>IF(K23=0,"",1000000*K23/TrRail_act!K43)</f>
        <v/>
      </c>
      <c r="L58" s="40" t="str">
        <f>IF(L23=0,"",1000000*L23/TrRail_act!L43)</f>
        <v/>
      </c>
      <c r="M58" s="40" t="str">
        <f>IF(M23=0,"",1000000*M23/TrRail_act!M43)</f>
        <v/>
      </c>
      <c r="N58" s="40" t="str">
        <f>IF(N23=0,"",1000000*N23/TrRail_act!N43)</f>
        <v/>
      </c>
      <c r="O58" s="40" t="str">
        <f>IF(O23=0,"",1000000*O23/TrRail_act!O43)</f>
        <v/>
      </c>
      <c r="P58" s="40" t="str">
        <f>IF(P23=0,"",1000000*P23/TrRail_act!P43)</f>
        <v/>
      </c>
      <c r="Q58" s="40" t="str">
        <f>IF(Q23=0,"",1000000*Q23/TrRail_act!Q43)</f>
        <v/>
      </c>
    </row>
    <row r="59" spans="1:17" ht="11.45" customHeight="1" x14ac:dyDescent="0.25">
      <c r="A59" s="116" t="s">
        <v>17</v>
      </c>
      <c r="B59" s="42" t="str">
        <f>IF(B24=0,"",1000000*B24/TrRail_act!B44)</f>
        <v/>
      </c>
      <c r="C59" s="42" t="str">
        <f>IF(C24=0,"",1000000*C24/TrRail_act!C44)</f>
        <v/>
      </c>
      <c r="D59" s="42" t="str">
        <f>IF(D24=0,"",1000000*D24/TrRail_act!D44)</f>
        <v/>
      </c>
      <c r="E59" s="42" t="str">
        <f>IF(E24=0,"",1000000*E24/TrRail_act!E44)</f>
        <v/>
      </c>
      <c r="F59" s="42" t="str">
        <f>IF(F24=0,"",1000000*F24/TrRail_act!F44)</f>
        <v/>
      </c>
      <c r="G59" s="42" t="str">
        <f>IF(G24=0,"",1000000*G24/TrRail_act!G44)</f>
        <v/>
      </c>
      <c r="H59" s="42" t="str">
        <f>IF(H24=0,"",1000000*H24/TrRail_act!H44)</f>
        <v/>
      </c>
      <c r="I59" s="42" t="str">
        <f>IF(I24=0,"",1000000*I24/TrRail_act!I44)</f>
        <v/>
      </c>
      <c r="J59" s="42" t="str">
        <f>IF(J24=0,"",1000000*J24/TrRail_act!J44)</f>
        <v/>
      </c>
      <c r="K59" s="42" t="str">
        <f>IF(K24=0,"",1000000*K24/TrRail_act!K44)</f>
        <v/>
      </c>
      <c r="L59" s="42" t="str">
        <f>IF(L24=0,"",1000000*L24/TrRail_act!L44)</f>
        <v/>
      </c>
      <c r="M59" s="42" t="str">
        <f>IF(M24=0,"",1000000*M24/TrRail_act!M44)</f>
        <v/>
      </c>
      <c r="N59" s="42" t="str">
        <f>IF(N24=0,"",1000000*N24/TrRail_act!N44)</f>
        <v/>
      </c>
      <c r="O59" s="42" t="str">
        <f>IF(O24=0,"",1000000*O24/TrRail_act!O44)</f>
        <v/>
      </c>
      <c r="P59" s="42" t="str">
        <f>IF(P24=0,"",1000000*P24/TrRail_act!P44)</f>
        <v/>
      </c>
      <c r="Q59" s="42" t="str">
        <f>IF(Q24=0,"",1000000*Q24/TrRail_act!Q44)</f>
        <v/>
      </c>
    </row>
    <row r="60" spans="1:17" ht="11.45" customHeight="1" x14ac:dyDescent="0.25">
      <c r="A60" s="93" t="s">
        <v>16</v>
      </c>
      <c r="B60" s="36" t="str">
        <f>IF(B25=0,"",1000000*B25/TrRail_act!B45)</f>
        <v/>
      </c>
      <c r="C60" s="36" t="str">
        <f>IF(C25=0,"",1000000*C25/TrRail_act!C45)</f>
        <v/>
      </c>
      <c r="D60" s="36" t="str">
        <f>IF(D25=0,"",1000000*D25/TrRail_act!D45)</f>
        <v/>
      </c>
      <c r="E60" s="36" t="str">
        <f>IF(E25=0,"",1000000*E25/TrRail_act!E45)</f>
        <v/>
      </c>
      <c r="F60" s="36" t="str">
        <f>IF(F25=0,"",1000000*F25/TrRail_act!F45)</f>
        <v/>
      </c>
      <c r="G60" s="36" t="str">
        <f>IF(G25=0,"",1000000*G25/TrRail_act!G45)</f>
        <v/>
      </c>
      <c r="H60" s="36" t="str">
        <f>IF(H25=0,"",1000000*H25/TrRail_act!H45)</f>
        <v/>
      </c>
      <c r="I60" s="36" t="str">
        <f>IF(I25=0,"",1000000*I25/TrRail_act!I45)</f>
        <v/>
      </c>
      <c r="J60" s="36" t="str">
        <f>IF(J25=0,"",1000000*J25/TrRail_act!J45)</f>
        <v/>
      </c>
      <c r="K60" s="36" t="str">
        <f>IF(K25=0,"",1000000*K25/TrRail_act!K45)</f>
        <v/>
      </c>
      <c r="L60" s="36" t="str">
        <f>IF(L25=0,"",1000000*L25/TrRail_act!L45)</f>
        <v/>
      </c>
      <c r="M60" s="36" t="str">
        <f>IF(M25=0,"",1000000*M25/TrRail_act!M45)</f>
        <v/>
      </c>
      <c r="N60" s="36" t="str">
        <f>IF(N25=0,"",1000000*N25/TrRail_act!N45)</f>
        <v/>
      </c>
      <c r="O60" s="36" t="str">
        <f>IF(O25=0,"",1000000*O25/TrRail_act!O45)</f>
        <v/>
      </c>
      <c r="P60" s="36" t="str">
        <f>IF(P25=0,"",1000000*P25/TrRail_act!P45)</f>
        <v/>
      </c>
      <c r="Q60" s="36" t="str">
        <f>IF(Q25=0,"",1000000*Q25/TrRail_act!Q45)</f>
        <v/>
      </c>
    </row>
    <row r="62" spans="1:17" ht="11.45" customHeight="1" x14ac:dyDescent="0.25">
      <c r="A62" s="27" t="s">
        <v>41</v>
      </c>
      <c r="B62" s="33">
        <f t="shared" ref="B62:Q62" si="8">IF(B16=0,0,B16/B$16)</f>
        <v>0</v>
      </c>
      <c r="C62" s="33">
        <f t="shared" si="8"/>
        <v>0</v>
      </c>
      <c r="D62" s="33">
        <f t="shared" si="8"/>
        <v>0</v>
      </c>
      <c r="E62" s="33">
        <f t="shared" si="8"/>
        <v>0</v>
      </c>
      <c r="F62" s="33">
        <f t="shared" si="8"/>
        <v>0</v>
      </c>
      <c r="G62" s="33">
        <f t="shared" si="8"/>
        <v>0</v>
      </c>
      <c r="H62" s="33">
        <f t="shared" si="8"/>
        <v>0</v>
      </c>
      <c r="I62" s="33">
        <f t="shared" si="8"/>
        <v>0</v>
      </c>
      <c r="J62" s="33">
        <f t="shared" si="8"/>
        <v>0</v>
      </c>
      <c r="K62" s="33">
        <f t="shared" si="8"/>
        <v>0</v>
      </c>
      <c r="L62" s="33">
        <f t="shared" si="8"/>
        <v>0</v>
      </c>
      <c r="M62" s="33">
        <f t="shared" si="8"/>
        <v>0</v>
      </c>
      <c r="N62" s="33">
        <f t="shared" si="8"/>
        <v>0</v>
      </c>
      <c r="O62" s="33">
        <f t="shared" si="8"/>
        <v>0</v>
      </c>
      <c r="P62" s="33">
        <f t="shared" si="8"/>
        <v>0</v>
      </c>
      <c r="Q62" s="33">
        <f t="shared" si="8"/>
        <v>0</v>
      </c>
    </row>
    <row r="63" spans="1:17" ht="11.45" customHeight="1" x14ac:dyDescent="0.25">
      <c r="A63" s="25" t="s">
        <v>39</v>
      </c>
      <c r="B63" s="32">
        <f t="shared" ref="B63:Q63" si="9">IF(B17=0,0,B17/B$16)</f>
        <v>0</v>
      </c>
      <c r="C63" s="32">
        <f t="shared" si="9"/>
        <v>0</v>
      </c>
      <c r="D63" s="32">
        <f t="shared" si="9"/>
        <v>0</v>
      </c>
      <c r="E63" s="32">
        <f t="shared" si="9"/>
        <v>0</v>
      </c>
      <c r="F63" s="32">
        <f t="shared" si="9"/>
        <v>0</v>
      </c>
      <c r="G63" s="32">
        <f t="shared" si="9"/>
        <v>0</v>
      </c>
      <c r="H63" s="32">
        <f t="shared" si="9"/>
        <v>0</v>
      </c>
      <c r="I63" s="32">
        <f t="shared" si="9"/>
        <v>0</v>
      </c>
      <c r="J63" s="32">
        <f t="shared" si="9"/>
        <v>0</v>
      </c>
      <c r="K63" s="32">
        <f t="shared" si="9"/>
        <v>0</v>
      </c>
      <c r="L63" s="32">
        <f t="shared" si="9"/>
        <v>0</v>
      </c>
      <c r="M63" s="32">
        <f t="shared" si="9"/>
        <v>0</v>
      </c>
      <c r="N63" s="32">
        <f t="shared" si="9"/>
        <v>0</v>
      </c>
      <c r="O63" s="32">
        <f t="shared" si="9"/>
        <v>0</v>
      </c>
      <c r="P63" s="32">
        <f t="shared" si="9"/>
        <v>0</v>
      </c>
      <c r="Q63" s="32">
        <f t="shared" si="9"/>
        <v>0</v>
      </c>
    </row>
    <row r="64" spans="1:17" ht="11.45" customHeight="1" x14ac:dyDescent="0.25">
      <c r="A64" s="91" t="s">
        <v>21</v>
      </c>
      <c r="B64" s="119">
        <f t="shared" ref="B64:Q64" si="10">IF(B18=0,0,B18/B$16)</f>
        <v>0</v>
      </c>
      <c r="C64" s="119">
        <f t="shared" si="10"/>
        <v>0</v>
      </c>
      <c r="D64" s="119">
        <f t="shared" si="10"/>
        <v>0</v>
      </c>
      <c r="E64" s="119">
        <f t="shared" si="10"/>
        <v>0</v>
      </c>
      <c r="F64" s="119">
        <f t="shared" si="10"/>
        <v>0</v>
      </c>
      <c r="G64" s="119">
        <f t="shared" si="10"/>
        <v>0</v>
      </c>
      <c r="H64" s="119">
        <f t="shared" si="10"/>
        <v>0</v>
      </c>
      <c r="I64" s="119">
        <f t="shared" si="10"/>
        <v>0</v>
      </c>
      <c r="J64" s="119">
        <f t="shared" si="10"/>
        <v>0</v>
      </c>
      <c r="K64" s="119">
        <f t="shared" si="10"/>
        <v>0</v>
      </c>
      <c r="L64" s="119">
        <f t="shared" si="10"/>
        <v>0</v>
      </c>
      <c r="M64" s="119">
        <f t="shared" si="10"/>
        <v>0</v>
      </c>
      <c r="N64" s="119">
        <f t="shared" si="10"/>
        <v>0</v>
      </c>
      <c r="O64" s="119">
        <f t="shared" si="10"/>
        <v>0</v>
      </c>
      <c r="P64" s="119">
        <f t="shared" si="10"/>
        <v>0</v>
      </c>
      <c r="Q64" s="119">
        <f t="shared" si="10"/>
        <v>0</v>
      </c>
    </row>
    <row r="65" spans="1:17" ht="11.45" customHeight="1" x14ac:dyDescent="0.25">
      <c r="A65" s="19" t="s">
        <v>20</v>
      </c>
      <c r="B65" s="30">
        <f t="shared" ref="B65:Q65" si="11">IF(B19=0,0,B19/B$16)</f>
        <v>0</v>
      </c>
      <c r="C65" s="30">
        <f t="shared" si="11"/>
        <v>0</v>
      </c>
      <c r="D65" s="30">
        <f t="shared" si="11"/>
        <v>0</v>
      </c>
      <c r="E65" s="30">
        <f t="shared" si="11"/>
        <v>0</v>
      </c>
      <c r="F65" s="30">
        <f t="shared" si="11"/>
        <v>0</v>
      </c>
      <c r="G65" s="30">
        <f t="shared" si="11"/>
        <v>0</v>
      </c>
      <c r="H65" s="30">
        <f t="shared" si="11"/>
        <v>0</v>
      </c>
      <c r="I65" s="30">
        <f t="shared" si="11"/>
        <v>0</v>
      </c>
      <c r="J65" s="30">
        <f t="shared" si="11"/>
        <v>0</v>
      </c>
      <c r="K65" s="30">
        <f t="shared" si="11"/>
        <v>0</v>
      </c>
      <c r="L65" s="30">
        <f t="shared" si="11"/>
        <v>0</v>
      </c>
      <c r="M65" s="30">
        <f t="shared" si="11"/>
        <v>0</v>
      </c>
      <c r="N65" s="30">
        <f t="shared" si="11"/>
        <v>0</v>
      </c>
      <c r="O65" s="30">
        <f t="shared" si="11"/>
        <v>0</v>
      </c>
      <c r="P65" s="30">
        <f t="shared" si="11"/>
        <v>0</v>
      </c>
      <c r="Q65" s="30">
        <f t="shared" si="11"/>
        <v>0</v>
      </c>
    </row>
    <row r="66" spans="1:17" ht="11.45" customHeight="1" x14ac:dyDescent="0.25">
      <c r="A66" s="62" t="s">
        <v>17</v>
      </c>
      <c r="B66" s="115">
        <f t="shared" ref="B66:Q66" si="12">IF(B20=0,0,B20/B$16)</f>
        <v>0</v>
      </c>
      <c r="C66" s="115">
        <f t="shared" si="12"/>
        <v>0</v>
      </c>
      <c r="D66" s="115">
        <f t="shared" si="12"/>
        <v>0</v>
      </c>
      <c r="E66" s="115">
        <f t="shared" si="12"/>
        <v>0</v>
      </c>
      <c r="F66" s="115">
        <f t="shared" si="12"/>
        <v>0</v>
      </c>
      <c r="G66" s="115">
        <f t="shared" si="12"/>
        <v>0</v>
      </c>
      <c r="H66" s="115">
        <f t="shared" si="12"/>
        <v>0</v>
      </c>
      <c r="I66" s="115">
        <f t="shared" si="12"/>
        <v>0</v>
      </c>
      <c r="J66" s="115">
        <f t="shared" si="12"/>
        <v>0</v>
      </c>
      <c r="K66" s="115">
        <f t="shared" si="12"/>
        <v>0</v>
      </c>
      <c r="L66" s="115">
        <f t="shared" si="12"/>
        <v>0</v>
      </c>
      <c r="M66" s="115">
        <f t="shared" si="12"/>
        <v>0</v>
      </c>
      <c r="N66" s="115">
        <f t="shared" si="12"/>
        <v>0</v>
      </c>
      <c r="O66" s="115">
        <f t="shared" si="12"/>
        <v>0</v>
      </c>
      <c r="P66" s="115">
        <f t="shared" si="12"/>
        <v>0</v>
      </c>
      <c r="Q66" s="115">
        <f t="shared" si="12"/>
        <v>0</v>
      </c>
    </row>
    <row r="67" spans="1:17" ht="11.45" customHeight="1" x14ac:dyDescent="0.25">
      <c r="A67" s="62" t="s">
        <v>16</v>
      </c>
      <c r="B67" s="115">
        <f t="shared" ref="B67:Q67" si="13">IF(B21=0,0,B21/B$16)</f>
        <v>0</v>
      </c>
      <c r="C67" s="115">
        <f t="shared" si="13"/>
        <v>0</v>
      </c>
      <c r="D67" s="115">
        <f t="shared" si="13"/>
        <v>0</v>
      </c>
      <c r="E67" s="115">
        <f t="shared" si="13"/>
        <v>0</v>
      </c>
      <c r="F67" s="115">
        <f t="shared" si="13"/>
        <v>0</v>
      </c>
      <c r="G67" s="115">
        <f t="shared" si="13"/>
        <v>0</v>
      </c>
      <c r="H67" s="115">
        <f t="shared" si="13"/>
        <v>0</v>
      </c>
      <c r="I67" s="115">
        <f t="shared" si="13"/>
        <v>0</v>
      </c>
      <c r="J67" s="115">
        <f t="shared" si="13"/>
        <v>0</v>
      </c>
      <c r="K67" s="115">
        <f t="shared" si="13"/>
        <v>0</v>
      </c>
      <c r="L67" s="115">
        <f t="shared" si="13"/>
        <v>0</v>
      </c>
      <c r="M67" s="115">
        <f t="shared" si="13"/>
        <v>0</v>
      </c>
      <c r="N67" s="115">
        <f t="shared" si="13"/>
        <v>0</v>
      </c>
      <c r="O67" s="115">
        <f t="shared" si="13"/>
        <v>0</v>
      </c>
      <c r="P67" s="115">
        <f t="shared" si="13"/>
        <v>0</v>
      </c>
      <c r="Q67" s="115">
        <f t="shared" si="13"/>
        <v>0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</v>
      </c>
      <c r="C69" s="32">
        <f t="shared" si="15"/>
        <v>0</v>
      </c>
      <c r="D69" s="32">
        <f t="shared" si="15"/>
        <v>0</v>
      </c>
      <c r="E69" s="32">
        <f t="shared" si="15"/>
        <v>0</v>
      </c>
      <c r="F69" s="32">
        <f t="shared" si="15"/>
        <v>0</v>
      </c>
      <c r="G69" s="32">
        <f t="shared" si="15"/>
        <v>0</v>
      </c>
      <c r="H69" s="32">
        <f t="shared" si="15"/>
        <v>0</v>
      </c>
      <c r="I69" s="32">
        <f t="shared" si="15"/>
        <v>0</v>
      </c>
      <c r="J69" s="32">
        <f t="shared" si="15"/>
        <v>0</v>
      </c>
      <c r="K69" s="32">
        <f t="shared" si="15"/>
        <v>0</v>
      </c>
      <c r="L69" s="32">
        <f t="shared" si="15"/>
        <v>0</v>
      </c>
      <c r="M69" s="32">
        <f t="shared" si="15"/>
        <v>0</v>
      </c>
      <c r="N69" s="32">
        <f t="shared" si="15"/>
        <v>0</v>
      </c>
      <c r="O69" s="32">
        <f t="shared" si="15"/>
        <v>0</v>
      </c>
      <c r="P69" s="32">
        <f t="shared" si="15"/>
        <v>0</v>
      </c>
      <c r="Q69" s="32">
        <f t="shared" si="15"/>
        <v>0</v>
      </c>
    </row>
    <row r="70" spans="1:17" ht="11.45" customHeight="1" x14ac:dyDescent="0.25">
      <c r="A70" s="116" t="s">
        <v>17</v>
      </c>
      <c r="B70" s="115">
        <f t="shared" ref="B70:Q70" si="16">IF(B24=0,0,B24/B$16)</f>
        <v>0</v>
      </c>
      <c r="C70" s="115">
        <f t="shared" si="16"/>
        <v>0</v>
      </c>
      <c r="D70" s="115">
        <f t="shared" si="16"/>
        <v>0</v>
      </c>
      <c r="E70" s="115">
        <f t="shared" si="16"/>
        <v>0</v>
      </c>
      <c r="F70" s="115">
        <f t="shared" si="16"/>
        <v>0</v>
      </c>
      <c r="G70" s="115">
        <f t="shared" si="16"/>
        <v>0</v>
      </c>
      <c r="H70" s="115">
        <f t="shared" si="16"/>
        <v>0</v>
      </c>
      <c r="I70" s="115">
        <f t="shared" si="16"/>
        <v>0</v>
      </c>
      <c r="J70" s="115">
        <f t="shared" si="16"/>
        <v>0</v>
      </c>
      <c r="K70" s="115">
        <f t="shared" si="16"/>
        <v>0</v>
      </c>
      <c r="L70" s="115">
        <f t="shared" si="16"/>
        <v>0</v>
      </c>
      <c r="M70" s="115">
        <f t="shared" si="16"/>
        <v>0</v>
      </c>
      <c r="N70" s="115">
        <f t="shared" si="16"/>
        <v>0</v>
      </c>
      <c r="O70" s="115">
        <f t="shared" si="16"/>
        <v>0</v>
      </c>
      <c r="P70" s="115">
        <f t="shared" si="16"/>
        <v>0</v>
      </c>
      <c r="Q70" s="115">
        <f t="shared" si="16"/>
        <v>0</v>
      </c>
    </row>
    <row r="71" spans="1:17" ht="11.45" customHeight="1" x14ac:dyDescent="0.25">
      <c r="A71" s="93" t="s">
        <v>16</v>
      </c>
      <c r="B71" s="28">
        <f t="shared" ref="B71:Q71" si="17">IF(B25=0,0,B25/B$16)</f>
        <v>0</v>
      </c>
      <c r="C71" s="28">
        <f t="shared" si="17"/>
        <v>0</v>
      </c>
      <c r="D71" s="28">
        <f t="shared" si="17"/>
        <v>0</v>
      </c>
      <c r="E71" s="28">
        <f t="shared" si="17"/>
        <v>0</v>
      </c>
      <c r="F71" s="28">
        <f t="shared" si="17"/>
        <v>0</v>
      </c>
      <c r="G71" s="28">
        <f t="shared" si="17"/>
        <v>0</v>
      </c>
      <c r="H71" s="28">
        <f t="shared" si="17"/>
        <v>0</v>
      </c>
      <c r="I71" s="28">
        <f t="shared" si="17"/>
        <v>0</v>
      </c>
      <c r="J71" s="28">
        <f t="shared" si="17"/>
        <v>0</v>
      </c>
      <c r="K71" s="28">
        <f t="shared" si="17"/>
        <v>0</v>
      </c>
      <c r="L71" s="28">
        <f t="shared" si="17"/>
        <v>0</v>
      </c>
      <c r="M71" s="28">
        <f t="shared" si="17"/>
        <v>0</v>
      </c>
      <c r="N71" s="28">
        <f t="shared" si="17"/>
        <v>0</v>
      </c>
      <c r="O71" s="28">
        <f t="shared" si="17"/>
        <v>0</v>
      </c>
      <c r="P71" s="28">
        <f t="shared" si="17"/>
        <v>0</v>
      </c>
      <c r="Q71" s="28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2018-07-16T15:44:00Z</dcterms:created>
  <dcterms:modified xsi:type="dcterms:W3CDTF">2018-07-16T15:44:00Z</dcterms:modified>
</cp:coreProperties>
</file>