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P94" i="8"/>
  <c r="M94" i="8"/>
  <c r="L94" i="8"/>
  <c r="K94" i="8"/>
  <c r="J94" i="8"/>
  <c r="I94" i="8"/>
  <c r="H94" i="8"/>
  <c r="G94" i="8"/>
  <c r="G85" i="8" s="1"/>
  <c r="F94" i="8"/>
  <c r="E94" i="8"/>
  <c r="D94" i="8"/>
  <c r="C94" i="8"/>
  <c r="B94" i="8"/>
  <c r="Q94" i="8"/>
  <c r="O94" i="8"/>
  <c r="N94" i="8"/>
  <c r="H87" i="8"/>
  <c r="H85" i="8" s="1"/>
  <c r="Q87" i="8"/>
  <c r="Q85" i="8" s="1"/>
  <c r="P87" i="8"/>
  <c r="O87" i="8"/>
  <c r="N87" i="8"/>
  <c r="E87" i="8"/>
  <c r="E85" i="8" s="1"/>
  <c r="D87" i="8"/>
  <c r="C87" i="8"/>
  <c r="B87" i="8"/>
  <c r="M87" i="8"/>
  <c r="L87" i="8"/>
  <c r="K87" i="8"/>
  <c r="K85" i="8" s="1"/>
  <c r="J87" i="8"/>
  <c r="J85" i="8" s="1"/>
  <c r="I87" i="8"/>
  <c r="G87" i="8"/>
  <c r="F87" i="8"/>
  <c r="F197" i="8" s="1"/>
  <c r="M85" i="8"/>
  <c r="L85" i="8"/>
  <c r="I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M191" i="8"/>
  <c r="I191" i="8"/>
  <c r="H84" i="9"/>
  <c r="E191" i="8"/>
  <c r="I189" i="8"/>
  <c r="E189" i="8"/>
  <c r="P24" i="8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C180" i="8"/>
  <c r="P15" i="8"/>
  <c r="M179" i="8"/>
  <c r="I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C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D163" i="8"/>
  <c r="M19" i="8"/>
  <c r="Q204" i="8"/>
  <c r="N204" i="8"/>
  <c r="G11" i="8"/>
  <c r="G202" i="8" s="1"/>
  <c r="M197" i="8"/>
  <c r="J197" i="8"/>
  <c r="I197" i="8"/>
  <c r="Q196" i="8"/>
  <c r="O196" i="8"/>
  <c r="M196" i="8"/>
  <c r="K196" i="8"/>
  <c r="G196" i="8"/>
  <c r="E196" i="8"/>
  <c r="C196" i="8"/>
  <c r="N85" i="8" l="1"/>
  <c r="F85" i="8"/>
  <c r="O85" i="8"/>
  <c r="P85" i="8"/>
  <c r="P84" i="8" s="1"/>
  <c r="E84" i="8"/>
  <c r="P100" i="8"/>
  <c r="Q100" i="8"/>
  <c r="Q84" i="8" s="1"/>
  <c r="O100" i="8"/>
  <c r="F100" i="8"/>
  <c r="H100" i="8"/>
  <c r="H84" i="8" s="1"/>
  <c r="I100" i="8"/>
  <c r="I84" i="8" s="1"/>
  <c r="J100" i="8"/>
  <c r="J84" i="8" s="1"/>
  <c r="K100" i="8"/>
  <c r="K84" i="8" s="1"/>
  <c r="G100" i="8"/>
  <c r="G84" i="8" s="1"/>
  <c r="B85" i="8"/>
  <c r="B84" i="8" s="1"/>
  <c r="L100" i="8"/>
  <c r="L84" i="8" s="1"/>
  <c r="C85" i="8"/>
  <c r="C84" i="8" s="1"/>
  <c r="M100" i="8"/>
  <c r="M84" i="8" s="1"/>
  <c r="D85" i="8"/>
  <c r="D84" i="8" s="1"/>
  <c r="N100" i="8"/>
  <c r="N84" i="8" s="1"/>
  <c r="O204" i="8"/>
  <c r="M204" i="8"/>
  <c r="K177" i="8"/>
  <c r="E81" i="9"/>
  <c r="F179" i="8"/>
  <c r="O180" i="8"/>
  <c r="I217" i="8"/>
  <c r="G188" i="8"/>
  <c r="B82" i="11"/>
  <c r="H179" i="8"/>
  <c r="G176" i="8"/>
  <c r="E170" i="8"/>
  <c r="N179" i="8"/>
  <c r="J62" i="9"/>
  <c r="J211" i="8"/>
  <c r="P206" i="8"/>
  <c r="P215" i="8"/>
  <c r="O177" i="8"/>
  <c r="D12" i="8"/>
  <c r="D203" i="8" s="1"/>
  <c r="O198" i="8"/>
  <c r="C204" i="8"/>
  <c r="J173" i="8"/>
  <c r="G71" i="9"/>
  <c r="E184" i="8"/>
  <c r="Q174" i="8"/>
  <c r="O176" i="8"/>
  <c r="F204" i="8"/>
  <c r="N219" i="8"/>
  <c r="G164" i="8"/>
  <c r="E172" i="8"/>
  <c r="Q203" i="8"/>
  <c r="K214" i="8"/>
  <c r="G80" i="8"/>
  <c r="Q197" i="8"/>
  <c r="E178" i="8"/>
  <c r="N211" i="8"/>
  <c r="O157" i="8"/>
  <c r="C169" i="8"/>
  <c r="I184" i="8"/>
  <c r="C79" i="9"/>
  <c r="I19" i="8"/>
  <c r="I210" i="8" s="1"/>
  <c r="E187" i="8"/>
  <c r="I178" i="8"/>
  <c r="E80" i="8"/>
  <c r="G204" i="8"/>
  <c r="I204" i="8"/>
  <c r="I218" i="8"/>
  <c r="M170" i="8"/>
  <c r="G172" i="8"/>
  <c r="I80" i="8"/>
  <c r="Q217" i="8"/>
  <c r="E204" i="8"/>
  <c r="I170" i="8"/>
  <c r="B165" i="8"/>
  <c r="J204" i="8"/>
  <c r="Q19" i="8"/>
  <c r="Q210" i="8" s="1"/>
  <c r="I196" i="8"/>
  <c r="O170" i="8"/>
  <c r="I172" i="8"/>
  <c r="O71" i="9"/>
  <c r="N197" i="8"/>
  <c r="C170" i="8"/>
  <c r="K203" i="8"/>
  <c r="Q191" i="8"/>
  <c r="K204" i="8"/>
  <c r="L24" i="8"/>
  <c r="L215" i="8" s="1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42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N4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G46" i="8"/>
  <c r="K46" i="8"/>
  <c r="K183" i="8" s="1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F183" i="8" s="1"/>
  <c r="J46" i="8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C183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Q67" i="8"/>
  <c r="Q58" i="8" s="1"/>
  <c r="C74" i="8"/>
  <c r="G74" i="8"/>
  <c r="G73" i="8" s="1"/>
  <c r="K74" i="8"/>
  <c r="O74" i="8"/>
  <c r="O73" i="8" s="1"/>
  <c r="D74" i="8"/>
  <c r="D73" i="8" s="1"/>
  <c r="H74" i="8"/>
  <c r="H73" i="8" s="1"/>
  <c r="L74" i="8"/>
  <c r="L73" i="8" s="1"/>
  <c r="P74" i="8"/>
  <c r="P73" i="8" s="1"/>
  <c r="E74" i="8"/>
  <c r="E73" i="8" s="1"/>
  <c r="I74" i="8"/>
  <c r="I73" i="8" s="1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G58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J4" i="10" s="1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F4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C4" i="9" s="1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P33" i="10" s="1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L60" i="11" s="1"/>
  <c r="P69" i="11"/>
  <c r="B62" i="11"/>
  <c r="E69" i="11"/>
  <c r="E60" i="11" s="1"/>
  <c r="I69" i="11"/>
  <c r="I60" i="11" s="1"/>
  <c r="M69" i="11"/>
  <c r="Q69" i="11"/>
  <c r="F69" i="11"/>
  <c r="J69" i="11"/>
  <c r="N69" i="11"/>
  <c r="C76" i="11"/>
  <c r="G76" i="11"/>
  <c r="K76" i="11"/>
  <c r="O76" i="11"/>
  <c r="C127" i="8"/>
  <c r="C46" i="11" s="1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O84" i="8" l="1"/>
  <c r="M58" i="8"/>
  <c r="H58" i="8"/>
  <c r="H183" i="8"/>
  <c r="F84" i="8"/>
  <c r="K4" i="9"/>
  <c r="H57" i="8"/>
  <c r="G183" i="8"/>
  <c r="J4" i="9"/>
  <c r="J47" i="10" s="1"/>
  <c r="N76" i="9"/>
  <c r="Q75" i="11"/>
  <c r="N75" i="11"/>
  <c r="J75" i="11"/>
  <c r="G75" i="11"/>
  <c r="M75" i="11"/>
  <c r="C75" i="11"/>
  <c r="P75" i="11"/>
  <c r="L75" i="11"/>
  <c r="L59" i="11" s="1"/>
  <c r="H75" i="11"/>
  <c r="H59" i="11" s="1"/>
  <c r="O75" i="11"/>
  <c r="Q60" i="11"/>
  <c r="Q59" i="11" s="1"/>
  <c r="M60" i="11"/>
  <c r="G4" i="10"/>
  <c r="C4" i="10"/>
  <c r="C47" i="10" s="1"/>
  <c r="K4" i="10"/>
  <c r="Q4" i="10"/>
  <c r="N77" i="9"/>
  <c r="K73" i="8"/>
  <c r="C73" i="8"/>
  <c r="N183" i="8"/>
  <c r="J183" i="8"/>
  <c r="G210" i="8"/>
  <c r="H4" i="10"/>
  <c r="O4" i="9"/>
  <c r="O58" i="8"/>
  <c r="O60" i="11"/>
  <c r="K58" i="8"/>
  <c r="C58" i="8"/>
  <c r="K60" i="11"/>
  <c r="M210" i="8"/>
  <c r="G60" i="11"/>
  <c r="G59" i="11" s="1"/>
  <c r="Q112" i="8"/>
  <c r="Q4" i="9"/>
  <c r="Q47" i="10" s="1"/>
  <c r="N4" i="10"/>
  <c r="N47" i="10" s="1"/>
  <c r="P58" i="8"/>
  <c r="P57" i="8" s="1"/>
  <c r="D58" i="8"/>
  <c r="D57" i="8" s="1"/>
  <c r="O4" i="10"/>
  <c r="O47" i="10" s="1"/>
  <c r="O33" i="10"/>
  <c r="I42" i="9"/>
  <c r="I76" i="9" s="1"/>
  <c r="M4" i="9"/>
  <c r="L183" i="8"/>
  <c r="I4" i="9"/>
  <c r="F33" i="10"/>
  <c r="Q156" i="8"/>
  <c r="J73" i="8"/>
  <c r="K33" i="10"/>
  <c r="K75" i="11"/>
  <c r="F73" i="8"/>
  <c r="G156" i="8"/>
  <c r="J60" i="11"/>
  <c r="J59" i="11" s="1"/>
  <c r="C112" i="8"/>
  <c r="C33" i="10"/>
  <c r="J127" i="8"/>
  <c r="J46" i="11" s="1"/>
  <c r="E75" i="11"/>
  <c r="E59" i="11" s="1"/>
  <c r="D75" i="11"/>
  <c r="G57" i="8"/>
  <c r="E58" i="8"/>
  <c r="E57" i="8" s="1"/>
  <c r="C60" i="11"/>
  <c r="C59" i="11" s="1"/>
  <c r="F42" i="9"/>
  <c r="F76" i="9" s="1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M42" i="9"/>
  <c r="M76" i="9" s="1"/>
  <c r="F60" i="11"/>
  <c r="F59" i="11" s="1"/>
  <c r="K47" i="10"/>
  <c r="B4" i="10"/>
  <c r="L33" i="10"/>
  <c r="J58" i="8"/>
  <c r="J57" i="8" s="1"/>
  <c r="F127" i="8"/>
  <c r="F46" i="11" s="1"/>
  <c r="O42" i="9"/>
  <c r="O76" i="9" s="1"/>
  <c r="M156" i="8"/>
  <c r="M4" i="10"/>
  <c r="I75" i="11"/>
  <c r="I59" i="11" s="1"/>
  <c r="D60" i="11"/>
  <c r="E4" i="10"/>
  <c r="E47" i="10" s="1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C111" i="8"/>
  <c r="M57" i="8"/>
  <c r="I57" i="8"/>
  <c r="K57" i="8" l="1"/>
  <c r="B47" i="10"/>
  <c r="N59" i="11"/>
  <c r="C57" i="8"/>
  <c r="M59" i="11"/>
  <c r="K59" i="11"/>
  <c r="O59" i="11"/>
  <c r="J111" i="8"/>
  <c r="M47" i="10"/>
  <c r="K111" i="8"/>
  <c r="O111" i="8"/>
  <c r="I47" i="10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7" i="4"/>
  <c r="B6" i="4"/>
  <c r="B13" i="4"/>
  <c r="B16" i="4"/>
  <c r="B21" i="4"/>
  <c r="B20" i="4"/>
  <c r="B12" i="4"/>
  <c r="B17" i="4"/>
  <c r="B11" i="4"/>
  <c r="B4" i="4"/>
  <c r="B9" i="4"/>
  <c r="B8" i="4"/>
  <c r="B22" i="4"/>
  <c r="B18" i="4"/>
  <c r="B15" i="4"/>
  <c r="H216" i="11" l="1"/>
  <c r="P215" i="11"/>
  <c r="H210" i="11"/>
  <c r="P208" i="11"/>
  <c r="H208" i="11"/>
  <c r="P123" i="11"/>
  <c r="P203" i="11"/>
  <c r="P119" i="11"/>
  <c r="P198" i="11"/>
  <c r="Q140" i="11"/>
  <c r="Q139" i="11"/>
  <c r="Q138" i="11"/>
  <c r="P221" i="11"/>
  <c r="H220" i="11"/>
  <c r="J129" i="11"/>
  <c r="J128" i="11"/>
  <c r="J126" i="11"/>
  <c r="J125" i="11"/>
  <c r="J121" i="11"/>
  <c r="J120" i="11"/>
  <c r="J119" i="11"/>
  <c r="J118" i="11"/>
  <c r="C140" i="11"/>
  <c r="I136" i="11"/>
  <c r="E133" i="11"/>
  <c r="I130" i="11"/>
  <c r="M127" i="11"/>
  <c r="I127" i="11"/>
  <c r="E125" i="11"/>
  <c r="Q123" i="11"/>
  <c r="E121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8" i="11"/>
  <c r="N137" i="11"/>
  <c r="F137" i="11"/>
  <c r="N136" i="11"/>
  <c r="N135" i="11"/>
  <c r="J135" i="11"/>
  <c r="J134" i="11"/>
  <c r="J133" i="11"/>
  <c r="N127" i="11"/>
  <c r="N126" i="11"/>
  <c r="J124" i="11"/>
  <c r="F124" i="11"/>
  <c r="N123" i="11"/>
  <c r="N122" i="11"/>
  <c r="N121" i="11"/>
  <c r="N120" i="11"/>
  <c r="N118" i="11"/>
  <c r="N117" i="11"/>
  <c r="E166" i="7"/>
  <c r="G140" i="11"/>
  <c r="C139" i="11"/>
  <c r="J138" i="11"/>
  <c r="I137" i="11"/>
  <c r="E135" i="11"/>
  <c r="M134" i="11"/>
  <c r="I134" i="11"/>
  <c r="M132" i="11"/>
  <c r="I132" i="11"/>
  <c r="Q130" i="11"/>
  <c r="I129" i="11"/>
  <c r="M128" i="11"/>
  <c r="E128" i="11"/>
  <c r="E126" i="11"/>
  <c r="M125" i="11"/>
  <c r="M124" i="11"/>
  <c r="E122" i="11"/>
  <c r="E120" i="11"/>
  <c r="E119" i="11"/>
  <c r="M118" i="11"/>
  <c r="E118" i="11"/>
  <c r="M117" i="11"/>
  <c r="I117" i="11"/>
  <c r="N140" i="11"/>
  <c r="J140" i="11"/>
  <c r="F140" i="11"/>
  <c r="N139" i="11"/>
  <c r="J139" i="11"/>
  <c r="F139" i="11"/>
  <c r="I138" i="11"/>
  <c r="P137" i="11"/>
  <c r="L137" i="11"/>
  <c r="D137" i="11"/>
  <c r="P136" i="11"/>
  <c r="D136" i="11"/>
  <c r="P135" i="11"/>
  <c r="L135" i="11"/>
  <c r="D216" i="11"/>
  <c r="D135" i="11"/>
  <c r="P134" i="11"/>
  <c r="L134" i="11"/>
  <c r="D134" i="11"/>
  <c r="P133" i="11"/>
  <c r="L133" i="11"/>
  <c r="D133" i="11"/>
  <c r="P132" i="11"/>
  <c r="H132" i="11"/>
  <c r="D132" i="11"/>
  <c r="P130" i="11"/>
  <c r="L130" i="11"/>
  <c r="D130" i="11"/>
  <c r="L210" i="11"/>
  <c r="L129" i="11"/>
  <c r="H129" i="11"/>
  <c r="D210" i="11"/>
  <c r="P128" i="11"/>
  <c r="L128" i="11"/>
  <c r="D128" i="11"/>
  <c r="P127" i="11"/>
  <c r="D208" i="11"/>
  <c r="D127" i="11"/>
  <c r="P207" i="11"/>
  <c r="P126" i="11"/>
  <c r="L126" i="11"/>
  <c r="D207" i="11"/>
  <c r="D126" i="11"/>
  <c r="P125" i="11"/>
  <c r="L125" i="11"/>
  <c r="D125" i="11"/>
  <c r="P124" i="11"/>
  <c r="H124" i="11"/>
  <c r="H122" i="11"/>
  <c r="D203" i="11"/>
  <c r="D122" i="11"/>
  <c r="P121" i="11"/>
  <c r="L121" i="11"/>
  <c r="H121" i="11"/>
  <c r="D202" i="11"/>
  <c r="D121" i="11"/>
  <c r="L120" i="11"/>
  <c r="H120" i="11"/>
  <c r="D201" i="11"/>
  <c r="D120" i="11"/>
  <c r="P200" i="11"/>
  <c r="H200" i="11"/>
  <c r="H119" i="11"/>
  <c r="D119" i="11"/>
  <c r="L118" i="11"/>
  <c r="H118" i="11"/>
  <c r="H117" i="11"/>
  <c r="D198" i="11"/>
  <c r="D117" i="11"/>
  <c r="L220" i="11"/>
  <c r="L139" i="11"/>
  <c r="H139" i="11"/>
  <c r="D220" i="11"/>
  <c r="D139" i="11"/>
  <c r="J137" i="11"/>
  <c r="J136" i="11"/>
  <c r="F135" i="11"/>
  <c r="N133" i="11"/>
  <c r="N132" i="11"/>
  <c r="N130" i="11"/>
  <c r="N129" i="11"/>
  <c r="N128" i="11"/>
  <c r="F128" i="11"/>
  <c r="J127" i="11"/>
  <c r="F126" i="11"/>
  <c r="N124" i="11"/>
  <c r="J123" i="11"/>
  <c r="J122" i="11"/>
  <c r="J117" i="11"/>
  <c r="K166" i="7"/>
  <c r="O139" i="11"/>
  <c r="G139" i="11"/>
  <c r="O138" i="11"/>
  <c r="E138" i="11"/>
  <c r="M137" i="11"/>
  <c r="E137" i="11"/>
  <c r="M136" i="11"/>
  <c r="E136" i="11"/>
  <c r="I135" i="11"/>
  <c r="Q134" i="11"/>
  <c r="M133" i="11"/>
  <c r="I133" i="11"/>
  <c r="Q132" i="11"/>
  <c r="E132" i="11"/>
  <c r="M130" i="11"/>
  <c r="E130" i="11"/>
  <c r="M129" i="11"/>
  <c r="E129" i="11"/>
  <c r="Q128" i="11"/>
  <c r="I128" i="11"/>
  <c r="Q127" i="11"/>
  <c r="E127" i="11"/>
  <c r="I126" i="11"/>
  <c r="Q125" i="11"/>
  <c r="I125" i="11"/>
  <c r="Q124" i="11"/>
  <c r="I124" i="11"/>
  <c r="M123" i="11"/>
  <c r="M122" i="11"/>
  <c r="Q120" i="11"/>
  <c r="Q119" i="11"/>
  <c r="I119" i="11"/>
  <c r="Q118" i="11"/>
  <c r="Q117" i="11"/>
  <c r="E117" i="11"/>
  <c r="K164" i="7"/>
  <c r="M140" i="11"/>
  <c r="I140" i="11"/>
  <c r="E140" i="11"/>
  <c r="M139" i="11"/>
  <c r="I139" i="11"/>
  <c r="E139" i="11"/>
  <c r="G138" i="11"/>
  <c r="C138" i="11"/>
  <c r="O137" i="11"/>
  <c r="K137" i="11"/>
  <c r="G137" i="11"/>
  <c r="O136" i="11"/>
  <c r="K136" i="11"/>
  <c r="G136" i="11"/>
  <c r="C136" i="11"/>
  <c r="O135" i="11"/>
  <c r="K135" i="11"/>
  <c r="O134" i="11"/>
  <c r="K134" i="11"/>
  <c r="C134" i="11"/>
  <c r="O133" i="11"/>
  <c r="K133" i="11"/>
  <c r="O132" i="11"/>
  <c r="K132" i="11"/>
  <c r="G132" i="11"/>
  <c r="C132" i="11"/>
  <c r="K130" i="11"/>
  <c r="G130" i="11"/>
  <c r="C130" i="11"/>
  <c r="O129" i="11"/>
  <c r="K129" i="11"/>
  <c r="G129" i="11"/>
  <c r="C129" i="11"/>
  <c r="O128" i="11"/>
  <c r="K128" i="11"/>
  <c r="G128" i="11"/>
  <c r="K127" i="11"/>
  <c r="G127" i="11"/>
  <c r="C127" i="11"/>
  <c r="O126" i="11"/>
  <c r="K126" i="11"/>
  <c r="G126" i="11"/>
  <c r="C126" i="11"/>
  <c r="O125" i="11"/>
  <c r="K125" i="11"/>
  <c r="C125" i="11"/>
  <c r="O124" i="11"/>
  <c r="K124" i="11"/>
  <c r="G124" i="11"/>
  <c r="O123" i="11"/>
  <c r="O122" i="11"/>
  <c r="K122" i="11"/>
  <c r="C122" i="11"/>
  <c r="O121" i="11"/>
  <c r="K121" i="11"/>
  <c r="O120" i="11"/>
  <c r="K120" i="11"/>
  <c r="G120" i="11"/>
  <c r="C120" i="11"/>
  <c r="O119" i="11"/>
  <c r="K119" i="11"/>
  <c r="C119" i="11"/>
  <c r="O118" i="11"/>
  <c r="K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K73" i="10"/>
  <c r="C69" i="10"/>
  <c r="G67" i="10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F75" i="10"/>
  <c r="B75" i="10"/>
  <c r="B24" i="8"/>
  <c r="B188" i="8"/>
  <c r="N74" i="10"/>
  <c r="N216" i="11" s="1"/>
  <c r="J74" i="10"/>
  <c r="F74" i="10"/>
  <c r="B74" i="10"/>
  <c r="B187" i="8"/>
  <c r="N73" i="10"/>
  <c r="J73" i="10"/>
  <c r="F73" i="10"/>
  <c r="B73" i="10"/>
  <c r="B215" i="11" s="1"/>
  <c r="B186" i="8"/>
  <c r="N72" i="10"/>
  <c r="J72" i="10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J59" i="10"/>
  <c r="F59" i="10"/>
  <c r="B59" i="10"/>
  <c r="N58" i="10"/>
  <c r="J58" i="10"/>
  <c r="F58" i="10"/>
  <c r="B58" i="10"/>
  <c r="N56" i="10"/>
  <c r="N198" i="11" s="1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8" i="19" s="1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4" i="11"/>
  <c r="G133" i="11"/>
  <c r="C133" i="11"/>
  <c r="O130" i="11"/>
  <c r="C128" i="11"/>
  <c r="O127" i="11"/>
  <c r="G125" i="11"/>
  <c r="K123" i="11"/>
  <c r="G123" i="11"/>
  <c r="C123" i="11"/>
  <c r="G122" i="11"/>
  <c r="G121" i="11"/>
  <c r="C121" i="11"/>
  <c r="G119" i="11"/>
  <c r="G118" i="11"/>
  <c r="C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F136" i="11"/>
  <c r="B81" i="9"/>
  <c r="B80" i="9"/>
  <c r="B135" i="11" s="1"/>
  <c r="N134" i="11"/>
  <c r="F134" i="11"/>
  <c r="B79" i="9"/>
  <c r="B134" i="11" s="1"/>
  <c r="F133" i="11"/>
  <c r="B78" i="9"/>
  <c r="B133" i="11" s="1"/>
  <c r="J132" i="11"/>
  <c r="F132" i="11"/>
  <c r="B77" i="9"/>
  <c r="B132" i="11" s="1"/>
  <c r="J130" i="11"/>
  <c r="F130" i="11"/>
  <c r="B75" i="9"/>
  <c r="B130" i="11" s="1"/>
  <c r="F129" i="11"/>
  <c r="B74" i="9"/>
  <c r="B129" i="11" s="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N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M138" i="11"/>
  <c r="Q137" i="11"/>
  <c r="Q136" i="11"/>
  <c r="Q135" i="11"/>
  <c r="M135" i="11"/>
  <c r="E134" i="11"/>
  <c r="Q133" i="11"/>
  <c r="Q129" i="11"/>
  <c r="Q126" i="11"/>
  <c r="M126" i="11"/>
  <c r="I123" i="11"/>
  <c r="E123" i="11"/>
  <c r="Q122" i="11"/>
  <c r="I122" i="11"/>
  <c r="Q121" i="11"/>
  <c r="M121" i="11"/>
  <c r="I121" i="11"/>
  <c r="M120" i="11"/>
  <c r="I120" i="11"/>
  <c r="M119" i="11"/>
  <c r="I118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P139" i="11"/>
  <c r="D138" i="11"/>
  <c r="H137" i="11"/>
  <c r="L136" i="11"/>
  <c r="H136" i="11"/>
  <c r="H135" i="11"/>
  <c r="H134" i="11"/>
  <c r="H133" i="11"/>
  <c r="L132" i="11"/>
  <c r="H130" i="11"/>
  <c r="P129" i="11"/>
  <c r="D129" i="11"/>
  <c r="H128" i="11"/>
  <c r="L127" i="11"/>
  <c r="H127" i="11"/>
  <c r="H126" i="11"/>
  <c r="H125" i="11"/>
  <c r="L123" i="11"/>
  <c r="H123" i="11"/>
  <c r="D123" i="11"/>
  <c r="P122" i="11"/>
  <c r="L122" i="11"/>
  <c r="P120" i="11"/>
  <c r="L119" i="11"/>
  <c r="P118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D9" i="14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Q198" i="11" l="1"/>
  <c r="Q200" i="11"/>
  <c r="Q201" i="11"/>
  <c r="Q203" i="11"/>
  <c r="Q215" i="11"/>
  <c r="J216" i="11"/>
  <c r="P214" i="11"/>
  <c r="H217" i="11"/>
  <c r="I200" i="11"/>
  <c r="I201" i="11"/>
  <c r="Q208" i="11"/>
  <c r="Q209" i="11"/>
  <c r="I214" i="11"/>
  <c r="I216" i="11"/>
  <c r="Q213" i="11"/>
  <c r="B199" i="11"/>
  <c r="J214" i="11"/>
  <c r="B216" i="11"/>
  <c r="J217" i="11"/>
  <c r="Q5" i="7"/>
  <c r="O209" i="11"/>
  <c r="K220" i="11"/>
  <c r="P19" i="19"/>
  <c r="L34" i="20"/>
  <c r="J215" i="11"/>
  <c r="H198" i="11"/>
  <c r="P210" i="11"/>
  <c r="G209" i="11"/>
  <c r="G217" i="11"/>
  <c r="J220" i="11"/>
  <c r="O207" i="11"/>
  <c r="I202" i="11"/>
  <c r="L207" i="11"/>
  <c r="N199" i="11"/>
  <c r="P202" i="11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G142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48" i="9"/>
  <c r="L158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F149" i="9"/>
  <c r="F160" i="9"/>
  <c r="F164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9" i="9"/>
  <c r="B162" i="9"/>
  <c r="C149" i="9"/>
  <c r="C163" i="9"/>
  <c r="B147" i="9" l="1"/>
  <c r="D55" i="10"/>
  <c r="D82" i="10"/>
  <c r="C145" i="9"/>
  <c r="F155" i="9"/>
  <c r="F151" i="9"/>
  <c r="F146" i="9"/>
  <c r="F141" i="9"/>
  <c r="Q151" i="9"/>
  <c r="B153" i="9"/>
  <c r="Q147" i="9"/>
  <c r="I163" i="7"/>
  <c r="Q157" i="9"/>
  <c r="Q164" i="9"/>
  <c r="Q160" i="9"/>
  <c r="Q155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G147" i="10"/>
  <c r="B66" i="14"/>
  <c r="D136" i="10"/>
  <c r="O60" i="14"/>
  <c r="L59" i="14"/>
  <c r="L62" i="14"/>
  <c r="L63" i="14"/>
  <c r="L66" i="14"/>
  <c r="L67" i="14"/>
  <c r="I151" i="10" l="1"/>
  <c r="P54" i="10"/>
  <c r="C151" i="10"/>
  <c r="K62" i="14"/>
  <c r="G141" i="10"/>
  <c r="G158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G66" i="12" l="1"/>
  <c r="G88" i="12" s="1"/>
  <c r="E66" i="12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C66" i="12"/>
  <c r="C88" i="12" s="1"/>
  <c r="N66" i="12"/>
  <c r="N88" i="12" s="1"/>
  <c r="I66" i="12" l="1"/>
  <c r="I88" i="12" s="1"/>
  <c r="C117" i="12"/>
  <c r="D66" i="12"/>
  <c r="D88" i="12" s="1"/>
  <c r="F66" i="12"/>
  <c r="F88" i="12" s="1"/>
  <c r="K66" i="12"/>
  <c r="K88" i="12" s="1"/>
  <c r="O66" i="12"/>
  <c r="O88" i="12" s="1"/>
  <c r="M66" i="12"/>
  <c r="M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N62" i="12" l="1"/>
  <c r="N84" i="12" s="1"/>
  <c r="P62" i="12"/>
  <c r="P84" i="12" s="1"/>
  <c r="L62" i="12"/>
  <c r="L84" i="12" s="1"/>
  <c r="E62" i="12"/>
  <c r="E84" i="12" s="1"/>
  <c r="P31" i="13"/>
  <c r="G62" i="12"/>
  <c r="G84" i="12" s="1"/>
  <c r="D62" i="12"/>
  <c r="D84" i="12" s="1"/>
  <c r="M62" i="12"/>
  <c r="M84" i="12" s="1"/>
  <c r="J62" i="12"/>
  <c r="J84" i="12" s="1"/>
  <c r="O62" i="12"/>
  <c r="O84" i="12" s="1"/>
  <c r="Q62" i="12"/>
  <c r="Q84" i="12" s="1"/>
  <c r="P28" i="14"/>
  <c r="H62" i="12"/>
  <c r="H84" i="12" s="1"/>
  <c r="C62" i="12"/>
  <c r="C84" i="12" s="1"/>
  <c r="I62" i="12"/>
  <c r="I84" i="12" s="1"/>
  <c r="K62" i="12"/>
  <c r="K84" i="12" s="1"/>
  <c r="F62" i="12"/>
  <c r="F84" i="12" s="1"/>
  <c r="B62" i="12"/>
  <c r="B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M65" i="12" l="1"/>
  <c r="M87" i="12" s="1"/>
  <c r="O65" i="12"/>
  <c r="O87" i="12" s="1"/>
  <c r="I118" i="12"/>
  <c r="K118" i="12"/>
  <c r="N118" i="12"/>
  <c r="N65" i="12"/>
  <c r="N87" i="12" s="1"/>
  <c r="J65" i="12"/>
  <c r="J87" i="12" s="1"/>
  <c r="K65" i="12"/>
  <c r="K87" i="12" s="1"/>
  <c r="M118" i="12"/>
  <c r="P65" i="12"/>
  <c r="P87" i="12" s="1"/>
  <c r="O118" i="12"/>
  <c r="E65" i="12"/>
  <c r="E87" i="12" s="1"/>
  <c r="Q65" i="12"/>
  <c r="Q87" i="12" s="1"/>
  <c r="L65" i="12"/>
  <c r="L87" i="12" s="1"/>
  <c r="C61" i="12"/>
  <c r="G65" i="12"/>
  <c r="G87" i="12" s="1"/>
  <c r="E118" i="12"/>
  <c r="H65" i="12"/>
  <c r="H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H63" i="12" l="1"/>
  <c r="K63" i="12"/>
  <c r="G63" i="12"/>
  <c r="D63" i="12"/>
  <c r="J63" i="12"/>
  <c r="L63" i="12"/>
  <c r="N63" i="12"/>
  <c r="P63" i="12"/>
  <c r="F63" i="12"/>
  <c r="Q63" i="12"/>
  <c r="M63" i="12"/>
  <c r="I65" i="12"/>
  <c r="I87" i="12" s="1"/>
  <c r="O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F61" i="12" l="1"/>
  <c r="M61" i="12"/>
  <c r="H61" i="12"/>
  <c r="L61" i="12"/>
  <c r="J61" i="12"/>
  <c r="N61" i="12"/>
  <c r="O61" i="12"/>
  <c r="D61" i="12"/>
  <c r="Q61" i="12"/>
  <c r="K61" i="12"/>
  <c r="G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J68" i="12"/>
  <c r="J90" i="12" s="1"/>
  <c r="L124" i="12"/>
  <c r="H69" i="12"/>
  <c r="H91" i="12" s="1"/>
  <c r="F124" i="12"/>
  <c r="H21" i="12"/>
  <c r="H36" i="13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H14" i="12"/>
  <c r="K68" i="12"/>
  <c r="K90" i="12" s="1"/>
  <c r="H67" i="12"/>
  <c r="H33" i="14"/>
  <c r="G69" i="12"/>
  <c r="G91" i="12" s="1"/>
  <c r="J69" i="12"/>
  <c r="J91" i="12" s="1"/>
  <c r="H133" i="12"/>
  <c r="H135" i="12"/>
  <c r="J21" i="12"/>
  <c r="L205" i="7"/>
  <c r="F48" i="13"/>
  <c r="J19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O124" i="12"/>
  <c r="G67" i="12"/>
  <c r="J14" i="12"/>
  <c r="J26" i="14" s="1"/>
  <c r="N124" i="12"/>
  <c r="L68" i="12"/>
  <c r="L90" i="12" s="1"/>
  <c r="F68" i="12"/>
  <c r="F90" i="12" s="1"/>
  <c r="K69" i="12"/>
  <c r="K91" i="12" s="1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L69" i="12" l="1"/>
  <c r="L91" i="12" s="1"/>
  <c r="M69" i="12"/>
  <c r="M91" i="12" s="1"/>
  <c r="M68" i="12"/>
  <c r="M90" i="12" s="1"/>
  <c r="F69" i="12"/>
  <c r="F91" i="12" s="1"/>
  <c r="K67" i="12"/>
  <c r="L21" i="12"/>
  <c r="L33" i="14" s="1"/>
  <c r="L14" i="12"/>
  <c r="L13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67" i="12" l="1"/>
  <c r="B65" i="12"/>
  <c r="B87" i="12" s="1"/>
  <c r="L135" i="12"/>
  <c r="F67" i="12"/>
  <c r="N68" i="12"/>
  <c r="N90" i="12" s="1"/>
  <c r="M67" i="12"/>
  <c r="O68" i="12"/>
  <c r="O90" i="12" s="1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B63" i="12"/>
  <c r="E124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O33" i="14"/>
  <c r="O67" i="12"/>
  <c r="D124" i="12"/>
  <c r="N14" i="12"/>
  <c r="N67" i="12"/>
  <c r="Q68" i="12"/>
  <c r="Q90" i="12" s="1"/>
  <c r="O14" i="12"/>
  <c r="O26" i="14" s="1"/>
  <c r="Q69" i="12"/>
  <c r="Q91" i="12" s="1"/>
  <c r="P69" i="12"/>
  <c r="P91" i="12" s="1"/>
  <c r="B61" i="12"/>
  <c r="N135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P14" i="12" l="1"/>
  <c r="C124" i="12"/>
  <c r="P133" i="12"/>
  <c r="P67" i="12"/>
  <c r="Q67" i="12"/>
  <c r="E68" i="12"/>
  <c r="E90" i="12" s="1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C69" i="12" l="1"/>
  <c r="C91" i="12" s="1"/>
  <c r="B69" i="12"/>
  <c r="B91" i="12" s="1"/>
  <c r="D67" i="12"/>
  <c r="D133" i="12"/>
  <c r="B21" i="12"/>
  <c r="B33" i="14" s="1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102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26" i="15" l="1"/>
  <c r="B93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/>
  <c r="I105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 s="1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 s="1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172" i="7" s="1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I66" i="7"/>
  <c r="I33" i="17"/>
  <c r="I42" i="17"/>
  <c r="I24" i="17"/>
  <c r="Q108" i="15" l="1"/>
  <c r="I65" i="16"/>
  <c r="N25" i="15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O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O65" i="16" l="1"/>
  <c r="P25" i="15"/>
  <c r="O40" i="7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0" i="16"/>
  <c r="C25" i="18" l="1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F15" i="15" s="1"/>
  <c r="E13" i="15"/>
  <c r="E26" i="18"/>
  <c r="D13" i="15"/>
  <c r="D26" i="18"/>
  <c r="E25" i="17"/>
  <c r="E55" i="16"/>
  <c r="E21" i="16"/>
  <c r="E116" i="15"/>
  <c r="D25" i="17"/>
  <c r="D21" i="16"/>
  <c r="F22" i="15" l="1"/>
  <c r="F13" i="15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I22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H24" i="15" l="1"/>
  <c r="P24" i="15"/>
  <c r="P15" i="15" s="1"/>
  <c r="O24" i="15"/>
  <c r="O15" i="15" s="1"/>
  <c r="M24" i="15"/>
  <c r="M15" i="15" s="1"/>
  <c r="K24" i="15"/>
  <c r="K15" i="15" s="1"/>
  <c r="I13" i="15"/>
  <c r="I55" i="16" s="1"/>
  <c r="I26" i="18"/>
  <c r="G13" i="15"/>
  <c r="G26" i="18"/>
  <c r="F12" i="18"/>
  <c r="F24" i="18" s="1"/>
  <c r="F18" i="18"/>
  <c r="H15" i="15"/>
  <c r="H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P22" i="15" l="1"/>
  <c r="L24" i="15"/>
  <c r="C24" i="15"/>
  <c r="C22" i="15" s="1"/>
  <c r="M22" i="15"/>
  <c r="O22" i="15"/>
  <c r="N24" i="15"/>
  <c r="N15" i="15" s="1"/>
  <c r="I116" i="15"/>
  <c r="K22" i="15"/>
  <c r="Q24" i="15"/>
  <c r="Q15" i="15" s="1"/>
  <c r="J24" i="15"/>
  <c r="J22" i="15" s="1"/>
  <c r="P13" i="15"/>
  <c r="P26" i="18"/>
  <c r="K13" i="15"/>
  <c r="K55" i="16" s="1"/>
  <c r="K26" i="18"/>
  <c r="O13" i="15"/>
  <c r="O116" i="15" s="1"/>
  <c r="O26" i="18"/>
  <c r="H13" i="15"/>
  <c r="H116" i="15" s="1"/>
  <c r="H26" i="18"/>
  <c r="M13" i="15"/>
  <c r="M116" i="15" s="1"/>
  <c r="M26" i="18"/>
  <c r="L15" i="15"/>
  <c r="L22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N22" i="15" l="1"/>
  <c r="J15" i="15"/>
  <c r="J13" i="15" s="1"/>
  <c r="J55" i="16" s="1"/>
  <c r="Q22" i="15"/>
  <c r="C15" i="15"/>
  <c r="C25" i="17" s="1"/>
  <c r="C13" i="15"/>
  <c r="C55" i="16" s="1"/>
  <c r="C26" i="18"/>
  <c r="N13" i="15"/>
  <c r="N55" i="16" s="1"/>
  <c r="N26" i="18"/>
  <c r="L13" i="15"/>
  <c r="L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J26" i="18" l="1"/>
  <c r="C21" i="16"/>
  <c r="Q55" i="16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Q64" i="16" l="1"/>
  <c r="N12" i="18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I17" i="15"/>
  <c r="I12" i="15" s="1"/>
  <c r="J17" i="15"/>
  <c r="J12" i="15" s="1"/>
  <c r="C17" i="15"/>
  <c r="C12" i="15" s="1"/>
  <c r="N17" i="15"/>
  <c r="N12" i="15" s="1"/>
  <c r="K17" i="15"/>
  <c r="K12" i="15" s="1"/>
  <c r="E17" i="15"/>
  <c r="E12" i="15" s="1"/>
  <c r="Q17" i="15"/>
  <c r="Q12" i="15" s="1"/>
  <c r="P17" i="15"/>
  <c r="P12" i="15" s="1"/>
  <c r="D17" i="15"/>
  <c r="D12" i="15" s="1"/>
  <c r="G17" i="15"/>
  <c r="G12" i="15" s="1"/>
  <c r="G18" i="16" s="1"/>
  <c r="P24" i="16"/>
  <c r="J24" i="16"/>
  <c r="F17" i="15"/>
  <c r="F119" i="15" s="1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59" i="16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27" i="17" s="1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I119" i="15" l="1"/>
  <c r="C59" i="16"/>
  <c r="Q119" i="15"/>
  <c r="P69" i="16"/>
  <c r="K59" i="16"/>
  <c r="G69" i="16"/>
  <c r="K119" i="15"/>
  <c r="P59" i="16"/>
  <c r="G82" i="15"/>
  <c r="G118" i="15"/>
  <c r="G59" i="16"/>
  <c r="G120" i="15"/>
  <c r="M68" i="16"/>
  <c r="G68" i="16"/>
  <c r="J69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63" i="16" s="1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D112" i="12" l="1"/>
  <c r="D101" i="12"/>
  <c r="C111" i="12"/>
  <c r="C100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G113" i="12"/>
  <c r="G102" i="12"/>
  <c r="D108" i="12"/>
  <c r="D97" i="12"/>
  <c r="B109" i="12"/>
  <c r="B98" i="12"/>
  <c r="F112" i="12"/>
  <c r="F101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C109" i="12" l="1"/>
  <c r="C98" i="12"/>
  <c r="B74" i="12"/>
  <c r="B85" i="12" s="1"/>
  <c r="B107" i="12"/>
  <c r="B96" i="12"/>
  <c r="E108" i="12"/>
  <c r="E97" i="12"/>
  <c r="F78" i="12"/>
  <c r="F89" i="12" s="1"/>
  <c r="F111" i="12"/>
  <c r="F100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H78" i="12" l="1"/>
  <c r="H89" i="12" s="1"/>
  <c r="H111" i="12"/>
  <c r="H100" i="12"/>
  <c r="F108" i="12"/>
  <c r="F97" i="12"/>
  <c r="C74" i="12"/>
  <c r="C85" i="12" s="1"/>
  <c r="C107" i="12"/>
  <c r="C96" i="12"/>
  <c r="D109" i="12"/>
  <c r="D98" i="12"/>
  <c r="G78" i="12"/>
  <c r="G89" i="12" s="1"/>
  <c r="G111" i="12"/>
  <c r="G100" i="12"/>
  <c r="H112" i="12"/>
  <c r="H101" i="12"/>
  <c r="B105" i="12"/>
  <c r="B94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J113" i="12" l="1"/>
  <c r="J102" i="12"/>
  <c r="D74" i="12"/>
  <c r="D85" i="12" s="1"/>
  <c r="D107" i="12"/>
  <c r="D96" i="12"/>
  <c r="C72" i="12"/>
  <c r="C83" i="12" s="1"/>
  <c r="C105" i="12"/>
  <c r="C94" i="12"/>
  <c r="E109" i="12"/>
  <c r="E98" i="12"/>
  <c r="G108" i="12"/>
  <c r="G97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J112" i="12"/>
  <c r="J101" i="12"/>
  <c r="E74" i="12"/>
  <c r="E85" i="12" s="1"/>
  <c r="E107" i="12"/>
  <c r="E96" i="12"/>
  <c r="K113" i="12"/>
  <c r="K102" i="12"/>
  <c r="H108" i="12"/>
  <c r="H97" i="12"/>
  <c r="I78" i="12"/>
  <c r="I89" i="12" s="1"/>
  <c r="I111" i="12"/>
  <c r="I100" i="12"/>
  <c r="D72" i="12"/>
  <c r="D83" i="12" s="1"/>
  <c r="D105" i="12"/>
  <c r="D94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E72" i="12"/>
  <c r="E83" i="12" s="1"/>
  <c r="E105" i="12"/>
  <c r="E94" i="12"/>
  <c r="L113" i="12"/>
  <c r="L102" i="12"/>
  <c r="G109" i="12"/>
  <c r="G98" i="12"/>
  <c r="K112" i="12"/>
  <c r="K101" i="12"/>
  <c r="F74" i="12"/>
  <c r="F85" i="12" s="1"/>
  <c r="F107" i="12"/>
  <c r="F96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H109" i="12" l="1"/>
  <c r="H98" i="12"/>
  <c r="L112" i="12"/>
  <c r="L101" i="12"/>
  <c r="K78" i="12"/>
  <c r="K89" i="12" s="1"/>
  <c r="K111" i="12"/>
  <c r="K100" i="12"/>
  <c r="G74" i="12"/>
  <c r="G85" i="12" s="1"/>
  <c r="G107" i="12"/>
  <c r="G96" i="12"/>
  <c r="M113" i="12"/>
  <c r="M102" i="12"/>
  <c r="F72" i="12"/>
  <c r="F83" i="12" s="1"/>
  <c r="F105" i="12"/>
  <c r="F94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M112" i="12" l="1"/>
  <c r="M101" i="12"/>
  <c r="K108" i="12"/>
  <c r="K97" i="12"/>
  <c r="L78" i="12"/>
  <c r="L89" i="12" s="1"/>
  <c r="L111" i="12"/>
  <c r="L100" i="12"/>
  <c r="I109" i="12"/>
  <c r="I98" i="12"/>
  <c r="G72" i="12"/>
  <c r="G83" i="12" s="1"/>
  <c r="G105" i="12"/>
  <c r="G94" i="12"/>
  <c r="H74" i="12"/>
  <c r="H85" i="12" s="1"/>
  <c r="H107" i="12"/>
  <c r="H96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O113" i="12" l="1"/>
  <c r="O102" i="12"/>
  <c r="I74" i="12"/>
  <c r="I85" i="12" s="1"/>
  <c r="I107" i="12"/>
  <c r="I96" i="12"/>
  <c r="J109" i="12"/>
  <c r="J98" i="12"/>
  <c r="M78" i="12"/>
  <c r="M89" i="12" s="1"/>
  <c r="M111" i="12"/>
  <c r="M100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K109" i="12"/>
  <c r="K98" i="12"/>
  <c r="P113" i="12"/>
  <c r="P102" i="12"/>
  <c r="J74" i="12"/>
  <c r="J85" i="12" s="1"/>
  <c r="J107" i="12"/>
  <c r="J96" i="12"/>
  <c r="I72" i="12"/>
  <c r="I83" i="12" s="1"/>
  <c r="I105" i="12"/>
  <c r="I94" i="12"/>
  <c r="O112" i="12"/>
  <c r="O101" i="12"/>
  <c r="N78" i="12"/>
  <c r="N89" i="12" s="1"/>
  <c r="N111" i="12"/>
  <c r="N100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J105" i="12" l="1"/>
  <c r="J94" i="12"/>
  <c r="N108" i="12"/>
  <c r="N97" i="12"/>
  <c r="J72" i="12"/>
  <c r="J83" i="12" s="1"/>
  <c r="L109" i="12"/>
  <c r="L98" i="12"/>
  <c r="P112" i="12"/>
  <c r="P101" i="12"/>
  <c r="O78" i="12"/>
  <c r="O89" i="12" s="1"/>
  <c r="O111" i="12"/>
  <c r="O100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M109" i="12" l="1"/>
  <c r="M98" i="12"/>
  <c r="Q112" i="12"/>
  <c r="Q101" i="12"/>
  <c r="L74" i="12"/>
  <c r="L85" i="12" s="1"/>
  <c r="L107" i="12"/>
  <c r="L96" i="12"/>
  <c r="K105" i="12"/>
  <c r="K94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N109" i="12" l="1"/>
  <c r="N98" i="12"/>
  <c r="Q78" i="12"/>
  <c r="Q89" i="12" s="1"/>
  <c r="Q111" i="12"/>
  <c r="Q100" i="12"/>
  <c r="M74" i="12"/>
  <c r="M85" i="12" s="1"/>
  <c r="M107" i="12"/>
  <c r="M96" i="12"/>
  <c r="L72" i="12"/>
  <c r="L83" i="12" s="1"/>
  <c r="L105" i="12"/>
  <c r="L94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Q109" i="12"/>
  <c r="Q98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<sst xmlns="http://schemas.openxmlformats.org/spreadsheetml/2006/main" count="1608" uniqueCount="194">
  <si>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</si>
  <si>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</si>
  <si>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</si>
  <si>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</si>
  <si>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</si>
  <si>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</si>
  <si>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</si>
  <si>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</si>
  <si>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</si>
  <si>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</si>
  <si>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</si>
  <si>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</si>
  <si>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</si>
  <si>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</si>
  <si>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</si>
  <si>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</si>
  <si>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</si>
  <si>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</si>
  <si>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</si>
  <si>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</si>
  <si>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</si>
  <si>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</si>
  <si>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</si>
  <si>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</si>
  <si>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</si>
  <si>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</si>
  <si>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</si>
  <si>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</si>
  <si>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</si>
  <si>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</si>
  <si>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</si>
  <si>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</si>
  <si>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</si>
  <si>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</si>
  <si>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</si>
  <si>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</si>
  <si>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</si>
  <si>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</si>
  <si>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</si>
  <si>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</si>
  <si>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</si>
  <si>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</si>
  <si>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</si>
  <si>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</si>
  <si>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</si>
  <si>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</si>
  <si>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</si>
  <si>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</si>
  <si>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</si>
  <si>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</si>
  <si>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</si>
  <si>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</si>
  <si>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</si>
  <si>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</si>
  <si>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</si>
  <si>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</si>
  <si>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</si>
  <si>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</si>
  <si>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</si>
  <si>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</si>
  <si>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</si>
  <si>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</si>
  <si>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</si>
  <si>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</si>
  <si>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</si>
  <si>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</si>
  <si>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</si>
  <si>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</si>
  <si>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</si>
  <si>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</si>
  <si>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</si>
  <si>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</si>
  <si>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</si>
  <si>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</si>
  <si>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</si>
  <si>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</si>
  <si>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</si>
  <si>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</si>
  <si>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</si>
  <si>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</si>
  <si>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</si>
  <si>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</si>
  <si>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</si>
  <si>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</si>
  <si>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</si>
  <si>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</si>
  <si>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</si>
  <si>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</si>
  <si>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</si>
  <si>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</si>
  <si>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</si>
  <si>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</si>
  <si>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</si>
  <si>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</si>
  <si>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</si>
  <si>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</si>
  <si>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</si>
  <si>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</si>
  <si>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</si>
  <si>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</si>
  <si>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</si>
  <si>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</si>
  <si>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</si>
  <si>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</si>
  <si>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</si>
  <si>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</si>
  <si>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</si>
  <si>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</si>
  <si>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</si>
  <si>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</si>
  <si>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</si>
  <si>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</si>
  <si>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</si>
  <si>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</si>
  <si>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</si>
  <si>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</si>
  <si>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</si>
  <si>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</si>
  <si>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</si>
  <si>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</si>
  <si>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</si>
  <si>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</si>
  <si>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</si>
  <si>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</si>
  <si>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</si>
  <si>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</si>
  <si>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</si>
  <si>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</si>
  <si>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</si>
  <si>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</si>
  <si>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</si>
  <si>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</si>
  <si>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</si>
  <si>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</si>
  <si>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</si>
  <si>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</si>
  <si>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</si>
  <si>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</si>
  <si>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</si>
  <si>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</si>
  <si>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</si>
  <si>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</si>
  <si>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</si>
  <si>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</si>
  <si>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</si>
  <si>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</si>
  <si>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</si>
  <si>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</si>
  <si>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</si>
  <si>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</si>
  <si>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</si>
  <si>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</si>
  <si>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</si>
  <si>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</si>
  <si>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</si>
  <si>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</si>
  <si>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</si>
  <si>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</si>
  <si>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</si>
  <si>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</si>
  <si>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</si>
  <si>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</si>
  <si>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</si>
  <si>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</si>
  <si>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</si>
  <si>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</si>
  <si>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</si>
  <si>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</si>
  <si>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</si>
  <si>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</si>
  <si>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</si>
  <si>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</si>
  <si>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</si>
  <si>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</si>
  <si>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</si>
  <si>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</si>
  <si>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</si>
  <si>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NL</t>
  </si>
  <si>
    <t>Netherlands</t>
  </si>
  <si>
    <t>NL - Aviation</t>
  </si>
  <si>
    <t>NL - Aviation / energy consumption</t>
  </si>
  <si>
    <t/>
  </si>
  <si>
    <t>NL - Aviation / passenger transport specific data</t>
  </si>
  <si>
    <t>NL - Road transport</t>
  </si>
  <si>
    <t>NL - Road transport / energy consumption</t>
  </si>
  <si>
    <t>NL - Road transport / CO2 emissions</t>
  </si>
  <si>
    <t>NL - Road transport / technologies</t>
  </si>
  <si>
    <t>NL - Rail, metro and tram</t>
  </si>
  <si>
    <t>NL - Rail, metro and tram / energy consumption</t>
  </si>
  <si>
    <t>NL - Rail, metro and tram / CO2 emissions</t>
  </si>
  <si>
    <t>NL - Aviation / CO2 emissions</t>
  </si>
  <si>
    <t>NL - Coastal shipping and inland waterways</t>
  </si>
  <si>
    <t>NL - Coastal shipping and inland waterways / energy consumption</t>
  </si>
  <si>
    <t>NL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</si>
</sst>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43297.739236111112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113.90664939805906</v>
      </c>
      <c r="C4" s="124">
        <v>107.653125731112</v>
      </c>
      <c r="D4" s="124">
        <v>104.55114126974401</v>
      </c>
      <c r="E4" s="124">
        <v>104.54800782675601</v>
      </c>
      <c r="F4" s="124">
        <v>107.596599660576</v>
      </c>
      <c r="G4" s="124">
        <v>104.40699621887283</v>
      </c>
      <c r="H4" s="124">
        <v>104.489992595196</v>
      </c>
      <c r="I4" s="124">
        <v>104.54952801196801</v>
      </c>
      <c r="J4" s="124">
        <v>104.55107922136801</v>
      </c>
      <c r="K4" s="124">
        <v>94.933736062308014</v>
      </c>
      <c r="L4" s="124">
        <v>104.40706778686697</v>
      </c>
      <c r="M4" s="124">
        <v>101.22058493615846</v>
      </c>
      <c r="N4" s="124">
        <v>82.251358205340054</v>
      </c>
      <c r="O4" s="124">
        <v>82.251066109838121</v>
      </c>
      <c r="P4" s="124">
        <v>85.437158934376427</v>
      </c>
      <c r="Q4" s="124">
        <v>98.108387359371292</v>
      </c>
    </row>
    <row r="5" spans="1:17" ht="11.45" customHeight="1" x14ac:dyDescent="0.25">
      <c r="A5" s="91" t="s">
        <v>116</v>
      </c>
      <c r="B5" s="90">
        <f t="shared" ref="B5:Q5" si="0">B4-B6</f>
        <v>113.90664939805906</v>
      </c>
      <c r="C5" s="90">
        <f t="shared" si="0"/>
        <v>107.653125731112</v>
      </c>
      <c r="D5" s="90">
        <f t="shared" si="0"/>
        <v>104.55114126974401</v>
      </c>
      <c r="E5" s="90">
        <f t="shared" si="0"/>
        <v>104.54800782675601</v>
      </c>
      <c r="F5" s="90">
        <f t="shared" si="0"/>
        <v>107.596599660576</v>
      </c>
      <c r="G5" s="90">
        <f t="shared" si="0"/>
        <v>104.40699621887283</v>
      </c>
      <c r="H5" s="90">
        <f t="shared" si="0"/>
        <v>104.489992595196</v>
      </c>
      <c r="I5" s="90">
        <f t="shared" si="0"/>
        <v>104.54952801196801</v>
      </c>
      <c r="J5" s="90">
        <f t="shared" si="0"/>
        <v>104.55107922136801</v>
      </c>
      <c r="K5" s="90">
        <f t="shared" si="0"/>
        <v>94.933736062308014</v>
      </c>
      <c r="L5" s="90">
        <f t="shared" si="0"/>
        <v>104.40706778686697</v>
      </c>
      <c r="M5" s="90">
        <f t="shared" si="0"/>
        <v>101.22058493615846</v>
      </c>
      <c r="N5" s="90">
        <f t="shared" si="0"/>
        <v>82.251358205340054</v>
      </c>
      <c r="O5" s="90">
        <f t="shared" si="0"/>
        <v>82.251066109838121</v>
      </c>
      <c r="P5" s="90">
        <f t="shared" si="0"/>
        <v>85.437158934376427</v>
      </c>
      <c r="Q5" s="90">
        <f t="shared" si="0"/>
        <v>98.108387359371292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113.9066493980591</v>
      </c>
      <c r="C8" s="71">
        <f t="shared" si="1"/>
        <v>107.65312573111197</v>
      </c>
      <c r="D8" s="71">
        <f t="shared" si="1"/>
        <v>104.55114126974404</v>
      </c>
      <c r="E8" s="71">
        <f t="shared" si="1"/>
        <v>104.54800782675601</v>
      </c>
      <c r="F8" s="71">
        <f t="shared" si="1"/>
        <v>107.59659966057602</v>
      </c>
      <c r="G8" s="71">
        <f t="shared" si="1"/>
        <v>104.40699621887279</v>
      </c>
      <c r="H8" s="71">
        <f t="shared" si="1"/>
        <v>104.48999259519601</v>
      </c>
      <c r="I8" s="71">
        <f t="shared" si="1"/>
        <v>104.54952801196805</v>
      </c>
      <c r="J8" s="71">
        <f t="shared" si="1"/>
        <v>104.55107922136801</v>
      </c>
      <c r="K8" s="71">
        <f t="shared" si="1"/>
        <v>94.933736062307986</v>
      </c>
      <c r="L8" s="71">
        <f t="shared" si="1"/>
        <v>104.40706778686695</v>
      </c>
      <c r="M8" s="71">
        <f t="shared" si="1"/>
        <v>101.22058493615846</v>
      </c>
      <c r="N8" s="71">
        <f t="shared" si="1"/>
        <v>82.251358205340011</v>
      </c>
      <c r="O8" s="71">
        <f t="shared" si="1"/>
        <v>82.251066109838106</v>
      </c>
      <c r="P8" s="71">
        <f t="shared" si="1"/>
        <v>85.437158934376455</v>
      </c>
      <c r="Q8" s="71">
        <f t="shared" si="1"/>
        <v>98.108387359371307</v>
      </c>
    </row>
    <row r="9" spans="1:17" ht="11.45" customHeight="1" x14ac:dyDescent="0.25">
      <c r="A9" s="25" t="s">
        <v>39</v>
      </c>
      <c r="B9" s="24">
        <f t="shared" ref="B9:Q9" si="2">SUM(B10,B11,B14)</f>
        <v>105.69907077365616</v>
      </c>
      <c r="C9" s="24">
        <f t="shared" si="2"/>
        <v>100.05159192541117</v>
      </c>
      <c r="D9" s="24">
        <f t="shared" si="2"/>
        <v>97.561442730578264</v>
      </c>
      <c r="E9" s="24">
        <f t="shared" si="2"/>
        <v>96.543829244760204</v>
      </c>
      <c r="F9" s="24">
        <f t="shared" si="2"/>
        <v>98.219734894569754</v>
      </c>
      <c r="G9" s="24">
        <f t="shared" si="2"/>
        <v>95.695602823852624</v>
      </c>
      <c r="H9" s="24">
        <f t="shared" si="2"/>
        <v>95.091361345128561</v>
      </c>
      <c r="I9" s="24">
        <f t="shared" si="2"/>
        <v>93.017358527202802</v>
      </c>
      <c r="J9" s="24">
        <f t="shared" si="2"/>
        <v>92.131336276708339</v>
      </c>
      <c r="K9" s="24">
        <f t="shared" si="2"/>
        <v>84.793193169192691</v>
      </c>
      <c r="L9" s="24">
        <f t="shared" si="2"/>
        <v>93.089717947167983</v>
      </c>
      <c r="M9" s="24">
        <f t="shared" si="2"/>
        <v>90.981364302203929</v>
      </c>
      <c r="N9" s="24">
        <f t="shared" si="2"/>
        <v>74.120563880574252</v>
      </c>
      <c r="O9" s="24">
        <f t="shared" si="2"/>
        <v>74.099321271006261</v>
      </c>
      <c r="P9" s="24">
        <f t="shared" si="2"/>
        <v>76.945193917983431</v>
      </c>
      <c r="Q9" s="24">
        <f t="shared" si="2"/>
        <v>88.2329591964466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105.69907077365616</v>
      </c>
      <c r="C11" s="21">
        <f t="shared" si="3"/>
        <v>100.05159192541117</v>
      </c>
      <c r="D11" s="21">
        <f t="shared" si="3"/>
        <v>97.561442730578264</v>
      </c>
      <c r="E11" s="21">
        <f t="shared" si="3"/>
        <v>96.543829244760204</v>
      </c>
      <c r="F11" s="21">
        <f t="shared" si="3"/>
        <v>98.219734894569754</v>
      </c>
      <c r="G11" s="21">
        <f t="shared" si="3"/>
        <v>95.695602823852624</v>
      </c>
      <c r="H11" s="21">
        <f t="shared" si="3"/>
        <v>95.091361345128561</v>
      </c>
      <c r="I11" s="21">
        <f t="shared" si="3"/>
        <v>93.017358527202802</v>
      </c>
      <c r="J11" s="21">
        <f t="shared" si="3"/>
        <v>92.131336276708339</v>
      </c>
      <c r="K11" s="21">
        <f t="shared" si="3"/>
        <v>84.793193169192691</v>
      </c>
      <c r="L11" s="21">
        <f t="shared" si="3"/>
        <v>93.089717947167983</v>
      </c>
      <c r="M11" s="21">
        <f t="shared" si="3"/>
        <v>90.981364302203929</v>
      </c>
      <c r="N11" s="21">
        <f t="shared" si="3"/>
        <v>74.120563880574252</v>
      </c>
      <c r="O11" s="21">
        <f t="shared" si="3"/>
        <v>74.099321271006261</v>
      </c>
      <c r="P11" s="21">
        <f t="shared" si="3"/>
        <v>76.945193917983431</v>
      </c>
      <c r="Q11" s="21">
        <f t="shared" si="3"/>
        <v>88.2329591964466</v>
      </c>
    </row>
    <row r="12" spans="1:17" ht="11.45" customHeight="1" x14ac:dyDescent="0.25">
      <c r="A12" s="62" t="s">
        <v>17</v>
      </c>
      <c r="B12" s="70">
        <v>105.69907077365616</v>
      </c>
      <c r="C12" s="70">
        <v>100.05159192541117</v>
      </c>
      <c r="D12" s="70">
        <v>97.561442730578264</v>
      </c>
      <c r="E12" s="70">
        <v>96.543829244760204</v>
      </c>
      <c r="F12" s="70">
        <v>98.219734894569754</v>
      </c>
      <c r="G12" s="70">
        <v>95.695602823852624</v>
      </c>
      <c r="H12" s="70">
        <v>95.091361345128561</v>
      </c>
      <c r="I12" s="70">
        <v>93.017358527202802</v>
      </c>
      <c r="J12" s="70">
        <v>92.131336276708339</v>
      </c>
      <c r="K12" s="70">
        <v>84.793193169192691</v>
      </c>
      <c r="L12" s="70">
        <v>93.089717947167983</v>
      </c>
      <c r="M12" s="70">
        <v>90.981364302203929</v>
      </c>
      <c r="N12" s="70">
        <v>74.120563880574252</v>
      </c>
      <c r="O12" s="70">
        <v>74.099321271006261</v>
      </c>
      <c r="P12" s="70">
        <v>76.945193917983431</v>
      </c>
      <c r="Q12" s="70">
        <v>88.2329591964466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8.2075786244029416</v>
      </c>
      <c r="C15" s="24">
        <f t="shared" si="4"/>
        <v>7.6015338057007957</v>
      </c>
      <c r="D15" s="24">
        <f t="shared" si="4"/>
        <v>6.9896985391657678</v>
      </c>
      <c r="E15" s="24">
        <f t="shared" si="4"/>
        <v>8.0041785819958058</v>
      </c>
      <c r="F15" s="24">
        <f t="shared" si="4"/>
        <v>9.3768647660062694</v>
      </c>
      <c r="G15" s="24">
        <f t="shared" si="4"/>
        <v>8.7113933950201599</v>
      </c>
      <c r="H15" s="24">
        <f t="shared" si="4"/>
        <v>9.39863125006746</v>
      </c>
      <c r="I15" s="24">
        <f t="shared" si="4"/>
        <v>11.532169484765245</v>
      </c>
      <c r="J15" s="24">
        <f t="shared" si="4"/>
        <v>12.41974294465968</v>
      </c>
      <c r="K15" s="24">
        <f t="shared" si="4"/>
        <v>10.140542893115295</v>
      </c>
      <c r="L15" s="24">
        <f t="shared" si="4"/>
        <v>11.317349839698968</v>
      </c>
      <c r="M15" s="24">
        <f t="shared" si="4"/>
        <v>10.239220633954536</v>
      </c>
      <c r="N15" s="24">
        <f t="shared" si="4"/>
        <v>8.1307943247657644</v>
      </c>
      <c r="O15" s="24">
        <f t="shared" si="4"/>
        <v>8.151744838831851</v>
      </c>
      <c r="P15" s="24">
        <f t="shared" si="4"/>
        <v>8.4919650163930278</v>
      </c>
      <c r="Q15" s="24">
        <f t="shared" si="4"/>
        <v>9.8754281629247025</v>
      </c>
    </row>
    <row r="16" spans="1:17" ht="11.45" customHeight="1" x14ac:dyDescent="0.25">
      <c r="A16" s="116" t="s">
        <v>17</v>
      </c>
      <c r="B16" s="70">
        <v>8.2075786244029416</v>
      </c>
      <c r="C16" s="70">
        <v>7.6015338057007957</v>
      </c>
      <c r="D16" s="70">
        <v>6.9896985391657678</v>
      </c>
      <c r="E16" s="70">
        <v>8.0041785819958058</v>
      </c>
      <c r="F16" s="70">
        <v>9.3768647660062694</v>
      </c>
      <c r="G16" s="70">
        <v>8.7113933950201599</v>
      </c>
      <c r="H16" s="70">
        <v>9.39863125006746</v>
      </c>
      <c r="I16" s="70">
        <v>11.532169484765245</v>
      </c>
      <c r="J16" s="70">
        <v>12.41974294465968</v>
      </c>
      <c r="K16" s="70">
        <v>10.140542893115295</v>
      </c>
      <c r="L16" s="70">
        <v>11.317349839698968</v>
      </c>
      <c r="M16" s="70">
        <v>10.239220633954536</v>
      </c>
      <c r="N16" s="70">
        <v>8.1307943247657644</v>
      </c>
      <c r="O16" s="70">
        <v>8.151744838831851</v>
      </c>
      <c r="P16" s="70">
        <v>8.4919650163930278</v>
      </c>
      <c r="Q16" s="70">
        <v>9.8754281629247025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0.64279687803596952</v>
      </c>
      <c r="C22" s="124">
        <v>0.63066365642788413</v>
      </c>
      <c r="D22" s="124">
        <v>0.62269349829762644</v>
      </c>
      <c r="E22" s="124">
        <v>0.61391140849848091</v>
      </c>
      <c r="F22" s="124">
        <v>0.60898363961618096</v>
      </c>
      <c r="G22" s="124">
        <v>0.60611729783437474</v>
      </c>
      <c r="H22" s="124">
        <v>0.60757124059785617</v>
      </c>
      <c r="I22" s="124">
        <v>0.61535728000358803</v>
      </c>
      <c r="J22" s="124">
        <v>0.60538535070221089</v>
      </c>
      <c r="K22" s="124">
        <v>0.54496787389153245</v>
      </c>
      <c r="L22" s="124">
        <v>0.56807279388559473</v>
      </c>
      <c r="M22" s="124">
        <v>0.55857536050030943</v>
      </c>
      <c r="N22" s="124">
        <v>0.46398662824963494</v>
      </c>
      <c r="O22" s="124">
        <v>0.47012674114268699</v>
      </c>
      <c r="P22" s="124">
        <v>0.50268173313752806</v>
      </c>
      <c r="Q22" s="124">
        <v>0.55405710100580496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3.0023409733136717</v>
      </c>
      <c r="O23" s="90">
        <v>3.0023408603482338</v>
      </c>
      <c r="P23" s="90">
        <v>3.0059569772733949</v>
      </c>
      <c r="Q23" s="90">
        <v>3.0180767635753201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88.424929829004</v>
      </c>
      <c r="C26" s="68">
        <f>IF(TrRail_act!C14=0,"",C8/TrRail_act!C14*100)</f>
        <v>85.511546076668921</v>
      </c>
      <c r="D26" s="68">
        <f>IF(TrRail_act!D14=0,"",D8/TrRail_act!D14*100)</f>
        <v>83.438079324615174</v>
      </c>
      <c r="E26" s="68">
        <f>IF(TrRail_act!E14=0,"",E8/TrRail_act!E14*100)</f>
        <v>81.497680161998147</v>
      </c>
      <c r="F26" s="68">
        <f>IF(TrRail_act!F14=0,"",F8/TrRail_act!F14*100)</f>
        <v>79.765471444372508</v>
      </c>
      <c r="G26" s="68">
        <f>IF(TrRail_act!G14=0,"",G8/TrRail_act!G14*100)</f>
        <v>78.544350242532815</v>
      </c>
      <c r="H26" s="68">
        <f>IF(TrRail_act!H14=0,"",H8/TrRail_act!H14*100)</f>
        <v>77.771322917149035</v>
      </c>
      <c r="I26" s="68">
        <f>IF(TrRail_act!I14=0,"",I8/TrRail_act!I14*100)</f>
        <v>78.494728242260365</v>
      </c>
      <c r="J26" s="68">
        <f>IF(TrRail_act!J14=0,"",J8/TrRail_act!J14*100)</f>
        <v>76.895529315873731</v>
      </c>
      <c r="K26" s="68">
        <f>IF(TrRail_act!K14=0,"",K8/TrRail_act!K14*100)</f>
        <v>67.972303691455792</v>
      </c>
      <c r="L26" s="68">
        <f>IF(TrRail_act!L14=0,"",L8/TrRail_act!L14*100)</f>
        <v>69.80426955831507</v>
      </c>
      <c r="M26" s="68">
        <f>IF(TrRail_act!M14=0,"",M8/TrRail_act!M14*100)</f>
        <v>67.716603946375841</v>
      </c>
      <c r="N26" s="68">
        <f>IF(TrRail_act!N14=0,"",N8/TrRail_act!N14*100)</f>
        <v>54.69234342524453</v>
      </c>
      <c r="O26" s="68">
        <f>IF(TrRail_act!O14=0,"",O8/TrRail_act!O14*100)</f>
        <v>53.300158927820753</v>
      </c>
      <c r="P26" s="68">
        <f>IF(TrRail_act!P14=0,"",P8/TrRail_act!P14*100)</f>
        <v>55.68519353890985</v>
      </c>
      <c r="Q26" s="68">
        <f>IF(TrRail_act!Q14=0,"",Q8/TrRail_act!Q14*100)</f>
        <v>61.041992172383772</v>
      </c>
    </row>
    <row r="27" spans="1:17" ht="11.45" customHeight="1" x14ac:dyDescent="0.25">
      <c r="A27" s="25" t="s">
        <v>39</v>
      </c>
      <c r="B27" s="79">
        <f>IF(TrRail_act!B15=0,"",B9/TrRail_act!B15*100)</f>
        <v>85.340820555020031</v>
      </c>
      <c r="C27" s="79">
        <f>IF(TrRail_act!C15=0,"",C9/TrRail_act!C15*100)</f>
        <v>82.493189766025665</v>
      </c>
      <c r="D27" s="79">
        <f>IF(TrRail_act!D15=0,"",D9/TrRail_act!D15*100)</f>
        <v>80.558789797212768</v>
      </c>
      <c r="E27" s="79">
        <f>IF(TrRail_act!E15=0,"",E9/TrRail_act!E15*100)</f>
        <v>78.296844670701176</v>
      </c>
      <c r="F27" s="79">
        <f>IF(TrRail_act!F15=0,"",F9/TrRail_act!F15*100)</f>
        <v>76.439946335430847</v>
      </c>
      <c r="G27" s="79">
        <f>IF(TrRail_act!G15=0,"",G9/TrRail_act!G15*100)</f>
        <v>75.412509023171467</v>
      </c>
      <c r="H27" s="79">
        <f>IF(TrRail_act!H15=0,"",H9/TrRail_act!H15*100)</f>
        <v>74.397041868994634</v>
      </c>
      <c r="I27" s="79">
        <f>IF(TrRail_act!I15=0,"",I9/TrRail_act!I15*100)</f>
        <v>74.301224930523063</v>
      </c>
      <c r="J27" s="79">
        <f>IF(TrRail_act!J15=0,"",J9/TrRail_act!J15*100)</f>
        <v>72.477619079888669</v>
      </c>
      <c r="K27" s="79">
        <f>IF(TrRail_act!K15=0,"",K9/TrRail_act!K15*100)</f>
        <v>64.445048253846181</v>
      </c>
      <c r="L27" s="79">
        <f>IF(TrRail_act!L15=0,"",L9/TrRail_act!L15*100)</f>
        <v>66.091772581826007</v>
      </c>
      <c r="M27" s="79">
        <f>IF(TrRail_act!M15=0,"",M9/TrRail_act!M15*100)</f>
        <v>64.345641165211205</v>
      </c>
      <c r="N27" s="79">
        <f>IF(TrRail_act!N15=0,"",N9/TrRail_act!N15*100)</f>
        <v>51.988467830834296</v>
      </c>
      <c r="O27" s="79">
        <f>IF(TrRail_act!O15=0,"",O9/TrRail_act!O15*100)</f>
        <v>50.583285050379665</v>
      </c>
      <c r="P27" s="79">
        <f>IF(TrRail_act!P15=0,"",P9/TrRail_act!P15*100)</f>
        <v>52.803866765328614</v>
      </c>
      <c r="Q27" s="79">
        <f>IF(TrRail_act!Q15=0,"",Q9/TrRail_act!Q15*100)</f>
        <v>57.851312264682853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91.966561006555494</v>
      </c>
      <c r="C29" s="76">
        <f>IF(TrRail_act!C17=0,"",C11/TrRail_act!C17*100)</f>
        <v>89.423633393186719</v>
      </c>
      <c r="D29" s="76">
        <f>IF(TrRail_act!D17=0,"",D11/TrRail_act!D17*100)</f>
        <v>87.155674165394785</v>
      </c>
      <c r="E29" s="76">
        <f>IF(TrRail_act!E17=0,"",E11/TrRail_act!E17*100)</f>
        <v>86.040037738196219</v>
      </c>
      <c r="F29" s="76">
        <f>IF(TrRail_act!F17=0,"",F11/TrRail_act!F17*100)</f>
        <v>84.017983828774177</v>
      </c>
      <c r="G29" s="76">
        <f>IF(TrRail_act!G17=0,"",G11/TrRail_act!G17*100)</f>
        <v>83.142146935132871</v>
      </c>
      <c r="H29" s="76">
        <f>IF(TrRail_act!H17=0,"",H11/TrRail_act!H17*100)</f>
        <v>82.268418218430057</v>
      </c>
      <c r="I29" s="76">
        <f>IF(TrRail_act!I17=0,"",I11/TrRail_act!I17*100)</f>
        <v>82.877511913397299</v>
      </c>
      <c r="J29" s="76">
        <f>IF(TrRail_act!J17=0,"",J11/TrRail_act!J17*100)</f>
        <v>81.139453314286627</v>
      </c>
      <c r="K29" s="76">
        <f>IF(TrRail_act!K17=0,"",K11/TrRail_act!K17*100)</f>
        <v>71.955551323048738</v>
      </c>
      <c r="L29" s="76">
        <f>IF(TrRail_act!L17=0,"",L11/TrRail_act!L17*100)</f>
        <v>71.96862122309949</v>
      </c>
      <c r="M29" s="76">
        <f>IF(TrRail_act!M17=0,"",M11/TrRail_act!M17*100)</f>
        <v>70.268868416736851</v>
      </c>
      <c r="N29" s="76">
        <f>IF(TrRail_act!N17=0,"",N11/TrRail_act!N17*100)</f>
        <v>56.372473264728384</v>
      </c>
      <c r="O29" s="76">
        <f>IF(TrRail_act!O17=0,"",O11/TrRail_act!O17*100)</f>
        <v>54.916564306946391</v>
      </c>
      <c r="P29" s="76">
        <f>IF(TrRail_act!P17=0,"",P11/TrRail_act!P17*100)</f>
        <v>57.127864219508595</v>
      </c>
      <c r="Q29" s="76">
        <f>IF(TrRail_act!Q17=0,"",Q11/TrRail_act!Q17*100)</f>
        <v>64.163829061521611</v>
      </c>
    </row>
    <row r="30" spans="1:17" ht="11.45" customHeight="1" x14ac:dyDescent="0.25">
      <c r="A30" s="62" t="s">
        <v>17</v>
      </c>
      <c r="B30" s="77">
        <f>IF(TrRail_act!B18=0,"",B12/TrRail_act!B18*100)</f>
        <v>610.11743006981624</v>
      </c>
      <c r="C30" s="77">
        <f>IF(TrRail_act!C18=0,"",C12/TrRail_act!C18*100)</f>
        <v>603.22012505515636</v>
      </c>
      <c r="D30" s="77">
        <f>IF(TrRail_act!D18=0,"",D12/TrRail_act!D18*100)</f>
        <v>589.63735536183947</v>
      </c>
      <c r="E30" s="77">
        <f>IF(TrRail_act!E18=0,"",E12/TrRail_act!E18*100)</f>
        <v>585.5277572381716</v>
      </c>
      <c r="F30" s="77">
        <f>IF(TrRail_act!F18=0,"",F12/TrRail_act!F18*100)</f>
        <v>582.98406877821492</v>
      </c>
      <c r="G30" s="77">
        <f>IF(TrRail_act!G18=0,"",G12/TrRail_act!G18*100)</f>
        <v>579.29590020951832</v>
      </c>
      <c r="H30" s="77">
        <f>IF(TrRail_act!H18=0,"",H12/TrRail_act!H18*100)</f>
        <v>571.23715948908216</v>
      </c>
      <c r="I30" s="77">
        <f>IF(TrRail_act!I18=0,"",I12/TrRail_act!I18*100)</f>
        <v>569.68824170274979</v>
      </c>
      <c r="J30" s="77">
        <f>IF(TrRail_act!J18=0,"",J12/TrRail_act!J18*100)</f>
        <v>565.70217312937882</v>
      </c>
      <c r="K30" s="77">
        <f>IF(TrRail_act!K18=0,"",K12/TrRail_act!K18*100)</f>
        <v>556.29193275104649</v>
      </c>
      <c r="L30" s="77">
        <f>IF(TrRail_act!L18=0,"",L12/TrRail_act!L18*100)</f>
        <v>552.38942906697525</v>
      </c>
      <c r="M30" s="77">
        <f>IF(TrRail_act!M18=0,"",M12/TrRail_act!M18*100)</f>
        <v>548.25073928681456</v>
      </c>
      <c r="N30" s="77">
        <f>IF(TrRail_act!N18=0,"",N12/TrRail_act!N18*100)</f>
        <v>512.2147642794605</v>
      </c>
      <c r="O30" s="77">
        <f>IF(TrRail_act!O18=0,"",O12/TrRail_act!O18*100)</f>
        <v>492.12269785803164</v>
      </c>
      <c r="P30" s="77">
        <f>IF(TrRail_act!P18=0,"",P12/TrRail_act!P18*100)</f>
        <v>486.11212164213907</v>
      </c>
      <c r="Q30" s="77">
        <f>IF(TrRail_act!Q18=0,"",Q12/TrRail_act!Q18*100)</f>
        <v>482.34326264086445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165.40479826112733</v>
      </c>
      <c r="C33" s="79">
        <f>IF(TrRail_act!C21=0,"",C15/TrRail_act!C21*100)</f>
        <v>164.94884195796658</v>
      </c>
      <c r="D33" s="79">
        <f>IF(TrRail_act!D21=0,"",D15/TrRail_act!D21*100)</f>
        <v>166.50169513787654</v>
      </c>
      <c r="E33" s="79">
        <f>IF(TrRail_act!E21=0,"",E15/TrRail_act!E21*100)</f>
        <v>160.77370469229962</v>
      </c>
      <c r="F33" s="79">
        <f>IF(TrRail_act!F21=0,"",F15/TrRail_act!F21*100)</f>
        <v>146.54743498620587</v>
      </c>
      <c r="G33" s="79">
        <f>IF(TrRail_act!G21=0,"",G15/TrRail_act!G21*100)</f>
        <v>144.43761069463477</v>
      </c>
      <c r="H33" s="79">
        <f>IF(TrRail_act!H21=0,"",H15/TrRail_act!H21*100)</f>
        <v>143.72369301450766</v>
      </c>
      <c r="I33" s="79">
        <f>IF(TrRail_act!I21=0,"",I15/TrRail_act!I21*100)</f>
        <v>144.08869923771798</v>
      </c>
      <c r="J33" s="79">
        <f>IF(TrRail_act!J21=0,"",J15/TrRail_act!J21*100)</f>
        <v>140.36544977221072</v>
      </c>
      <c r="K33" s="79">
        <f>IF(TrRail_act!K21=0,"",K15/TrRail_act!K21*100)</f>
        <v>125.33255261153738</v>
      </c>
      <c r="L33" s="79">
        <f>IF(TrRail_act!L21=0,"",L15/TrRail_act!L21*100)</f>
        <v>129.75636138155204</v>
      </c>
      <c r="M33" s="79">
        <f>IF(TrRail_act!M21=0,"",M15/TrRail_act!M21*100)</f>
        <v>126.69166832410956</v>
      </c>
      <c r="N33" s="79">
        <f>IF(TrRail_act!N21=0,"",N15/TrRail_act!N21*100)</f>
        <v>104.00095068771762</v>
      </c>
      <c r="O33" s="79">
        <f>IF(TrRail_act!O21=0,"",O15/TrRail_act!O21*100)</f>
        <v>104.14903333118501</v>
      </c>
      <c r="P33" s="79">
        <f>IF(TrRail_act!P21=0,"",P15/TrRail_act!P21*100)</f>
        <v>110.14221811145302</v>
      </c>
      <c r="Q33" s="79">
        <f>IF(TrRail_act!Q21=0,"",Q15/TrRail_act!Q21*100)</f>
        <v>120.34399418626253</v>
      </c>
    </row>
    <row r="34" spans="1:17" ht="11.45" customHeight="1" x14ac:dyDescent="0.25">
      <c r="A34" s="116" t="s">
        <v>17</v>
      </c>
      <c r="B34" s="77">
        <f>IF(TrRail_act!B22=0,"",B16/TrRail_act!B22*100)</f>
        <v>1089.0367633875403</v>
      </c>
      <c r="C34" s="77">
        <f>IF(TrRail_act!C22=0,"",C16/TrRail_act!C22*100)</f>
        <v>1082.8650683090464</v>
      </c>
      <c r="D34" s="77">
        <f>IF(TrRail_act!D22=0,"",D16/TrRail_act!D22*100)</f>
        <v>1075.8654178698835</v>
      </c>
      <c r="E34" s="77">
        <f>IF(TrRail_act!E22=0,"",E16/TrRail_act!E22*100)</f>
        <v>1068.7675116619566</v>
      </c>
      <c r="F34" s="77">
        <f>IF(TrRail_act!F22=0,"",F16/TrRail_act!F22*100)</f>
        <v>1057.6237817368803</v>
      </c>
      <c r="G34" s="77">
        <f>IF(TrRail_act!G22=0,"",G16/TrRail_act!G22*100)</f>
        <v>1047.3268295862026</v>
      </c>
      <c r="H34" s="77">
        <f>IF(TrRail_act!H22=0,"",H16/TrRail_act!H22*100)</f>
        <v>1039.6562566154987</v>
      </c>
      <c r="I34" s="77">
        <f>IF(TrRail_act!I22=0,"",I16/TrRail_act!I22*100)</f>
        <v>1029.1085578546554</v>
      </c>
      <c r="J34" s="77">
        <f>IF(TrRail_act!J22=0,"",J16/TrRail_act!J22*100)</f>
        <v>1019.0298971640178</v>
      </c>
      <c r="K34" s="77">
        <f>IF(TrRail_act!K22=0,"",K16/TrRail_act!K22*100)</f>
        <v>1010.768259460503</v>
      </c>
      <c r="L34" s="77">
        <f>IF(TrRail_act!L22=0,"",L16/TrRail_act!L22*100)</f>
        <v>1003.8834161025077</v>
      </c>
      <c r="M34" s="77">
        <f>IF(TrRail_act!M22=0,"",M16/TrRail_act!M22*100)</f>
        <v>996.83870540419321</v>
      </c>
      <c r="N34" s="77">
        <f>IF(TrRail_act!N22=0,"",N16/TrRail_act!N22*100)</f>
        <v>953.3448966812349</v>
      </c>
      <c r="O34" s="77">
        <f>IF(TrRail_act!O22=0,"",O16/TrRail_act!O22*100)</f>
        <v>942.2333539266416</v>
      </c>
      <c r="P34" s="77">
        <f>IF(TrRail_act!P22=0,"",P16/TrRail_act!P22*100)</f>
        <v>933.04300941139036</v>
      </c>
      <c r="Q34" s="77">
        <f>IF(TrRail_act!Q22=0,"",Q16/TrRail_act!Q22*100)</f>
        <v>928.66347813508958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6.8925774827682007</v>
      </c>
      <c r="C38" s="79">
        <f>IF(TrRail_act!C4=0,"",C9/TrRail_act!C4*1000)</f>
        <v>6.6361639141024868</v>
      </c>
      <c r="D38" s="79">
        <f>IF(TrRail_act!D4=0,"",D9/TrRail_act!D4*1000)</f>
        <v>6.5251803108270936</v>
      </c>
      <c r="E38" s="79">
        <f>IF(TrRail_act!E4=0,"",E9/TrRail_act!E4*1000)</f>
        <v>6.6423228833064121</v>
      </c>
      <c r="F38" s="79">
        <f>IF(TrRail_act!F4=0,"",F9/TrRail_act!F4*1000)</f>
        <v>6.4464456595395596</v>
      </c>
      <c r="G38" s="79">
        <f>IF(TrRail_act!G4=0,"",G9/TrRail_act!G4*1000)</f>
        <v>6.0188160700375173</v>
      </c>
      <c r="H38" s="79">
        <f>IF(TrRail_act!H4=0,"",H9/TrRail_act!H4*1000)</f>
        <v>5.7053675971627111</v>
      </c>
      <c r="I38" s="79">
        <f>IF(TrRail_act!I4=0,"",I9/TrRail_act!I4*1000)</f>
        <v>5.4332613397239831</v>
      </c>
      <c r="J38" s="79">
        <f>IF(TrRail_act!J4=0,"",J9/TrRail_act!J4*1000)</f>
        <v>5.3663560998175548</v>
      </c>
      <c r="K38" s="79">
        <f>IF(TrRail_act!K4=0,"",K9/TrRail_act!K4*1000)</f>
        <v>4.9070432146124734</v>
      </c>
      <c r="L38" s="79">
        <f>IF(TrRail_act!L4=0,"",L9/TrRail_act!L4*1000)</f>
        <v>5.2433316929140883</v>
      </c>
      <c r="M38" s="79">
        <f>IF(TrRail_act!M4=0,"",M9/TrRail_act!M4*1000)</f>
        <v>4.9530100969171853</v>
      </c>
      <c r="N38" s="79">
        <f>IF(TrRail_act!N4=0,"",N9/TrRail_act!N4*1000)</f>
        <v>3.9877357077306961</v>
      </c>
      <c r="O38" s="79">
        <f>IF(TrRail_act!O4=0,"",O9/TrRail_act!O4*1000)</f>
        <v>3.7240406808440234</v>
      </c>
      <c r="P38" s="79">
        <f>IF(TrRail_act!P4=0,"",P9/TrRail_act!P4*1000)</f>
        <v>3.6889586348490728</v>
      </c>
      <c r="Q38" s="79">
        <f>IF(TrRail_act!Q4=0,"",Q9/TrRail_act!Q4*1000)</f>
        <v>4.7850114740566019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7.263043411918928</v>
      </c>
      <c r="C40" s="76">
        <f>IF(TrRail_act!C6=0,"",C11/TrRail_act!C6*1000)</f>
        <v>7.0453906010429668</v>
      </c>
      <c r="D40" s="76">
        <f>IF(TrRail_act!D6=0,"",D11/TrRail_act!D6*1000)</f>
        <v>6.92563659619353</v>
      </c>
      <c r="E40" s="76">
        <f>IF(TrRail_act!E6=0,"",E11/TrRail_act!E6*1000)</f>
        <v>7.322802582278535</v>
      </c>
      <c r="F40" s="76">
        <f>IF(TrRail_act!F6=0,"",F11/TrRail_act!F6*1000)</f>
        <v>7.0906536886059603</v>
      </c>
      <c r="G40" s="76">
        <f>IF(TrRail_act!G6=0,"",G11/TrRail_act!G6*1000)</f>
        <v>6.6152082693109788</v>
      </c>
      <c r="H40" s="76">
        <f>IF(TrRail_act!H6=0,"",H11/TrRail_act!H6*1000)</f>
        <v>6.2741726936611615</v>
      </c>
      <c r="I40" s="76">
        <f>IF(TrRail_act!I6=0,"",I11/TrRail_act!I6*1000)</f>
        <v>5.9914562658423707</v>
      </c>
      <c r="J40" s="76">
        <f>IF(TrRail_act!J6=0,"",J11/TrRail_act!J6*1000)</f>
        <v>5.9531749984949816</v>
      </c>
      <c r="K40" s="76">
        <f>IF(TrRail_act!K6=0,"",K11/TrRail_act!K6*1000)</f>
        <v>5.4564474368849858</v>
      </c>
      <c r="L40" s="76">
        <f>IF(TrRail_act!L6=0,"",L11/TrRail_act!L6*1000)</f>
        <v>5.6027516068111938</v>
      </c>
      <c r="M40" s="76">
        <f>IF(TrRail_act!M6=0,"",M11/TrRail_act!M6*1000)</f>
        <v>5.2976222372309261</v>
      </c>
      <c r="N40" s="76">
        <f>IF(TrRail_act!N6=0,"",N11/TrRail_act!N6*1000)</f>
        <v>4.2483271554177939</v>
      </c>
      <c r="O40" s="76">
        <f>IF(TrRail_act!O6=0,"",O11/TrRail_act!O6*1000)</f>
        <v>3.9665607446606854</v>
      </c>
      <c r="P40" s="76">
        <f>IF(TrRail_act!P6=0,"",P11/TrRail_act!P6*1000)</f>
        <v>3.8933964437577</v>
      </c>
      <c r="Q40" s="76">
        <f>IF(TrRail_act!Q6=0,"",Q11/TrRail_act!Q6*1000)</f>
        <v>5.3387159917980638</v>
      </c>
    </row>
    <row r="41" spans="1:17" ht="11.45" customHeight="1" x14ac:dyDescent="0.25">
      <c r="A41" s="62" t="s">
        <v>17</v>
      </c>
      <c r="B41" s="77">
        <f>IF(TrRail_act!B7=0,"",B12/TrRail_act!B7*1000)</f>
        <v>54.190802390910584</v>
      </c>
      <c r="C41" s="77">
        <f>IF(TrRail_act!C7=0,"",C12/TrRail_act!C7*1000)</f>
        <v>53.463692871380331</v>
      </c>
      <c r="D41" s="77">
        <f>IF(TrRail_act!D7=0,"",D12/TrRail_act!D7*1000)</f>
        <v>53.218925009641204</v>
      </c>
      <c r="E41" s="77">
        <f>IF(TrRail_act!E7=0,"",E12/TrRail_act!E7*1000)</f>
        <v>56.218399289796459</v>
      </c>
      <c r="F41" s="77">
        <f>IF(TrRail_act!F7=0,"",F12/TrRail_act!F7*1000)</f>
        <v>54.951430827378481</v>
      </c>
      <c r="G41" s="77">
        <f>IF(TrRail_act!G7=0,"",G12/TrRail_act!G7*1000)</f>
        <v>51.472405890148316</v>
      </c>
      <c r="H41" s="77">
        <f>IF(TrRail_act!H7=0,"",H12/TrRail_act!H7*1000)</f>
        <v>48.648572299213612</v>
      </c>
      <c r="I41" s="77">
        <f>IF(TrRail_act!I7=0,"",I12/TrRail_act!I7*1000)</f>
        <v>45.863831770193862</v>
      </c>
      <c r="J41" s="77">
        <f>IF(TrRail_act!J7=0,"",J12/TrRail_act!J7*1000)</f>
        <v>46.243953964333294</v>
      </c>
      <c r="K41" s="77">
        <f>IF(TrRail_act!K7=0,"",K12/TrRail_act!K7*1000)</f>
        <v>47.09449043552506</v>
      </c>
      <c r="L41" s="77">
        <f>IF(TrRail_act!L7=0,"",L12/TrRail_act!L7*1000)</f>
        <v>47.159110280108294</v>
      </c>
      <c r="M41" s="77">
        <f>IF(TrRail_act!M7=0,"",M12/TrRail_act!M7*1000)</f>
        <v>45.336965171308421</v>
      </c>
      <c r="N41" s="77">
        <f>IF(TrRail_act!N7=0,"",N12/TrRail_act!N7*1000)</f>
        <v>42.41839829814883</v>
      </c>
      <c r="O41" s="77">
        <f>IF(TrRail_act!O7=0,"",O12/TrRail_act!O7*1000)</f>
        <v>39.054227291468401</v>
      </c>
      <c r="P41" s="77">
        <f>IF(TrRail_act!P7=0,"",P12/TrRail_act!P7*1000)</f>
        <v>37.100978698205459</v>
      </c>
      <c r="Q41" s="77">
        <f>IF(TrRail_act!Q7=0,"",Q12/TrRail_act!Q7*1000)</f>
        <v>43.999148238177305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1.815032866962172</v>
      </c>
      <c r="C44" s="79">
        <f>IF(TrRail_act!C10=0,"",C15/TrRail_act!C10*1000)</f>
        <v>1.7706810635221979</v>
      </c>
      <c r="D44" s="79">
        <f>IF(TrRail_act!D10=0,"",D15/TrRail_act!D10*1000)</f>
        <v>1.7370026190769801</v>
      </c>
      <c r="E44" s="79">
        <f>IF(TrRail_act!E10=0,"",E15/TrRail_act!E10*1000)</f>
        <v>1.701206924972541</v>
      </c>
      <c r="F44" s="79">
        <f>IF(TrRail_act!F10=0,"",F15/TrRail_act!F10*1000)</f>
        <v>1.6081057736248103</v>
      </c>
      <c r="G44" s="79">
        <f>IF(TrRail_act!G10=0,"",G15/TrRail_act!G10*1000)</f>
        <v>1.4853185669258584</v>
      </c>
      <c r="H44" s="79">
        <f>IF(TrRail_act!H10=0,"",H15/TrRail_act!H10*1000)</f>
        <v>1.4944555970849833</v>
      </c>
      <c r="I44" s="79">
        <f>IF(TrRail_act!I10=0,"",I15/TrRail_act!I10*1000)</f>
        <v>1.5981387866914141</v>
      </c>
      <c r="J44" s="79">
        <f>IF(TrRail_act!J10=0,"",J15/TrRail_act!J10*1000)</f>
        <v>1.7783137091437113</v>
      </c>
      <c r="K44" s="79">
        <f>IF(TrRail_act!K10=0,"",K15/TrRail_act!K10*1000)</f>
        <v>1.8179531898736636</v>
      </c>
      <c r="L44" s="79">
        <f>IF(TrRail_act!L10=0,"",L15/TrRail_act!L10*1000)</f>
        <v>1.9101012387677583</v>
      </c>
      <c r="M44" s="79">
        <f>IF(TrRail_act!M10=0,"",M15/TrRail_act!M10*1000)</f>
        <v>1.6053967754710783</v>
      </c>
      <c r="N44" s="79">
        <f>IF(TrRail_act!N10=0,"",N15/TrRail_act!N10*1000)</f>
        <v>1.3205772819174542</v>
      </c>
      <c r="O44" s="79">
        <f>IF(TrRail_act!O10=0,"",O15/TrRail_act!O10*1000)</f>
        <v>1.3411886868759215</v>
      </c>
      <c r="P44" s="79">
        <f>IF(TrRail_act!P10=0,"",P15/TrRail_act!P10*1000)</f>
        <v>1.3765545495855127</v>
      </c>
      <c r="Q44" s="79">
        <f>IF(TrRail_act!Q10=0,"",Q15/TrRail_act!Q10*1000)</f>
        <v>1.5088507506378461</v>
      </c>
    </row>
    <row r="45" spans="1:17" ht="11.45" customHeight="1" x14ac:dyDescent="0.25">
      <c r="A45" s="116" t="s">
        <v>17</v>
      </c>
      <c r="B45" s="77">
        <f>IF(TrRail_act!B11=0,"",B16/TrRail_act!B11*1000)</f>
        <v>11.446757922216925</v>
      </c>
      <c r="C45" s="77">
        <f>IF(TrRail_act!C11=0,"",C16/TrRail_act!C11*1000)</f>
        <v>11.378790952998639</v>
      </c>
      <c r="D45" s="77">
        <f>IF(TrRail_act!D11=0,"",D16/TrRail_act!D11*1000)</f>
        <v>11.303217177892869</v>
      </c>
      <c r="E45" s="77">
        <f>IF(TrRail_act!E11=0,"",E16/TrRail_act!E11*1000)</f>
        <v>11.226433055863312</v>
      </c>
      <c r="F45" s="77">
        <f>IF(TrRail_act!F11=0,"",F16/TrRail_act!F11*1000)</f>
        <v>10.69673687770549</v>
      </c>
      <c r="G45" s="77">
        <f>IF(TrRail_act!G11=0,"",G16/TrRail_act!G11*1000)</f>
        <v>9.9260697123025423</v>
      </c>
      <c r="H45" s="77">
        <f>IF(TrRail_act!H11=0,"",H16/TrRail_act!H11*1000)</f>
        <v>9.9635560583495728</v>
      </c>
      <c r="I45" s="77">
        <f>IF(TrRail_act!I11=0,"",I16/TrRail_act!I11*1000)</f>
        <v>10.521837557155164</v>
      </c>
      <c r="J45" s="77">
        <f>IF(TrRail_act!J11=0,"",J16/TrRail_act!J11*1000)</f>
        <v>11.898267373406746</v>
      </c>
      <c r="K45" s="77">
        <f>IF(TrRail_act!K11=0,"",K16/TrRail_act!K11*1000)</f>
        <v>13.49365938948873</v>
      </c>
      <c r="L45" s="77">
        <f>IF(TrRail_act!L11=0,"",L16/TrRail_act!L11*1000)</f>
        <v>13.608047032824031</v>
      </c>
      <c r="M45" s="77">
        <f>IF(TrRail_act!M11=0,"",M16/TrRail_act!M11*1000)</f>
        <v>11.629240604658392</v>
      </c>
      <c r="N45" s="77">
        <f>IF(TrRail_act!N11=0,"",N16/TrRail_act!N11*1000)</f>
        <v>11.124896046630669</v>
      </c>
      <c r="O45" s="77">
        <f>IF(TrRail_act!O11=0,"",O16/TrRail_act!O11*1000)</f>
        <v>11.152559019970898</v>
      </c>
      <c r="P45" s="77">
        <f>IF(TrRail_act!P11=0,"",P16/TrRail_act!P11*1000)</f>
        <v>10.726184076873736</v>
      </c>
      <c r="Q45" s="77">
        <f>IF(TrRail_act!Q11=0,"",Q16/TrRail_act!Q11*1000)</f>
        <v>10.722087343851369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210.34640949981326</v>
      </c>
      <c r="C49" s="79">
        <f>IF(TrRail_act!C37=0,"",1000000*C9/TrRail_act!C37/1000)</f>
        <v>197.73041882492328</v>
      </c>
      <c r="D49" s="79">
        <f>IF(TrRail_act!D37=0,"",1000000*D9/TrRail_act!D37/1000)</f>
        <v>192.42888112540089</v>
      </c>
      <c r="E49" s="79">
        <f>IF(TrRail_act!E37=0,"",1000000*E9/TrRail_act!E37/1000)</f>
        <v>189.30162597011804</v>
      </c>
      <c r="F49" s="79">
        <f>IF(TrRail_act!F37=0,"",1000000*F9/TrRail_act!F37/1000)</f>
        <v>188.7026607004222</v>
      </c>
      <c r="G49" s="79">
        <f>IF(TrRail_act!G37=0,"",1000000*G9/TrRail_act!G37/1000)</f>
        <v>182.79962335024382</v>
      </c>
      <c r="H49" s="79">
        <f>IF(TrRail_act!H37=0,"",1000000*H9/TrRail_act!H37/1000)</f>
        <v>180.61037292522045</v>
      </c>
      <c r="I49" s="79">
        <f>IF(TrRail_act!I37=0,"",1000000*I9/TrRail_act!I37/1000)</f>
        <v>174.84465888571955</v>
      </c>
      <c r="J49" s="79">
        <f>IF(TrRail_act!J37=0,"",1000000*J9/TrRail_act!J37/1000)</f>
        <v>172.04731330851229</v>
      </c>
      <c r="K49" s="79">
        <f>IF(TrRail_act!K37=0,"",1000000*K9/TrRail_act!K37/1000)</f>
        <v>152.91829246022124</v>
      </c>
      <c r="L49" s="79">
        <f>IF(TrRail_act!L37=0,"",1000000*L9/TrRail_act!L37/1000)</f>
        <v>160.36127122681822</v>
      </c>
      <c r="M49" s="79">
        <f>IF(TrRail_act!M37=0,"",1000000*M9/TrRail_act!M37/1000)</f>
        <v>153.42557217909601</v>
      </c>
      <c r="N49" s="79">
        <f>IF(TrRail_act!N37=0,"",1000000*N9/TrRail_act!N37/1000)</f>
        <v>123.12386026673464</v>
      </c>
      <c r="O49" s="79">
        <f>IF(TrRail_act!O37=0,"",1000000*O9/TrRail_act!O37/1000)</f>
        <v>120.97848370776532</v>
      </c>
      <c r="P49" s="79">
        <f>IF(TrRail_act!P37=0,"",1000000*P9/TrRail_act!P37/1000)</f>
        <v>124.91102908763544</v>
      </c>
      <c r="Q49" s="79">
        <f>IF(TrRail_act!Q37=0,"",1000000*Q9/TrRail_act!Q37/1000)</f>
        <v>141.85363214862798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247.82900533096401</v>
      </c>
      <c r="C51" s="76">
        <f>IF(TrRail_act!C39=0,"",1000000*C11/TrRail_act!C39/1000)</f>
        <v>233.76540169488592</v>
      </c>
      <c r="D51" s="76">
        <f>IF(TrRail_act!D39=0,"",1000000*D11/TrRail_act!D39/1000)</f>
        <v>227.68131325689208</v>
      </c>
      <c r="E51" s="76">
        <f>IF(TrRail_act!E39=0,"",1000000*E11/TrRail_act!E39/1000)</f>
        <v>225.30648598543806</v>
      </c>
      <c r="F51" s="76">
        <f>IF(TrRail_act!F39=0,"",1000000*F11/TrRail_act!F39/1000)</f>
        <v>225.5332603778869</v>
      </c>
      <c r="G51" s="76">
        <f>IF(TrRail_act!G39=0,"",1000000*G11/TrRail_act!G39/1000)</f>
        <v>218.98307282346138</v>
      </c>
      <c r="H51" s="76">
        <f>IF(TrRail_act!H39=0,"",1000000*H11/TrRail_act!H39/1000)</f>
        <v>217.60036921082053</v>
      </c>
      <c r="I51" s="76">
        <f>IF(TrRail_act!I39=0,"",1000000*I11/TrRail_act!I39/1000)</f>
        <v>212.12624521596987</v>
      </c>
      <c r="J51" s="76">
        <f>IF(TrRail_act!J39=0,"",1000000*J11/TrRail_act!J39/1000)</f>
        <v>210.1056699582858</v>
      </c>
      <c r="K51" s="76">
        <f>IF(TrRail_act!K39=0,"",1000000*K11/TrRail_act!K39/1000)</f>
        <v>185.74631581422275</v>
      </c>
      <c r="L51" s="76">
        <f>IF(TrRail_act!L39=0,"",1000000*L11/TrRail_act!L39/1000)</f>
        <v>193.13219491113688</v>
      </c>
      <c r="M51" s="76">
        <f>IF(TrRail_act!M39=0,"",1000000*M11/TrRail_act!M39/1000)</f>
        <v>185.10959166267327</v>
      </c>
      <c r="N51" s="76">
        <f>IF(TrRail_act!N39=0,"",1000000*N11/TrRail_act!N39/1000)</f>
        <v>148.2411277611485</v>
      </c>
      <c r="O51" s="76">
        <f>IF(TrRail_act!O39=0,"",1000000*O11/TrRail_act!O39/1000)</f>
        <v>145.15048241137367</v>
      </c>
      <c r="P51" s="76">
        <f>IF(TrRail_act!P39=0,"",1000000*P11/TrRail_act!P39/1000)</f>
        <v>149.84458406617998</v>
      </c>
      <c r="Q51" s="76">
        <f>IF(TrRail_act!Q39=0,"",1000000*Q11/TrRail_act!Q39/1000)</f>
        <v>171.15995964393133</v>
      </c>
    </row>
    <row r="52" spans="1:17" ht="11.45" customHeight="1" x14ac:dyDescent="0.25">
      <c r="A52" s="62" t="s">
        <v>17</v>
      </c>
      <c r="B52" s="77">
        <f>IF(TrRail_act!B40=0,"",1000000*B12/TrRail_act!B40/1000)</f>
        <v>1651.5479808383775</v>
      </c>
      <c r="C52" s="77">
        <f>IF(TrRail_act!C40=0,"",1000000*C12/TrRail_act!C40/1000)</f>
        <v>1575.615620872617</v>
      </c>
      <c r="D52" s="77">
        <f>IF(TrRail_act!D40=0,"",1000000*D12/TrRail_act!D40/1000)</f>
        <v>1524.3975426652853</v>
      </c>
      <c r="E52" s="77">
        <f>IF(TrRail_act!E40=0,"",1000000*E12/TrRail_act!E40/1000)</f>
        <v>1508.4973319493781</v>
      </c>
      <c r="F52" s="77">
        <f>IF(TrRail_act!F40=0,"",1000000*F12/TrRail_act!F40/1000)</f>
        <v>1534.6833577276525</v>
      </c>
      <c r="G52" s="77">
        <f>IF(TrRail_act!G40=0,"",1000000*G12/TrRail_act!G40/1000)</f>
        <v>1495.2437941226974</v>
      </c>
      <c r="H52" s="77">
        <f>IF(TrRail_act!H40=0,"",1000000*H12/TrRail_act!H40/1000)</f>
        <v>1485.8025210176338</v>
      </c>
      <c r="I52" s="77">
        <f>IF(TrRail_act!I40=0,"",1000000*I12/TrRail_act!I40/1000)</f>
        <v>1453.3962269875437</v>
      </c>
      <c r="J52" s="77">
        <f>IF(TrRail_act!J40=0,"",1000000*J12/TrRail_act!J40/1000)</f>
        <v>1439.5521293235677</v>
      </c>
      <c r="K52" s="77">
        <f>IF(TrRail_act!K40=0,"",1000000*K12/TrRail_act!K40/1000)</f>
        <v>1314.623149909964</v>
      </c>
      <c r="L52" s="77">
        <f>IF(TrRail_act!L40=0,"",1000000*L12/TrRail_act!L40/1000)</f>
        <v>1443.2514410413642</v>
      </c>
      <c r="M52" s="77">
        <f>IF(TrRail_act!M40=0,"",1000000*M12/TrRail_act!M40/1000)</f>
        <v>1410.5637876310686</v>
      </c>
      <c r="N52" s="77">
        <f>IF(TrRail_act!N40=0,"",1000000*N12/TrRail_act!N40/1000)</f>
        <v>1131.6116622988434</v>
      </c>
      <c r="O52" s="77">
        <f>IF(TrRail_act!O40=0,"",1000000*O12/TrRail_act!O40/1000)</f>
        <v>1131.2873476489506</v>
      </c>
      <c r="P52" s="77">
        <f>IF(TrRail_act!P40=0,"",1000000*P12/TrRail_act!P40/1000)</f>
        <v>1174.7357850073806</v>
      </c>
      <c r="Q52" s="77">
        <f>IF(TrRail_act!Q40=0,"",1000000*Q12/TrRail_act!Q40/1000)</f>
        <v>1307.154951058468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248.71450376978609</v>
      </c>
      <c r="C55" s="79">
        <f>IF(TrRail_act!C43=0,"",1000000*C15/TrRail_act!C43/1000)</f>
        <v>230.34950926366048</v>
      </c>
      <c r="D55" s="79">
        <f>IF(TrRail_act!D43=0,"",1000000*D15/TrRail_act!D43/1000)</f>
        <v>211.80904664138691</v>
      </c>
      <c r="E55" s="79">
        <f>IF(TrRail_act!E43=0,"",1000000*E15/TrRail_act!E43/1000)</f>
        <v>238.93070394017329</v>
      </c>
      <c r="F55" s="79">
        <f>IF(TrRail_act!F43=0,"",1000000*F15/TrRail_act!F43/1000)</f>
        <v>220.63211214132397</v>
      </c>
      <c r="G55" s="79">
        <f>IF(TrRail_act!G43=0,"",1000000*G15/TrRail_act!G43/1000)</f>
        <v>204.97396223576845</v>
      </c>
      <c r="H55" s="79">
        <f>IF(TrRail_act!H43=0,"",1000000*H15/TrRail_act!H43/1000)</f>
        <v>218.57281976901066</v>
      </c>
      <c r="I55" s="79">
        <f>IF(TrRail_act!I43=0,"",1000000*I15/TrRail_act!I43/1000)</f>
        <v>219.66037113838561</v>
      </c>
      <c r="J55" s="79">
        <f>IF(TrRail_act!J43=0,"",1000000*J15/TrRail_act!J43/1000)</f>
        <v>214.13349904585655</v>
      </c>
      <c r="K55" s="79">
        <f>IF(TrRail_act!K43=0,"",1000000*K15/TrRail_act!K43/1000)</f>
        <v>174.83694643302232</v>
      </c>
      <c r="L55" s="79">
        <f>IF(TrRail_act!L43=0,"",1000000*L15/TrRail_act!L43/1000)</f>
        <v>195.12672137412017</v>
      </c>
      <c r="M55" s="79">
        <f>IF(TrRail_act!M43=0,"",1000000*M15/TrRail_act!M43/1000)</f>
        <v>179.63544971850064</v>
      </c>
      <c r="N55" s="79">
        <f>IF(TrRail_act!N43=0,"",1000000*N15/TrRail_act!N43/1000)</f>
        <v>141.40511869157851</v>
      </c>
      <c r="O55" s="79">
        <f>IF(TrRail_act!O43=0,"",1000000*O15/TrRail_act!O43/1000)</f>
        <v>139.34606562105731</v>
      </c>
      <c r="P55" s="79">
        <f>IF(TrRail_act!P43=0,"",1000000*P15/TrRail_act!P43/1000)</f>
        <v>146.41318993781081</v>
      </c>
      <c r="Q55" s="79">
        <f>IF(TrRail_act!Q43=0,"",1000000*Q15/TrRail_act!Q43/1000)</f>
        <v>170.2660028090466</v>
      </c>
    </row>
    <row r="56" spans="1:17" ht="11.45" customHeight="1" x14ac:dyDescent="0.25">
      <c r="A56" s="116" t="s">
        <v>17</v>
      </c>
      <c r="B56" s="77">
        <f>IF(TrRail_act!B44=0,"",1000000*B16/TrRail_act!B44/1000)</f>
        <v>1025.9473280503676</v>
      </c>
      <c r="C56" s="77">
        <f>IF(TrRail_act!C44=0,"",1000000*C16/TrRail_act!C44/1000)</f>
        <v>950.19172571259946</v>
      </c>
      <c r="D56" s="77">
        <f>IF(TrRail_act!D44=0,"",1000000*D16/TrRail_act!D44/1000)</f>
        <v>873.71231739572102</v>
      </c>
      <c r="E56" s="77">
        <f>IF(TrRail_act!E44=0,"",1000000*E16/TrRail_act!E44/1000)</f>
        <v>1000.5223227494757</v>
      </c>
      <c r="F56" s="77">
        <f>IF(TrRail_act!F44=0,"",1000000*F16/TrRail_act!F44/1000)</f>
        <v>987.03839642171249</v>
      </c>
      <c r="G56" s="77">
        <f>IF(TrRail_act!G44=0,"",1000000*G16/TrRail_act!G44/1000)</f>
        <v>916.98877842317461</v>
      </c>
      <c r="H56" s="77">
        <f>IF(TrRail_act!H44=0,"",1000000*H16/TrRail_act!H44/1000)</f>
        <v>989.32960527025887</v>
      </c>
      <c r="I56" s="77">
        <f>IF(TrRail_act!I44=0,"",1000000*I16/TrRail_act!I44/1000)</f>
        <v>1002.7973465013256</v>
      </c>
      <c r="J56" s="77">
        <f>IF(TrRail_act!J44=0,"",1000000*J16/TrRail_act!J44/1000)</f>
        <v>993.5794355727744</v>
      </c>
      <c r="K56" s="77">
        <f>IF(TrRail_act!K44=0,"",1000000*K16/TrRail_act!K44/1000)</f>
        <v>811.24343144922364</v>
      </c>
      <c r="L56" s="77">
        <f>IF(TrRail_act!L44=0,"",1000000*L16/TrRail_act!L44/1000)</f>
        <v>905.38798717591749</v>
      </c>
      <c r="M56" s="77">
        <f>IF(TrRail_act!M44=0,"",1000000*M16/TrRail_act!M44/1000)</f>
        <v>819.13765071636283</v>
      </c>
      <c r="N56" s="77">
        <f>IF(TrRail_act!N44=0,"",1000000*N16/TrRail_act!N44/1000)</f>
        <v>650.46354598126118</v>
      </c>
      <c r="O56" s="77">
        <f>IF(TrRail_act!O44=0,"",1000000*O16/TrRail_act!O44/1000)</f>
        <v>652.13958710654811</v>
      </c>
      <c r="P56" s="77">
        <f>IF(TrRail_act!P44=0,"",1000000*P16/TrRail_act!P44/1000)</f>
        <v>679.35720131144228</v>
      </c>
      <c r="Q56" s="77">
        <f>IF(TrRail_act!Q44=0,"",1000000*Q16/TrRail_act!Q44/1000)</f>
        <v>790.03425303397626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0.92794469271305957</v>
      </c>
      <c r="C60" s="32">
        <f t="shared" si="6"/>
        <v>0.92938863823901086</v>
      </c>
      <c r="D60" s="32">
        <f t="shared" si="6"/>
        <v>0.93314565049909681</v>
      </c>
      <c r="E60" s="32">
        <f t="shared" si="6"/>
        <v>0.92344016162164144</v>
      </c>
      <c r="F60" s="32">
        <f t="shared" si="6"/>
        <v>0.91285166264002304</v>
      </c>
      <c r="G60" s="32">
        <f t="shared" si="6"/>
        <v>0.91656312593498901</v>
      </c>
      <c r="H60" s="32">
        <f t="shared" si="6"/>
        <v>0.91005233116937212</v>
      </c>
      <c r="I60" s="32">
        <f t="shared" si="6"/>
        <v>0.8896965897020106</v>
      </c>
      <c r="J60" s="32">
        <f t="shared" si="6"/>
        <v>0.88120884990232273</v>
      </c>
      <c r="K60" s="32">
        <f t="shared" si="6"/>
        <v>0.8931829367121954</v>
      </c>
      <c r="L60" s="32">
        <f t="shared" si="6"/>
        <v>0.89160360424256124</v>
      </c>
      <c r="M60" s="32">
        <f t="shared" si="6"/>
        <v>0.89884250678443933</v>
      </c>
      <c r="N60" s="32">
        <f t="shared" si="6"/>
        <v>0.90114699012668853</v>
      </c>
      <c r="O60" s="32">
        <f t="shared" si="6"/>
        <v>0.90089192487856629</v>
      </c>
      <c r="P60" s="32">
        <f t="shared" si="6"/>
        <v>0.90060571860874228</v>
      </c>
      <c r="Q60" s="32">
        <f t="shared" si="6"/>
        <v>0.89934165234261787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0.92794469271305957</v>
      </c>
      <c r="C62" s="30">
        <f t="shared" si="8"/>
        <v>0.92938863823901086</v>
      </c>
      <c r="D62" s="30">
        <f t="shared" si="8"/>
        <v>0.93314565049909681</v>
      </c>
      <c r="E62" s="30">
        <f t="shared" si="8"/>
        <v>0.92344016162164144</v>
      </c>
      <c r="F62" s="30">
        <f t="shared" si="8"/>
        <v>0.91285166264002304</v>
      </c>
      <c r="G62" s="30">
        <f t="shared" si="8"/>
        <v>0.91656312593498901</v>
      </c>
      <c r="H62" s="30">
        <f t="shared" si="8"/>
        <v>0.91005233116937212</v>
      </c>
      <c r="I62" s="30">
        <f t="shared" si="8"/>
        <v>0.8896965897020106</v>
      </c>
      <c r="J62" s="30">
        <f t="shared" si="8"/>
        <v>0.88120884990232273</v>
      </c>
      <c r="K62" s="30">
        <f t="shared" si="8"/>
        <v>0.8931829367121954</v>
      </c>
      <c r="L62" s="30">
        <f t="shared" si="8"/>
        <v>0.89160360424256124</v>
      </c>
      <c r="M62" s="30">
        <f t="shared" si="8"/>
        <v>0.89884250678443933</v>
      </c>
      <c r="N62" s="30">
        <f t="shared" si="8"/>
        <v>0.90114699012668853</v>
      </c>
      <c r="O62" s="30">
        <f t="shared" si="8"/>
        <v>0.90089192487856629</v>
      </c>
      <c r="P62" s="30">
        <f t="shared" si="8"/>
        <v>0.90060571860874228</v>
      </c>
      <c r="Q62" s="30">
        <f t="shared" si="8"/>
        <v>0.89934165234261787</v>
      </c>
    </row>
    <row r="63" spans="1:17" ht="11.45" customHeight="1" x14ac:dyDescent="0.25">
      <c r="A63" s="62" t="s">
        <v>17</v>
      </c>
      <c r="B63" s="115">
        <f t="shared" ref="B63:Q63" si="9">IF(B12=0,0,B12/B$8)</f>
        <v>0.92794469271305957</v>
      </c>
      <c r="C63" s="115">
        <f t="shared" si="9"/>
        <v>0.92938863823901086</v>
      </c>
      <c r="D63" s="115">
        <f t="shared" si="9"/>
        <v>0.93314565049909681</v>
      </c>
      <c r="E63" s="115">
        <f t="shared" si="9"/>
        <v>0.92344016162164144</v>
      </c>
      <c r="F63" s="115">
        <f t="shared" si="9"/>
        <v>0.91285166264002304</v>
      </c>
      <c r="G63" s="115">
        <f t="shared" si="9"/>
        <v>0.91656312593498901</v>
      </c>
      <c r="H63" s="115">
        <f t="shared" si="9"/>
        <v>0.91005233116937212</v>
      </c>
      <c r="I63" s="115">
        <f t="shared" si="9"/>
        <v>0.8896965897020106</v>
      </c>
      <c r="J63" s="115">
        <f t="shared" si="9"/>
        <v>0.88120884990232273</v>
      </c>
      <c r="K63" s="115">
        <f t="shared" si="9"/>
        <v>0.8931829367121954</v>
      </c>
      <c r="L63" s="115">
        <f t="shared" si="9"/>
        <v>0.89160360424256124</v>
      </c>
      <c r="M63" s="115">
        <f t="shared" si="9"/>
        <v>0.89884250678443933</v>
      </c>
      <c r="N63" s="115">
        <f t="shared" si="9"/>
        <v>0.90114699012668853</v>
      </c>
      <c r="O63" s="115">
        <f t="shared" si="9"/>
        <v>0.90089192487856629</v>
      </c>
      <c r="P63" s="115">
        <f t="shared" si="9"/>
        <v>0.90060571860874228</v>
      </c>
      <c r="Q63" s="115">
        <f t="shared" si="9"/>
        <v>0.89934165234261787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7.205530728694047E-2</v>
      </c>
      <c r="C66" s="32">
        <f t="shared" si="12"/>
        <v>7.0611361760989144E-2</v>
      </c>
      <c r="D66" s="32">
        <f t="shared" si="12"/>
        <v>6.685434950090316E-2</v>
      </c>
      <c r="E66" s="32">
        <f t="shared" si="12"/>
        <v>7.6559838378358558E-2</v>
      </c>
      <c r="F66" s="32">
        <f t="shared" si="12"/>
        <v>8.7148337359977041E-2</v>
      </c>
      <c r="G66" s="32">
        <f t="shared" si="12"/>
        <v>8.3436874065010921E-2</v>
      </c>
      <c r="H66" s="32">
        <f t="shared" si="12"/>
        <v>8.9947668830627978E-2</v>
      </c>
      <c r="I66" s="32">
        <f t="shared" si="12"/>
        <v>0.11030341029798937</v>
      </c>
      <c r="J66" s="32">
        <f t="shared" si="12"/>
        <v>0.11879115009767731</v>
      </c>
      <c r="K66" s="32">
        <f t="shared" si="12"/>
        <v>0.10681706328780466</v>
      </c>
      <c r="L66" s="32">
        <f t="shared" si="12"/>
        <v>0.10839639575743878</v>
      </c>
      <c r="M66" s="32">
        <f t="shared" si="12"/>
        <v>0.10115749321556071</v>
      </c>
      <c r="N66" s="32">
        <f t="shared" si="12"/>
        <v>9.8853009873311595E-2</v>
      </c>
      <c r="O66" s="32">
        <f t="shared" si="12"/>
        <v>9.9108075121433784E-2</v>
      </c>
      <c r="P66" s="32">
        <f t="shared" si="12"/>
        <v>9.9394281391257791E-2</v>
      </c>
      <c r="Q66" s="32">
        <f t="shared" si="12"/>
        <v>0.10065834765738205</v>
      </c>
    </row>
    <row r="67" spans="1:17" ht="11.45" customHeight="1" x14ac:dyDescent="0.25">
      <c r="A67" s="116" t="s">
        <v>17</v>
      </c>
      <c r="B67" s="115">
        <f t="shared" ref="B67:Q67" si="13">IF(B16=0,0,B16/B$8)</f>
        <v>7.205530728694047E-2</v>
      </c>
      <c r="C67" s="115">
        <f t="shared" si="13"/>
        <v>7.0611361760989144E-2</v>
      </c>
      <c r="D67" s="115">
        <f t="shared" si="13"/>
        <v>6.685434950090316E-2</v>
      </c>
      <c r="E67" s="115">
        <f t="shared" si="13"/>
        <v>7.6559838378358558E-2</v>
      </c>
      <c r="F67" s="115">
        <f t="shared" si="13"/>
        <v>8.7148337359977041E-2</v>
      </c>
      <c r="G67" s="115">
        <f t="shared" si="13"/>
        <v>8.3436874065010921E-2</v>
      </c>
      <c r="H67" s="115">
        <f t="shared" si="13"/>
        <v>8.9947668830627978E-2</v>
      </c>
      <c r="I67" s="115">
        <f t="shared" si="13"/>
        <v>0.11030341029798937</v>
      </c>
      <c r="J67" s="115">
        <f t="shared" si="13"/>
        <v>0.11879115009767731</v>
      </c>
      <c r="K67" s="115">
        <f t="shared" si="13"/>
        <v>0.10681706328780466</v>
      </c>
      <c r="L67" s="115">
        <f t="shared" si="13"/>
        <v>0.10839639575743878</v>
      </c>
      <c r="M67" s="115">
        <f t="shared" si="13"/>
        <v>0.10115749321556071</v>
      </c>
      <c r="N67" s="115">
        <f t="shared" si="13"/>
        <v>9.8853009873311595E-2</v>
      </c>
      <c r="O67" s="115">
        <f t="shared" si="13"/>
        <v>9.9108075121433784E-2</v>
      </c>
      <c r="P67" s="115">
        <f t="shared" si="13"/>
        <v>9.9394281391257791E-2</v>
      </c>
      <c r="Q67" s="115">
        <f t="shared" si="13"/>
        <v>0.10065834765738205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70634.475203029549</v>
      </c>
      <c r="C4" s="132">
        <f t="shared" si="0"/>
        <v>69620.383652573204</v>
      </c>
      <c r="D4" s="132">
        <f t="shared" si="0"/>
        <v>73012.978194143041</v>
      </c>
      <c r="E4" s="132">
        <f t="shared" si="0"/>
        <v>71439.959680801359</v>
      </c>
      <c r="F4" s="132">
        <f t="shared" si="0"/>
        <v>79280.070902054344</v>
      </c>
      <c r="G4" s="132">
        <f t="shared" si="0"/>
        <v>81560.667337688879</v>
      </c>
      <c r="H4" s="132">
        <f t="shared" si="0"/>
        <v>71821.880347028433</v>
      </c>
      <c r="I4" s="132">
        <f t="shared" si="0"/>
        <v>87514.91218222832</v>
      </c>
      <c r="J4" s="132">
        <f t="shared" si="0"/>
        <v>87460.843553354978</v>
      </c>
      <c r="K4" s="132">
        <f t="shared" si="0"/>
        <v>82167.971784474212</v>
      </c>
      <c r="L4" s="132">
        <f t="shared" si="0"/>
        <v>79847.396069377617</v>
      </c>
      <c r="M4" s="132">
        <f t="shared" si="0"/>
        <v>85844.215048266196</v>
      </c>
      <c r="N4" s="132">
        <f t="shared" si="0"/>
        <v>89329.121117502888</v>
      </c>
      <c r="O4" s="132">
        <f t="shared" si="0"/>
        <v>92954.542245526711</v>
      </c>
      <c r="P4" s="132">
        <f t="shared" si="0"/>
        <v>95255.340102264949</v>
      </c>
      <c r="Q4" s="132">
        <f t="shared" si="0"/>
        <v>99872.19870474239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13051.356475240731</v>
      </c>
      <c r="C6" s="42">
        <v>12933.557971045395</v>
      </c>
      <c r="D6" s="42">
        <v>13299.42865035141</v>
      </c>
      <c r="E6" s="42">
        <v>13036.848604250945</v>
      </c>
      <c r="F6" s="42">
        <v>13546.017990823202</v>
      </c>
      <c r="G6" s="42">
        <v>14214.770928225807</v>
      </c>
      <c r="H6" s="42">
        <v>15241.789847453685</v>
      </c>
      <c r="I6" s="42">
        <v>15673.922663624111</v>
      </c>
      <c r="J6" s="42">
        <v>15023.801518590937</v>
      </c>
      <c r="K6" s="42">
        <v>13846.045408838016</v>
      </c>
      <c r="L6" s="42">
        <v>14316.855471152205</v>
      </c>
      <c r="M6" s="42">
        <v>16422.492052330246</v>
      </c>
      <c r="N6" s="42">
        <v>16695.798248949715</v>
      </c>
      <c r="O6" s="42">
        <v>17561.124095590312</v>
      </c>
      <c r="P6" s="42">
        <v>18719.024022014069</v>
      </c>
      <c r="Q6" s="42">
        <v>19944.125107661752</v>
      </c>
    </row>
    <row r="7" spans="1:17" ht="11.45" customHeight="1" x14ac:dyDescent="0.25">
      <c r="A7" s="116" t="s">
        <v>125</v>
      </c>
      <c r="B7" s="42">
        <v>57583.118727788817</v>
      </c>
      <c r="C7" s="42">
        <v>56686.825681527807</v>
      </c>
      <c r="D7" s="42">
        <v>59713.549543791625</v>
      </c>
      <c r="E7" s="42">
        <v>58403.111076550413</v>
      </c>
      <c r="F7" s="42">
        <v>65734.052911231134</v>
      </c>
      <c r="G7" s="42">
        <v>67345.896409463079</v>
      </c>
      <c r="H7" s="42">
        <v>56580.090499574748</v>
      </c>
      <c r="I7" s="42">
        <v>71840.989518604212</v>
      </c>
      <c r="J7" s="42">
        <v>72437.042034764047</v>
      </c>
      <c r="K7" s="42">
        <v>68321.926375636191</v>
      </c>
      <c r="L7" s="42">
        <v>65530.540598225409</v>
      </c>
      <c r="M7" s="42">
        <v>69421.722995935954</v>
      </c>
      <c r="N7" s="42">
        <v>72633.322868553179</v>
      </c>
      <c r="O7" s="42">
        <v>75393.418149936391</v>
      </c>
      <c r="P7" s="42">
        <v>76536.316080250879</v>
      </c>
      <c r="Q7" s="42">
        <v>79928.073597080642</v>
      </c>
    </row>
    <row r="8" spans="1:17" ht="11.45" customHeight="1" x14ac:dyDescent="0.25">
      <c r="A8" s="128" t="s">
        <v>51</v>
      </c>
      <c r="B8" s="131">
        <f t="shared" ref="B8:Q8" si="1">SUM(B9:B10)</f>
        <v>3452.1000122221581</v>
      </c>
      <c r="C8" s="131">
        <f t="shared" si="1"/>
        <v>3495.3901915848442</v>
      </c>
      <c r="D8" s="131">
        <f t="shared" si="1"/>
        <v>3714.176520031951</v>
      </c>
      <c r="E8" s="131">
        <f t="shared" si="1"/>
        <v>3957.4292455045643</v>
      </c>
      <c r="F8" s="131">
        <f t="shared" si="1"/>
        <v>4363.8311814778881</v>
      </c>
      <c r="G8" s="131">
        <f t="shared" si="1"/>
        <v>4508.1627373848523</v>
      </c>
      <c r="H8" s="131">
        <f t="shared" si="1"/>
        <v>4814.6386301064631</v>
      </c>
      <c r="I8" s="131">
        <f t="shared" si="1"/>
        <v>4859.399093866029</v>
      </c>
      <c r="J8" s="131">
        <f t="shared" si="1"/>
        <v>5060.6028094799794</v>
      </c>
      <c r="K8" s="131">
        <f t="shared" si="1"/>
        <v>4168.2043141339127</v>
      </c>
      <c r="L8" s="131">
        <f t="shared" si="1"/>
        <v>4811.9105974057766</v>
      </c>
      <c r="M8" s="131">
        <f t="shared" si="1"/>
        <v>4921.709780453547</v>
      </c>
      <c r="N8" s="131">
        <f t="shared" si="1"/>
        <v>4757.9310227900914</v>
      </c>
      <c r="O8" s="131">
        <f t="shared" si="1"/>
        <v>4911.7926279180019</v>
      </c>
      <c r="P8" s="131">
        <f t="shared" si="1"/>
        <v>5185.0766945920896</v>
      </c>
      <c r="Q8" s="131">
        <f t="shared" si="1"/>
        <v>5244.5089819470832</v>
      </c>
    </row>
    <row r="9" spans="1:17" ht="11.45" customHeight="1" x14ac:dyDescent="0.25">
      <c r="A9" s="95" t="s">
        <v>126</v>
      </c>
      <c r="B9" s="37">
        <v>60.684987846451733</v>
      </c>
      <c r="C9" s="37">
        <v>82.395610859481138</v>
      </c>
      <c r="D9" s="37">
        <v>77.694216843061625</v>
      </c>
      <c r="E9" s="37">
        <v>72.085353613227412</v>
      </c>
      <c r="F9" s="37">
        <v>58.326588749882568</v>
      </c>
      <c r="G9" s="37">
        <v>38.525442310652146</v>
      </c>
      <c r="H9" s="37">
        <v>36.885373830789597</v>
      </c>
      <c r="I9" s="37">
        <v>36.982808805806741</v>
      </c>
      <c r="J9" s="37">
        <v>41.603897249733549</v>
      </c>
      <c r="K9" s="37">
        <v>44.887303226572172</v>
      </c>
      <c r="L9" s="37">
        <v>99.869408322186075</v>
      </c>
      <c r="M9" s="37">
        <v>89.464265636352948</v>
      </c>
      <c r="N9" s="37">
        <v>82.39579890397701</v>
      </c>
      <c r="O9" s="37">
        <v>87.560622647303035</v>
      </c>
      <c r="P9" s="37">
        <v>96.305173070936732</v>
      </c>
      <c r="Q9" s="37">
        <v>89.16251249225239</v>
      </c>
    </row>
    <row r="10" spans="1:17" ht="11.45" customHeight="1" x14ac:dyDescent="0.25">
      <c r="A10" s="93" t="s">
        <v>125</v>
      </c>
      <c r="B10" s="36">
        <v>3391.4150243757063</v>
      </c>
      <c r="C10" s="36">
        <v>3412.994580725363</v>
      </c>
      <c r="D10" s="36">
        <v>3636.4823031888895</v>
      </c>
      <c r="E10" s="36">
        <v>3885.3438918913371</v>
      </c>
      <c r="F10" s="36">
        <v>4305.5045927280053</v>
      </c>
      <c r="G10" s="36">
        <v>4469.6372950741998</v>
      </c>
      <c r="H10" s="36">
        <v>4777.7532562756733</v>
      </c>
      <c r="I10" s="36">
        <v>4822.4162850602224</v>
      </c>
      <c r="J10" s="36">
        <v>5018.9989122302459</v>
      </c>
      <c r="K10" s="36">
        <v>4123.3170109073408</v>
      </c>
      <c r="L10" s="36">
        <v>4712.0411890835903</v>
      </c>
      <c r="M10" s="36">
        <v>4832.2455148171939</v>
      </c>
      <c r="N10" s="36">
        <v>4675.5352238861142</v>
      </c>
      <c r="O10" s="36">
        <v>4824.2320052706991</v>
      </c>
      <c r="P10" s="36">
        <v>5088.7715215211529</v>
      </c>
      <c r="Q10" s="36">
        <v>5155.3464694548311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618.96300178946785</v>
      </c>
      <c r="C12" s="41">
        <f t="shared" ref="C12:Q12" si="3">SUM(C13,C17)</f>
        <v>611.04600606621625</v>
      </c>
      <c r="D12" s="41">
        <f t="shared" si="3"/>
        <v>652.7887582591062</v>
      </c>
      <c r="E12" s="41">
        <f t="shared" si="3"/>
        <v>657.87113143690078</v>
      </c>
      <c r="F12" s="41">
        <f t="shared" si="3"/>
        <v>712.08838678973893</v>
      </c>
      <c r="G12" s="41">
        <f t="shared" si="3"/>
        <v>743.54608371894881</v>
      </c>
      <c r="H12" s="41">
        <f t="shared" si="3"/>
        <v>752.91108034818603</v>
      </c>
      <c r="I12" s="41">
        <f t="shared" si="3"/>
        <v>762.8198713535561</v>
      </c>
      <c r="J12" s="41">
        <f t="shared" si="3"/>
        <v>763.05403107458937</v>
      </c>
      <c r="K12" s="41">
        <f t="shared" si="3"/>
        <v>702.00074500387382</v>
      </c>
      <c r="L12" s="41">
        <f t="shared" si="3"/>
        <v>668.34908047701856</v>
      </c>
      <c r="M12" s="41">
        <f t="shared" si="3"/>
        <v>702.77939439245097</v>
      </c>
      <c r="N12" s="41">
        <f t="shared" si="3"/>
        <v>702.73339600882116</v>
      </c>
      <c r="O12" s="41">
        <f t="shared" si="3"/>
        <v>723.8932411104139</v>
      </c>
      <c r="P12" s="41">
        <f t="shared" si="3"/>
        <v>738.56419412244315</v>
      </c>
      <c r="Q12" s="41">
        <f t="shared" si="3"/>
        <v>763.57400760575547</v>
      </c>
    </row>
    <row r="13" spans="1:17" ht="11.45" customHeight="1" x14ac:dyDescent="0.25">
      <c r="A13" s="130" t="s">
        <v>39</v>
      </c>
      <c r="B13" s="132">
        <f t="shared" ref="B13" si="4">SUM(B14:B16)</f>
        <v>552.82104392769861</v>
      </c>
      <c r="C13" s="132">
        <f t="shared" ref="C13:Q13" si="5">SUM(C14:C16)</f>
        <v>543.30465439858278</v>
      </c>
      <c r="D13" s="132">
        <f t="shared" si="5"/>
        <v>581.92649245522182</v>
      </c>
      <c r="E13" s="132">
        <f t="shared" si="5"/>
        <v>582.16839050153385</v>
      </c>
      <c r="F13" s="132">
        <f t="shared" si="5"/>
        <v>630.35161872610911</v>
      </c>
      <c r="G13" s="132">
        <f t="shared" si="5"/>
        <v>660.53919872248071</v>
      </c>
      <c r="H13" s="132">
        <f t="shared" si="5"/>
        <v>663.50397329562281</v>
      </c>
      <c r="I13" s="132">
        <f t="shared" si="5"/>
        <v>672.6511069469193</v>
      </c>
      <c r="J13" s="132">
        <f t="shared" si="5"/>
        <v>668.44150931625643</v>
      </c>
      <c r="K13" s="132">
        <f t="shared" si="5"/>
        <v>622.94616292286162</v>
      </c>
      <c r="L13" s="132">
        <f t="shared" si="5"/>
        <v>578.01205329327695</v>
      </c>
      <c r="M13" s="132">
        <f t="shared" si="5"/>
        <v>609.39154796361254</v>
      </c>
      <c r="N13" s="132">
        <f t="shared" si="5"/>
        <v>610.41406590906797</v>
      </c>
      <c r="O13" s="132">
        <f t="shared" si="5"/>
        <v>624.33703597462522</v>
      </c>
      <c r="P13" s="132">
        <f t="shared" si="5"/>
        <v>638.39165434375661</v>
      </c>
      <c r="Q13" s="132">
        <f t="shared" si="5"/>
        <v>658.33202331307916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120.42001961095235</v>
      </c>
      <c r="C15" s="42">
        <f t="shared" ref="C15:Q15" si="7">C24*C80/1000000</f>
        <v>119.2420907796907</v>
      </c>
      <c r="D15" s="42">
        <f t="shared" si="7"/>
        <v>125.09151099485111</v>
      </c>
      <c r="E15" s="42">
        <f t="shared" si="7"/>
        <v>125.72127048869339</v>
      </c>
      <c r="F15" s="42">
        <f t="shared" si="7"/>
        <v>134.85110475983612</v>
      </c>
      <c r="G15" s="42">
        <f t="shared" si="7"/>
        <v>145.79246009517007</v>
      </c>
      <c r="H15" s="42">
        <f t="shared" si="7"/>
        <v>172.49216265661579</v>
      </c>
      <c r="I15" s="42">
        <f t="shared" si="7"/>
        <v>161.28248445669189</v>
      </c>
      <c r="J15" s="42">
        <f t="shared" si="7"/>
        <v>153.60638307835043</v>
      </c>
      <c r="K15" s="42">
        <f t="shared" si="7"/>
        <v>141.57383924868222</v>
      </c>
      <c r="L15" s="42">
        <f t="shared" si="7"/>
        <v>138.94207366352072</v>
      </c>
      <c r="M15" s="42">
        <f t="shared" si="7"/>
        <v>150.06327655124915</v>
      </c>
      <c r="N15" s="42">
        <f t="shared" si="7"/>
        <v>149.06755072851311</v>
      </c>
      <c r="O15" s="42">
        <f t="shared" si="7"/>
        <v>152.14235674494392</v>
      </c>
      <c r="P15" s="42">
        <f t="shared" si="7"/>
        <v>160.3041932227338</v>
      </c>
      <c r="Q15" s="42">
        <f t="shared" si="7"/>
        <v>166.19797919692428</v>
      </c>
    </row>
    <row r="16" spans="1:17" ht="11.45" customHeight="1" x14ac:dyDescent="0.25">
      <c r="A16" s="116" t="s">
        <v>125</v>
      </c>
      <c r="B16" s="42">
        <f>B25*B81/1000000</f>
        <v>432.40102431674632</v>
      </c>
      <c r="C16" s="42">
        <f t="shared" ref="C16:Q16" si="8">C25*C81/1000000</f>
        <v>424.06256361889211</v>
      </c>
      <c r="D16" s="42">
        <f t="shared" si="8"/>
        <v>456.83498146037067</v>
      </c>
      <c r="E16" s="42">
        <f t="shared" si="8"/>
        <v>456.44712001284046</v>
      </c>
      <c r="F16" s="42">
        <f t="shared" si="8"/>
        <v>495.50051396627299</v>
      </c>
      <c r="G16" s="42">
        <f t="shared" si="8"/>
        <v>514.74673862731061</v>
      </c>
      <c r="H16" s="42">
        <f t="shared" si="8"/>
        <v>491.01181063900702</v>
      </c>
      <c r="I16" s="42">
        <f t="shared" si="8"/>
        <v>511.36862249022738</v>
      </c>
      <c r="J16" s="42">
        <f t="shared" si="8"/>
        <v>514.83512623790602</v>
      </c>
      <c r="K16" s="42">
        <f t="shared" si="8"/>
        <v>481.37232367417943</v>
      </c>
      <c r="L16" s="42">
        <f t="shared" si="8"/>
        <v>439.06997962975623</v>
      </c>
      <c r="M16" s="42">
        <f t="shared" si="8"/>
        <v>459.32827141236345</v>
      </c>
      <c r="N16" s="42">
        <f t="shared" si="8"/>
        <v>461.34651518055483</v>
      </c>
      <c r="O16" s="42">
        <f t="shared" si="8"/>
        <v>472.19467922968136</v>
      </c>
      <c r="P16" s="42">
        <f t="shared" si="8"/>
        <v>478.08746112102284</v>
      </c>
      <c r="Q16" s="42">
        <f t="shared" si="8"/>
        <v>492.13404411615483</v>
      </c>
    </row>
    <row r="17" spans="1:17" ht="11.45" customHeight="1" x14ac:dyDescent="0.25">
      <c r="A17" s="128" t="s">
        <v>18</v>
      </c>
      <c r="B17" s="131">
        <f t="shared" ref="B17" si="9">SUM(B18:B19)</f>
        <v>66.141957861769185</v>
      </c>
      <c r="C17" s="131">
        <f t="shared" ref="C17:Q17" si="10">SUM(C18:C19)</f>
        <v>67.741351667633495</v>
      </c>
      <c r="D17" s="131">
        <f t="shared" si="10"/>
        <v>70.862265803884426</v>
      </c>
      <c r="E17" s="131">
        <f t="shared" si="10"/>
        <v>75.702740935366961</v>
      </c>
      <c r="F17" s="131">
        <f t="shared" si="10"/>
        <v>81.736768063629768</v>
      </c>
      <c r="G17" s="131">
        <f t="shared" si="10"/>
        <v>83.006884996468088</v>
      </c>
      <c r="H17" s="131">
        <f t="shared" si="10"/>
        <v>89.407107052563191</v>
      </c>
      <c r="I17" s="131">
        <f t="shared" si="10"/>
        <v>90.168764406636782</v>
      </c>
      <c r="J17" s="131">
        <f t="shared" si="10"/>
        <v>94.612521758332946</v>
      </c>
      <c r="K17" s="131">
        <f t="shared" si="10"/>
        <v>79.054582081012185</v>
      </c>
      <c r="L17" s="131">
        <f t="shared" si="10"/>
        <v>90.337027183741611</v>
      </c>
      <c r="M17" s="131">
        <f t="shared" si="10"/>
        <v>93.387846428838401</v>
      </c>
      <c r="N17" s="131">
        <f t="shared" si="10"/>
        <v>92.319330099753174</v>
      </c>
      <c r="O17" s="131">
        <f t="shared" si="10"/>
        <v>99.556205135788673</v>
      </c>
      <c r="P17" s="131">
        <f t="shared" si="10"/>
        <v>100.17253977868656</v>
      </c>
      <c r="Q17" s="131">
        <f t="shared" si="10"/>
        <v>105.24198429267629</v>
      </c>
    </row>
    <row r="18" spans="1:17" ht="11.45" customHeight="1" x14ac:dyDescent="0.25">
      <c r="A18" s="95" t="s">
        <v>126</v>
      </c>
      <c r="B18" s="37">
        <f>B27*B83/1000000</f>
        <v>2.9684299941574395</v>
      </c>
      <c r="C18" s="37">
        <f t="shared" ref="C18:Q18" si="11">C27*C83/1000000</f>
        <v>3.9302900978393258</v>
      </c>
      <c r="D18" s="37">
        <f t="shared" si="11"/>
        <v>3.649539993828486</v>
      </c>
      <c r="E18" s="37">
        <f t="shared" si="11"/>
        <v>3.3387723260871098</v>
      </c>
      <c r="F18" s="37">
        <f t="shared" si="11"/>
        <v>2.6672214883203109</v>
      </c>
      <c r="G18" s="37">
        <f t="shared" si="11"/>
        <v>1.7802686559290979</v>
      </c>
      <c r="H18" s="37">
        <f t="shared" si="11"/>
        <v>1.7750136883271941</v>
      </c>
      <c r="I18" s="37">
        <f t="shared" si="11"/>
        <v>1.7998175557732521</v>
      </c>
      <c r="J18" s="37">
        <f t="shared" si="11"/>
        <v>2.0722929396139</v>
      </c>
      <c r="K18" s="37">
        <f t="shared" si="11"/>
        <v>2.2025268487630467</v>
      </c>
      <c r="L18" s="37">
        <f t="shared" si="11"/>
        <v>4.7198109474050014</v>
      </c>
      <c r="M18" s="37">
        <f t="shared" si="11"/>
        <v>4.0781381722042314</v>
      </c>
      <c r="N18" s="37">
        <f t="shared" si="11"/>
        <v>3.7885174593950781</v>
      </c>
      <c r="O18" s="37">
        <f t="shared" si="11"/>
        <v>3.9802077166281249</v>
      </c>
      <c r="P18" s="37">
        <f t="shared" si="11"/>
        <v>4.0543939342996049</v>
      </c>
      <c r="Q18" s="37">
        <f t="shared" si="11"/>
        <v>3.803333721917014</v>
      </c>
    </row>
    <row r="19" spans="1:17" ht="11.45" customHeight="1" x14ac:dyDescent="0.25">
      <c r="A19" s="93" t="s">
        <v>125</v>
      </c>
      <c r="B19" s="36">
        <f>B28*B84/1000000</f>
        <v>63.173527867611739</v>
      </c>
      <c r="C19" s="36">
        <f t="shared" ref="C19:Q19" si="12">C28*C84/1000000</f>
        <v>63.811061569794163</v>
      </c>
      <c r="D19" s="36">
        <f t="shared" si="12"/>
        <v>67.212725810055943</v>
      </c>
      <c r="E19" s="36">
        <f t="shared" si="12"/>
        <v>72.363968609279851</v>
      </c>
      <c r="F19" s="36">
        <f t="shared" si="12"/>
        <v>79.06954657530946</v>
      </c>
      <c r="G19" s="36">
        <f t="shared" si="12"/>
        <v>81.226616340538996</v>
      </c>
      <c r="H19" s="36">
        <f t="shared" si="12"/>
        <v>87.632093364235999</v>
      </c>
      <c r="I19" s="36">
        <f t="shared" si="12"/>
        <v>88.368946850863537</v>
      </c>
      <c r="J19" s="36">
        <f t="shared" si="12"/>
        <v>92.540228818719044</v>
      </c>
      <c r="K19" s="36">
        <f t="shared" si="12"/>
        <v>76.852055232249143</v>
      </c>
      <c r="L19" s="36">
        <f t="shared" si="12"/>
        <v>85.617216236336603</v>
      </c>
      <c r="M19" s="36">
        <f t="shared" si="12"/>
        <v>89.309708256634167</v>
      </c>
      <c r="N19" s="36">
        <f t="shared" si="12"/>
        <v>88.530812640358093</v>
      </c>
      <c r="O19" s="36">
        <f t="shared" si="12"/>
        <v>95.575997419160544</v>
      </c>
      <c r="P19" s="36">
        <f t="shared" si="12"/>
        <v>96.118145844386945</v>
      </c>
      <c r="Q19" s="36">
        <f t="shared" si="12"/>
        <v>101.43865057075928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365483</v>
      </c>
      <c r="C21" s="41">
        <f t="shared" ref="C21:Q21" si="14">SUM(C22,C26)</f>
        <v>362989</v>
      </c>
      <c r="D21" s="41">
        <f t="shared" si="14"/>
        <v>381456</v>
      </c>
      <c r="E21" s="41">
        <f t="shared" si="14"/>
        <v>396611</v>
      </c>
      <c r="F21" s="41">
        <f t="shared" si="14"/>
        <v>432601</v>
      </c>
      <c r="G21" s="41">
        <f t="shared" si="14"/>
        <v>458610</v>
      </c>
      <c r="H21" s="41">
        <f t="shared" si="14"/>
        <v>534425</v>
      </c>
      <c r="I21" s="41">
        <f t="shared" si="14"/>
        <v>489458</v>
      </c>
      <c r="J21" s="41">
        <f t="shared" si="14"/>
        <v>486801</v>
      </c>
      <c r="K21" s="41">
        <f t="shared" si="14"/>
        <v>444332</v>
      </c>
      <c r="L21" s="41">
        <f t="shared" si="14"/>
        <v>449313</v>
      </c>
      <c r="M21" s="41">
        <f t="shared" si="14"/>
        <v>476090</v>
      </c>
      <c r="N21" s="41">
        <f t="shared" si="14"/>
        <v>475778</v>
      </c>
      <c r="O21" s="41">
        <f t="shared" si="14"/>
        <v>485924</v>
      </c>
      <c r="P21" s="41">
        <f t="shared" si="14"/>
        <v>506170</v>
      </c>
      <c r="Q21" s="41">
        <f t="shared" si="14"/>
        <v>524946</v>
      </c>
    </row>
    <row r="22" spans="1:17" ht="11.45" customHeight="1" x14ac:dyDescent="0.25">
      <c r="A22" s="130" t="s">
        <v>39</v>
      </c>
      <c r="B22" s="132">
        <f t="shared" ref="B22" si="15">SUM(B23:B25)</f>
        <v>340451</v>
      </c>
      <c r="C22" s="132">
        <f t="shared" ref="C22:Q22" si="16">SUM(C23:C25)</f>
        <v>336152</v>
      </c>
      <c r="D22" s="132">
        <f t="shared" si="16"/>
        <v>354004</v>
      </c>
      <c r="E22" s="132">
        <f t="shared" si="16"/>
        <v>366654</v>
      </c>
      <c r="F22" s="132">
        <f t="shared" si="16"/>
        <v>401157</v>
      </c>
      <c r="G22" s="132">
        <f t="shared" si="16"/>
        <v>427253</v>
      </c>
      <c r="H22" s="132">
        <f t="shared" si="16"/>
        <v>501472</v>
      </c>
      <c r="I22" s="132">
        <f t="shared" si="16"/>
        <v>457841</v>
      </c>
      <c r="J22" s="132">
        <f t="shared" si="16"/>
        <v>452646</v>
      </c>
      <c r="K22" s="132">
        <f t="shared" si="16"/>
        <v>415668</v>
      </c>
      <c r="L22" s="132">
        <f t="shared" si="16"/>
        <v>412214</v>
      </c>
      <c r="M22" s="132">
        <f t="shared" si="16"/>
        <v>439721</v>
      </c>
      <c r="N22" s="132">
        <f t="shared" si="16"/>
        <v>440077</v>
      </c>
      <c r="O22" s="132">
        <f t="shared" si="16"/>
        <v>447678</v>
      </c>
      <c r="P22" s="132">
        <f t="shared" si="16"/>
        <v>467326</v>
      </c>
      <c r="Q22" s="132">
        <f t="shared" si="16"/>
        <v>485529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216115</v>
      </c>
      <c r="C24" s="42">
        <f t="shared" si="18"/>
        <v>214098</v>
      </c>
      <c r="D24" s="42">
        <f t="shared" si="18"/>
        <v>226247</v>
      </c>
      <c r="E24" s="42">
        <f t="shared" si="18"/>
        <v>237893</v>
      </c>
      <c r="F24" s="42">
        <f t="shared" si="18"/>
        <v>259170</v>
      </c>
      <c r="G24" s="42">
        <f t="shared" si="18"/>
        <v>276261</v>
      </c>
      <c r="H24" s="42">
        <f t="shared" si="18"/>
        <v>330733</v>
      </c>
      <c r="I24" s="42">
        <f t="shared" si="18"/>
        <v>313079</v>
      </c>
      <c r="J24" s="42">
        <f t="shared" si="18"/>
        <v>303474</v>
      </c>
      <c r="K24" s="42">
        <f t="shared" si="18"/>
        <v>278052</v>
      </c>
      <c r="L24" s="42">
        <f t="shared" si="18"/>
        <v>273045</v>
      </c>
      <c r="M24" s="42">
        <f t="shared" si="18"/>
        <v>293989</v>
      </c>
      <c r="N24" s="42">
        <f t="shared" si="18"/>
        <v>293562</v>
      </c>
      <c r="O24" s="42">
        <f t="shared" si="18"/>
        <v>297527</v>
      </c>
      <c r="P24" s="42">
        <f t="shared" si="18"/>
        <v>315119</v>
      </c>
      <c r="Q24" s="42">
        <f t="shared" si="18"/>
        <v>328685</v>
      </c>
    </row>
    <row r="25" spans="1:17" ht="11.45" customHeight="1" x14ac:dyDescent="0.25">
      <c r="A25" s="116" t="s">
        <v>125</v>
      </c>
      <c r="B25" s="42">
        <f t="shared" si="18"/>
        <v>124336</v>
      </c>
      <c r="C25" s="42">
        <f t="shared" si="18"/>
        <v>122054</v>
      </c>
      <c r="D25" s="42">
        <f t="shared" si="18"/>
        <v>127757</v>
      </c>
      <c r="E25" s="42">
        <f t="shared" si="18"/>
        <v>128761.00000000001</v>
      </c>
      <c r="F25" s="42">
        <f t="shared" si="18"/>
        <v>141987</v>
      </c>
      <c r="G25" s="42">
        <f t="shared" si="18"/>
        <v>150992</v>
      </c>
      <c r="H25" s="42">
        <f t="shared" si="18"/>
        <v>170739.00000000003</v>
      </c>
      <c r="I25" s="42">
        <f t="shared" si="18"/>
        <v>144762</v>
      </c>
      <c r="J25" s="42">
        <f t="shared" si="18"/>
        <v>149172</v>
      </c>
      <c r="K25" s="42">
        <f t="shared" si="18"/>
        <v>137616</v>
      </c>
      <c r="L25" s="42">
        <f t="shared" si="18"/>
        <v>139169</v>
      </c>
      <c r="M25" s="42">
        <f t="shared" si="18"/>
        <v>145732</v>
      </c>
      <c r="N25" s="42">
        <f t="shared" si="18"/>
        <v>146515</v>
      </c>
      <c r="O25" s="42">
        <f t="shared" si="18"/>
        <v>150151</v>
      </c>
      <c r="P25" s="42">
        <f t="shared" si="18"/>
        <v>152207</v>
      </c>
      <c r="Q25" s="42">
        <f t="shared" si="18"/>
        <v>156844</v>
      </c>
    </row>
    <row r="26" spans="1:17" ht="11.45" customHeight="1" x14ac:dyDescent="0.25">
      <c r="A26" s="128" t="s">
        <v>18</v>
      </c>
      <c r="B26" s="131">
        <f t="shared" ref="B26" si="19">SUM(B27:B28)</f>
        <v>25032</v>
      </c>
      <c r="C26" s="131">
        <f t="shared" ref="C26:Q26" si="20">SUM(C27:C28)</f>
        <v>26837</v>
      </c>
      <c r="D26" s="131">
        <f t="shared" si="20"/>
        <v>27452</v>
      </c>
      <c r="E26" s="131">
        <f t="shared" si="20"/>
        <v>29957</v>
      </c>
      <c r="F26" s="131">
        <f t="shared" si="20"/>
        <v>31444</v>
      </c>
      <c r="G26" s="131">
        <f t="shared" si="20"/>
        <v>31357.000000000004</v>
      </c>
      <c r="H26" s="131">
        <f t="shared" si="20"/>
        <v>32953</v>
      </c>
      <c r="I26" s="131">
        <f t="shared" si="20"/>
        <v>31617</v>
      </c>
      <c r="J26" s="131">
        <f t="shared" si="20"/>
        <v>34155</v>
      </c>
      <c r="K26" s="131">
        <f t="shared" si="20"/>
        <v>28664</v>
      </c>
      <c r="L26" s="131">
        <f t="shared" si="20"/>
        <v>37099</v>
      </c>
      <c r="M26" s="131">
        <f t="shared" si="20"/>
        <v>36369</v>
      </c>
      <c r="N26" s="131">
        <f t="shared" si="20"/>
        <v>35701</v>
      </c>
      <c r="O26" s="131">
        <f t="shared" si="20"/>
        <v>38246</v>
      </c>
      <c r="P26" s="131">
        <f t="shared" si="20"/>
        <v>38844</v>
      </c>
      <c r="Q26" s="131">
        <f t="shared" si="20"/>
        <v>39417</v>
      </c>
    </row>
    <row r="27" spans="1:17" ht="11.45" customHeight="1" x14ac:dyDescent="0.25">
      <c r="A27" s="95" t="s">
        <v>126</v>
      </c>
      <c r="B27" s="37">
        <f t="shared" ref="B27:Q28" si="21">IF(B36=0,0,B36/B74)</f>
        <v>4944</v>
      </c>
      <c r="C27" s="37">
        <f t="shared" si="21"/>
        <v>6546.0000000000009</v>
      </c>
      <c r="D27" s="37">
        <f t="shared" si="21"/>
        <v>6079</v>
      </c>
      <c r="E27" s="37">
        <f t="shared" si="21"/>
        <v>6850.0000000000009</v>
      </c>
      <c r="F27" s="37">
        <f t="shared" si="21"/>
        <v>6138</v>
      </c>
      <c r="G27" s="37">
        <f t="shared" si="21"/>
        <v>5233</v>
      </c>
      <c r="H27" s="37">
        <f t="shared" si="21"/>
        <v>5194</v>
      </c>
      <c r="I27" s="37">
        <f t="shared" si="21"/>
        <v>4957</v>
      </c>
      <c r="J27" s="37">
        <f t="shared" si="21"/>
        <v>5679</v>
      </c>
      <c r="K27" s="37">
        <f t="shared" si="21"/>
        <v>5010</v>
      </c>
      <c r="L27" s="37">
        <f t="shared" si="21"/>
        <v>10220</v>
      </c>
      <c r="M27" s="37">
        <f t="shared" si="21"/>
        <v>8672</v>
      </c>
      <c r="N27" s="37">
        <f t="shared" si="21"/>
        <v>8114.9999999999991</v>
      </c>
      <c r="O27" s="37">
        <f t="shared" si="21"/>
        <v>8429</v>
      </c>
      <c r="P27" s="37">
        <f t="shared" si="21"/>
        <v>8625</v>
      </c>
      <c r="Q27" s="37">
        <f t="shared" si="21"/>
        <v>8111</v>
      </c>
    </row>
    <row r="28" spans="1:17" ht="11.45" customHeight="1" x14ac:dyDescent="0.25">
      <c r="A28" s="93" t="s">
        <v>125</v>
      </c>
      <c r="B28" s="36">
        <f t="shared" si="21"/>
        <v>20088</v>
      </c>
      <c r="C28" s="36">
        <f t="shared" si="21"/>
        <v>20291</v>
      </c>
      <c r="D28" s="36">
        <f t="shared" si="21"/>
        <v>21373</v>
      </c>
      <c r="E28" s="36">
        <f t="shared" si="21"/>
        <v>23107</v>
      </c>
      <c r="F28" s="36">
        <f t="shared" si="21"/>
        <v>25306</v>
      </c>
      <c r="G28" s="36">
        <f t="shared" si="21"/>
        <v>26124.000000000004</v>
      </c>
      <c r="H28" s="36">
        <f t="shared" si="21"/>
        <v>27759</v>
      </c>
      <c r="I28" s="36">
        <f t="shared" si="21"/>
        <v>26660</v>
      </c>
      <c r="J28" s="36">
        <f t="shared" si="21"/>
        <v>28476</v>
      </c>
      <c r="K28" s="36">
        <f t="shared" si="21"/>
        <v>23654</v>
      </c>
      <c r="L28" s="36">
        <f t="shared" si="21"/>
        <v>26879</v>
      </c>
      <c r="M28" s="36">
        <f t="shared" si="21"/>
        <v>27697</v>
      </c>
      <c r="N28" s="36">
        <f t="shared" si="21"/>
        <v>27586</v>
      </c>
      <c r="O28" s="36">
        <f t="shared" si="21"/>
        <v>29817.000000000004</v>
      </c>
      <c r="P28" s="36">
        <f t="shared" si="21"/>
        <v>30218.999999999996</v>
      </c>
      <c r="Q28" s="36">
        <f t="shared" si="21"/>
        <v>31306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39980869</v>
      </c>
      <c r="C31" s="132">
        <f t="shared" si="22"/>
        <v>39537720</v>
      </c>
      <c r="D31" s="132">
        <f t="shared" si="22"/>
        <v>40753336</v>
      </c>
      <c r="E31" s="132">
        <f t="shared" si="22"/>
        <v>41143826</v>
      </c>
      <c r="F31" s="132">
        <f t="shared" si="22"/>
        <v>44870327</v>
      </c>
      <c r="G31" s="132">
        <f t="shared" si="22"/>
        <v>46690206</v>
      </c>
      <c r="H31" s="132">
        <f t="shared" si="22"/>
        <v>48898834</v>
      </c>
      <c r="I31" s="132">
        <f t="shared" si="22"/>
        <v>50763247</v>
      </c>
      <c r="J31" s="132">
        <f t="shared" si="22"/>
        <v>50670350</v>
      </c>
      <c r="K31" s="132">
        <f t="shared" si="22"/>
        <v>46725783</v>
      </c>
      <c r="L31" s="132">
        <f t="shared" si="22"/>
        <v>48905842</v>
      </c>
      <c r="M31" s="132">
        <f t="shared" si="22"/>
        <v>54198877</v>
      </c>
      <c r="N31" s="132">
        <f t="shared" si="22"/>
        <v>55946383</v>
      </c>
      <c r="O31" s="132">
        <f t="shared" si="22"/>
        <v>58316239</v>
      </c>
      <c r="P31" s="132">
        <f t="shared" si="22"/>
        <v>61163636</v>
      </c>
      <c r="Q31" s="132">
        <f t="shared" si="22"/>
        <v>64916147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23422965</v>
      </c>
      <c r="C33" s="42">
        <v>23222076</v>
      </c>
      <c r="D33" s="42">
        <v>24054037</v>
      </c>
      <c r="E33" s="42">
        <v>24668658</v>
      </c>
      <c r="F33" s="42">
        <v>26034058</v>
      </c>
      <c r="G33" s="42">
        <v>26935459</v>
      </c>
      <c r="H33" s="42">
        <v>29224301</v>
      </c>
      <c r="I33" s="42">
        <v>30425970</v>
      </c>
      <c r="J33" s="42">
        <v>29681924.999999996</v>
      </c>
      <c r="K33" s="42">
        <v>27193729</v>
      </c>
      <c r="L33" s="42">
        <v>28135076</v>
      </c>
      <c r="M33" s="42">
        <v>32173308</v>
      </c>
      <c r="N33" s="42">
        <v>32879402</v>
      </c>
      <c r="O33" s="42">
        <v>34342235</v>
      </c>
      <c r="P33" s="42">
        <v>36797042</v>
      </c>
      <c r="Q33" s="42">
        <v>39442927</v>
      </c>
    </row>
    <row r="34" spans="1:17" ht="11.45" customHeight="1" x14ac:dyDescent="0.25">
      <c r="A34" s="116" t="s">
        <v>125</v>
      </c>
      <c r="B34" s="42">
        <v>16557903.999999998</v>
      </c>
      <c r="C34" s="42">
        <v>16315644</v>
      </c>
      <c r="D34" s="42">
        <v>16699299</v>
      </c>
      <c r="E34" s="42">
        <v>16475168</v>
      </c>
      <c r="F34" s="42">
        <v>18836269</v>
      </c>
      <c r="G34" s="42">
        <v>19754747</v>
      </c>
      <c r="H34" s="42">
        <v>19674533</v>
      </c>
      <c r="I34" s="42">
        <v>20337277</v>
      </c>
      <c r="J34" s="42">
        <v>20988425</v>
      </c>
      <c r="K34" s="42">
        <v>19532054</v>
      </c>
      <c r="L34" s="42">
        <v>20770766</v>
      </c>
      <c r="M34" s="42">
        <v>22025569</v>
      </c>
      <c r="N34" s="42">
        <v>23066981</v>
      </c>
      <c r="O34" s="42">
        <v>23974004</v>
      </c>
      <c r="P34" s="42">
        <v>24366594</v>
      </c>
      <c r="Q34" s="42">
        <v>25473219.999999996</v>
      </c>
    </row>
    <row r="35" spans="1:17" ht="11.45" customHeight="1" x14ac:dyDescent="0.25">
      <c r="A35" s="128" t="s">
        <v>137</v>
      </c>
      <c r="B35" s="131">
        <f t="shared" ref="B35:Q35" si="23">SUM(B36:B37)</f>
        <v>1179479.0101006608</v>
      </c>
      <c r="C35" s="131">
        <f t="shared" si="23"/>
        <v>1222515.2240146729</v>
      </c>
      <c r="D35" s="131">
        <f t="shared" si="23"/>
        <v>1285780.8091662331</v>
      </c>
      <c r="E35" s="131">
        <f t="shared" si="23"/>
        <v>1388548.0030562745</v>
      </c>
      <c r="F35" s="131">
        <f t="shared" si="23"/>
        <v>1512190.6970833417</v>
      </c>
      <c r="G35" s="131">
        <f t="shared" si="23"/>
        <v>1550762.3847752458</v>
      </c>
      <c r="H35" s="131">
        <f t="shared" si="23"/>
        <v>1621370.0464312413</v>
      </c>
      <c r="I35" s="131">
        <f t="shared" si="23"/>
        <v>1556730.1344589477</v>
      </c>
      <c r="J35" s="131">
        <f t="shared" si="23"/>
        <v>1658433.4501238212</v>
      </c>
      <c r="K35" s="131">
        <f t="shared" si="23"/>
        <v>1371203.3234440412</v>
      </c>
      <c r="L35" s="131">
        <f t="shared" si="23"/>
        <v>1695567.756451308</v>
      </c>
      <c r="M35" s="131">
        <f t="shared" si="23"/>
        <v>1688832.9978759319</v>
      </c>
      <c r="N35" s="131">
        <f t="shared" si="23"/>
        <v>1633377.8544950825</v>
      </c>
      <c r="O35" s="131">
        <f t="shared" si="23"/>
        <v>1690453.1782106846</v>
      </c>
      <c r="P35" s="131">
        <f t="shared" si="23"/>
        <v>1804752.9894869691</v>
      </c>
      <c r="Q35" s="131">
        <f t="shared" si="23"/>
        <v>1781191.4338600156</v>
      </c>
    </row>
    <row r="36" spans="1:17" ht="11.45" customHeight="1" x14ac:dyDescent="0.25">
      <c r="A36" s="95" t="s">
        <v>126</v>
      </c>
      <c r="B36" s="37">
        <v>101072.4795610405</v>
      </c>
      <c r="C36" s="37">
        <v>137232.02492932454</v>
      </c>
      <c r="D36" s="37">
        <v>129414.43167841826</v>
      </c>
      <c r="E36" s="37">
        <v>147894.08322109259</v>
      </c>
      <c r="F36" s="37">
        <v>134225.2989916619</v>
      </c>
      <c r="G36" s="37">
        <v>113243.37983495444</v>
      </c>
      <c r="H36" s="37">
        <v>107933.04465030476</v>
      </c>
      <c r="I36" s="37">
        <v>101856.8702490642</v>
      </c>
      <c r="J36" s="37">
        <v>114013.09533258234</v>
      </c>
      <c r="K36" s="37">
        <v>102103.35882689631</v>
      </c>
      <c r="L36" s="37">
        <v>216251.32117080103</v>
      </c>
      <c r="M36" s="37">
        <v>190242.23281260597</v>
      </c>
      <c r="N36" s="37">
        <v>176491.70560046384</v>
      </c>
      <c r="O36" s="37">
        <v>185429.64107394946</v>
      </c>
      <c r="P36" s="37">
        <v>204872.07982179482</v>
      </c>
      <c r="Q36" s="37">
        <v>190148.22040389935</v>
      </c>
    </row>
    <row r="37" spans="1:17" ht="11.45" customHeight="1" x14ac:dyDescent="0.25">
      <c r="A37" s="93" t="s">
        <v>125</v>
      </c>
      <c r="B37" s="36">
        <v>1078406.5305396204</v>
      </c>
      <c r="C37" s="36">
        <v>1085283.1990853483</v>
      </c>
      <c r="D37" s="36">
        <v>1156366.3774878148</v>
      </c>
      <c r="E37" s="36">
        <v>1240653.9198351819</v>
      </c>
      <c r="F37" s="36">
        <v>1377965.3980916797</v>
      </c>
      <c r="G37" s="36">
        <v>1437519.0049402914</v>
      </c>
      <c r="H37" s="36">
        <v>1513437.0017809365</v>
      </c>
      <c r="I37" s="36">
        <v>1454873.2642098835</v>
      </c>
      <c r="J37" s="36">
        <v>1544420.3547912389</v>
      </c>
      <c r="K37" s="36">
        <v>1269099.9646171448</v>
      </c>
      <c r="L37" s="36">
        <v>1479316.435280507</v>
      </c>
      <c r="M37" s="36">
        <v>1498590.7650633259</v>
      </c>
      <c r="N37" s="36">
        <v>1456886.1488946187</v>
      </c>
      <c r="O37" s="36">
        <v>1505023.5371367352</v>
      </c>
      <c r="P37" s="36">
        <v>1599880.9096651743</v>
      </c>
      <c r="Q37" s="36">
        <v>1591043.2134561162</v>
      </c>
    </row>
    <row r="39" spans="1:17" ht="11.45" customHeight="1" x14ac:dyDescent="0.25">
      <c r="A39" s="27" t="s">
        <v>136</v>
      </c>
      <c r="B39" s="41">
        <f t="shared" ref="B39:Q39" si="24">SUM(B40,B44)</f>
        <v>372.30226617467997</v>
      </c>
      <c r="C39" s="41">
        <f t="shared" si="24"/>
        <v>367.811084251203</v>
      </c>
      <c r="D39" s="41">
        <f t="shared" si="24"/>
        <v>391.43326445884202</v>
      </c>
      <c r="E39" s="41">
        <f t="shared" si="24"/>
        <v>398.05941150557999</v>
      </c>
      <c r="F39" s="41">
        <f t="shared" si="24"/>
        <v>432.40937789446707</v>
      </c>
      <c r="G39" s="41">
        <f t="shared" si="24"/>
        <v>454.39108013763496</v>
      </c>
      <c r="H39" s="41">
        <f t="shared" si="24"/>
        <v>482.04880074146098</v>
      </c>
      <c r="I39" s="41">
        <f t="shared" si="24"/>
        <v>476.24448651806904</v>
      </c>
      <c r="J39" s="41">
        <f t="shared" si="24"/>
        <v>476.90016836831398</v>
      </c>
      <c r="K39" s="41">
        <f t="shared" si="24"/>
        <v>464.49009282915796</v>
      </c>
      <c r="L39" s="41">
        <f t="shared" si="24"/>
        <v>455.10857208051698</v>
      </c>
      <c r="M39" s="41">
        <f t="shared" si="24"/>
        <v>442.69849654136101</v>
      </c>
      <c r="N39" s="41">
        <f t="shared" si="24"/>
        <v>439.826692361185</v>
      </c>
      <c r="O39" s="41">
        <f t="shared" si="24"/>
        <v>447.23794940565699</v>
      </c>
      <c r="P39" s="41">
        <f t="shared" si="24"/>
        <v>459.77768712109901</v>
      </c>
      <c r="Q39" s="41">
        <f t="shared" si="24"/>
        <v>473.14308962873702</v>
      </c>
    </row>
    <row r="40" spans="1:17" ht="11.45" customHeight="1" x14ac:dyDescent="0.25">
      <c r="A40" s="130" t="s">
        <v>39</v>
      </c>
      <c r="B40" s="132">
        <f t="shared" ref="B40:Q40" si="25">SUM(B41:B43)</f>
        <v>340.533145223421</v>
      </c>
      <c r="C40" s="132">
        <f t="shared" si="25"/>
        <v>334.85294459565802</v>
      </c>
      <c r="D40" s="132">
        <f t="shared" si="25"/>
        <v>356.98423952853102</v>
      </c>
      <c r="E40" s="132">
        <f t="shared" si="25"/>
        <v>361.53359106545798</v>
      </c>
      <c r="F40" s="132">
        <f t="shared" si="25"/>
        <v>393.05268915946704</v>
      </c>
      <c r="G40" s="132">
        <f t="shared" si="25"/>
        <v>413.99684984346999</v>
      </c>
      <c r="H40" s="132">
        <f t="shared" si="25"/>
        <v>439.756252129416</v>
      </c>
      <c r="I40" s="132">
        <f t="shared" si="25"/>
        <v>434.01117333681702</v>
      </c>
      <c r="J40" s="132">
        <f t="shared" si="25"/>
        <v>433.35250390662901</v>
      </c>
      <c r="K40" s="132">
        <f t="shared" si="25"/>
        <v>422.00139906584798</v>
      </c>
      <c r="L40" s="132">
        <f t="shared" si="25"/>
        <v>410.650294225067</v>
      </c>
      <c r="M40" s="132">
        <f t="shared" si="25"/>
        <v>399.29918938428602</v>
      </c>
      <c r="N40" s="132">
        <f t="shared" si="25"/>
        <v>397.486355902485</v>
      </c>
      <c r="O40" s="132">
        <f t="shared" si="25"/>
        <v>405.95658364533199</v>
      </c>
      <c r="P40" s="132">
        <f t="shared" si="25"/>
        <v>417.81334671002503</v>
      </c>
      <c r="Q40" s="132">
        <f t="shared" si="25"/>
        <v>432.23771991603803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114.467690677966</v>
      </c>
      <c r="C42" s="42">
        <v>113.339332980413</v>
      </c>
      <c r="D42" s="42">
        <v>119.517696777602</v>
      </c>
      <c r="E42" s="42">
        <v>123.967170401251</v>
      </c>
      <c r="F42" s="42">
        <v>134.424273858921</v>
      </c>
      <c r="G42" s="42">
        <v>143.88593750000001</v>
      </c>
      <c r="H42" s="42">
        <v>171.72014537902399</v>
      </c>
      <c r="I42" s="42">
        <v>167.90455568975801</v>
      </c>
      <c r="J42" s="42">
        <v>164.08896600049201</v>
      </c>
      <c r="K42" s="42">
        <v>160.273376311226</v>
      </c>
      <c r="L42" s="42">
        <v>156.45778662196</v>
      </c>
      <c r="M42" s="42">
        <v>152.64219693269399</v>
      </c>
      <c r="N42" s="42">
        <v>151.242658423493</v>
      </c>
      <c r="O42" s="42">
        <v>153.601961796593</v>
      </c>
      <c r="P42" s="42">
        <v>162.432474226804</v>
      </c>
      <c r="Q42" s="42">
        <v>169.07664609053501</v>
      </c>
    </row>
    <row r="43" spans="1:17" ht="11.45" customHeight="1" x14ac:dyDescent="0.25">
      <c r="A43" s="116" t="s">
        <v>125</v>
      </c>
      <c r="B43" s="42">
        <v>226.065454545455</v>
      </c>
      <c r="C43" s="42">
        <v>221.513611615245</v>
      </c>
      <c r="D43" s="42">
        <v>237.46654275092899</v>
      </c>
      <c r="E43" s="42">
        <v>237.56642066420699</v>
      </c>
      <c r="F43" s="42">
        <v>258.62841530054601</v>
      </c>
      <c r="G43" s="42">
        <v>270.11091234346998</v>
      </c>
      <c r="H43" s="42">
        <v>268.03610675039198</v>
      </c>
      <c r="I43" s="42">
        <v>266.10661764705901</v>
      </c>
      <c r="J43" s="42">
        <v>269.263537906137</v>
      </c>
      <c r="K43" s="42">
        <v>261.72802275462197</v>
      </c>
      <c r="L43" s="42">
        <v>254.192507603107</v>
      </c>
      <c r="M43" s="42">
        <v>246.656992451592</v>
      </c>
      <c r="N43" s="42">
        <v>246.243697478992</v>
      </c>
      <c r="O43" s="42">
        <v>252.35462184873899</v>
      </c>
      <c r="P43" s="42">
        <v>255.380872483221</v>
      </c>
      <c r="Q43" s="42">
        <v>263.16107382550302</v>
      </c>
    </row>
    <row r="44" spans="1:17" ht="11.45" customHeight="1" x14ac:dyDescent="0.25">
      <c r="A44" s="128" t="s">
        <v>18</v>
      </c>
      <c r="B44" s="131">
        <f t="shared" ref="B44:Q44" si="26">SUM(B45:B46)</f>
        <v>31.769120951258998</v>
      </c>
      <c r="C44" s="131">
        <f t="shared" si="26"/>
        <v>32.958139655544997</v>
      </c>
      <c r="D44" s="131">
        <f t="shared" si="26"/>
        <v>34.449024930310998</v>
      </c>
      <c r="E44" s="131">
        <f t="shared" si="26"/>
        <v>36.525820440121997</v>
      </c>
      <c r="F44" s="131">
        <f t="shared" si="26"/>
        <v>39.356688735000006</v>
      </c>
      <c r="G44" s="131">
        <f t="shared" si="26"/>
        <v>40.394230294164998</v>
      </c>
      <c r="H44" s="131">
        <f t="shared" si="26"/>
        <v>42.292548612045003</v>
      </c>
      <c r="I44" s="131">
        <f t="shared" si="26"/>
        <v>42.233313181252001</v>
      </c>
      <c r="J44" s="131">
        <f t="shared" si="26"/>
        <v>43.547664461685002</v>
      </c>
      <c r="K44" s="131">
        <f t="shared" si="26"/>
        <v>42.488693763309996</v>
      </c>
      <c r="L44" s="131">
        <f t="shared" si="26"/>
        <v>44.45827785545</v>
      </c>
      <c r="M44" s="131">
        <f t="shared" si="26"/>
        <v>43.399307157075</v>
      </c>
      <c r="N44" s="131">
        <f t="shared" si="26"/>
        <v>42.340336458700001</v>
      </c>
      <c r="O44" s="131">
        <f t="shared" si="26"/>
        <v>41.281365760324995</v>
      </c>
      <c r="P44" s="131">
        <f t="shared" si="26"/>
        <v>41.964340411073998</v>
      </c>
      <c r="Q44" s="131">
        <f t="shared" si="26"/>
        <v>40.905369712698999</v>
      </c>
    </row>
    <row r="45" spans="1:17" ht="11.45" customHeight="1" x14ac:dyDescent="0.25">
      <c r="A45" s="95" t="s">
        <v>126</v>
      </c>
      <c r="B45" s="37">
        <v>3.1271860095389998</v>
      </c>
      <c r="C45" s="37">
        <v>4.1613672496029999</v>
      </c>
      <c r="D45" s="37">
        <v>4.0571277159520003</v>
      </c>
      <c r="E45" s="37">
        <v>4.3252830188680003</v>
      </c>
      <c r="F45" s="37">
        <v>4.2210434852169998</v>
      </c>
      <c r="G45" s="37">
        <v>4.1168039515660002</v>
      </c>
      <c r="H45" s="37">
        <v>4.0125644179149997</v>
      </c>
      <c r="I45" s="37">
        <v>3.9083248842640002</v>
      </c>
      <c r="J45" s="37">
        <v>3.8040853506130001</v>
      </c>
      <c r="K45" s="37">
        <v>3.6998458169620001</v>
      </c>
      <c r="L45" s="37">
        <v>6.6241610738260004</v>
      </c>
      <c r="M45" s="37">
        <v>6.5199215401749999</v>
      </c>
      <c r="N45" s="37">
        <v>6.4156820065240003</v>
      </c>
      <c r="O45" s="37">
        <v>6.3114424728729999</v>
      </c>
      <c r="P45" s="37">
        <v>6.2072029392220003</v>
      </c>
      <c r="Q45" s="37">
        <v>6.1029634055709998</v>
      </c>
    </row>
    <row r="46" spans="1:17" ht="11.45" customHeight="1" x14ac:dyDescent="0.25">
      <c r="A46" s="93" t="s">
        <v>125</v>
      </c>
      <c r="B46" s="36">
        <v>28.641934941719999</v>
      </c>
      <c r="C46" s="36">
        <v>28.796772405942001</v>
      </c>
      <c r="D46" s="36">
        <v>30.391897214358998</v>
      </c>
      <c r="E46" s="36">
        <v>32.200537421253998</v>
      </c>
      <c r="F46" s="36">
        <v>35.135645249783003</v>
      </c>
      <c r="G46" s="36">
        <v>36.277426342599</v>
      </c>
      <c r="H46" s="36">
        <v>38.279984194130002</v>
      </c>
      <c r="I46" s="36">
        <v>38.324988296988003</v>
      </c>
      <c r="J46" s="36">
        <v>39.743579111072002</v>
      </c>
      <c r="K46" s="36">
        <v>38.788847946348</v>
      </c>
      <c r="L46" s="36">
        <v>37.834116781623997</v>
      </c>
      <c r="M46" s="36">
        <v>36.879385616900002</v>
      </c>
      <c r="N46" s="36">
        <v>35.924654452176</v>
      </c>
      <c r="O46" s="36">
        <v>34.969923287451998</v>
      </c>
      <c r="P46" s="36">
        <v>35.757137471851998</v>
      </c>
      <c r="Q46" s="36">
        <v>34.802406307128003</v>
      </c>
    </row>
    <row r="48" spans="1:17" ht="11.45" customHeight="1" x14ac:dyDescent="0.25">
      <c r="A48" s="27" t="s">
        <v>135</v>
      </c>
      <c r="B48" s="41">
        <f t="shared" ref="B48:Q48" si="27">SUM(B49,B53)</f>
        <v>372.30226617467997</v>
      </c>
      <c r="C48" s="41">
        <f t="shared" si="27"/>
        <v>367.811084251203</v>
      </c>
      <c r="D48" s="41">
        <f t="shared" si="27"/>
        <v>391.28472179853401</v>
      </c>
      <c r="E48" s="41">
        <f t="shared" si="27"/>
        <v>398.05941150557999</v>
      </c>
      <c r="F48" s="41">
        <f t="shared" si="27"/>
        <v>432.09481452707007</v>
      </c>
      <c r="G48" s="41">
        <f t="shared" si="27"/>
        <v>453.48299017060901</v>
      </c>
      <c r="H48" s="41">
        <f t="shared" si="27"/>
        <v>481.035533088666</v>
      </c>
      <c r="I48" s="41">
        <f t="shared" si="27"/>
        <v>469.31657495204502</v>
      </c>
      <c r="J48" s="41">
        <f t="shared" si="27"/>
        <v>468.53000509247897</v>
      </c>
      <c r="K48" s="41">
        <f t="shared" si="27"/>
        <v>431.24345745756204</v>
      </c>
      <c r="L48" s="41">
        <f t="shared" si="27"/>
        <v>419.43340483387101</v>
      </c>
      <c r="M48" s="41">
        <f t="shared" si="27"/>
        <v>438.922725185079</v>
      </c>
      <c r="N48" s="41">
        <f t="shared" si="27"/>
        <v>435.41685672434801</v>
      </c>
      <c r="O48" s="41">
        <f t="shared" si="27"/>
        <v>444.38338892670697</v>
      </c>
      <c r="P48" s="41">
        <f t="shared" si="27"/>
        <v>459.08395723576905</v>
      </c>
      <c r="Q48" s="41">
        <f t="shared" si="27"/>
        <v>470.78521781352202</v>
      </c>
    </row>
    <row r="49" spans="1:17" ht="11.45" customHeight="1" x14ac:dyDescent="0.25">
      <c r="A49" s="130" t="s">
        <v>39</v>
      </c>
      <c r="B49" s="132">
        <f t="shared" ref="B49:Q49" si="28">SUM(B50:B52)</f>
        <v>340.533145223421</v>
      </c>
      <c r="C49" s="132">
        <f t="shared" si="28"/>
        <v>334.85294459565802</v>
      </c>
      <c r="D49" s="132">
        <f t="shared" si="28"/>
        <v>356.98423952853102</v>
      </c>
      <c r="E49" s="132">
        <f t="shared" si="28"/>
        <v>361.53359106545798</v>
      </c>
      <c r="F49" s="132">
        <f t="shared" si="28"/>
        <v>393.05268915946704</v>
      </c>
      <c r="G49" s="132">
        <f t="shared" si="28"/>
        <v>413.99684984346999</v>
      </c>
      <c r="H49" s="132">
        <f t="shared" si="28"/>
        <v>439.756252129416</v>
      </c>
      <c r="I49" s="132">
        <f t="shared" si="28"/>
        <v>428.071956498585</v>
      </c>
      <c r="J49" s="132">
        <f t="shared" si="28"/>
        <v>425.451906408453</v>
      </c>
      <c r="K49" s="132">
        <f t="shared" si="28"/>
        <v>394.44986078711702</v>
      </c>
      <c r="L49" s="132">
        <f t="shared" si="28"/>
        <v>375.03609115207098</v>
      </c>
      <c r="M49" s="132">
        <f t="shared" si="28"/>
        <v>397.03717776318399</v>
      </c>
      <c r="N49" s="132">
        <f t="shared" si="28"/>
        <v>397.486355902485</v>
      </c>
      <c r="O49" s="132">
        <f t="shared" si="28"/>
        <v>405.95658364533199</v>
      </c>
      <c r="P49" s="132">
        <f t="shared" si="28"/>
        <v>417.81334671002503</v>
      </c>
      <c r="Q49" s="132">
        <f t="shared" si="28"/>
        <v>432.23771991603803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114.467690677966</v>
      </c>
      <c r="C51" s="42">
        <v>113.339332980413</v>
      </c>
      <c r="D51" s="42">
        <v>119.517696777602</v>
      </c>
      <c r="E51" s="42">
        <v>123.967170401251</v>
      </c>
      <c r="F51" s="42">
        <v>134.424273858921</v>
      </c>
      <c r="G51" s="42">
        <v>143.88593750000001</v>
      </c>
      <c r="H51" s="42">
        <v>171.72014537902399</v>
      </c>
      <c r="I51" s="42">
        <v>161.96533885152601</v>
      </c>
      <c r="J51" s="42">
        <v>156.188368502316</v>
      </c>
      <c r="K51" s="42">
        <v>143.325773195876</v>
      </c>
      <c r="L51" s="42">
        <v>140.744845360825</v>
      </c>
      <c r="M51" s="42">
        <v>151.69711042311701</v>
      </c>
      <c r="N51" s="42">
        <v>151.242658423493</v>
      </c>
      <c r="O51" s="42">
        <v>153.601961796593</v>
      </c>
      <c r="P51" s="42">
        <v>162.432474226804</v>
      </c>
      <c r="Q51" s="42">
        <v>169.07664609053501</v>
      </c>
    </row>
    <row r="52" spans="1:17" ht="11.45" customHeight="1" x14ac:dyDescent="0.25">
      <c r="A52" s="116" t="s">
        <v>125</v>
      </c>
      <c r="B52" s="42">
        <v>226.065454545455</v>
      </c>
      <c r="C52" s="42">
        <v>221.513611615245</v>
      </c>
      <c r="D52" s="42">
        <v>237.46654275092899</v>
      </c>
      <c r="E52" s="42">
        <v>237.56642066420699</v>
      </c>
      <c r="F52" s="42">
        <v>258.62841530054601</v>
      </c>
      <c r="G52" s="42">
        <v>270.11091234346998</v>
      </c>
      <c r="H52" s="42">
        <v>268.03610675039198</v>
      </c>
      <c r="I52" s="42">
        <v>266.10661764705901</v>
      </c>
      <c r="J52" s="42">
        <v>269.263537906137</v>
      </c>
      <c r="K52" s="42">
        <v>251.12408759124099</v>
      </c>
      <c r="L52" s="42">
        <v>234.29124579124601</v>
      </c>
      <c r="M52" s="42">
        <v>245.34006734006701</v>
      </c>
      <c r="N52" s="42">
        <v>246.243697478992</v>
      </c>
      <c r="O52" s="42">
        <v>252.35462184873899</v>
      </c>
      <c r="P52" s="42">
        <v>255.380872483221</v>
      </c>
      <c r="Q52" s="42">
        <v>263.16107382550302</v>
      </c>
    </row>
    <row r="53" spans="1:17" ht="11.45" customHeight="1" x14ac:dyDescent="0.25">
      <c r="A53" s="128" t="s">
        <v>18</v>
      </c>
      <c r="B53" s="131">
        <f t="shared" ref="B53:Q53" si="29">SUM(B54:B55)</f>
        <v>31.769120951258998</v>
      </c>
      <c r="C53" s="131">
        <f t="shared" si="29"/>
        <v>32.958139655544997</v>
      </c>
      <c r="D53" s="131">
        <f t="shared" si="29"/>
        <v>34.300482270003002</v>
      </c>
      <c r="E53" s="131">
        <f t="shared" si="29"/>
        <v>36.525820440121997</v>
      </c>
      <c r="F53" s="131">
        <f t="shared" si="29"/>
        <v>39.042125367603006</v>
      </c>
      <c r="G53" s="131">
        <f t="shared" si="29"/>
        <v>39.486140327138997</v>
      </c>
      <c r="H53" s="131">
        <f t="shared" si="29"/>
        <v>41.279280959250002</v>
      </c>
      <c r="I53" s="131">
        <f t="shared" si="29"/>
        <v>41.244618453460006</v>
      </c>
      <c r="J53" s="131">
        <f t="shared" si="29"/>
        <v>43.078098684026003</v>
      </c>
      <c r="K53" s="131">
        <f t="shared" si="29"/>
        <v>36.793596670444998</v>
      </c>
      <c r="L53" s="131">
        <f t="shared" si="29"/>
        <v>44.3973136818</v>
      </c>
      <c r="M53" s="131">
        <f t="shared" si="29"/>
        <v>41.885547421894998</v>
      </c>
      <c r="N53" s="131">
        <f t="shared" si="29"/>
        <v>37.930500821862999</v>
      </c>
      <c r="O53" s="131">
        <f t="shared" si="29"/>
        <v>38.426805281375003</v>
      </c>
      <c r="P53" s="131">
        <f t="shared" si="29"/>
        <v>41.270610525743997</v>
      </c>
      <c r="Q53" s="131">
        <f t="shared" si="29"/>
        <v>38.547497897484</v>
      </c>
    </row>
    <row r="54" spans="1:17" ht="11.45" customHeight="1" x14ac:dyDescent="0.25">
      <c r="A54" s="95" t="s">
        <v>126</v>
      </c>
      <c r="B54" s="37">
        <v>3.1271860095389998</v>
      </c>
      <c r="C54" s="37">
        <v>4.1613672496029999</v>
      </c>
      <c r="D54" s="37">
        <v>3.9085850556440001</v>
      </c>
      <c r="E54" s="37">
        <v>4.3252830188680003</v>
      </c>
      <c r="F54" s="37">
        <v>3.9064801178200002</v>
      </c>
      <c r="G54" s="37">
        <v>3.2087139845400001</v>
      </c>
      <c r="H54" s="37">
        <v>2.99929676512</v>
      </c>
      <c r="I54" s="37">
        <v>2.919630156472</v>
      </c>
      <c r="J54" s="37">
        <v>3.334519572954</v>
      </c>
      <c r="K54" s="37">
        <v>3.1586715867159998</v>
      </c>
      <c r="L54" s="37">
        <v>6.6241610738260004</v>
      </c>
      <c r="M54" s="37">
        <v>5.5086142322100002</v>
      </c>
      <c r="N54" s="37">
        <v>4.7967115097160002</v>
      </c>
      <c r="O54" s="37">
        <v>4.9445277361319997</v>
      </c>
      <c r="P54" s="37">
        <v>5.5134730538919996</v>
      </c>
      <c r="Q54" s="37">
        <v>4.7979041916170004</v>
      </c>
    </row>
    <row r="55" spans="1:17" ht="11.45" customHeight="1" x14ac:dyDescent="0.25">
      <c r="A55" s="93" t="s">
        <v>125</v>
      </c>
      <c r="B55" s="36">
        <v>28.641934941719999</v>
      </c>
      <c r="C55" s="36">
        <v>28.796772405942001</v>
      </c>
      <c r="D55" s="36">
        <v>30.391897214358998</v>
      </c>
      <c r="E55" s="36">
        <v>32.200537421253998</v>
      </c>
      <c r="F55" s="36">
        <v>35.135645249783003</v>
      </c>
      <c r="G55" s="36">
        <v>36.277426342599</v>
      </c>
      <c r="H55" s="36">
        <v>38.279984194130002</v>
      </c>
      <c r="I55" s="36">
        <v>38.324988296988003</v>
      </c>
      <c r="J55" s="36">
        <v>39.743579111072002</v>
      </c>
      <c r="K55" s="36">
        <v>33.634925083729001</v>
      </c>
      <c r="L55" s="36">
        <v>37.773152607973998</v>
      </c>
      <c r="M55" s="36">
        <v>36.376933189684998</v>
      </c>
      <c r="N55" s="36">
        <v>33.133789312147002</v>
      </c>
      <c r="O55" s="36">
        <v>33.482277545243001</v>
      </c>
      <c r="P55" s="36">
        <v>35.757137471851998</v>
      </c>
      <c r="Q55" s="36">
        <v>33.749593705866999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7.9188936156790053</v>
      </c>
      <c r="D57" s="41">
        <f t="shared" si="30"/>
        <v>36.032255746794988</v>
      </c>
      <c r="E57" s="41">
        <f t="shared" si="30"/>
        <v>19.036222585893999</v>
      </c>
      <c r="F57" s="41">
        <f t="shared" si="30"/>
        <v>46.760041928043009</v>
      </c>
      <c r="G57" s="41">
        <f t="shared" si="30"/>
        <v>34.391777782324013</v>
      </c>
      <c r="H57" s="41">
        <f t="shared" si="30"/>
        <v>40.067796142981962</v>
      </c>
      <c r="I57" s="41">
        <f t="shared" si="30"/>
        <v>6.6057613157640915</v>
      </c>
      <c r="J57" s="41">
        <f t="shared" si="30"/>
        <v>13.065757389401021</v>
      </c>
      <c r="K57" s="41">
        <f t="shared" si="30"/>
        <v>0</v>
      </c>
      <c r="L57" s="41">
        <f t="shared" si="30"/>
        <v>3.0285547905149999</v>
      </c>
      <c r="M57" s="41">
        <f t="shared" si="30"/>
        <v>7.1054273576010019E-15</v>
      </c>
      <c r="N57" s="41">
        <f t="shared" si="30"/>
        <v>9.5382713589800119</v>
      </c>
      <c r="O57" s="41">
        <f t="shared" si="30"/>
        <v>19.821332583627964</v>
      </c>
      <c r="P57" s="41">
        <f t="shared" si="30"/>
        <v>24.94981325459802</v>
      </c>
      <c r="Q57" s="41">
        <f t="shared" si="30"/>
        <v>25.775478046794014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5.6709042130180052</v>
      </c>
      <c r="D58" s="132">
        <f t="shared" si="31"/>
        <v>33.482399773653995</v>
      </c>
      <c r="E58" s="132">
        <f t="shared" si="31"/>
        <v>15.900456377707997</v>
      </c>
      <c r="F58" s="132">
        <f t="shared" si="31"/>
        <v>42.870202934790001</v>
      </c>
      <c r="G58" s="132">
        <f t="shared" si="31"/>
        <v>32.295265524784014</v>
      </c>
      <c r="H58" s="132">
        <f t="shared" si="31"/>
        <v>37.110507126726958</v>
      </c>
      <c r="I58" s="132">
        <f t="shared" si="31"/>
        <v>5.6060260481820876</v>
      </c>
      <c r="J58" s="132">
        <f t="shared" si="31"/>
        <v>10.692435410593021</v>
      </c>
      <c r="K58" s="132">
        <f t="shared" si="31"/>
        <v>0</v>
      </c>
      <c r="L58" s="132">
        <f t="shared" si="31"/>
        <v>0</v>
      </c>
      <c r="M58" s="132">
        <f t="shared" si="31"/>
        <v>0</v>
      </c>
      <c r="N58" s="132">
        <f t="shared" si="31"/>
        <v>9.5382713589800119</v>
      </c>
      <c r="O58" s="132">
        <f t="shared" si="31"/>
        <v>19.821332583627964</v>
      </c>
      <c r="P58" s="132">
        <f t="shared" si="31"/>
        <v>23.207867905474018</v>
      </c>
      <c r="Q58" s="132">
        <f t="shared" si="31"/>
        <v>25.775478046794007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2.6872319917130056</v>
      </c>
      <c r="D60" s="42">
        <v>9.9939534864549984</v>
      </c>
      <c r="E60" s="42">
        <v>8.2650633129150037</v>
      </c>
      <c r="F60" s="42">
        <v>14.272693146936007</v>
      </c>
      <c r="G60" s="42">
        <v>13.277253330345019</v>
      </c>
      <c r="H60" s="42">
        <v>31.649797568289983</v>
      </c>
      <c r="I60" s="42">
        <v>2.8421709430404007E-14</v>
      </c>
      <c r="J60" s="42">
        <v>0</v>
      </c>
      <c r="K60" s="42">
        <v>0</v>
      </c>
      <c r="L60" s="42">
        <v>0</v>
      </c>
      <c r="M60" s="42">
        <v>0</v>
      </c>
      <c r="N60" s="42">
        <v>2.4160511800650113</v>
      </c>
      <c r="O60" s="42">
        <v>6.1748930623660101</v>
      </c>
      <c r="P60" s="42">
        <v>12.646102119477007</v>
      </c>
      <c r="Q60" s="42">
        <v>10.459761552997008</v>
      </c>
    </row>
    <row r="61" spans="1:17" ht="11.45" customHeight="1" x14ac:dyDescent="0.25">
      <c r="A61" s="116" t="s">
        <v>125</v>
      </c>
      <c r="B61" s="42"/>
      <c r="C61" s="42">
        <v>2.9836722213049995</v>
      </c>
      <c r="D61" s="42">
        <v>23.488446287198997</v>
      </c>
      <c r="E61" s="42">
        <v>7.6353930647929928</v>
      </c>
      <c r="F61" s="42">
        <v>28.597509787853994</v>
      </c>
      <c r="G61" s="42">
        <v>19.018012194438995</v>
      </c>
      <c r="H61" s="42">
        <v>5.4607095584369745</v>
      </c>
      <c r="I61" s="42">
        <v>5.6060260481820592</v>
      </c>
      <c r="J61" s="42">
        <v>10.692435410593021</v>
      </c>
      <c r="K61" s="42">
        <v>0</v>
      </c>
      <c r="L61" s="42">
        <v>0</v>
      </c>
      <c r="M61" s="42">
        <v>0</v>
      </c>
      <c r="N61" s="42">
        <v>7.1222201789150006</v>
      </c>
      <c r="O61" s="42">
        <v>13.646439521261954</v>
      </c>
      <c r="P61" s="42">
        <v>10.561765785997011</v>
      </c>
      <c r="Q61" s="42">
        <v>15.315716493796998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2.2479894026610001</v>
      </c>
      <c r="D62" s="131">
        <f t="shared" si="32"/>
        <v>2.5498559731409962</v>
      </c>
      <c r="E62" s="131">
        <f t="shared" si="32"/>
        <v>3.1357662081860012</v>
      </c>
      <c r="F62" s="131">
        <f t="shared" si="32"/>
        <v>3.889838993253008</v>
      </c>
      <c r="G62" s="131">
        <f t="shared" si="32"/>
        <v>2.0965122575399988</v>
      </c>
      <c r="H62" s="131">
        <f t="shared" si="32"/>
        <v>2.9572890162550038</v>
      </c>
      <c r="I62" s="131">
        <f t="shared" si="32"/>
        <v>0.99973526758200393</v>
      </c>
      <c r="J62" s="131">
        <f t="shared" si="32"/>
        <v>2.3733219788080007</v>
      </c>
      <c r="K62" s="131">
        <f t="shared" si="32"/>
        <v>0</v>
      </c>
      <c r="L62" s="131">
        <f t="shared" si="32"/>
        <v>3.0285547905149999</v>
      </c>
      <c r="M62" s="131">
        <f t="shared" si="32"/>
        <v>7.1054273576010019E-15</v>
      </c>
      <c r="N62" s="131">
        <f t="shared" si="32"/>
        <v>0</v>
      </c>
      <c r="O62" s="131">
        <f t="shared" si="32"/>
        <v>0</v>
      </c>
      <c r="P62" s="131">
        <f t="shared" si="32"/>
        <v>1.741945349124002</v>
      </c>
      <c r="Q62" s="131">
        <f t="shared" si="32"/>
        <v>7.1054273576010019E-15</v>
      </c>
    </row>
    <row r="63" spans="1:17" ht="11.45" customHeight="1" x14ac:dyDescent="0.25">
      <c r="A63" s="95" t="s">
        <v>126</v>
      </c>
      <c r="B63" s="37"/>
      <c r="C63" s="37">
        <v>1.1384207737149996</v>
      </c>
      <c r="D63" s="37">
        <v>0</v>
      </c>
      <c r="E63" s="37">
        <v>0.37239483656699957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3.0285547905149999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1.1095686289460005</v>
      </c>
      <c r="D64" s="36">
        <v>2.5498559731409962</v>
      </c>
      <c r="E64" s="36">
        <v>2.7633713716190016</v>
      </c>
      <c r="F64" s="36">
        <v>3.889838993253008</v>
      </c>
      <c r="G64" s="36">
        <v>2.0965122575399988</v>
      </c>
      <c r="H64" s="36">
        <v>2.9572890162550038</v>
      </c>
      <c r="I64" s="36">
        <v>0.99973526758200393</v>
      </c>
      <c r="J64" s="36">
        <v>2.3733219788080007</v>
      </c>
      <c r="K64" s="36">
        <v>0</v>
      </c>
      <c r="L64" s="36">
        <v>0</v>
      </c>
      <c r="M64" s="36">
        <v>7.1054273576010019E-15</v>
      </c>
      <c r="N64" s="36">
        <v>0</v>
      </c>
      <c r="O64" s="36">
        <v>0</v>
      </c>
      <c r="P64" s="36">
        <v>1.741945349124002</v>
      </c>
      <c r="Q64" s="36">
        <v>7.1054273576010019E-15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117.43501708028468</v>
      </c>
      <c r="C69" s="134">
        <f t="shared" si="33"/>
        <v>117.6185773102644</v>
      </c>
      <c r="D69" s="134">
        <f t="shared" si="33"/>
        <v>115.12111727551101</v>
      </c>
      <c r="E69" s="134">
        <f t="shared" si="33"/>
        <v>112.21431103983592</v>
      </c>
      <c r="F69" s="134">
        <f t="shared" si="33"/>
        <v>111.85228476631343</v>
      </c>
      <c r="G69" s="134">
        <f t="shared" si="33"/>
        <v>109.27999569341819</v>
      </c>
      <c r="H69" s="134">
        <f t="shared" si="33"/>
        <v>97.510596803011936</v>
      </c>
      <c r="I69" s="134">
        <f t="shared" si="33"/>
        <v>110.87527547773135</v>
      </c>
      <c r="J69" s="134">
        <f t="shared" si="33"/>
        <v>111.94255555113709</v>
      </c>
      <c r="K69" s="134">
        <f t="shared" si="33"/>
        <v>112.41130661970611</v>
      </c>
      <c r="L69" s="134">
        <f t="shared" si="33"/>
        <v>118.64187533659701</v>
      </c>
      <c r="M69" s="134">
        <f t="shared" si="33"/>
        <v>123.25742232006203</v>
      </c>
      <c r="N69" s="134">
        <f t="shared" si="33"/>
        <v>127.12862294552998</v>
      </c>
      <c r="O69" s="134">
        <f t="shared" si="33"/>
        <v>130.26380344801399</v>
      </c>
      <c r="P69" s="134">
        <f t="shared" si="33"/>
        <v>130.88001951528483</v>
      </c>
      <c r="Q69" s="134">
        <f t="shared" si="33"/>
        <v>133.7018942225902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108.38194942507461</v>
      </c>
      <c r="C71" s="77">
        <f>TrAvia_png!C14*TrAvia_png!C20</f>
        <v>108.46470307989799</v>
      </c>
      <c r="D71" s="77">
        <f>TrAvia_png!D14*TrAvia_png!D20</f>
        <v>106.31759537143034</v>
      </c>
      <c r="E71" s="77">
        <f>TrAvia_png!E14*TrAvia_png!E20</f>
        <v>103.69644335898913</v>
      </c>
      <c r="F71" s="77">
        <f>TrAvia_png!F14*TrAvia_png!F20</f>
        <v>100.4516649303546</v>
      </c>
      <c r="G71" s="77">
        <f>TrAvia_png!G14*TrAvia_png!G20</f>
        <v>97.500041627301712</v>
      </c>
      <c r="H71" s="77">
        <f>TrAvia_png!H14*TrAvia_png!H20</f>
        <v>88.362216652103058</v>
      </c>
      <c r="I71" s="77">
        <f>TrAvia_png!I14*TrAvia_png!I20</f>
        <v>97.183043257452596</v>
      </c>
      <c r="J71" s="77">
        <f>TrAvia_png!J14*TrAvia_png!J20</f>
        <v>97.807143280808233</v>
      </c>
      <c r="K71" s="77">
        <f>TrAvia_png!K14*TrAvia_png!K20</f>
        <v>97.80087537582898</v>
      </c>
      <c r="L71" s="77">
        <f>TrAvia_png!L14*TrAvia_png!L20</f>
        <v>103.04190151806479</v>
      </c>
      <c r="M71" s="77">
        <f>TrAvia_png!M14*TrAvia_png!M20</f>
        <v>109.43711499409842</v>
      </c>
      <c r="N71" s="77">
        <f>TrAvia_png!N14*TrAvia_png!N20</f>
        <v>112.00156014743052</v>
      </c>
      <c r="O71" s="77">
        <f>TrAvia_png!O14*TrAvia_png!O20</f>
        <v>115.42560843217591</v>
      </c>
      <c r="P71" s="77">
        <f>TrAvia_png!P14*TrAvia_png!P20</f>
        <v>116.77189252314206</v>
      </c>
      <c r="Q71" s="77">
        <f>TrAvia_png!Q14*TrAvia_png!Q20</f>
        <v>120.00221184416691</v>
      </c>
    </row>
    <row r="72" spans="1:17" ht="11.45" customHeight="1" x14ac:dyDescent="0.25">
      <c r="A72" s="116" t="s">
        <v>125</v>
      </c>
      <c r="B72" s="135">
        <f>TrAvia_png!B15*TrAvia_png!B21</f>
        <v>133.17063440998584</v>
      </c>
      <c r="C72" s="135">
        <f>TrAvia_png!C15*TrAvia_png!C21</f>
        <v>133.67561898831664</v>
      </c>
      <c r="D72" s="135">
        <f>TrAvia_png!D15*TrAvia_png!D21</f>
        <v>130.71142090061602</v>
      </c>
      <c r="E72" s="135">
        <f>TrAvia_png!E15*TrAvia_png!E21</f>
        <v>127.95153812101489</v>
      </c>
      <c r="F72" s="135">
        <f>TrAvia_png!F15*TrAvia_png!F21</f>
        <v>132.66192679611513</v>
      </c>
      <c r="G72" s="135">
        <f>TrAvia_png!G15*TrAvia_png!G21</f>
        <v>130.83307062625835</v>
      </c>
      <c r="H72" s="135">
        <f>TrAvia_png!H15*TrAvia_png!H21</f>
        <v>115.23162839187296</v>
      </c>
      <c r="I72" s="135">
        <f>TrAvia_png!I15*TrAvia_png!I21</f>
        <v>140.48767632389715</v>
      </c>
      <c r="J72" s="135">
        <f>TrAvia_png!J15*TrAvia_png!J21</f>
        <v>140.69949454321187</v>
      </c>
      <c r="K72" s="135">
        <f>TrAvia_png!K15*TrAvia_png!K21</f>
        <v>141.9315631903267</v>
      </c>
      <c r="L72" s="135">
        <f>TrAvia_png!L15*TrAvia_png!L21</f>
        <v>149.24851080341168</v>
      </c>
      <c r="M72" s="135">
        <f>TrAvia_png!M15*TrAvia_png!M21</f>
        <v>151.13749210880246</v>
      </c>
      <c r="N72" s="135">
        <f>TrAvia_png!N15*TrAvia_png!N21</f>
        <v>157.43767532334573</v>
      </c>
      <c r="O72" s="135">
        <f>TrAvia_png!O15*TrAvia_png!O21</f>
        <v>159.66596293064981</v>
      </c>
      <c r="P72" s="135">
        <f>TrAvia_png!P15*TrAvia_png!P21</f>
        <v>160.08852418088523</v>
      </c>
      <c r="Q72" s="135">
        <f>TrAvia_png!Q15*TrAvia_png!Q21</f>
        <v>162.41118563668357</v>
      </c>
    </row>
    <row r="73" spans="1:17" ht="11.45" customHeight="1" x14ac:dyDescent="0.25">
      <c r="A73" s="128" t="s">
        <v>132</v>
      </c>
      <c r="B73" s="133">
        <f t="shared" ref="B73:Q73" si="34">IF(B35=0,"",B35/B26)</f>
        <v>47.118848278230296</v>
      </c>
      <c r="C73" s="133">
        <f t="shared" si="34"/>
        <v>45.553348884550168</v>
      </c>
      <c r="D73" s="133">
        <f t="shared" si="34"/>
        <v>46.837418372658931</v>
      </c>
      <c r="E73" s="133">
        <f t="shared" si="34"/>
        <v>46.351370399448356</v>
      </c>
      <c r="F73" s="133">
        <f t="shared" si="34"/>
        <v>48.091549964487392</v>
      </c>
      <c r="G73" s="133">
        <f t="shared" si="34"/>
        <v>49.455062179903869</v>
      </c>
      <c r="H73" s="133">
        <f t="shared" si="34"/>
        <v>49.202501940073475</v>
      </c>
      <c r="I73" s="133">
        <f t="shared" si="34"/>
        <v>49.237123524020234</v>
      </c>
      <c r="J73" s="133">
        <f t="shared" si="34"/>
        <v>48.556095743634053</v>
      </c>
      <c r="K73" s="133">
        <f t="shared" si="34"/>
        <v>47.837124038656192</v>
      </c>
      <c r="L73" s="133">
        <f t="shared" si="34"/>
        <v>45.703866854937004</v>
      </c>
      <c r="M73" s="133">
        <f t="shared" si="34"/>
        <v>46.43605812301498</v>
      </c>
      <c r="N73" s="133">
        <f t="shared" si="34"/>
        <v>45.751599520884078</v>
      </c>
      <c r="O73" s="133">
        <f t="shared" si="34"/>
        <v>44.199476499782577</v>
      </c>
      <c r="P73" s="133">
        <f t="shared" si="34"/>
        <v>46.461563934892624</v>
      </c>
      <c r="Q73" s="133">
        <f t="shared" si="34"/>
        <v>45.188406876728713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1623.7903367230485</v>
      </c>
      <c r="C78" s="134">
        <f t="shared" ref="C78:Q78" si="35">IF(C13=0,0,C13*1000000/C22)</f>
        <v>1616.2469787434934</v>
      </c>
      <c r="D78" s="134">
        <f t="shared" si="35"/>
        <v>1643.8415736975339</v>
      </c>
      <c r="E78" s="134">
        <f t="shared" si="35"/>
        <v>1587.7868249126802</v>
      </c>
      <c r="F78" s="134">
        <f t="shared" si="35"/>
        <v>1571.3339633263513</v>
      </c>
      <c r="G78" s="134">
        <f t="shared" si="35"/>
        <v>1546.014185324575</v>
      </c>
      <c r="H78" s="134">
        <f t="shared" si="35"/>
        <v>1323.1127027942196</v>
      </c>
      <c r="I78" s="134">
        <f t="shared" si="35"/>
        <v>1469.1805822259678</v>
      </c>
      <c r="J78" s="134">
        <f t="shared" si="35"/>
        <v>1476.7423313500094</v>
      </c>
      <c r="K78" s="134">
        <f t="shared" si="35"/>
        <v>1498.6627859803054</v>
      </c>
      <c r="L78" s="134">
        <f t="shared" si="35"/>
        <v>1402.2135427066448</v>
      </c>
      <c r="M78" s="134">
        <f t="shared" si="35"/>
        <v>1385.8595517694459</v>
      </c>
      <c r="N78" s="134">
        <f t="shared" si="35"/>
        <v>1387.0619594049858</v>
      </c>
      <c r="O78" s="134">
        <f t="shared" si="35"/>
        <v>1394.6118325551518</v>
      </c>
      <c r="P78" s="134">
        <f t="shared" si="35"/>
        <v>1366.0520800121469</v>
      </c>
      <c r="Q78" s="134">
        <f t="shared" si="35"/>
        <v>1355.9066982880099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557.20343155705223</v>
      </c>
      <c r="C80" s="77">
        <v>556.95097936314539</v>
      </c>
      <c r="D80" s="77">
        <v>552.89798757486778</v>
      </c>
      <c r="E80" s="77">
        <v>528.47822545721556</v>
      </c>
      <c r="F80" s="77">
        <v>520.31911394002429</v>
      </c>
      <c r="G80" s="77">
        <v>527.73449779436862</v>
      </c>
      <c r="H80" s="77">
        <v>521.54506099063531</v>
      </c>
      <c r="I80" s="77">
        <v>515.14948130245682</v>
      </c>
      <c r="J80" s="77">
        <v>506.15994476742793</v>
      </c>
      <c r="K80" s="77">
        <v>509.16317540849275</v>
      </c>
      <c r="L80" s="77">
        <v>508.86144651438673</v>
      </c>
      <c r="M80" s="77">
        <v>510.43840603304596</v>
      </c>
      <c r="N80" s="77">
        <v>507.78898743200114</v>
      </c>
      <c r="O80" s="77">
        <v>511.35647099236007</v>
      </c>
      <c r="P80" s="77">
        <v>508.7100213656866</v>
      </c>
      <c r="Q80" s="77">
        <v>505.64515933773754</v>
      </c>
    </row>
    <row r="81" spans="1:17" ht="11.45" customHeight="1" x14ac:dyDescent="0.25">
      <c r="A81" s="116" t="s">
        <v>125</v>
      </c>
      <c r="B81" s="77">
        <v>3477.6816394024763</v>
      </c>
      <c r="C81" s="77">
        <v>3474.3848101569151</v>
      </c>
      <c r="D81" s="77">
        <v>3575.8117477740607</v>
      </c>
      <c r="E81" s="77">
        <v>3544.9174828778932</v>
      </c>
      <c r="F81" s="77">
        <v>3489.759724244283</v>
      </c>
      <c r="G81" s="77">
        <v>3409.0994133948197</v>
      </c>
      <c r="H81" s="77">
        <v>2875.803481565471</v>
      </c>
      <c r="I81" s="77">
        <v>3532.478291887563</v>
      </c>
      <c r="J81" s="77">
        <v>3451.2852696076075</v>
      </c>
      <c r="K81" s="77">
        <v>3497.9386384881077</v>
      </c>
      <c r="L81" s="77">
        <v>3154.9409683891972</v>
      </c>
      <c r="M81" s="77">
        <v>3151.8696745557836</v>
      </c>
      <c r="N81" s="77">
        <v>3148.8005677272281</v>
      </c>
      <c r="O81" s="77">
        <v>3144.7987641086729</v>
      </c>
      <c r="P81" s="77">
        <v>3141.0346509754663</v>
      </c>
      <c r="Q81" s="77">
        <v>3137.7294899145318</v>
      </c>
    </row>
    <row r="82" spans="1:17" ht="11.45" customHeight="1" x14ac:dyDescent="0.25">
      <c r="A82" s="128" t="s">
        <v>18</v>
      </c>
      <c r="B82" s="133">
        <f>IF(B17=0,0,B17*1000000/B26)</f>
        <v>2642.2961753662985</v>
      </c>
      <c r="C82" s="133">
        <f t="shared" ref="C82:Q82" si="36">IF(C17=0,0,C17*1000000/C26)</f>
        <v>2524.1775037311731</v>
      </c>
      <c r="D82" s="133">
        <f t="shared" si="36"/>
        <v>2581.3152340042411</v>
      </c>
      <c r="E82" s="133">
        <f t="shared" si="36"/>
        <v>2527.0467982563996</v>
      </c>
      <c r="F82" s="133">
        <f t="shared" si="36"/>
        <v>2599.4392591155629</v>
      </c>
      <c r="G82" s="133">
        <f t="shared" si="36"/>
        <v>2647.1564561810146</v>
      </c>
      <c r="H82" s="133">
        <f t="shared" si="36"/>
        <v>2713.1704868316447</v>
      </c>
      <c r="I82" s="133">
        <f t="shared" si="36"/>
        <v>2851.9076574828982</v>
      </c>
      <c r="J82" s="133">
        <f t="shared" si="36"/>
        <v>2770.0928636607509</v>
      </c>
      <c r="K82" s="133">
        <f t="shared" si="36"/>
        <v>2757.9745353409221</v>
      </c>
      <c r="L82" s="133">
        <f t="shared" si="36"/>
        <v>2435.0259355708135</v>
      </c>
      <c r="M82" s="133">
        <f t="shared" si="36"/>
        <v>2567.7870282063955</v>
      </c>
      <c r="N82" s="133">
        <f t="shared" si="36"/>
        <v>2585.9031987830363</v>
      </c>
      <c r="O82" s="133">
        <f t="shared" si="36"/>
        <v>2603.0488191128138</v>
      </c>
      <c r="P82" s="133">
        <f t="shared" si="36"/>
        <v>2578.8420291083967</v>
      </c>
      <c r="Q82" s="133">
        <f t="shared" si="36"/>
        <v>2669.9643375365022</v>
      </c>
    </row>
    <row r="83" spans="1:17" ht="11.45" customHeight="1" x14ac:dyDescent="0.25">
      <c r="A83" s="95" t="s">
        <v>126</v>
      </c>
      <c r="B83" s="75">
        <v>600.41059752375395</v>
      </c>
      <c r="C83" s="75">
        <v>600.41095292381988</v>
      </c>
      <c r="D83" s="75">
        <v>600.35203056892351</v>
      </c>
      <c r="E83" s="75">
        <v>487.41201840687728</v>
      </c>
      <c r="F83" s="75">
        <v>434.54243863152675</v>
      </c>
      <c r="G83" s="75">
        <v>340.20039287771795</v>
      </c>
      <c r="H83" s="75">
        <v>341.74310518428842</v>
      </c>
      <c r="I83" s="75">
        <v>363.08605119492682</v>
      </c>
      <c r="J83" s="75">
        <v>364.90455002886068</v>
      </c>
      <c r="K83" s="75">
        <v>439.62611751757424</v>
      </c>
      <c r="L83" s="75">
        <v>461.82103203571444</v>
      </c>
      <c r="M83" s="75">
        <v>470.26501063240676</v>
      </c>
      <c r="N83" s="75">
        <v>466.85366104683652</v>
      </c>
      <c r="O83" s="75">
        <v>472.20402380212658</v>
      </c>
      <c r="P83" s="75">
        <v>470.07465904922952</v>
      </c>
      <c r="Q83" s="75">
        <v>468.91058092923362</v>
      </c>
    </row>
    <row r="84" spans="1:17" ht="11.45" customHeight="1" x14ac:dyDescent="0.25">
      <c r="A84" s="93" t="s">
        <v>125</v>
      </c>
      <c r="B84" s="74">
        <v>3144.8391013347141</v>
      </c>
      <c r="C84" s="74">
        <v>3144.7962924347821</v>
      </c>
      <c r="D84" s="74">
        <v>3144.7492542018408</v>
      </c>
      <c r="E84" s="74">
        <v>3131.6903366633428</v>
      </c>
      <c r="F84" s="74">
        <v>3124.5375237220205</v>
      </c>
      <c r="G84" s="74">
        <v>3109.2717937735024</v>
      </c>
      <c r="H84" s="74">
        <v>3156.889418359307</v>
      </c>
      <c r="I84" s="74">
        <v>3314.66417295062</v>
      </c>
      <c r="J84" s="74">
        <v>3249.7622144514344</v>
      </c>
      <c r="K84" s="74">
        <v>3249.008845533489</v>
      </c>
      <c r="L84" s="74">
        <v>3185.2827946105363</v>
      </c>
      <c r="M84" s="74">
        <v>3224.5264200683887</v>
      </c>
      <c r="N84" s="74">
        <v>3209.2660277081886</v>
      </c>
      <c r="O84" s="74">
        <v>3205.4196404454015</v>
      </c>
      <c r="P84" s="74">
        <v>3180.7189465034239</v>
      </c>
      <c r="Q84" s="74">
        <v>3240.2303255209636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207473.24931643484</v>
      </c>
      <c r="C87" s="132">
        <f t="shared" si="37"/>
        <v>207109.83023326707</v>
      </c>
      <c r="D87" s="132">
        <f t="shared" si="37"/>
        <v>206249.02033350762</v>
      </c>
      <c r="E87" s="132">
        <f t="shared" si="37"/>
        <v>194842.9846143813</v>
      </c>
      <c r="F87" s="132">
        <f t="shared" si="37"/>
        <v>197628.53671269436</v>
      </c>
      <c r="G87" s="132">
        <f t="shared" si="37"/>
        <v>190895.48192216057</v>
      </c>
      <c r="H87" s="132">
        <f t="shared" si="37"/>
        <v>143222.11478812064</v>
      </c>
      <c r="I87" s="132">
        <f t="shared" si="37"/>
        <v>191146.95316109373</v>
      </c>
      <c r="J87" s="132">
        <f t="shared" si="37"/>
        <v>193221.28893960177</v>
      </c>
      <c r="K87" s="132">
        <f t="shared" si="37"/>
        <v>197676.92433498421</v>
      </c>
      <c r="L87" s="132">
        <f t="shared" si="37"/>
        <v>193703.74628076103</v>
      </c>
      <c r="M87" s="132">
        <f t="shared" si="37"/>
        <v>195224.27868640839</v>
      </c>
      <c r="N87" s="132">
        <f t="shared" si="37"/>
        <v>202985.20740121134</v>
      </c>
      <c r="O87" s="132">
        <f t="shared" si="37"/>
        <v>207637.0566468013</v>
      </c>
      <c r="P87" s="132">
        <f t="shared" si="37"/>
        <v>203830.60241087581</v>
      </c>
      <c r="Q87" s="132">
        <f t="shared" si="37"/>
        <v>205697.70025012386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60390.794138494457</v>
      </c>
      <c r="C89" s="42">
        <f t="shared" si="39"/>
        <v>60409.52260668196</v>
      </c>
      <c r="D89" s="42">
        <f t="shared" si="39"/>
        <v>58782.784524662915</v>
      </c>
      <c r="E89" s="42">
        <f t="shared" si="39"/>
        <v>54801.312372583241</v>
      </c>
      <c r="F89" s="42">
        <f t="shared" si="39"/>
        <v>52266.921290362319</v>
      </c>
      <c r="G89" s="42">
        <f t="shared" si="39"/>
        <v>51454.135503114107</v>
      </c>
      <c r="H89" s="42">
        <f t="shared" si="39"/>
        <v>46084.87767308882</v>
      </c>
      <c r="I89" s="42">
        <f t="shared" si="39"/>
        <v>50063.794325470924</v>
      </c>
      <c r="J89" s="42">
        <f t="shared" si="39"/>
        <v>49506.058240873805</v>
      </c>
      <c r="K89" s="42">
        <f t="shared" si="39"/>
        <v>49796.604264087349</v>
      </c>
      <c r="L89" s="42">
        <f t="shared" si="39"/>
        <v>52434.051058075427</v>
      </c>
      <c r="M89" s="42">
        <f t="shared" si="39"/>
        <v>55860.906538442752</v>
      </c>
      <c r="N89" s="42">
        <f t="shared" si="39"/>
        <v>56873.158818068121</v>
      </c>
      <c r="O89" s="42">
        <f t="shared" si="39"/>
        <v>59023.631790023472</v>
      </c>
      <c r="P89" s="42">
        <f t="shared" si="39"/>
        <v>59403.031940359258</v>
      </c>
      <c r="Q89" s="42">
        <f t="shared" si="39"/>
        <v>60678.537528824716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463125.07019518741</v>
      </c>
      <c r="C90" s="42">
        <f t="shared" si="40"/>
        <v>464440.54010133061</v>
      </c>
      <c r="D90" s="42">
        <f t="shared" si="40"/>
        <v>467399.43442466267</v>
      </c>
      <c r="E90" s="42">
        <f t="shared" si="40"/>
        <v>453577.6444463029</v>
      </c>
      <c r="F90" s="42">
        <f t="shared" si="40"/>
        <v>462958.24907372601</v>
      </c>
      <c r="G90" s="42">
        <f t="shared" si="40"/>
        <v>446022.94432462036</v>
      </c>
      <c r="H90" s="42">
        <f t="shared" si="40"/>
        <v>331383.5181158068</v>
      </c>
      <c r="I90" s="42">
        <f t="shared" si="40"/>
        <v>496269.66689189302</v>
      </c>
      <c r="J90" s="42">
        <f t="shared" si="40"/>
        <v>485594.09295822307</v>
      </c>
      <c r="K90" s="42">
        <f t="shared" si="40"/>
        <v>496467.89890446019</v>
      </c>
      <c r="L90" s="42">
        <f t="shared" si="40"/>
        <v>470870.2412047612</v>
      </c>
      <c r="M90" s="42">
        <f t="shared" si="40"/>
        <v>476365.67806614854</v>
      </c>
      <c r="N90" s="42">
        <f t="shared" si="40"/>
        <v>495739.84143980598</v>
      </c>
      <c r="O90" s="42">
        <f t="shared" si="40"/>
        <v>502117.32289452874</v>
      </c>
      <c r="P90" s="42">
        <f t="shared" si="40"/>
        <v>502843.60167568433</v>
      </c>
      <c r="Q90" s="42">
        <f t="shared" si="40"/>
        <v>509602.36666420544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137907.478915874</v>
      </c>
      <c r="C91" s="131">
        <f t="shared" si="41"/>
        <v>130245.1910267483</v>
      </c>
      <c r="D91" s="131">
        <f t="shared" si="41"/>
        <v>135297.11933673141</v>
      </c>
      <c r="E91" s="131">
        <f t="shared" si="41"/>
        <v>132103.65675817218</v>
      </c>
      <c r="F91" s="131">
        <f t="shared" si="41"/>
        <v>138781.04507943927</v>
      </c>
      <c r="G91" s="131">
        <f t="shared" si="41"/>
        <v>143768.94273638588</v>
      </c>
      <c r="H91" s="131">
        <f t="shared" si="41"/>
        <v>146106.23099889126</v>
      </c>
      <c r="I91" s="131">
        <f t="shared" si="41"/>
        <v>153695.76790543154</v>
      </c>
      <c r="J91" s="131">
        <f t="shared" si="41"/>
        <v>148165.79737900686</v>
      </c>
      <c r="K91" s="131">
        <f t="shared" si="41"/>
        <v>145416.00314449877</v>
      </c>
      <c r="L91" s="131">
        <f t="shared" si="41"/>
        <v>129704.59035029993</v>
      </c>
      <c r="M91" s="131">
        <f t="shared" si="41"/>
        <v>135327.05822138488</v>
      </c>
      <c r="N91" s="131">
        <f t="shared" si="41"/>
        <v>133271.64569031936</v>
      </c>
      <c r="O91" s="131">
        <f t="shared" si="41"/>
        <v>128426.30936354134</v>
      </c>
      <c r="P91" s="131">
        <f t="shared" si="41"/>
        <v>133484.62296859463</v>
      </c>
      <c r="Q91" s="131">
        <f t="shared" si="41"/>
        <v>133051.95681931864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12274.471651790398</v>
      </c>
      <c r="C92" s="37">
        <f t="shared" si="42"/>
        <v>12587.169394971148</v>
      </c>
      <c r="D92" s="37">
        <f t="shared" si="42"/>
        <v>12780.756184086466</v>
      </c>
      <c r="E92" s="37">
        <f t="shared" si="42"/>
        <v>10523.40928660254</v>
      </c>
      <c r="F92" s="37">
        <f t="shared" si="42"/>
        <v>9502.5397116133227</v>
      </c>
      <c r="G92" s="37">
        <f t="shared" si="42"/>
        <v>7362.0184044815869</v>
      </c>
      <c r="H92" s="37">
        <f t="shared" si="42"/>
        <v>7101.5352003830567</v>
      </c>
      <c r="I92" s="37">
        <f t="shared" si="42"/>
        <v>7460.723987453448</v>
      </c>
      <c r="J92" s="37">
        <f t="shared" si="42"/>
        <v>7325.9195720608477</v>
      </c>
      <c r="K92" s="37">
        <f t="shared" si="42"/>
        <v>8959.5415621900538</v>
      </c>
      <c r="L92" s="37">
        <f t="shared" si="42"/>
        <v>9771.9577614663467</v>
      </c>
      <c r="M92" s="37">
        <f t="shared" si="42"/>
        <v>10316.451295704906</v>
      </c>
      <c r="N92" s="37">
        <f t="shared" si="42"/>
        <v>10153.518041155516</v>
      </c>
      <c r="O92" s="37">
        <f t="shared" si="42"/>
        <v>10388.02024526077</v>
      </c>
      <c r="P92" s="37">
        <f t="shared" si="42"/>
        <v>11165.817167644838</v>
      </c>
      <c r="Q92" s="37">
        <f t="shared" si="42"/>
        <v>10992.789112594304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168827.90842172969</v>
      </c>
      <c r="C93" s="36">
        <f t="shared" si="43"/>
        <v>168202.38434406204</v>
      </c>
      <c r="D93" s="36">
        <f t="shared" si="43"/>
        <v>170143.74693252653</v>
      </c>
      <c r="E93" s="36">
        <f t="shared" si="43"/>
        <v>168145.75201849383</v>
      </c>
      <c r="F93" s="36">
        <f t="shared" si="43"/>
        <v>170137.69828214674</v>
      </c>
      <c r="G93" s="36">
        <f t="shared" si="43"/>
        <v>171093.14404663141</v>
      </c>
      <c r="H93" s="36">
        <f t="shared" si="43"/>
        <v>172115.46728180672</v>
      </c>
      <c r="I93" s="36">
        <f t="shared" si="43"/>
        <v>180885.8321477953</v>
      </c>
      <c r="J93" s="36">
        <f t="shared" si="43"/>
        <v>176253.64911610639</v>
      </c>
      <c r="K93" s="36">
        <f t="shared" si="43"/>
        <v>174317.9593687047</v>
      </c>
      <c r="L93" s="36">
        <f t="shared" si="43"/>
        <v>175305.67316803418</v>
      </c>
      <c r="M93" s="36">
        <f t="shared" si="43"/>
        <v>174468.19203585928</v>
      </c>
      <c r="N93" s="36">
        <f t="shared" si="43"/>
        <v>169489.42303654441</v>
      </c>
      <c r="O93" s="36">
        <f t="shared" si="43"/>
        <v>161794.68106351071</v>
      </c>
      <c r="P93" s="36">
        <f t="shared" si="43"/>
        <v>168396.42349254288</v>
      </c>
      <c r="Q93" s="36">
        <f t="shared" si="43"/>
        <v>164675.98765268098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999.75877466093027</v>
      </c>
      <c r="C96" s="132">
        <f t="shared" si="44"/>
        <v>1003.879480307126</v>
      </c>
      <c r="D96" s="132">
        <f t="shared" si="44"/>
        <v>991.65162156047279</v>
      </c>
      <c r="E96" s="132">
        <f t="shared" si="44"/>
        <v>1014.1630240206779</v>
      </c>
      <c r="F96" s="132">
        <f t="shared" si="44"/>
        <v>1020.6188917263581</v>
      </c>
      <c r="G96" s="132">
        <f t="shared" si="44"/>
        <v>1032.0199300104387</v>
      </c>
      <c r="H96" s="132">
        <f t="shared" si="44"/>
        <v>1140.3408082812696</v>
      </c>
      <c r="I96" s="132">
        <f t="shared" si="44"/>
        <v>1069.542148345598</v>
      </c>
      <c r="J96" s="132">
        <f t="shared" si="44"/>
        <v>1063.9181378245828</v>
      </c>
      <c r="K96" s="132">
        <f t="shared" si="44"/>
        <v>1053.7917269651018</v>
      </c>
      <c r="L96" s="132">
        <f t="shared" si="44"/>
        <v>1099.1315495362658</v>
      </c>
      <c r="M96" s="132">
        <f t="shared" si="44"/>
        <v>1107.5058574546767</v>
      </c>
      <c r="N96" s="132">
        <f t="shared" si="44"/>
        <v>1107.1499523570155</v>
      </c>
      <c r="O96" s="132">
        <f t="shared" si="44"/>
        <v>1102.7730994778456</v>
      </c>
      <c r="P96" s="132">
        <f t="shared" si="44"/>
        <v>1118.5042404218318</v>
      </c>
      <c r="Q96" s="132">
        <f t="shared" si="44"/>
        <v>1123.2916000350774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1888.0000000000016</v>
      </c>
      <c r="C98" s="42">
        <f t="shared" si="46"/>
        <v>1888.9999999999986</v>
      </c>
      <c r="D98" s="42">
        <f t="shared" si="46"/>
        <v>1892.9999999999952</v>
      </c>
      <c r="E98" s="42">
        <f t="shared" si="46"/>
        <v>1918.9999999999948</v>
      </c>
      <c r="F98" s="42">
        <f t="shared" si="46"/>
        <v>1928.0000000000023</v>
      </c>
      <c r="G98" s="42">
        <f t="shared" si="46"/>
        <v>1919.9999999999998</v>
      </c>
      <c r="H98" s="42">
        <f t="shared" si="46"/>
        <v>1925.9999999999989</v>
      </c>
      <c r="I98" s="42">
        <f t="shared" si="46"/>
        <v>1933.0000000000014</v>
      </c>
      <c r="J98" s="42">
        <f t="shared" si="46"/>
        <v>1943.0000000000002</v>
      </c>
      <c r="K98" s="42">
        <f t="shared" si="46"/>
        <v>1940.0000000000039</v>
      </c>
      <c r="L98" s="42">
        <f t="shared" si="46"/>
        <v>1939.9999999999966</v>
      </c>
      <c r="M98" s="42">
        <f t="shared" si="46"/>
        <v>1937.999999999995</v>
      </c>
      <c r="N98" s="42">
        <f t="shared" si="46"/>
        <v>1941.0000000000007</v>
      </c>
      <c r="O98" s="42">
        <f t="shared" si="46"/>
        <v>1936.9999999999959</v>
      </c>
      <c r="P98" s="42">
        <f t="shared" si="46"/>
        <v>1940.0000000000014</v>
      </c>
      <c r="Q98" s="42">
        <f t="shared" si="46"/>
        <v>1943.9999999999998</v>
      </c>
    </row>
    <row r="99" spans="1:17" ht="11.45" customHeight="1" x14ac:dyDescent="0.25">
      <c r="A99" s="116" t="s">
        <v>125</v>
      </c>
      <c r="B99" s="42">
        <f t="shared" ref="B99:Q99" si="47">IF(B25=0,0,B25/B52)</f>
        <v>549.99999999999886</v>
      </c>
      <c r="C99" s="42">
        <f t="shared" si="47"/>
        <v>551</v>
      </c>
      <c r="D99" s="42">
        <f t="shared" si="47"/>
        <v>538.0000000000008</v>
      </c>
      <c r="E99" s="42">
        <f t="shared" si="47"/>
        <v>541.99999999999932</v>
      </c>
      <c r="F99" s="42">
        <f t="shared" si="47"/>
        <v>549.00000000000091</v>
      </c>
      <c r="G99" s="42">
        <f t="shared" si="47"/>
        <v>559.00000000000102</v>
      </c>
      <c r="H99" s="42">
        <f t="shared" si="47"/>
        <v>637.00000000000125</v>
      </c>
      <c r="I99" s="42">
        <f t="shared" si="47"/>
        <v>543.99999999999966</v>
      </c>
      <c r="J99" s="42">
        <f t="shared" si="47"/>
        <v>554.00000000000034</v>
      </c>
      <c r="K99" s="42">
        <f t="shared" si="47"/>
        <v>547.99999999999977</v>
      </c>
      <c r="L99" s="42">
        <f t="shared" si="47"/>
        <v>593.99999999999943</v>
      </c>
      <c r="M99" s="42">
        <f t="shared" si="47"/>
        <v>594.0000000000008</v>
      </c>
      <c r="N99" s="42">
        <f t="shared" si="47"/>
        <v>594.99999999999898</v>
      </c>
      <c r="O99" s="42">
        <f t="shared" si="47"/>
        <v>595.00000000000125</v>
      </c>
      <c r="P99" s="42">
        <f t="shared" si="47"/>
        <v>596.00000000000114</v>
      </c>
      <c r="Q99" s="42">
        <f t="shared" si="47"/>
        <v>596.0000000000008</v>
      </c>
    </row>
    <row r="100" spans="1:17" ht="11.45" customHeight="1" x14ac:dyDescent="0.25">
      <c r="A100" s="128" t="s">
        <v>18</v>
      </c>
      <c r="B100" s="131">
        <f t="shared" ref="B100:Q100" si="48">IF(B26=0,0,B26/B53)</f>
        <v>787.93492707603514</v>
      </c>
      <c r="C100" s="131">
        <f t="shared" si="48"/>
        <v>814.27532865875355</v>
      </c>
      <c r="D100" s="131">
        <f t="shared" si="48"/>
        <v>800.33860118660073</v>
      </c>
      <c r="E100" s="131">
        <f t="shared" si="48"/>
        <v>820.15953752796645</v>
      </c>
      <c r="F100" s="131">
        <f t="shared" si="48"/>
        <v>805.38648200981652</v>
      </c>
      <c r="G100" s="131">
        <f t="shared" si="48"/>
        <v>794.12674270541959</v>
      </c>
      <c r="H100" s="131">
        <f t="shared" si="48"/>
        <v>798.29394394079873</v>
      </c>
      <c r="I100" s="131">
        <f t="shared" si="48"/>
        <v>766.57273568129358</v>
      </c>
      <c r="J100" s="131">
        <f t="shared" si="48"/>
        <v>792.86229066245164</v>
      </c>
      <c r="K100" s="131">
        <f t="shared" si="48"/>
        <v>779.04860067743209</v>
      </c>
      <c r="L100" s="131">
        <f t="shared" si="48"/>
        <v>835.61361991160663</v>
      </c>
      <c r="M100" s="131">
        <f t="shared" si="48"/>
        <v>868.2947278609206</v>
      </c>
      <c r="N100" s="131">
        <f t="shared" si="48"/>
        <v>941.22142408997865</v>
      </c>
      <c r="O100" s="131">
        <f t="shared" si="48"/>
        <v>995.29481360599505</v>
      </c>
      <c r="P100" s="131">
        <f t="shared" si="48"/>
        <v>941.20245630409772</v>
      </c>
      <c r="Q100" s="131">
        <f t="shared" si="48"/>
        <v>1022.5566418040521</v>
      </c>
    </row>
    <row r="101" spans="1:17" ht="11.45" customHeight="1" x14ac:dyDescent="0.25">
      <c r="A101" s="95" t="s">
        <v>126</v>
      </c>
      <c r="B101" s="37">
        <f t="shared" ref="B101:Q101" si="49">IF(B27=0,0,B27/B54)</f>
        <v>1580.9740721911292</v>
      </c>
      <c r="C101" s="37">
        <f t="shared" si="49"/>
        <v>1573.0406876789109</v>
      </c>
      <c r="D101" s="37">
        <f t="shared" si="49"/>
        <v>1555.2942851331632</v>
      </c>
      <c r="E101" s="37">
        <f t="shared" si="49"/>
        <v>1583.7113941720193</v>
      </c>
      <c r="F101" s="37">
        <f t="shared" si="49"/>
        <v>1571.2354382659173</v>
      </c>
      <c r="G101" s="37">
        <f t="shared" si="49"/>
        <v>1630.8714410861398</v>
      </c>
      <c r="H101" s="37">
        <f t="shared" si="49"/>
        <v>1731.7392731533157</v>
      </c>
      <c r="I101" s="37">
        <f t="shared" si="49"/>
        <v>1697.8177831913824</v>
      </c>
      <c r="J101" s="37">
        <f t="shared" si="49"/>
        <v>1703.0939167554684</v>
      </c>
      <c r="K101" s="37">
        <f t="shared" si="49"/>
        <v>1586.1098130840455</v>
      </c>
      <c r="L101" s="37">
        <f t="shared" si="49"/>
        <v>1542.8368794325083</v>
      </c>
      <c r="M101" s="37">
        <f t="shared" si="49"/>
        <v>1574.2616263257341</v>
      </c>
      <c r="N101" s="37">
        <f t="shared" si="49"/>
        <v>1691.78404487379</v>
      </c>
      <c r="O101" s="37">
        <f t="shared" si="49"/>
        <v>1704.7128562765085</v>
      </c>
      <c r="P101" s="37">
        <f t="shared" si="49"/>
        <v>1564.3497149063876</v>
      </c>
      <c r="Q101" s="37">
        <f t="shared" si="49"/>
        <v>1690.5297971918053</v>
      </c>
    </row>
    <row r="102" spans="1:17" ht="11.45" customHeight="1" x14ac:dyDescent="0.25">
      <c r="A102" s="93" t="s">
        <v>125</v>
      </c>
      <c r="B102" s="36">
        <f t="shared" ref="B102:Q102" si="50">IF(B28=0,0,B28/B55)</f>
        <v>701.34926431732481</v>
      </c>
      <c r="C102" s="36">
        <f t="shared" si="50"/>
        <v>704.62757818696036</v>
      </c>
      <c r="D102" s="36">
        <f t="shared" si="50"/>
        <v>703.24665318695804</v>
      </c>
      <c r="E102" s="36">
        <f t="shared" si="50"/>
        <v>717.59671889041829</v>
      </c>
      <c r="F102" s="36">
        <f t="shared" si="50"/>
        <v>720.23723543703215</v>
      </c>
      <c r="G102" s="36">
        <f t="shared" si="50"/>
        <v>720.11723635763349</v>
      </c>
      <c r="H102" s="36">
        <f t="shared" si="50"/>
        <v>725.15703923035244</v>
      </c>
      <c r="I102" s="36">
        <f t="shared" si="50"/>
        <v>695.62969708969842</v>
      </c>
      <c r="J102" s="36">
        <f t="shared" si="50"/>
        <v>716.49309490767496</v>
      </c>
      <c r="K102" s="36">
        <f t="shared" si="50"/>
        <v>703.25710377284872</v>
      </c>
      <c r="L102" s="36">
        <f t="shared" si="50"/>
        <v>711.59006183470592</v>
      </c>
      <c r="M102" s="36">
        <f t="shared" si="50"/>
        <v>761.38908839774683</v>
      </c>
      <c r="N102" s="36">
        <f t="shared" si="50"/>
        <v>832.56399502386057</v>
      </c>
      <c r="O102" s="36">
        <f t="shared" si="50"/>
        <v>890.53081767540209</v>
      </c>
      <c r="P102" s="36">
        <f t="shared" si="50"/>
        <v>845.11798585075155</v>
      </c>
      <c r="Q102" s="36">
        <f t="shared" si="50"/>
        <v>927.59635190979475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0.18477317822106437</v>
      </c>
      <c r="C107" s="52">
        <f t="shared" si="53"/>
        <v>0.18577257539383532</v>
      </c>
      <c r="D107" s="52">
        <f t="shared" si="53"/>
        <v>0.18215157057404166</v>
      </c>
      <c r="E107" s="52">
        <f t="shared" si="53"/>
        <v>0.18248678558191353</v>
      </c>
      <c r="F107" s="52">
        <f t="shared" si="53"/>
        <v>0.1708628390047541</v>
      </c>
      <c r="G107" s="52">
        <f t="shared" si="53"/>
        <v>0.17428463243651288</v>
      </c>
      <c r="H107" s="52">
        <f t="shared" si="53"/>
        <v>0.21221652473881938</v>
      </c>
      <c r="I107" s="52">
        <f t="shared" si="53"/>
        <v>0.17910002161673905</v>
      </c>
      <c r="J107" s="52">
        <f t="shared" si="53"/>
        <v>0.17177745958310767</v>
      </c>
      <c r="K107" s="52">
        <f t="shared" si="53"/>
        <v>0.16850903226814529</v>
      </c>
      <c r="L107" s="52">
        <f t="shared" si="53"/>
        <v>0.17930272214152868</v>
      </c>
      <c r="M107" s="52">
        <f t="shared" si="53"/>
        <v>0.1913057512739402</v>
      </c>
      <c r="N107" s="52">
        <f t="shared" si="53"/>
        <v>0.18690207672577661</v>
      </c>
      <c r="O107" s="52">
        <f t="shared" si="53"/>
        <v>0.1889216349342564</v>
      </c>
      <c r="P107" s="52">
        <f t="shared" si="53"/>
        <v>0.19651416919951739</v>
      </c>
      <c r="Q107" s="52">
        <f t="shared" si="53"/>
        <v>0.19969646574642511</v>
      </c>
    </row>
    <row r="108" spans="1:17" ht="11.45" customHeight="1" x14ac:dyDescent="0.25">
      <c r="A108" s="116" t="s">
        <v>125</v>
      </c>
      <c r="B108" s="52">
        <f t="shared" ref="B108:Q108" si="54">IF(B7=0,0,B7/B$4)</f>
        <v>0.81522682177893557</v>
      </c>
      <c r="C108" s="52">
        <f t="shared" si="54"/>
        <v>0.81422742460616471</v>
      </c>
      <c r="D108" s="52">
        <f t="shared" si="54"/>
        <v>0.81784842942595826</v>
      </c>
      <c r="E108" s="52">
        <f t="shared" si="54"/>
        <v>0.81751321441808644</v>
      </c>
      <c r="F108" s="52">
        <f t="shared" si="54"/>
        <v>0.82913716099524581</v>
      </c>
      <c r="G108" s="52">
        <f t="shared" si="54"/>
        <v>0.82571536756348718</v>
      </c>
      <c r="H108" s="52">
        <f t="shared" si="54"/>
        <v>0.78778347526118064</v>
      </c>
      <c r="I108" s="52">
        <f t="shared" si="54"/>
        <v>0.82089997838326101</v>
      </c>
      <c r="J108" s="52">
        <f t="shared" si="54"/>
        <v>0.82822254041689236</v>
      </c>
      <c r="K108" s="52">
        <f t="shared" si="54"/>
        <v>0.8314909677318546</v>
      </c>
      <c r="L108" s="52">
        <f t="shared" si="54"/>
        <v>0.82069727785847124</v>
      </c>
      <c r="M108" s="52">
        <f t="shared" si="54"/>
        <v>0.80869424872605988</v>
      </c>
      <c r="N108" s="52">
        <f t="shared" si="54"/>
        <v>0.81309792327422348</v>
      </c>
      <c r="O108" s="52">
        <f t="shared" si="54"/>
        <v>0.81107836506574349</v>
      </c>
      <c r="P108" s="52">
        <f t="shared" si="54"/>
        <v>0.80348583080048264</v>
      </c>
      <c r="Q108" s="52">
        <f t="shared" si="54"/>
        <v>0.80030353425357492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1.7579151134554785E-2</v>
      </c>
      <c r="C110" s="48">
        <f t="shared" si="56"/>
        <v>2.3572650360422897E-2</v>
      </c>
      <c r="D110" s="48">
        <f t="shared" si="56"/>
        <v>2.0918288730766427E-2</v>
      </c>
      <c r="E110" s="48">
        <f t="shared" si="56"/>
        <v>1.8215197073987527E-2</v>
      </c>
      <c r="F110" s="48">
        <f t="shared" si="56"/>
        <v>1.3365913190557762E-2</v>
      </c>
      <c r="G110" s="48">
        <f t="shared" si="56"/>
        <v>8.5457079867973969E-3</v>
      </c>
      <c r="H110" s="48">
        <f t="shared" si="56"/>
        <v>7.6610887471681285E-3</v>
      </c>
      <c r="I110" s="48">
        <f t="shared" si="56"/>
        <v>7.6105724373389649E-3</v>
      </c>
      <c r="J110" s="48">
        <f t="shared" si="56"/>
        <v>8.2211346782239784E-3</v>
      </c>
      <c r="K110" s="48">
        <f t="shared" si="56"/>
        <v>1.0768978640121926E-2</v>
      </c>
      <c r="L110" s="48">
        <f t="shared" si="56"/>
        <v>2.075462673309604E-2</v>
      </c>
      <c r="M110" s="48">
        <f t="shared" si="56"/>
        <v>1.8177476858074432E-2</v>
      </c>
      <c r="N110" s="48">
        <f t="shared" si="56"/>
        <v>1.7317569025130469E-2</v>
      </c>
      <c r="O110" s="48">
        <f t="shared" si="56"/>
        <v>1.7826612253461119E-2</v>
      </c>
      <c r="P110" s="48">
        <f t="shared" si="56"/>
        <v>1.8573529138224843E-2</v>
      </c>
      <c r="Q110" s="48">
        <f t="shared" si="56"/>
        <v>1.7001117320834449E-2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0.98242084886544523</v>
      </c>
      <c r="C111" s="46">
        <f t="shared" si="57"/>
        <v>0.97642734963957711</v>
      </c>
      <c r="D111" s="46">
        <f t="shared" si="57"/>
        <v>0.9790817112692336</v>
      </c>
      <c r="E111" s="46">
        <f t="shared" si="57"/>
        <v>0.98178480292601256</v>
      </c>
      <c r="F111" s="46">
        <f t="shared" si="57"/>
        <v>0.9866340868094422</v>
      </c>
      <c r="G111" s="46">
        <f t="shared" si="57"/>
        <v>0.99145429201320245</v>
      </c>
      <c r="H111" s="46">
        <f t="shared" si="57"/>
        <v>0.9923389112528318</v>
      </c>
      <c r="I111" s="46">
        <f t="shared" si="57"/>
        <v>0.99238942756266102</v>
      </c>
      <c r="J111" s="46">
        <f t="shared" si="57"/>
        <v>0.99177886532177606</v>
      </c>
      <c r="K111" s="46">
        <f t="shared" si="57"/>
        <v>0.98923102135987817</v>
      </c>
      <c r="L111" s="46">
        <f t="shared" si="57"/>
        <v>0.97924537326690397</v>
      </c>
      <c r="M111" s="46">
        <f t="shared" si="57"/>
        <v>0.98182252314192553</v>
      </c>
      <c r="N111" s="46">
        <f t="shared" si="57"/>
        <v>0.98268243097486951</v>
      </c>
      <c r="O111" s="46">
        <f t="shared" si="57"/>
        <v>0.98217338774653895</v>
      </c>
      <c r="P111" s="46">
        <f t="shared" si="57"/>
        <v>0.98142647086177515</v>
      </c>
      <c r="Q111" s="46">
        <f t="shared" si="57"/>
        <v>0.98299888267916558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0.21782821210167541</v>
      </c>
      <c r="C116" s="52">
        <f t="shared" si="60"/>
        <v>0.21947555540765076</v>
      </c>
      <c r="D116" s="52">
        <f t="shared" si="60"/>
        <v>0.21496101761422501</v>
      </c>
      <c r="E116" s="52">
        <f t="shared" si="60"/>
        <v>0.21595344670016425</v>
      </c>
      <c r="F116" s="52">
        <f t="shared" si="60"/>
        <v>0.2139299729766056</v>
      </c>
      <c r="G116" s="52">
        <f t="shared" si="60"/>
        <v>0.22071734785330036</v>
      </c>
      <c r="H116" s="52">
        <f t="shared" si="60"/>
        <v>0.25997155947664879</v>
      </c>
      <c r="I116" s="52">
        <f t="shared" si="60"/>
        <v>0.23977138042444213</v>
      </c>
      <c r="J116" s="52">
        <f t="shared" si="60"/>
        <v>0.22979779223386829</v>
      </c>
      <c r="K116" s="52">
        <f t="shared" si="60"/>
        <v>0.22726496714325709</v>
      </c>
      <c r="L116" s="52">
        <f t="shared" si="60"/>
        <v>0.24037919775528113</v>
      </c>
      <c r="M116" s="52">
        <f t="shared" si="60"/>
        <v>0.24625099749530754</v>
      </c>
      <c r="N116" s="52">
        <f t="shared" si="60"/>
        <v>0.2442072669254633</v>
      </c>
      <c r="O116" s="52">
        <f t="shared" si="60"/>
        <v>0.24368625914918077</v>
      </c>
      <c r="P116" s="52">
        <f t="shared" si="60"/>
        <v>0.25110634221482842</v>
      </c>
      <c r="Q116" s="52">
        <f t="shared" si="60"/>
        <v>0.25245312898577693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0.78217178789832464</v>
      </c>
      <c r="C117" s="52">
        <f t="shared" si="61"/>
        <v>0.78052444459234926</v>
      </c>
      <c r="D117" s="52">
        <f t="shared" si="61"/>
        <v>0.78503898238577496</v>
      </c>
      <c r="E117" s="52">
        <f t="shared" si="61"/>
        <v>0.78404655329983575</v>
      </c>
      <c r="F117" s="52">
        <f t="shared" si="61"/>
        <v>0.78607002702339435</v>
      </c>
      <c r="G117" s="52">
        <f t="shared" si="61"/>
        <v>0.77928265214669956</v>
      </c>
      <c r="H117" s="52">
        <f t="shared" si="61"/>
        <v>0.74002844052335126</v>
      </c>
      <c r="I117" s="52">
        <f t="shared" si="61"/>
        <v>0.76022861957555787</v>
      </c>
      <c r="J117" s="52">
        <f t="shared" si="61"/>
        <v>0.7702022077661318</v>
      </c>
      <c r="K117" s="52">
        <f t="shared" si="61"/>
        <v>0.77273503285674294</v>
      </c>
      <c r="L117" s="52">
        <f t="shared" si="61"/>
        <v>0.75962080224471884</v>
      </c>
      <c r="M117" s="52">
        <f t="shared" si="61"/>
        <v>0.75374900250469257</v>
      </c>
      <c r="N117" s="52">
        <f t="shared" si="61"/>
        <v>0.75579273307453665</v>
      </c>
      <c r="O117" s="52">
        <f t="shared" si="61"/>
        <v>0.75631374085081926</v>
      </c>
      <c r="P117" s="52">
        <f t="shared" si="61"/>
        <v>0.74889365778517158</v>
      </c>
      <c r="Q117" s="52">
        <f t="shared" si="61"/>
        <v>0.74754687101422301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4.4879681372014937E-2</v>
      </c>
      <c r="C119" s="48">
        <f t="shared" si="63"/>
        <v>5.8019068133197585E-2</v>
      </c>
      <c r="D119" s="48">
        <f t="shared" si="63"/>
        <v>5.1501881183545657E-2</v>
      </c>
      <c r="E119" s="48">
        <f t="shared" si="63"/>
        <v>4.4103717842101216E-2</v>
      </c>
      <c r="F119" s="48">
        <f t="shared" si="63"/>
        <v>3.2631844291224656E-2</v>
      </c>
      <c r="G119" s="48">
        <f t="shared" si="63"/>
        <v>2.1447240864475851E-2</v>
      </c>
      <c r="H119" s="48">
        <f t="shared" si="63"/>
        <v>1.9853160971684818E-2</v>
      </c>
      <c r="I119" s="48">
        <f t="shared" si="63"/>
        <v>1.9960543627464616E-2</v>
      </c>
      <c r="J119" s="48">
        <f t="shared" si="63"/>
        <v>2.1902945837413788E-2</v>
      </c>
      <c r="K119" s="48">
        <f t="shared" si="63"/>
        <v>2.7860837294743767E-2</v>
      </c>
      <c r="L119" s="48">
        <f t="shared" si="63"/>
        <v>5.2246693239142238E-2</v>
      </c>
      <c r="M119" s="48">
        <f t="shared" si="63"/>
        <v>4.3668831953543069E-2</v>
      </c>
      <c r="N119" s="48">
        <f t="shared" si="63"/>
        <v>4.103709868021678E-2</v>
      </c>
      <c r="O119" s="48">
        <f t="shared" si="63"/>
        <v>3.9979504152446964E-2</v>
      </c>
      <c r="P119" s="48">
        <f t="shared" si="63"/>
        <v>4.0474105411094384E-2</v>
      </c>
      <c r="Q119" s="48">
        <f t="shared" si="63"/>
        <v>3.613893967772408E-2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0.95512031862798497</v>
      </c>
      <c r="C120" s="46">
        <f t="shared" si="64"/>
        <v>0.94198093186680232</v>
      </c>
      <c r="D120" s="46">
        <f t="shared" si="64"/>
        <v>0.94849811881645441</v>
      </c>
      <c r="E120" s="46">
        <f t="shared" si="64"/>
        <v>0.95589628215789879</v>
      </c>
      <c r="F120" s="46">
        <f t="shared" si="64"/>
        <v>0.96736815570877532</v>
      </c>
      <c r="G120" s="46">
        <f t="shared" si="64"/>
        <v>0.9785527591355242</v>
      </c>
      <c r="H120" s="46">
        <f t="shared" si="64"/>
        <v>0.98014683902831523</v>
      </c>
      <c r="I120" s="46">
        <f t="shared" si="64"/>
        <v>0.98003945637253542</v>
      </c>
      <c r="J120" s="46">
        <f t="shared" si="64"/>
        <v>0.97809705416258619</v>
      </c>
      <c r="K120" s="46">
        <f t="shared" si="64"/>
        <v>0.97213916270525624</v>
      </c>
      <c r="L120" s="46">
        <f t="shared" si="64"/>
        <v>0.94775330676085767</v>
      </c>
      <c r="M120" s="46">
        <f t="shared" si="64"/>
        <v>0.9563311680464569</v>
      </c>
      <c r="N120" s="46">
        <f t="shared" si="64"/>
        <v>0.95896290131978323</v>
      </c>
      <c r="O120" s="46">
        <f t="shared" si="64"/>
        <v>0.960020495847553</v>
      </c>
      <c r="P120" s="46">
        <f t="shared" si="64"/>
        <v>0.95952589458890558</v>
      </c>
      <c r="Q120" s="46">
        <f t="shared" si="64"/>
        <v>0.96386106032227592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3320.6275605880492</v>
      </c>
      <c r="C4" s="100">
        <v>3232.4018399999995</v>
      </c>
      <c r="D4" s="100">
        <v>3371.6129600000004</v>
      </c>
      <c r="E4" s="100">
        <v>3323.7355999999995</v>
      </c>
      <c r="F4" s="100">
        <v>3556.4033299999996</v>
      </c>
      <c r="G4" s="100">
        <v>3661.3867579734447</v>
      </c>
      <c r="H4" s="100">
        <v>3709.19355</v>
      </c>
      <c r="I4" s="100">
        <v>3733.0830599999999</v>
      </c>
      <c r="J4" s="100">
        <v>3784.0142300000002</v>
      </c>
      <c r="K4" s="100">
        <v>3506.4752100000005</v>
      </c>
      <c r="L4" s="100">
        <v>3423.4770053718371</v>
      </c>
      <c r="M4" s="100">
        <v>3563.7221594433017</v>
      </c>
      <c r="N4" s="100">
        <v>3425.5318773971071</v>
      </c>
      <c r="O4" s="100">
        <v>3497.2321141141047</v>
      </c>
      <c r="P4" s="100">
        <v>3627.0895927779811</v>
      </c>
      <c r="Q4" s="100">
        <v>3836.9614475766557</v>
      </c>
    </row>
    <row r="5" spans="1:17" ht="11.45" customHeight="1" x14ac:dyDescent="0.25">
      <c r="A5" s="141" t="s">
        <v>91</v>
      </c>
      <c r="B5" s="140">
        <f t="shared" ref="B5:Q5" si="0">B4</f>
        <v>3320.6275605880492</v>
      </c>
      <c r="C5" s="140">
        <f t="shared" si="0"/>
        <v>3232.4018399999995</v>
      </c>
      <c r="D5" s="140">
        <f t="shared" si="0"/>
        <v>3371.6129600000004</v>
      </c>
      <c r="E5" s="140">
        <f t="shared" si="0"/>
        <v>3323.7355999999995</v>
      </c>
      <c r="F5" s="140">
        <f t="shared" si="0"/>
        <v>3556.4033299999996</v>
      </c>
      <c r="G5" s="140">
        <f t="shared" si="0"/>
        <v>3661.3867579734447</v>
      </c>
      <c r="H5" s="140">
        <f t="shared" si="0"/>
        <v>3709.19355</v>
      </c>
      <c r="I5" s="140">
        <f t="shared" si="0"/>
        <v>3733.0830599999999</v>
      </c>
      <c r="J5" s="140">
        <f t="shared" si="0"/>
        <v>3784.0142300000002</v>
      </c>
      <c r="K5" s="140">
        <f t="shared" si="0"/>
        <v>3506.4752100000005</v>
      </c>
      <c r="L5" s="140">
        <f t="shared" si="0"/>
        <v>3423.4770053718371</v>
      </c>
      <c r="M5" s="140">
        <f t="shared" si="0"/>
        <v>3563.7221594433017</v>
      </c>
      <c r="N5" s="140">
        <f t="shared" si="0"/>
        <v>3425.5318773971071</v>
      </c>
      <c r="O5" s="140">
        <f t="shared" si="0"/>
        <v>3497.2321141141047</v>
      </c>
      <c r="P5" s="140">
        <f t="shared" si="0"/>
        <v>3627.0895927779811</v>
      </c>
      <c r="Q5" s="140">
        <f t="shared" si="0"/>
        <v>3836.9614475766557</v>
      </c>
    </row>
    <row r="7" spans="1:17" ht="11.45" customHeight="1" x14ac:dyDescent="0.25">
      <c r="A7" s="27" t="s">
        <v>81</v>
      </c>
      <c r="B7" s="71">
        <f t="shared" ref="B7:Q7" si="1">SUM(B8,B12)</f>
        <v>3320.6275605880496</v>
      </c>
      <c r="C7" s="71">
        <f t="shared" si="1"/>
        <v>3232.4018399999991</v>
      </c>
      <c r="D7" s="71">
        <f t="shared" si="1"/>
        <v>3371.6129600000004</v>
      </c>
      <c r="E7" s="71">
        <f t="shared" si="1"/>
        <v>3323.7355999999995</v>
      </c>
      <c r="F7" s="71">
        <f t="shared" si="1"/>
        <v>3556.4033300000001</v>
      </c>
      <c r="G7" s="71">
        <f t="shared" si="1"/>
        <v>3661.3867579734442</v>
      </c>
      <c r="H7" s="71">
        <f t="shared" si="1"/>
        <v>3709.1935499999995</v>
      </c>
      <c r="I7" s="71">
        <f t="shared" si="1"/>
        <v>3733.0830599999999</v>
      </c>
      <c r="J7" s="71">
        <f t="shared" si="1"/>
        <v>3784.0142300000007</v>
      </c>
      <c r="K7" s="71">
        <f t="shared" si="1"/>
        <v>3506.4752100000005</v>
      </c>
      <c r="L7" s="71">
        <f t="shared" si="1"/>
        <v>3423.4770053718375</v>
      </c>
      <c r="M7" s="71">
        <f t="shared" si="1"/>
        <v>3563.7221594433013</v>
      </c>
      <c r="N7" s="71">
        <f t="shared" si="1"/>
        <v>3425.5318773971067</v>
      </c>
      <c r="O7" s="71">
        <f t="shared" si="1"/>
        <v>3497.2321141141056</v>
      </c>
      <c r="P7" s="71">
        <f t="shared" si="1"/>
        <v>3627.0895927779811</v>
      </c>
      <c r="Q7" s="71">
        <f t="shared" si="1"/>
        <v>3836.9614475766557</v>
      </c>
    </row>
    <row r="8" spans="1:17" ht="11.45" customHeight="1" x14ac:dyDescent="0.25">
      <c r="A8" s="130" t="s">
        <v>39</v>
      </c>
      <c r="B8" s="139">
        <f t="shared" ref="B8:Q8" si="2">SUM(B9:B11)</f>
        <v>2933.417315102623</v>
      </c>
      <c r="C8" s="139">
        <f t="shared" si="2"/>
        <v>2800.3223815466567</v>
      </c>
      <c r="D8" s="139">
        <f t="shared" si="2"/>
        <v>2929.8780970342159</v>
      </c>
      <c r="E8" s="139">
        <f t="shared" si="2"/>
        <v>2865.1675454062556</v>
      </c>
      <c r="F8" s="139">
        <f t="shared" si="2"/>
        <v>3080.7841543049262</v>
      </c>
      <c r="G8" s="139">
        <f t="shared" si="2"/>
        <v>3192.6149750752784</v>
      </c>
      <c r="H8" s="139">
        <f t="shared" si="2"/>
        <v>3239.7375241044592</v>
      </c>
      <c r="I8" s="139">
        <f t="shared" si="2"/>
        <v>3243.8263605617476</v>
      </c>
      <c r="J8" s="139">
        <f t="shared" si="2"/>
        <v>3267.3926995877509</v>
      </c>
      <c r="K8" s="139">
        <f t="shared" si="2"/>
        <v>3074.251506300433</v>
      </c>
      <c r="L8" s="139">
        <f t="shared" si="2"/>
        <v>2931.064998510783</v>
      </c>
      <c r="M8" s="139">
        <f t="shared" si="2"/>
        <v>3062.1201581186997</v>
      </c>
      <c r="N8" s="139">
        <f t="shared" si="2"/>
        <v>2955.3646665625274</v>
      </c>
      <c r="O8" s="139">
        <f t="shared" si="2"/>
        <v>3002.9406458737726</v>
      </c>
      <c r="P8" s="139">
        <f t="shared" si="2"/>
        <v>3125.1591397880829</v>
      </c>
      <c r="Q8" s="139">
        <f t="shared" si="2"/>
        <v>3308.4506234830783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782.90570100109528</v>
      </c>
      <c r="C10" s="70">
        <v>841.61589226915271</v>
      </c>
      <c r="D10" s="70">
        <v>886.0674716459298</v>
      </c>
      <c r="E10" s="70">
        <v>884.29463539793517</v>
      </c>
      <c r="F10" s="70">
        <v>920.62783815303396</v>
      </c>
      <c r="G10" s="70">
        <v>965.78685292538012</v>
      </c>
      <c r="H10" s="70">
        <v>1081.1127397257037</v>
      </c>
      <c r="I10" s="70">
        <v>1081.8549393535197</v>
      </c>
      <c r="J10" s="70">
        <v>1028.7404674191221</v>
      </c>
      <c r="K10" s="70">
        <v>954.34080781687851</v>
      </c>
      <c r="L10" s="70">
        <v>938.82209006817948</v>
      </c>
      <c r="M10" s="70">
        <v>1025.615797573734</v>
      </c>
      <c r="N10" s="70">
        <v>976.93667093586942</v>
      </c>
      <c r="O10" s="70">
        <v>979.78967997099062</v>
      </c>
      <c r="P10" s="70">
        <v>1044.8110250715895</v>
      </c>
      <c r="Q10" s="70">
        <v>1102.0138324840932</v>
      </c>
    </row>
    <row r="11" spans="1:17" ht="11.45" customHeight="1" x14ac:dyDescent="0.25">
      <c r="A11" s="116" t="s">
        <v>125</v>
      </c>
      <c r="B11" s="70">
        <v>2150.5116141015278</v>
      </c>
      <c r="C11" s="70">
        <v>1958.706489277504</v>
      </c>
      <c r="D11" s="70">
        <v>2043.8106253882861</v>
      </c>
      <c r="E11" s="70">
        <v>1980.8729100083203</v>
      </c>
      <c r="F11" s="70">
        <v>2160.156316151892</v>
      </c>
      <c r="G11" s="70">
        <v>2226.8281221498983</v>
      </c>
      <c r="H11" s="70">
        <v>2158.6247843787555</v>
      </c>
      <c r="I11" s="70">
        <v>2161.9714212082281</v>
      </c>
      <c r="J11" s="70">
        <v>2238.6522321686289</v>
      </c>
      <c r="K11" s="70">
        <v>2119.9106984835544</v>
      </c>
      <c r="L11" s="70">
        <v>1992.2429084426035</v>
      </c>
      <c r="M11" s="70">
        <v>2036.5043605449659</v>
      </c>
      <c r="N11" s="70">
        <v>1978.4279956266582</v>
      </c>
      <c r="O11" s="70">
        <v>2023.150965902782</v>
      </c>
      <c r="P11" s="70">
        <v>2080.3481147164935</v>
      </c>
      <c r="Q11" s="70">
        <v>2206.4367909989851</v>
      </c>
    </row>
    <row r="12" spans="1:17" ht="11.45" customHeight="1" x14ac:dyDescent="0.25">
      <c r="A12" s="128" t="s">
        <v>18</v>
      </c>
      <c r="B12" s="138">
        <f t="shared" ref="B12:Q12" si="3">SUM(B13:B14)</f>
        <v>387.21024548542653</v>
      </c>
      <c r="C12" s="138">
        <f t="shared" si="3"/>
        <v>432.07945845334228</v>
      </c>
      <c r="D12" s="138">
        <f t="shared" si="3"/>
        <v>441.73486296578443</v>
      </c>
      <c r="E12" s="138">
        <f t="shared" si="3"/>
        <v>458.56805459374391</v>
      </c>
      <c r="F12" s="138">
        <f t="shared" si="3"/>
        <v>475.61917569507409</v>
      </c>
      <c r="G12" s="138">
        <f t="shared" si="3"/>
        <v>468.77178289816561</v>
      </c>
      <c r="H12" s="138">
        <f t="shared" si="3"/>
        <v>469.45602589554022</v>
      </c>
      <c r="I12" s="138">
        <f t="shared" si="3"/>
        <v>489.25669943825216</v>
      </c>
      <c r="J12" s="138">
        <f t="shared" si="3"/>
        <v>516.62153041224951</v>
      </c>
      <c r="K12" s="138">
        <f t="shared" si="3"/>
        <v>432.2237036995673</v>
      </c>
      <c r="L12" s="138">
        <f t="shared" si="3"/>
        <v>492.41200686105446</v>
      </c>
      <c r="M12" s="138">
        <f t="shared" si="3"/>
        <v>501.60200132460182</v>
      </c>
      <c r="N12" s="138">
        <f t="shared" si="3"/>
        <v>470.16721083457946</v>
      </c>
      <c r="O12" s="138">
        <f t="shared" si="3"/>
        <v>494.2914682403329</v>
      </c>
      <c r="P12" s="138">
        <f t="shared" si="3"/>
        <v>501.9304529898983</v>
      </c>
      <c r="Q12" s="138">
        <f t="shared" si="3"/>
        <v>528.5108240935773</v>
      </c>
    </row>
    <row r="13" spans="1:17" ht="11.45" customHeight="1" x14ac:dyDescent="0.25">
      <c r="A13" s="95" t="s">
        <v>126</v>
      </c>
      <c r="B13" s="20">
        <v>27.255396384709179</v>
      </c>
      <c r="C13" s="20">
        <v>38.655555763213194</v>
      </c>
      <c r="D13" s="20">
        <v>34.944263256486799</v>
      </c>
      <c r="E13" s="20">
        <v>33.635552800023049</v>
      </c>
      <c r="F13" s="20">
        <v>27.253632979685939</v>
      </c>
      <c r="G13" s="20">
        <v>19.473998541142624</v>
      </c>
      <c r="H13" s="20">
        <v>18.183458176932202</v>
      </c>
      <c r="I13" s="20">
        <v>18.998924123640453</v>
      </c>
      <c r="J13" s="20">
        <v>21.715765405099148</v>
      </c>
      <c r="K13" s="20">
        <v>21.239773516846402</v>
      </c>
      <c r="L13" s="20">
        <v>43.402303350730584</v>
      </c>
      <c r="M13" s="20">
        <v>37.054818483483068</v>
      </c>
      <c r="N13" s="20">
        <v>32.474464635785864</v>
      </c>
      <c r="O13" s="20">
        <v>32.870555497553589</v>
      </c>
      <c r="P13" s="20">
        <v>33.504017468491988</v>
      </c>
      <c r="Q13" s="20">
        <v>31.871313823068157</v>
      </c>
    </row>
    <row r="14" spans="1:17" ht="11.45" customHeight="1" x14ac:dyDescent="0.25">
      <c r="A14" s="93" t="s">
        <v>125</v>
      </c>
      <c r="B14" s="69">
        <v>359.95484910071735</v>
      </c>
      <c r="C14" s="69">
        <v>393.42390269012907</v>
      </c>
      <c r="D14" s="69">
        <v>406.79059970929762</v>
      </c>
      <c r="E14" s="69">
        <v>424.93250179372086</v>
      </c>
      <c r="F14" s="69">
        <v>448.36554271538813</v>
      </c>
      <c r="G14" s="69">
        <v>449.29778435702298</v>
      </c>
      <c r="H14" s="69">
        <v>451.272567718608</v>
      </c>
      <c r="I14" s="69">
        <v>470.25777531461171</v>
      </c>
      <c r="J14" s="69">
        <v>494.90576500715031</v>
      </c>
      <c r="K14" s="69">
        <v>410.98393018272088</v>
      </c>
      <c r="L14" s="69">
        <v>449.0097035103239</v>
      </c>
      <c r="M14" s="69">
        <v>464.54718284111874</v>
      </c>
      <c r="N14" s="69">
        <v>437.6927461987936</v>
      </c>
      <c r="O14" s="69">
        <v>461.42091274277931</v>
      </c>
      <c r="P14" s="69">
        <v>468.42643552140629</v>
      </c>
      <c r="Q14" s="69">
        <v>496.63951027050911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536.48239894595793</v>
      </c>
      <c r="C18" s="68">
        <f>IF(C7=0,"",C7/TrAvia_act!C12*100)</f>
        <v>528.99483965364777</v>
      </c>
      <c r="D18" s="68">
        <f>IF(D7=0,"",D7/TrAvia_act!D12*100)</f>
        <v>516.49372286857499</v>
      </c>
      <c r="E18" s="68">
        <f>IF(E7=0,"",E7/TrAvia_act!E12*100)</f>
        <v>505.22593881576842</v>
      </c>
      <c r="F18" s="68">
        <f>IF(F7=0,"",F7/TrAvia_act!F12*100)</f>
        <v>499.43285074948329</v>
      </c>
      <c r="G18" s="68">
        <f>IF(G7=0,"",G7/TrAvia_act!G12*100)</f>
        <v>492.42230416445886</v>
      </c>
      <c r="H18" s="68">
        <f>IF(H7=0,"",H7/TrAvia_act!H12*100)</f>
        <v>492.6469601542683</v>
      </c>
      <c r="I18" s="68">
        <f>IF(I7=0,"",I7/TrAvia_act!I12*100)</f>
        <v>489.379367290993</v>
      </c>
      <c r="J18" s="68">
        <f>IF(J7=0,"",J7/TrAvia_act!J12*100)</f>
        <v>495.90383850945267</v>
      </c>
      <c r="K18" s="68">
        <f>IF(K7=0,"",K7/TrAvia_act!K12*100)</f>
        <v>499.49736306628154</v>
      </c>
      <c r="L18" s="68">
        <f>IF(L7=0,"",L7/TrAvia_act!L12*100)</f>
        <v>512.22887939464363</v>
      </c>
      <c r="M18" s="68">
        <f>IF(M7=0,"",M7/TrAvia_act!M12*100)</f>
        <v>507.08973368863781</v>
      </c>
      <c r="N18" s="68">
        <f>IF(N7=0,"",N7/TrAvia_act!N12*100)</f>
        <v>487.45824474152454</v>
      </c>
      <c r="O18" s="68">
        <f>IF(O7=0,"",O7/TrAvia_act!O12*100)</f>
        <v>483.11434829112881</v>
      </c>
      <c r="P18" s="68">
        <f>IF(P7=0,"",P7/TrAvia_act!P12*100)</f>
        <v>491.10011311713589</v>
      </c>
      <c r="Q18" s="68">
        <f>IF(Q7=0,"",Q7/TrAvia_act!Q12*100)</f>
        <v>502.50026969982133</v>
      </c>
    </row>
    <row r="19" spans="1:17" ht="11.45" customHeight="1" x14ac:dyDescent="0.25">
      <c r="A19" s="130" t="s">
        <v>39</v>
      </c>
      <c r="B19" s="134">
        <f>IF(B8=0,"",B8/TrAvia_act!B13*100)</f>
        <v>530.62692662008612</v>
      </c>
      <c r="C19" s="134">
        <f>IF(C8=0,"",C8/TrAvia_act!C13*100)</f>
        <v>515.42396312553319</v>
      </c>
      <c r="D19" s="134">
        <f>IF(D8=0,"",D8/TrAvia_act!D13*100)</f>
        <v>503.47907081402809</v>
      </c>
      <c r="E19" s="134">
        <f>IF(E8=0,"",E8/TrAvia_act!E13*100)</f>
        <v>492.15443369193139</v>
      </c>
      <c r="F19" s="134">
        <f>IF(F8=0,"",F8/TrAvia_act!F13*100)</f>
        <v>488.74057950877454</v>
      </c>
      <c r="G19" s="134">
        <f>IF(G8=0,"",G8/TrAvia_act!G13*100)</f>
        <v>483.33467283243328</v>
      </c>
      <c r="H19" s="134">
        <f>IF(H8=0,"",H8/TrAvia_act!H13*100)</f>
        <v>488.27703442568549</v>
      </c>
      <c r="I19" s="134">
        <f>IF(I8=0,"",I8/TrAvia_act!I13*100)</f>
        <v>482.24500443998028</v>
      </c>
      <c r="J19" s="134">
        <f>IF(J8=0,"",J8/TrAvia_act!J13*100)</f>
        <v>488.80757015373587</v>
      </c>
      <c r="K19" s="134">
        <f>IF(K8=0,"",K8/TrAvia_act!K13*100)</f>
        <v>493.5019571957958</v>
      </c>
      <c r="L19" s="134">
        <f>IF(L8=0,"",L8/TrAvia_act!L13*100)</f>
        <v>507.09409636196511</v>
      </c>
      <c r="M19" s="134">
        <f>IF(M8=0,"",M8/TrAvia_act!M13*100)</f>
        <v>502.48812415454483</v>
      </c>
      <c r="N19" s="134">
        <f>IF(N8=0,"",N8/TrAvia_act!N13*100)</f>
        <v>484.15736655104888</v>
      </c>
      <c r="O19" s="134">
        <f>IF(O8=0,"",O8/TrAvia_act!O13*100)</f>
        <v>480.98069998138317</v>
      </c>
      <c r="P19" s="134">
        <f>IF(P8=0,"",P8/TrAvia_act!P13*100)</f>
        <v>489.53634003887981</v>
      </c>
      <c r="Q19" s="134">
        <f>IF(Q8=0,"",Q8/TrAvia_act!Q13*100)</f>
        <v>502.55046182216444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650.14580094777614</v>
      </c>
      <c r="C21" s="77">
        <f>IF(C10=0,"",C10/TrAvia_act!C15*100)</f>
        <v>705.80437391365888</v>
      </c>
      <c r="D21" s="77">
        <f>IF(D10=0,"",D10/TrAvia_act!D15*100)</f>
        <v>708.33541348973017</v>
      </c>
      <c r="E21" s="77">
        <f>IF(E10=0,"",E10/TrAvia_act!E15*100)</f>
        <v>703.37710712004241</v>
      </c>
      <c r="F21" s="77">
        <f>IF(F10=0,"",F10/TrAvia_act!F15*100)</f>
        <v>682.69951498924058</v>
      </c>
      <c r="G21" s="77">
        <f>IF(G10=0,"",G10/TrAvia_act!G15*100)</f>
        <v>662.43950633313682</v>
      </c>
      <c r="H21" s="77">
        <f>IF(H10=0,"",H10/TrAvia_act!H15*100)</f>
        <v>626.76049918737488</v>
      </c>
      <c r="I21" s="77">
        <f>IF(I10=0,"",I10/TrAvia_act!I15*100)</f>
        <v>670.78266000051792</v>
      </c>
      <c r="J21" s="77">
        <f>IF(J10=0,"",J10/TrAvia_act!J15*100)</f>
        <v>669.72507704604277</v>
      </c>
      <c r="K21" s="77">
        <f>IF(K10=0,"",K10/TrAvia_act!K15*100)</f>
        <v>674.09403663944329</v>
      </c>
      <c r="L21" s="77">
        <f>IF(L10=0,"",L10/TrAvia_act!L15*100)</f>
        <v>675.69316141181753</v>
      </c>
      <c r="M21" s="77">
        <f>IF(M10=0,"",M10/TrAvia_act!M15*100)</f>
        <v>683.45555364671031</v>
      </c>
      <c r="N21" s="77">
        <f>IF(N10=0,"",N10/TrAvia_act!N15*100)</f>
        <v>655.36507855763966</v>
      </c>
      <c r="O21" s="77">
        <f>IF(O10=0,"",O10/TrAvia_act!O15*100)</f>
        <v>643.99533498323535</v>
      </c>
      <c r="P21" s="77">
        <f>IF(P10=0,"",P10/TrAvia_act!P15*100)</f>
        <v>651.76774485236479</v>
      </c>
      <c r="Q21" s="77">
        <f>IF(Q10=0,"",Q10/TrAvia_act!Q15*100)</f>
        <v>663.07294337095493</v>
      </c>
    </row>
    <row r="22" spans="1:17" ht="11.45" customHeight="1" x14ac:dyDescent="0.25">
      <c r="A22" s="116" t="s">
        <v>125</v>
      </c>
      <c r="B22" s="77">
        <f>IF(B11=0,"",B11/TrAvia_act!B16*100)</f>
        <v>497.34193333598944</v>
      </c>
      <c r="C22" s="77">
        <f>IF(C11=0,"",C11/TrAvia_act!C16*100)</f>
        <v>461.89092301903986</v>
      </c>
      <c r="D22" s="77">
        <f>IF(D11=0,"",D11/TrAvia_act!D16*100)</f>
        <v>447.38487820149163</v>
      </c>
      <c r="E22" s="77">
        <f>IF(E11=0,"",E11/TrAvia_act!E16*100)</f>
        <v>433.97642862827041</v>
      </c>
      <c r="F22" s="77">
        <f>IF(F11=0,"",F11/TrAvia_act!F16*100)</f>
        <v>435.95440474132914</v>
      </c>
      <c r="G22" s="77">
        <f>IF(G11=0,"",G11/TrAvia_act!G16*100)</f>
        <v>432.60655290177124</v>
      </c>
      <c r="H22" s="77">
        <f>IF(H11=0,"",H11/TrAvia_act!H16*100)</f>
        <v>439.62787403616676</v>
      </c>
      <c r="I22" s="77">
        <f>IF(I11=0,"",I11/TrAvia_act!I16*100)</f>
        <v>422.78139997718478</v>
      </c>
      <c r="J22" s="77">
        <f>IF(J11=0,"",J11/TrAvia_act!J16*100)</f>
        <v>434.82896136619564</v>
      </c>
      <c r="K22" s="77">
        <f>IF(K11=0,"",K11/TrAvia_act!K16*100)</f>
        <v>440.38898670012287</v>
      </c>
      <c r="L22" s="77">
        <f>IF(L11=0,"",L11/TrAvia_act!L16*100)</f>
        <v>453.74154482676158</v>
      </c>
      <c r="M22" s="77">
        <f>IF(M11=0,"",M11/TrAvia_act!M16*100)</f>
        <v>443.36577722138236</v>
      </c>
      <c r="N22" s="77">
        <f>IF(N11=0,"",N11/TrAvia_act!N16*100)</f>
        <v>428.83774571319151</v>
      </c>
      <c r="O22" s="77">
        <f>IF(O11=0,"",O11/TrAvia_act!O16*100)</f>
        <v>428.45695957507735</v>
      </c>
      <c r="P22" s="77">
        <f>IF(P11=0,"",P11/TrAvia_act!P16*100)</f>
        <v>435.13965202904058</v>
      </c>
      <c r="Q22" s="77">
        <f>IF(Q11=0,"",Q11/TrAvia_act!Q16*100)</f>
        <v>448.34061316802865</v>
      </c>
    </row>
    <row r="23" spans="1:17" ht="11.45" customHeight="1" x14ac:dyDescent="0.25">
      <c r="A23" s="128" t="s">
        <v>18</v>
      </c>
      <c r="B23" s="133">
        <f>IF(B12=0,"",B12/TrAvia_act!B17*100)</f>
        <v>585.4230174054743</v>
      </c>
      <c r="C23" s="133">
        <f>IF(C12=0,"",C12/TrAvia_act!C17*100)</f>
        <v>637.83707855919238</v>
      </c>
      <c r="D23" s="133">
        <f>IF(D12=0,"",D12/TrAvia_act!D17*100)</f>
        <v>623.37106773908727</v>
      </c>
      <c r="E23" s="133">
        <f>IF(E12=0,"",E12/TrAvia_act!E17*100)</f>
        <v>605.74828457698436</v>
      </c>
      <c r="F23" s="133">
        <f>IF(F12=0,"",F12/TrAvia_act!F17*100)</f>
        <v>581.89134090158541</v>
      </c>
      <c r="G23" s="133">
        <f>IF(G12=0,"",G12/TrAvia_act!G17*100)</f>
        <v>564.73843455047336</v>
      </c>
      <c r="H23" s="133">
        <f>IF(H12=0,"",H12/TrAvia_act!H17*100)</f>
        <v>525.07685504189624</v>
      </c>
      <c r="I23" s="133">
        <f>IF(I12=0,"",I12/TrAvia_act!I17*100)</f>
        <v>542.6010910295239</v>
      </c>
      <c r="J23" s="133">
        <f>IF(J12=0,"",J12/TrAvia_act!J17*100)</f>
        <v>546.03927768868323</v>
      </c>
      <c r="K23" s="133">
        <f>IF(K12=0,"",K12/TrAvia_act!K17*100)</f>
        <v>546.7408622268606</v>
      </c>
      <c r="L23" s="133">
        <f>IF(L12=0,"",L12/TrAvia_act!L17*100)</f>
        <v>545.08325346981997</v>
      </c>
      <c r="M23" s="133">
        <f>IF(M12=0,"",M12/TrAvia_act!M17*100)</f>
        <v>537.11700237870127</v>
      </c>
      <c r="N23" s="133">
        <f>IF(N12=0,"",N12/TrAvia_act!N17*100)</f>
        <v>509.28360325681837</v>
      </c>
      <c r="O23" s="133">
        <f>IF(O12=0,"",O12/TrAvia_act!O17*100)</f>
        <v>496.49488705013323</v>
      </c>
      <c r="P23" s="133">
        <f>IF(P12=0,"",P12/TrAvia_act!P17*100)</f>
        <v>501.06591496913683</v>
      </c>
      <c r="Q23" s="133">
        <f>IF(Q12=0,"",Q12/TrAvia_act!Q17*100)</f>
        <v>502.18629727067582</v>
      </c>
    </row>
    <row r="24" spans="1:17" ht="11.45" customHeight="1" x14ac:dyDescent="0.25">
      <c r="A24" s="95" t="s">
        <v>126</v>
      </c>
      <c r="B24" s="75">
        <f>IF(B13=0,"",B13/TrAvia_act!B18*100)</f>
        <v>918.17548125959297</v>
      </c>
      <c r="C24" s="75">
        <f>IF(C13=0,"",C13/TrAvia_act!C18*100)</f>
        <v>983.52932737621722</v>
      </c>
      <c r="D24" s="75">
        <f>IF(D13=0,"",D13/TrAvia_act!D18*100)</f>
        <v>957.49774808822212</v>
      </c>
      <c r="E24" s="75">
        <f>IF(E13=0,"",E13/TrAvia_act!E18*100)</f>
        <v>1007.4227744496252</v>
      </c>
      <c r="F24" s="75">
        <f>IF(F13=0,"",F13/TrAvia_act!F18*100)</f>
        <v>1021.7986432333738</v>
      </c>
      <c r="G24" s="75">
        <f>IF(G13=0,"",G13/TrAvia_act!G18*100)</f>
        <v>1093.8797622642753</v>
      </c>
      <c r="H24" s="75">
        <f>IF(H13=0,"",H13/TrAvia_act!H18*100)</f>
        <v>1024.4122789874727</v>
      </c>
      <c r="I24" s="75">
        <f>IF(I13=0,"",I13/TrAvia_act!I18*100)</f>
        <v>1055.6027783314948</v>
      </c>
      <c r="J24" s="75">
        <f>IF(J13=0,"",J13/TrAvia_act!J18*100)</f>
        <v>1047.9100222744148</v>
      </c>
      <c r="K24" s="75">
        <f>IF(K13=0,"",K13/TrAvia_act!K18*100)</f>
        <v>964.33664492102764</v>
      </c>
      <c r="L24" s="75">
        <f>IF(L13=0,"",L13/TrAvia_act!L18*100)</f>
        <v>919.57715752563354</v>
      </c>
      <c r="M24" s="75">
        <f>IF(M13=0,"",M13/TrAvia_act!M18*100)</f>
        <v>908.62096669605887</v>
      </c>
      <c r="N24" s="75">
        <f>IF(N13=0,"",N13/TrAvia_act!N18*100)</f>
        <v>857.1813376563174</v>
      </c>
      <c r="O24" s="75">
        <f>IF(O13=0,"",O13/TrAvia_act!O18*100)</f>
        <v>825.85025299634935</v>
      </c>
      <c r="P24" s="75">
        <f>IF(P13=0,"",P13/TrAvia_act!P18*100)</f>
        <v>826.36315097683757</v>
      </c>
      <c r="Q24" s="75">
        <f>IF(Q13=0,"",Q13/TrAvia_act!Q18*100)</f>
        <v>837.98362577039109</v>
      </c>
    </row>
    <row r="25" spans="1:17" ht="11.45" customHeight="1" x14ac:dyDescent="0.25">
      <c r="A25" s="93" t="s">
        <v>125</v>
      </c>
      <c r="B25" s="74">
        <f>IF(B14=0,"",B14/TrAvia_act!B19*100)</f>
        <v>569.78747467617939</v>
      </c>
      <c r="C25" s="74">
        <f>IF(C14=0,"",C14/TrAvia_act!C19*100)</f>
        <v>616.54498924111567</v>
      </c>
      <c r="D25" s="74">
        <f>IF(D14=0,"",D14/TrAvia_act!D19*100)</f>
        <v>605.22854088508961</v>
      </c>
      <c r="E25" s="74">
        <f>IF(E14=0,"",E14/TrAvia_act!E19*100)</f>
        <v>587.21558527019226</v>
      </c>
      <c r="F25" s="74">
        <f>IF(F14=0,"",F14/TrAvia_act!F19*100)</f>
        <v>567.05212327016977</v>
      </c>
      <c r="G25" s="74">
        <f>IF(G14=0,"",G14/TrAvia_act!G19*100)</f>
        <v>553.14108182638302</v>
      </c>
      <c r="H25" s="74">
        <f>IF(H14=0,"",H14/TrAvia_act!H19*100)</f>
        <v>514.96266994664688</v>
      </c>
      <c r="I25" s="74">
        <f>IF(I14=0,"",I14/TrAvia_act!I19*100)</f>
        <v>532.15274377802132</v>
      </c>
      <c r="J25" s="74">
        <f>IF(J14=0,"",J14/TrAvia_act!J19*100)</f>
        <v>534.80067136708954</v>
      </c>
      <c r="K25" s="74">
        <f>IF(K14=0,"",K14/TrAvia_act!K19*100)</f>
        <v>534.77285537870841</v>
      </c>
      <c r="L25" s="74">
        <f>IF(L14=0,"",L14/TrAvia_act!L19*100)</f>
        <v>524.43856883980391</v>
      </c>
      <c r="M25" s="74">
        <f>IF(M14=0,"",M14/TrAvia_act!M19*100)</f>
        <v>520.15306276248077</v>
      </c>
      <c r="N25" s="74">
        <f>IF(N14=0,"",N14/TrAvia_act!N19*100)</f>
        <v>494.39594322583326</v>
      </c>
      <c r="O25" s="74">
        <f>IF(O14=0,"",O14/TrAvia_act!O19*100)</f>
        <v>482.77907131762373</v>
      </c>
      <c r="P25" s="74">
        <f>IF(P14=0,"",P14/TrAvia_act!P19*100)</f>
        <v>487.34443575282637</v>
      </c>
      <c r="Q25" s="74">
        <f>IF(Q14=0,"",Q14/TrAvia_act!Q19*100)</f>
        <v>489.59593554931462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41.529540733061282</v>
      </c>
      <c r="C28" s="134">
        <f>IF(C8=0,"",C8/TrAvia_act!C4*1000)</f>
        <v>40.222737000719697</v>
      </c>
      <c r="D28" s="134">
        <f>IF(D8=0,"",D8/TrAvia_act!D4*1000)</f>
        <v>40.12818226978235</v>
      </c>
      <c r="E28" s="134">
        <f>IF(E8=0,"",E8/TrAvia_act!E4*1000)</f>
        <v>40.105951322033505</v>
      </c>
      <c r="F28" s="134">
        <f>IF(F8=0,"",F8/TrAvia_act!F4*1000)</f>
        <v>38.859503015720627</v>
      </c>
      <c r="G28" s="134">
        <f>IF(G8=0,"",G8/TrAvia_act!G4*1000)</f>
        <v>39.144051652456049</v>
      </c>
      <c r="H28" s="134">
        <f>IF(H8=0,"",H8/TrAvia_act!H4*1000)</f>
        <v>45.107946331267286</v>
      </c>
      <c r="I28" s="134">
        <f>IF(I8=0,"",I8/TrAvia_act!I4*1000)</f>
        <v>37.065984295422425</v>
      </c>
      <c r="J28" s="134">
        <f>IF(J8=0,"",J8/TrAvia_act!J4*1000)</f>
        <v>37.358348797476403</v>
      </c>
      <c r="K28" s="134">
        <f>IF(K8=0,"",K8/TrAvia_act!K4*1000)</f>
        <v>37.414231354817481</v>
      </c>
      <c r="L28" s="134">
        <f>IF(L8=0,"",L8/TrAvia_act!L4*1000)</f>
        <v>36.708335434809243</v>
      </c>
      <c r="M28" s="134">
        <f>IF(M8=0,"",M8/TrAvia_act!M4*1000)</f>
        <v>35.67066407907641</v>
      </c>
      <c r="N28" s="134">
        <f>IF(N8=0,"",N8/TrAvia_act!N4*1000)</f>
        <v>33.084000263195939</v>
      </c>
      <c r="O28" s="134">
        <f>IF(O8=0,"",O8/TrAvia_act!O4*1000)</f>
        <v>32.305475056204521</v>
      </c>
      <c r="P28" s="134">
        <f>IF(P8=0,"",P8/TrAvia_act!P4*1000)</f>
        <v>32.808230346277185</v>
      </c>
      <c r="Q28" s="134">
        <f>IF(Q8=0,"",Q8/TrAvia_act!Q4*1000)</f>
        <v>33.126842768967478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59.986538754520886</v>
      </c>
      <c r="C30" s="77">
        <f>IF(C10=0,"",C10/TrAvia_act!C6*1000)</f>
        <v>65.072263498821783</v>
      </c>
      <c r="D30" s="77">
        <f>IF(D10=0,"",D10/TrAvia_act!D6*1000)</f>
        <v>66.624476505050254</v>
      </c>
      <c r="E30" s="77">
        <f>IF(E10=0,"",E10/TrAvia_act!E6*1000)</f>
        <v>67.830398453012023</v>
      </c>
      <c r="F30" s="77">
        <f>IF(F10=0,"",F10/TrAvia_act!F6*1000)</f>
        <v>67.96298652317725</v>
      </c>
      <c r="G30" s="77">
        <f>IF(G10=0,"",G10/TrAvia_act!G6*1000)</f>
        <v>67.942484462246853</v>
      </c>
      <c r="H30" s="77">
        <f>IF(H10=0,"",H10/TrAvia_act!H6*1000)</f>
        <v>70.93082574592222</v>
      </c>
      <c r="I30" s="77">
        <f>IF(I10=0,"",I10/TrAvia_act!I6*1000)</f>
        <v>69.022602865348972</v>
      </c>
      <c r="J30" s="77">
        <f>IF(J10=0,"",J10/TrAvia_act!J6*1000)</f>
        <v>68.474045410286166</v>
      </c>
      <c r="K30" s="77">
        <f>IF(K10=0,"",K10/TrAvia_act!K6*1000)</f>
        <v>68.925153691011076</v>
      </c>
      <c r="L30" s="77">
        <f>IF(L10=0,"",L10/TrAvia_act!L6*1000)</f>
        <v>65.574601347332319</v>
      </c>
      <c r="M30" s="77">
        <f>IF(M10=0,"",M10/TrAvia_act!M6*1000)</f>
        <v>62.451897940069678</v>
      </c>
      <c r="N30" s="77">
        <f>IF(N10=0,"",N10/TrAvia_act!N6*1000)</f>
        <v>58.513924064536759</v>
      </c>
      <c r="O30" s="77">
        <f>IF(O10=0,"",O10/TrAvia_act!O6*1000)</f>
        <v>55.793107242891175</v>
      </c>
      <c r="P30" s="77">
        <f>IF(P10=0,"",P10/TrAvia_act!P6*1000)</f>
        <v>55.81546472951068</v>
      </c>
      <c r="Q30" s="77">
        <f>IF(Q10=0,"",Q10/TrAvia_act!Q6*1000)</f>
        <v>55.255060151058856</v>
      </c>
    </row>
    <row r="31" spans="1:17" ht="11.45" customHeight="1" x14ac:dyDescent="0.25">
      <c r="A31" s="116" t="s">
        <v>125</v>
      </c>
      <c r="B31" s="77">
        <f>IF(B11=0,"",B11/TrAvia_act!B7*1000)</f>
        <v>37.346216419218031</v>
      </c>
      <c r="C31" s="77">
        <f>IF(C11=0,"",C11/TrAvia_act!C7*1000)</f>
        <v>34.553116455694848</v>
      </c>
      <c r="D31" s="77">
        <f>IF(D11=0,"",D11/TrAvia_act!D7*1000)</f>
        <v>34.22691568333974</v>
      </c>
      <c r="E31" s="77">
        <f>IF(E11=0,"",E11/TrAvia_act!E7*1000)</f>
        <v>33.917249843282164</v>
      </c>
      <c r="F31" s="77">
        <f>IF(F11=0,"",F11/TrAvia_act!F7*1000)</f>
        <v>32.862058864208784</v>
      </c>
      <c r="G31" s="77">
        <f>IF(G11=0,"",G11/TrAvia_act!G7*1000)</f>
        <v>33.065535405613765</v>
      </c>
      <c r="H31" s="77">
        <f>IF(H11=0,"",H11/TrAvia_act!H7*1000)</f>
        <v>38.151667226389108</v>
      </c>
      <c r="I31" s="77">
        <f>IF(I11=0,"",I11/TrAvia_act!I7*1000)</f>
        <v>30.093842466470424</v>
      </c>
      <c r="J31" s="77">
        <f>IF(J11=0,"",J11/TrAvia_act!J7*1000)</f>
        <v>30.904799109470165</v>
      </c>
      <c r="K31" s="77">
        <f>IF(K11=0,"",K11/TrAvia_act!K7*1000)</f>
        <v>31.028262974147065</v>
      </c>
      <c r="L31" s="77">
        <f>IF(L11=0,"",L11/TrAvia_act!L7*1000)</f>
        <v>30.401746884055985</v>
      </c>
      <c r="M31" s="77">
        <f>IF(M11=0,"",M11/TrAvia_act!M7*1000)</f>
        <v>29.335260962396248</v>
      </c>
      <c r="N31" s="77">
        <f>IF(N11=0,"",N11/TrAvia_act!N7*1000)</f>
        <v>27.238572014763555</v>
      </c>
      <c r="O31" s="77">
        <f>IF(O11=0,"",O11/TrAvia_act!O7*1000)</f>
        <v>26.834583383383698</v>
      </c>
      <c r="P31" s="77">
        <f>IF(P11=0,"",P11/TrAvia_act!P7*1000)</f>
        <v>27.181189548438404</v>
      </c>
      <c r="Q31" s="77">
        <f>IF(Q11=0,"",Q11/TrAvia_act!Q7*1000)</f>
        <v>27.605279242956442</v>
      </c>
    </row>
    <row r="32" spans="1:17" ht="11.45" customHeight="1" x14ac:dyDescent="0.25">
      <c r="A32" s="128" t="s">
        <v>36</v>
      </c>
      <c r="B32" s="133">
        <f>IF(B12=0,"",B12/TrAvia_act!B8*1000)</f>
        <v>112.1665780581411</v>
      </c>
      <c r="C32" s="133">
        <f>IF(C12=0,"",C12/TrAvia_act!C8*1000)</f>
        <v>123.6140844857819</v>
      </c>
      <c r="D32" s="133">
        <f>IF(D12=0,"",D12/TrAvia_act!D8*1000)</f>
        <v>118.93211337246416</v>
      </c>
      <c r="E32" s="133">
        <f>IF(E12=0,"",E12/TrAvia_act!E8*1000)</f>
        <v>115.87523772273467</v>
      </c>
      <c r="F32" s="133">
        <f>IF(F12=0,"",F12/TrAvia_act!F8*1000)</f>
        <v>108.99119510255603</v>
      </c>
      <c r="G32" s="133">
        <f>IF(G12=0,"",G12/TrAvia_act!G8*1000)</f>
        <v>103.98288841943986</v>
      </c>
      <c r="H32" s="133">
        <f>IF(H12=0,"",H12/TrAvia_act!H8*1000)</f>
        <v>97.505973337226223</v>
      </c>
      <c r="I32" s="133">
        <f>IF(I12=0,"",I12/TrAvia_act!I8*1000)</f>
        <v>100.68255148169165</v>
      </c>
      <c r="J32" s="133">
        <f>IF(J12=0,"",J12/TrAvia_act!J8*1000)</f>
        <v>102.08695482768719</v>
      </c>
      <c r="K32" s="133">
        <f>IF(K12=0,"",K12/TrAvia_act!K8*1000)</f>
        <v>103.69542160732027</v>
      </c>
      <c r="L32" s="133">
        <f>IF(L12=0,"",L12/TrAvia_act!L8*1000)</f>
        <v>102.33191097243709</v>
      </c>
      <c r="M32" s="133">
        <f>IF(M12=0,"",M12/TrAvia_act!M8*1000)</f>
        <v>101.91620873638307</v>
      </c>
      <c r="N32" s="133">
        <f>IF(N12=0,"",N12/TrAvia_act!N8*1000)</f>
        <v>98.817576081392914</v>
      </c>
      <c r="O32" s="133">
        <f>IF(O12=0,"",O12/TrAvia_act!O8*1000)</f>
        <v>100.63361906421768</v>
      </c>
      <c r="P32" s="133">
        <f>IF(P12=0,"",P12/TrAvia_act!P8*1000)</f>
        <v>96.802898501655662</v>
      </c>
      <c r="Q32" s="133">
        <f>IF(Q12=0,"",Q12/TrAvia_act!Q8*1000)</f>
        <v>100.77412888658296</v>
      </c>
    </row>
    <row r="33" spans="1:17" ht="11.45" customHeight="1" x14ac:dyDescent="0.25">
      <c r="A33" s="95" t="s">
        <v>126</v>
      </c>
      <c r="B33" s="75">
        <f>IF(B13=0,"",B13/TrAvia_act!B9*1000)</f>
        <v>449.12913970869005</v>
      </c>
      <c r="C33" s="75">
        <f>IF(C13=0,"",C13/TrAvia_act!C9*1000)</f>
        <v>469.14581201584912</v>
      </c>
      <c r="D33" s="75">
        <f>IF(D13=0,"",D13/TrAvia_act!D9*1000)</f>
        <v>449.7665936587332</v>
      </c>
      <c r="E33" s="75">
        <f>IF(E13=0,"",E13/TrAvia_act!E9*1000)</f>
        <v>466.60730806002516</v>
      </c>
      <c r="F33" s="75">
        <f>IF(F13=0,"",F13/TrAvia_act!F9*1000)</f>
        <v>467.25916196737649</v>
      </c>
      <c r="G33" s="75">
        <f>IF(G13=0,"",G13/TrAvia_act!G9*1000)</f>
        <v>505.4841001983288</v>
      </c>
      <c r="H33" s="75">
        <f>IF(H13=0,"",H13/TrAvia_act!H9*1000)</f>
        <v>492.97204524341277</v>
      </c>
      <c r="I33" s="75">
        <f>IF(I13=0,"",I13/TrAvia_act!I9*1000)</f>
        <v>513.72312534188575</v>
      </c>
      <c r="J33" s="75">
        <f>IF(J13=0,"",J13/TrAvia_act!J9*1000)</f>
        <v>521.96469178709515</v>
      </c>
      <c r="K33" s="75">
        <f>IF(K13=0,"",K13/TrAvia_act!K9*1000)</f>
        <v>473.1799861006794</v>
      </c>
      <c r="L33" s="75">
        <f>IF(L13=0,"",L13/TrAvia_act!L9*1000)</f>
        <v>434.59057262772154</v>
      </c>
      <c r="M33" s="75">
        <f>IF(M13=0,"",M13/TrAvia_act!M9*1000)</f>
        <v>414.18568877657225</v>
      </c>
      <c r="N33" s="75">
        <f>IF(N13=0,"",N13/TrAvia_act!N9*1000)</f>
        <v>394.12767480574081</v>
      </c>
      <c r="O33" s="75">
        <f>IF(O13=0,"",O13/TrAvia_act!O9*1000)</f>
        <v>375.40340056691042</v>
      </c>
      <c r="P33" s="75">
        <f>IF(P13=0,"",P13/TrAvia_act!P9*1000)</f>
        <v>347.89426569861939</v>
      </c>
      <c r="Q33" s="75">
        <f>IF(Q13=0,"",Q13/TrAvia_act!Q9*1000)</f>
        <v>357.45194849503099</v>
      </c>
    </row>
    <row r="34" spans="1:17" ht="11.45" customHeight="1" x14ac:dyDescent="0.25">
      <c r="A34" s="93" t="s">
        <v>125</v>
      </c>
      <c r="B34" s="74">
        <f>IF(B14=0,"",B14/TrAvia_act!B10*1000)</f>
        <v>106.13706860220626</v>
      </c>
      <c r="C34" s="74">
        <f>IF(C14=0,"",C14/TrAvia_act!C10*1000)</f>
        <v>115.27234907197385</v>
      </c>
      <c r="D34" s="74">
        <f>IF(D14=0,"",D14/TrAvia_act!D10*1000)</f>
        <v>111.86376442766584</v>
      </c>
      <c r="E34" s="74">
        <f>IF(E14=0,"",E14/TrAvia_act!E10*1000)</f>
        <v>109.3680543131715</v>
      </c>
      <c r="F34" s="74">
        <f>IF(F14=0,"",F14/TrAvia_act!F10*1000)</f>
        <v>104.13774577611117</v>
      </c>
      <c r="G34" s="74">
        <f>IF(G14=0,"",G14/TrAvia_act!G10*1000)</f>
        <v>100.52220229417166</v>
      </c>
      <c r="H34" s="74">
        <f>IF(H14=0,"",H14/TrAvia_act!H10*1000)</f>
        <v>94.452882665267936</v>
      </c>
      <c r="I34" s="74">
        <f>IF(I14=0,"",I14/TrAvia_act!I10*1000)</f>
        <v>97.514969160058541</v>
      </c>
      <c r="J34" s="74">
        <f>IF(J14=0,"",J14/TrAvia_act!J10*1000)</f>
        <v>98.606469868158158</v>
      </c>
      <c r="K34" s="74">
        <f>IF(K14=0,"",K14/TrAvia_act!K10*1000)</f>
        <v>99.673134298321486</v>
      </c>
      <c r="L34" s="74">
        <f>IF(L14=0,"",L14/TrAvia_act!L10*1000)</f>
        <v>95.289851147852232</v>
      </c>
      <c r="M34" s="74">
        <f>IF(M14=0,"",M14/TrAvia_act!M10*1000)</f>
        <v>96.134846918822745</v>
      </c>
      <c r="N34" s="74">
        <f>IF(N14=0,"",N14/TrAvia_act!N10*1000)</f>
        <v>93.613399373559048</v>
      </c>
      <c r="O34" s="74">
        <f>IF(O14=0,"",O14/TrAvia_act!O10*1000)</f>
        <v>95.646501295678846</v>
      </c>
      <c r="P34" s="74">
        <f>IF(P14=0,"",P14/TrAvia_act!P10*1000)</f>
        <v>92.050985889298218</v>
      </c>
      <c r="Q34" s="74">
        <f>IF(Q14=0,"",Q14/TrAvia_act!Q10*1000)</f>
        <v>96.334846399378449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8616.26875850746</v>
      </c>
      <c r="C37" s="134">
        <f>IF(C8=0,"",1000000*C8/TrAvia_act!C22)</f>
        <v>8330.5242317364064</v>
      </c>
      <c r="D37" s="134">
        <f>IF(D8=0,"",1000000*D8/TrAvia_act!D22)</f>
        <v>8276.3982809070403</v>
      </c>
      <c r="E37" s="134">
        <f>IF(E8=0,"",1000000*E8/TrAvia_act!E22)</f>
        <v>7814.3632563841002</v>
      </c>
      <c r="F37" s="134">
        <f>IF(F8=0,"",1000000*F8/TrAvia_act!F22)</f>
        <v>7679.7467183794033</v>
      </c>
      <c r="G37" s="134">
        <f>IF(G8=0,"",1000000*G8/TrAvia_act!G22)</f>
        <v>7472.422604581544</v>
      </c>
      <c r="H37" s="134">
        <f>IF(H8=0,"",1000000*H8/TrAvia_act!H22)</f>
        <v>6460.4554673131488</v>
      </c>
      <c r="I37" s="134">
        <f>IF(I8=0,"",1000000*I8/TrAvia_act!I22)</f>
        <v>7085.0499639869468</v>
      </c>
      <c r="J37" s="134">
        <f>IF(J8=0,"",1000000*J8/TrAvia_act!J22)</f>
        <v>7218.4283073036122</v>
      </c>
      <c r="K37" s="134">
        <f>IF(K8=0,"",1000000*K8/TrAvia_act!K22)</f>
        <v>7395.9301805778487</v>
      </c>
      <c r="L37" s="134">
        <f>IF(L8=0,"",1000000*L8/TrAvia_act!L22)</f>
        <v>7110.5420934533595</v>
      </c>
      <c r="M37" s="134">
        <f>IF(M8=0,"",1000000*M8/TrAvia_act!M22)</f>
        <v>6963.7796651028711</v>
      </c>
      <c r="N37" s="134">
        <f>IF(N8=0,"",1000000*N8/TrAvia_act!N22)</f>
        <v>6715.5626550865591</v>
      </c>
      <c r="O37" s="134">
        <f>IF(O8=0,"",1000000*O8/TrAvia_act!O22)</f>
        <v>6707.8137542469649</v>
      </c>
      <c r="P37" s="134">
        <f>IF(P8=0,"",1000000*P8/TrAvia_act!P22)</f>
        <v>6687.3213555164557</v>
      </c>
      <c r="Q37" s="134">
        <f>IF(Q8=0,"",1000000*Q8/TrAvia_act!Q22)</f>
        <v>6814.1153741240551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3622.6347130050913</v>
      </c>
      <c r="C39" s="77">
        <f>IF(C10=0,"",1000000*C10/TrAvia_act!C24)</f>
        <v>3930.9843729000399</v>
      </c>
      <c r="D39" s="77">
        <f>IF(D10=0,"",1000000*D10/TrAvia_act!D24)</f>
        <v>3916.3722464648363</v>
      </c>
      <c r="E39" s="77">
        <f>IF(E10=0,"",1000000*E10/TrAvia_act!E24)</f>
        <v>3717.1948539802984</v>
      </c>
      <c r="F39" s="77">
        <f>IF(F10=0,"",1000000*F10/TrAvia_act!F24)</f>
        <v>3552.2160672648606</v>
      </c>
      <c r="G39" s="77">
        <f>IF(G10=0,"",1000000*G10/TrAvia_act!G24)</f>
        <v>3495.9218019386744</v>
      </c>
      <c r="H39" s="77">
        <f>IF(H10=0,"",1000000*H10/TrAvia_act!H24)</f>
        <v>3268.8384277520045</v>
      </c>
      <c r="I39" s="77">
        <f>IF(I10=0,"",1000000*I10/TrAvia_act!I24)</f>
        <v>3455.5333936594907</v>
      </c>
      <c r="J39" s="77">
        <f>IF(J10=0,"",1000000*J10/TrAvia_act!J24)</f>
        <v>3389.8800800698646</v>
      </c>
      <c r="K39" s="77">
        <f>IF(K10=0,"",1000000*K10/TrAvia_act!K24)</f>
        <v>3432.2386021926782</v>
      </c>
      <c r="L39" s="77">
        <f>IF(L10=0,"",1000000*L10/TrAvia_act!L24)</f>
        <v>3438.3419951589644</v>
      </c>
      <c r="M39" s="77">
        <f>IF(M10=0,"",1000000*M10/TrAvia_act!M24)</f>
        <v>3488.6196339785974</v>
      </c>
      <c r="N39" s="77">
        <f>IF(N10=0,"",1000000*N10/TrAvia_act!N24)</f>
        <v>3327.8716963907777</v>
      </c>
      <c r="O39" s="77">
        <f>IF(O10=0,"",1000000*O10/TrAvia_act!O24)</f>
        <v>3293.1118183257004</v>
      </c>
      <c r="P39" s="77">
        <f>IF(P10=0,"",1000000*P10/TrAvia_act!P24)</f>
        <v>3315.6078340931185</v>
      </c>
      <c r="Q39" s="77">
        <f>IF(Q10=0,"",1000000*Q10/TrAvia_act!Q24)</f>
        <v>3352.7962410334917</v>
      </c>
    </row>
    <row r="40" spans="1:17" ht="11.45" customHeight="1" x14ac:dyDescent="0.25">
      <c r="A40" s="116" t="s">
        <v>125</v>
      </c>
      <c r="B40" s="77">
        <f>IF(B11=0,"",1000000*B11/TrAvia_act!B25)</f>
        <v>17295.969100675007</v>
      </c>
      <c r="C40" s="77">
        <f>IF(C11=0,"",1000000*C11/TrAvia_act!C25)</f>
        <v>16047.868068867092</v>
      </c>
      <c r="D40" s="77">
        <f>IF(D11=0,"",1000000*D11/TrAvia_act!D25)</f>
        <v>15997.64103249361</v>
      </c>
      <c r="E40" s="77">
        <f>IF(E11=0,"",1000000*E11/TrAvia_act!E25)</f>
        <v>15384.10629001266</v>
      </c>
      <c r="F40" s="77">
        <f>IF(F11=0,"",1000000*F11/TrAvia_act!F25)</f>
        <v>15213.761232731815</v>
      </c>
      <c r="G40" s="77">
        <f>IF(G11=0,"",1000000*G11/TrAvia_act!G25)</f>
        <v>14747.98745728183</v>
      </c>
      <c r="H40" s="77">
        <f>IF(H11=0,"",1000000*H11/TrAvia_act!H25)</f>
        <v>12642.833707464348</v>
      </c>
      <c r="I40" s="77">
        <f>IF(I11=0,"",1000000*I11/TrAvia_act!I25)</f>
        <v>14934.66117633238</v>
      </c>
      <c r="J40" s="77">
        <f>IF(J11=0,"",1000000*J11/TrAvia_act!J25)</f>
        <v>15007.187891619264</v>
      </c>
      <c r="K40" s="77">
        <f>IF(K11=0,"",1000000*K11/TrAvia_act!K25)</f>
        <v>15404.53652542985</v>
      </c>
      <c r="L40" s="77">
        <f>IF(L11=0,"",1000000*L11/TrAvia_act!L25)</f>
        <v>14315.277888341539</v>
      </c>
      <c r="M40" s="77">
        <f>IF(M11=0,"",1000000*M11/TrAvia_act!M25)</f>
        <v>13974.311479599306</v>
      </c>
      <c r="N40" s="77">
        <f>IF(N11=0,"",1000000*N11/TrAvia_act!N25)</f>
        <v>13503.245371645622</v>
      </c>
      <c r="O40" s="77">
        <f>IF(O11=0,"",1000000*O11/TrAvia_act!O25)</f>
        <v>13474.109169454628</v>
      </c>
      <c r="P40" s="77">
        <f>IF(P11=0,"",1000000*P11/TrAvia_act!P25)</f>
        <v>13667.887250366233</v>
      </c>
      <c r="Q40" s="77">
        <f>IF(Q11=0,"",1000000*Q11/TrAvia_act!Q25)</f>
        <v>14067.71563463687</v>
      </c>
    </row>
    <row r="41" spans="1:17" ht="11.45" customHeight="1" x14ac:dyDescent="0.25">
      <c r="A41" s="128" t="s">
        <v>18</v>
      </c>
      <c r="B41" s="133">
        <f>IF(B12=0,"",1000000*B12/TrAvia_act!B26)</f>
        <v>15468.609998618829</v>
      </c>
      <c r="C41" s="133">
        <f>IF(C12=0,"",1000000*C12/TrAvia_act!C26)</f>
        <v>16100.140047447265</v>
      </c>
      <c r="D41" s="133">
        <f>IF(D12=0,"",1000000*D12/TrAvia_act!D26)</f>
        <v>16091.172335923955</v>
      </c>
      <c r="E41" s="133">
        <f>IF(E12=0,"",1000000*E12/TrAvia_act!E26)</f>
        <v>15307.542630895749</v>
      </c>
      <c r="F41" s="133">
        <f>IF(F12=0,"",1000000*F12/TrAvia_act!F26)</f>
        <v>15125.911960789788</v>
      </c>
      <c r="G41" s="133">
        <f>IF(G12=0,"",1000000*G12/TrAvia_act!G26)</f>
        <v>14949.509930738448</v>
      </c>
      <c r="H41" s="133">
        <f>IF(H12=0,"",1000000*H12/TrAvia_act!H26)</f>
        <v>14246.230264180507</v>
      </c>
      <c r="I41" s="133">
        <f>IF(I12=0,"",1000000*I12/TrAvia_act!I26)</f>
        <v>15474.48206465674</v>
      </c>
      <c r="J41" s="133">
        <f>IF(J12=0,"",1000000*J12/TrAvia_act!J26)</f>
        <v>15125.795064038926</v>
      </c>
      <c r="K41" s="133">
        <f>IF(K12=0,"",1000000*K12/TrAvia_act!K26)</f>
        <v>15078.973754520212</v>
      </c>
      <c r="L41" s="133">
        <f>IF(L12=0,"",1000000*L12/TrAvia_act!L26)</f>
        <v>13272.918592443313</v>
      </c>
      <c r="M41" s="133">
        <f>IF(M12=0,"",1000000*M12/TrAvia_act!M26)</f>
        <v>13792.020713371328</v>
      </c>
      <c r="N41" s="133">
        <f>IF(N12=0,"",1000000*N12/TrAvia_act!N26)</f>
        <v>13169.580987495574</v>
      </c>
      <c r="O41" s="133">
        <f>IF(O12=0,"",1000000*O12/TrAvia_act!O26)</f>
        <v>12924.004294313991</v>
      </c>
      <c r="P41" s="133">
        <f>IF(P12=0,"",1000000*P12/TrAvia_act!P26)</f>
        <v>12921.69840876064</v>
      </c>
      <c r="Q41" s="133">
        <f>IF(Q12=0,"",1000000*Q12/TrAvia_act!Q26)</f>
        <v>13408.195045122087</v>
      </c>
    </row>
    <row r="42" spans="1:17" ht="11.45" customHeight="1" x14ac:dyDescent="0.25">
      <c r="A42" s="95" t="s">
        <v>126</v>
      </c>
      <c r="B42" s="75">
        <f>IF(B13=0,"",1000000*B13/TrAvia_act!B27)</f>
        <v>5512.8228933473256</v>
      </c>
      <c r="C42" s="75">
        <f>IF(C13=0,"",1000000*C13/TrAvia_act!C27)</f>
        <v>5905.2178067847826</v>
      </c>
      <c r="D42" s="75">
        <f>IF(D13=0,"",1000000*D13/TrAvia_act!D27)</f>
        <v>5748.3571732993578</v>
      </c>
      <c r="E42" s="75">
        <f>IF(E13=0,"",1000000*E13/TrAvia_act!E27)</f>
        <v>4910.2996788354812</v>
      </c>
      <c r="F42" s="75">
        <f>IF(F13=0,"",1000000*F13/TrAvia_act!F27)</f>
        <v>4440.1487422101563</v>
      </c>
      <c r="G42" s="75">
        <f>IF(G13=0,"",1000000*G13/TrAvia_act!G27)</f>
        <v>3721.3832488329112</v>
      </c>
      <c r="H42" s="75">
        <f>IF(H13=0,"",1000000*H13/TrAvia_act!H27)</f>
        <v>3500.8583321009241</v>
      </c>
      <c r="I42" s="75">
        <f>IF(I13=0,"",1000000*I13/TrAvia_act!I27)</f>
        <v>3832.7464441477609</v>
      </c>
      <c r="J42" s="75">
        <f>IF(J13=0,"",1000000*J13/TrAvia_act!J27)</f>
        <v>3823.8713514877882</v>
      </c>
      <c r="K42" s="75">
        <f>IF(K13=0,"",1000000*K13/TrAvia_act!K27)</f>
        <v>4239.4757518655497</v>
      </c>
      <c r="L42" s="75">
        <f>IF(L13=0,"",1000000*L13/TrAvia_act!L27)</f>
        <v>4246.8007192495679</v>
      </c>
      <c r="M42" s="75">
        <f>IF(M13=0,"",1000000*M13/TrAvia_act!M27)</f>
        <v>4272.9264856414975</v>
      </c>
      <c r="N42" s="75">
        <f>IF(N13=0,"",1000000*N13/TrAvia_act!N27)</f>
        <v>4001.7824566587637</v>
      </c>
      <c r="O42" s="75">
        <f>IF(O13=0,"",1000000*O13/TrAvia_act!O27)</f>
        <v>3899.6981252288042</v>
      </c>
      <c r="P42" s="75">
        <f>IF(P13=0,"",1000000*P13/TrAvia_act!P27)</f>
        <v>3884.5237644628392</v>
      </c>
      <c r="Q42" s="75">
        <f>IF(Q13=0,"",1000000*Q13/TrAvia_act!Q27)</f>
        <v>3929.393887691796</v>
      </c>
    </row>
    <row r="43" spans="1:17" ht="11.45" customHeight="1" x14ac:dyDescent="0.25">
      <c r="A43" s="93" t="s">
        <v>125</v>
      </c>
      <c r="B43" s="74">
        <f>IF(B14=0,"",1000000*B14/TrAvia_act!B28)</f>
        <v>17918.899298124121</v>
      </c>
      <c r="C43" s="74">
        <f>IF(C14=0,"",1000000*C14/TrAvia_act!C28)</f>
        <v>19389.083962847028</v>
      </c>
      <c r="D43" s="74">
        <f>IF(D14=0,"",1000000*D14/TrAvia_act!D28)</f>
        <v>19032.92002570054</v>
      </c>
      <c r="E43" s="74">
        <f>IF(E14=0,"",1000000*E14/TrAvia_act!E28)</f>
        <v>18389.773739287699</v>
      </c>
      <c r="F43" s="74">
        <f>IF(F14=0,"",1000000*F14/TrAvia_act!F28)</f>
        <v>17717.756370638905</v>
      </c>
      <c r="G43" s="74">
        <f>IF(G14=0,"",1000000*G14/TrAvia_act!G28)</f>
        <v>17198.659637001336</v>
      </c>
      <c r="H43" s="74">
        <f>IF(H14=0,"",1000000*H14/TrAvia_act!H28)</f>
        <v>16256.802036046256</v>
      </c>
      <c r="I43" s="74">
        <f>IF(I14=0,"",1000000*I14/TrAvia_act!I28)</f>
        <v>17639.076343383786</v>
      </c>
      <c r="J43" s="74">
        <f>IF(J14=0,"",1000000*J14/TrAvia_act!J28)</f>
        <v>17379.750140720265</v>
      </c>
      <c r="K43" s="74">
        <f>IF(K14=0,"",1000000*K14/TrAvia_act!K28)</f>
        <v>17374.817374766251</v>
      </c>
      <c r="L43" s="74">
        <f>IF(L14=0,"",1000000*L14/TrAvia_act!L28)</f>
        <v>16704.851501556004</v>
      </c>
      <c r="M43" s="74">
        <f>IF(M14=0,"",1000000*M14/TrAvia_act!M28)</f>
        <v>16772.472933571098</v>
      </c>
      <c r="N43" s="74">
        <f>IF(N14=0,"",1000000*N14/TrAvia_act!N28)</f>
        <v>15866.48104831413</v>
      </c>
      <c r="O43" s="74">
        <f>IF(O14=0,"",1000000*O14/TrAvia_act!O28)</f>
        <v>15475.095171975023</v>
      </c>
      <c r="P43" s="74">
        <f>IF(P14=0,"",1000000*P14/TrAvia_act!P28)</f>
        <v>15501.056802720354</v>
      </c>
      <c r="Q43" s="74">
        <f>IF(Q14=0,"",1000000*Q14/TrAvia_act!Q28)</f>
        <v>15864.035976186964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0.88339244964380903</v>
      </c>
      <c r="C46" s="129">
        <f t="shared" si="5"/>
        <v>0.86632866832752997</v>
      </c>
      <c r="D46" s="129">
        <f t="shared" si="5"/>
        <v>0.86898411288412403</v>
      </c>
      <c r="E46" s="129">
        <f t="shared" si="5"/>
        <v>0.86203233055188144</v>
      </c>
      <c r="F46" s="129">
        <f t="shared" si="5"/>
        <v>0.86626399438922075</v>
      </c>
      <c r="G46" s="129">
        <f t="shared" si="5"/>
        <v>0.87196878836213731</v>
      </c>
      <c r="H46" s="129">
        <f t="shared" si="5"/>
        <v>0.87343447583220879</v>
      </c>
      <c r="I46" s="129">
        <f t="shared" si="5"/>
        <v>0.86894031245094971</v>
      </c>
      <c r="J46" s="129">
        <f t="shared" si="5"/>
        <v>0.86347262483411702</v>
      </c>
      <c r="K46" s="129">
        <f t="shared" si="5"/>
        <v>0.87673555983885954</v>
      </c>
      <c r="L46" s="129">
        <f t="shared" si="5"/>
        <v>0.85616611237978169</v>
      </c>
      <c r="M46" s="129">
        <f t="shared" si="5"/>
        <v>0.85924772502383906</v>
      </c>
      <c r="N46" s="129">
        <f t="shared" si="5"/>
        <v>0.86274621645271732</v>
      </c>
      <c r="O46" s="129">
        <f t="shared" si="5"/>
        <v>0.85866209273171357</v>
      </c>
      <c r="P46" s="129">
        <f t="shared" si="5"/>
        <v>0.86161619663619315</v>
      </c>
      <c r="Q46" s="129">
        <f t="shared" si="5"/>
        <v>0.86225797905074764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0.23577040385174983</v>
      </c>
      <c r="C48" s="52">
        <f t="shared" si="7"/>
        <v>0.2603685847020657</v>
      </c>
      <c r="D48" s="52">
        <f t="shared" si="7"/>
        <v>0.26280224988989531</v>
      </c>
      <c r="E48" s="52">
        <f t="shared" si="7"/>
        <v>0.26605444650830085</v>
      </c>
      <c r="F48" s="52">
        <f t="shared" si="7"/>
        <v>0.25886485663397296</v>
      </c>
      <c r="G48" s="52">
        <f t="shared" si="7"/>
        <v>0.26377624565942809</v>
      </c>
      <c r="H48" s="52">
        <f t="shared" si="7"/>
        <v>0.29146840820040354</v>
      </c>
      <c r="I48" s="52">
        <f t="shared" si="7"/>
        <v>0.28980200064273948</v>
      </c>
      <c r="J48" s="52">
        <f t="shared" si="7"/>
        <v>0.2718648516866497</v>
      </c>
      <c r="K48" s="52">
        <f t="shared" si="7"/>
        <v>0.27216528013522684</v>
      </c>
      <c r="L48" s="52">
        <f t="shared" si="7"/>
        <v>0.27423058153890251</v>
      </c>
      <c r="M48" s="52">
        <f t="shared" si="7"/>
        <v>0.28779342263145119</v>
      </c>
      <c r="N48" s="52">
        <f t="shared" si="7"/>
        <v>0.28519269587944851</v>
      </c>
      <c r="O48" s="52">
        <f t="shared" si="7"/>
        <v>0.28016146712617734</v>
      </c>
      <c r="P48" s="52">
        <f t="shared" si="7"/>
        <v>0.28805768325986419</v>
      </c>
      <c r="Q48" s="52">
        <f t="shared" si="7"/>
        <v>0.28721003521682553</v>
      </c>
    </row>
    <row r="49" spans="1:17" ht="11.45" customHeight="1" x14ac:dyDescent="0.25">
      <c r="A49" s="116" t="s">
        <v>125</v>
      </c>
      <c r="B49" s="52">
        <f t="shared" ref="B49:Q49" si="8">IF(B11=0,0,B11/B$7)</f>
        <v>0.64762204579205929</v>
      </c>
      <c r="C49" s="52">
        <f t="shared" si="8"/>
        <v>0.60596008362546427</v>
      </c>
      <c r="D49" s="52">
        <f t="shared" si="8"/>
        <v>0.60618186299422872</v>
      </c>
      <c r="E49" s="52">
        <f t="shared" si="8"/>
        <v>0.59597788404358054</v>
      </c>
      <c r="F49" s="52">
        <f t="shared" si="8"/>
        <v>0.60739913775524779</v>
      </c>
      <c r="G49" s="52">
        <f t="shared" si="8"/>
        <v>0.60819254270270928</v>
      </c>
      <c r="H49" s="52">
        <f t="shared" si="8"/>
        <v>0.58196606763180525</v>
      </c>
      <c r="I49" s="52">
        <f t="shared" si="8"/>
        <v>0.5791383118082104</v>
      </c>
      <c r="J49" s="52">
        <f t="shared" si="8"/>
        <v>0.59160777314746738</v>
      </c>
      <c r="K49" s="52">
        <f t="shared" si="8"/>
        <v>0.60457027970363264</v>
      </c>
      <c r="L49" s="52">
        <f t="shared" si="8"/>
        <v>0.58193553084087912</v>
      </c>
      <c r="M49" s="52">
        <f t="shared" si="8"/>
        <v>0.57145430239238793</v>
      </c>
      <c r="N49" s="52">
        <f t="shared" si="8"/>
        <v>0.57755352057326892</v>
      </c>
      <c r="O49" s="52">
        <f t="shared" si="8"/>
        <v>0.57850062560553617</v>
      </c>
      <c r="P49" s="52">
        <f t="shared" si="8"/>
        <v>0.57355851337632902</v>
      </c>
      <c r="Q49" s="52">
        <f t="shared" si="8"/>
        <v>0.5750479438339221</v>
      </c>
    </row>
    <row r="50" spans="1:17" ht="11.45" customHeight="1" x14ac:dyDescent="0.25">
      <c r="A50" s="128" t="s">
        <v>18</v>
      </c>
      <c r="B50" s="127">
        <f t="shared" ref="B50:Q50" si="9">IF(B12=0,0,B12/B$7)</f>
        <v>0.11660755035619096</v>
      </c>
      <c r="C50" s="127">
        <f t="shared" si="9"/>
        <v>0.13367133167247003</v>
      </c>
      <c r="D50" s="127">
        <f t="shared" si="9"/>
        <v>0.13101588711587595</v>
      </c>
      <c r="E50" s="127">
        <f t="shared" si="9"/>
        <v>0.13796766944811856</v>
      </c>
      <c r="F50" s="127">
        <f t="shared" si="9"/>
        <v>0.13373600561077928</v>
      </c>
      <c r="G50" s="127">
        <f t="shared" si="9"/>
        <v>0.1280312116378626</v>
      </c>
      <c r="H50" s="127">
        <f t="shared" si="9"/>
        <v>0.12656552416779121</v>
      </c>
      <c r="I50" s="127">
        <f t="shared" si="9"/>
        <v>0.13105968754905017</v>
      </c>
      <c r="J50" s="127">
        <f t="shared" si="9"/>
        <v>0.13652737516588287</v>
      </c>
      <c r="K50" s="127">
        <f t="shared" si="9"/>
        <v>0.12326444016114041</v>
      </c>
      <c r="L50" s="127">
        <f t="shared" si="9"/>
        <v>0.14383388762021834</v>
      </c>
      <c r="M50" s="127">
        <f t="shared" si="9"/>
        <v>0.140752274976161</v>
      </c>
      <c r="N50" s="127">
        <f t="shared" si="9"/>
        <v>0.13725378354728271</v>
      </c>
      <c r="O50" s="127">
        <f t="shared" si="9"/>
        <v>0.14133790726828646</v>
      </c>
      <c r="P50" s="127">
        <f t="shared" si="9"/>
        <v>0.13838380336380682</v>
      </c>
      <c r="Q50" s="127">
        <f t="shared" si="9"/>
        <v>0.13774202094925234</v>
      </c>
    </row>
    <row r="51" spans="1:17" ht="11.45" customHeight="1" x14ac:dyDescent="0.25">
      <c r="A51" s="95" t="s">
        <v>126</v>
      </c>
      <c r="B51" s="48">
        <f t="shared" ref="B51:Q51" si="10">IF(B13=0,0,B13/B$7)</f>
        <v>8.2079052490555502E-3</v>
      </c>
      <c r="C51" s="48">
        <f t="shared" si="10"/>
        <v>1.1958771735884548E-2</v>
      </c>
      <c r="D51" s="48">
        <f t="shared" si="10"/>
        <v>1.0364257010237259E-2</v>
      </c>
      <c r="E51" s="48">
        <f t="shared" si="10"/>
        <v>1.0119803994043044E-2</v>
      </c>
      <c r="F51" s="48">
        <f t="shared" si="10"/>
        <v>7.6632570748621865E-3</v>
      </c>
      <c r="G51" s="48">
        <f t="shared" si="10"/>
        <v>5.3187493778781691E-3</v>
      </c>
      <c r="H51" s="48">
        <f t="shared" si="10"/>
        <v>4.9022672804260115E-3</v>
      </c>
      <c r="I51" s="48">
        <f t="shared" si="10"/>
        <v>5.0893387096617275E-3</v>
      </c>
      <c r="J51" s="48">
        <f t="shared" si="10"/>
        <v>5.7388170564832003E-3</v>
      </c>
      <c r="K51" s="48">
        <f t="shared" si="10"/>
        <v>6.0573003500134252E-3</v>
      </c>
      <c r="L51" s="48">
        <f t="shared" si="10"/>
        <v>1.2677842813790563E-2</v>
      </c>
      <c r="M51" s="48">
        <f t="shared" si="10"/>
        <v>1.0397785468570732E-2</v>
      </c>
      <c r="N51" s="48">
        <f t="shared" si="10"/>
        <v>9.4801233204291815E-3</v>
      </c>
      <c r="O51" s="48">
        <f t="shared" si="10"/>
        <v>9.3990202608785454E-3</v>
      </c>
      <c r="P51" s="48">
        <f t="shared" si="10"/>
        <v>9.2371629129875798E-3</v>
      </c>
      <c r="Q51" s="48">
        <f t="shared" si="10"/>
        <v>8.306394072110734E-3</v>
      </c>
    </row>
    <row r="52" spans="1:17" ht="11.45" customHeight="1" x14ac:dyDescent="0.25">
      <c r="A52" s="93" t="s">
        <v>125</v>
      </c>
      <c r="B52" s="46">
        <f t="shared" ref="B52:Q52" si="11">IF(B14=0,0,B14/B$7)</f>
        <v>0.1083996451071354</v>
      </c>
      <c r="C52" s="46">
        <f t="shared" si="11"/>
        <v>0.12171255993658547</v>
      </c>
      <c r="D52" s="46">
        <f t="shared" si="11"/>
        <v>0.12065163010563869</v>
      </c>
      <c r="E52" s="46">
        <f t="shared" si="11"/>
        <v>0.1278478654540755</v>
      </c>
      <c r="F52" s="46">
        <f t="shared" si="11"/>
        <v>0.12607274853591707</v>
      </c>
      <c r="G52" s="46">
        <f t="shared" si="11"/>
        <v>0.12271246225998442</v>
      </c>
      <c r="H52" s="46">
        <f t="shared" si="11"/>
        <v>0.12166325688736519</v>
      </c>
      <c r="I52" s="46">
        <f t="shared" si="11"/>
        <v>0.12597034883938846</v>
      </c>
      <c r="J52" s="46">
        <f t="shared" si="11"/>
        <v>0.13078855810939966</v>
      </c>
      <c r="K52" s="46">
        <f t="shared" si="11"/>
        <v>0.11720713981112697</v>
      </c>
      <c r="L52" s="46">
        <f t="shared" si="11"/>
        <v>0.13115604480642779</v>
      </c>
      <c r="M52" s="46">
        <f t="shared" si="11"/>
        <v>0.13035448950759027</v>
      </c>
      <c r="N52" s="46">
        <f t="shared" si="11"/>
        <v>0.12777366022685352</v>
      </c>
      <c r="O52" s="46">
        <f t="shared" si="11"/>
        <v>0.13193888700740791</v>
      </c>
      <c r="P52" s="46">
        <f t="shared" si="11"/>
        <v>0.12914664045081925</v>
      </c>
      <c r="Q52" s="46">
        <f t="shared" si="11"/>
        <v>0.12943562687714161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311.38140655681713</v>
      </c>
      <c r="C54" s="68">
        <f>IF(TrAvia_act!C39=0,"",(SUMPRODUCT(C56:C58,TrAvia_act!C14:C16)+SUMPRODUCT(C60:C61,TrAvia_act!C18:C19))/TrAvia_act!C12)</f>
        <v>282.1857797963367</v>
      </c>
      <c r="D54" s="68">
        <f>IF(TrAvia_act!D39=0,"",(SUMPRODUCT(D56:D58,TrAvia_act!D14:D16)+SUMPRODUCT(D60:D61,TrAvia_act!D18:D19))/TrAvia_act!D12)</f>
        <v>278.60382809743027</v>
      </c>
      <c r="E54" s="68">
        <f>IF(TrAvia_act!E39=0,"",(SUMPRODUCT(E56:E58,TrAvia_act!E14:E16)+SUMPRODUCT(E60:E61,TrAvia_act!E18:E19))/TrAvia_act!E12)</f>
        <v>277.56905980970686</v>
      </c>
      <c r="F54" s="68">
        <f>IF(TrAvia_act!F39=0,"",(SUMPRODUCT(F56:F58,TrAvia_act!F14:F16)+SUMPRODUCT(F60:F61,TrAvia_act!F18:F19))/TrAvia_act!F12)</f>
        <v>279.34423414308685</v>
      </c>
      <c r="G54" s="68">
        <f>IF(TrAvia_act!G39=0,"",(SUMPRODUCT(G56:G58,TrAvia_act!G14:G16)+SUMPRODUCT(G60:G61,TrAvia_act!G18:G19))/TrAvia_act!G12)</f>
        <v>280.26429456885222</v>
      </c>
      <c r="H54" s="68">
        <f>IF(TrAvia_act!H39=0,"",(SUMPRODUCT(H56:H58,TrAvia_act!H14:H16)+SUMPRODUCT(H60:H61,TrAvia_act!H18:H19))/TrAvia_act!H12)</f>
        <v>294.79029389366178</v>
      </c>
      <c r="I54" s="68">
        <f>IF(TrAvia_act!I39=0,"",(SUMPRODUCT(I56:I58,TrAvia_act!I14:I16)+SUMPRODUCT(I60:I61,TrAvia_act!I18:I19))/TrAvia_act!I12)</f>
        <v>274.23565162404719</v>
      </c>
      <c r="J54" s="68">
        <f>IF(TrAvia_act!J39=0,"",(SUMPRODUCT(J56:J58,TrAvia_act!J14:J16)+SUMPRODUCT(J60:J61,TrAvia_act!J18:J19))/TrAvia_act!J12)</f>
        <v>276.29311370325087</v>
      </c>
      <c r="K54" s="68">
        <f>IF(TrAvia_act!K39=0,"",(SUMPRODUCT(K56:K58,TrAvia_act!K14:K16)+SUMPRODUCT(K60:K61,TrAvia_act!K18:K19))/TrAvia_act!K12)</f>
        <v>277.3379754742412</v>
      </c>
      <c r="L54" s="68">
        <f>IF(TrAvia_act!L39=0,"",(SUMPRODUCT(L56:L58,TrAvia_act!L14:L16)+SUMPRODUCT(L60:L61,TrAvia_act!L18:L19))/TrAvia_act!L12)</f>
        <v>289.00602379270924</v>
      </c>
      <c r="M54" s="68">
        <f>IF(TrAvia_act!M39=0,"",(SUMPRODUCT(M56:M58,TrAvia_act!M14:M16)+SUMPRODUCT(M60:M61,TrAvia_act!M18:M19))/TrAvia_act!M12)</f>
        <v>284.06977238936958</v>
      </c>
      <c r="N54" s="68">
        <f>IF(TrAvia_act!N39=0,"",(SUMPRODUCT(N56:N58,TrAvia_act!N14:N16)+SUMPRODUCT(N60:N61,TrAvia_act!N18:N19))/TrAvia_act!N12)</f>
        <v>286.87672178172602</v>
      </c>
      <c r="O54" s="68">
        <f>IF(TrAvia_act!O39=0,"",(SUMPRODUCT(O56:O58,TrAvia_act!O14:O16)+SUMPRODUCT(O60:O61,TrAvia_act!O18:O19))/TrAvia_act!O12)</f>
        <v>290.25551234698725</v>
      </c>
      <c r="P54" s="68">
        <f>IF(TrAvia_act!P39=0,"",(SUMPRODUCT(P56:P58,TrAvia_act!P14:P16)+SUMPRODUCT(P60:P61,TrAvia_act!P18:P19))/TrAvia_act!P12)</f>
        <v>291.94662522335199</v>
      </c>
      <c r="Q54" s="68">
        <f>IF(TrAvia_act!Q39=0,"",(SUMPRODUCT(Q56:Q58,TrAvia_act!Q14:Q16)+SUMPRODUCT(Q60:Q61,TrAvia_act!Q18:Q19))/TrAvia_act!Q12)</f>
        <v>291.59810825973744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307.98281377452503</v>
      </c>
      <c r="C55" s="134">
        <f>IF(TrAvia_act!C40=0,"",SUMPRODUCT(C56:C58,TrAvia_act!C14:C16)/TrAvia_act!C13)</f>
        <v>274.94656291075586</v>
      </c>
      <c r="D55" s="134">
        <f>IF(TrAvia_act!D40=0,"",SUMPRODUCT(D56:D58,TrAvia_act!D14:D16)/TrAvia_act!D13)</f>
        <v>271.58354552049076</v>
      </c>
      <c r="E55" s="134">
        <f>IF(TrAvia_act!E40=0,"",SUMPRODUCT(E56:E58,TrAvia_act!E14:E16)/TrAvia_act!E13)</f>
        <v>270.3876284761817</v>
      </c>
      <c r="F55" s="134">
        <f>IF(TrAvia_act!F40=0,"",SUMPRODUCT(F56:F58,TrAvia_act!F14:F16)/TrAvia_act!F13)</f>
        <v>273.36380190579263</v>
      </c>
      <c r="G55" s="134">
        <f>IF(TrAvia_act!G40=0,"",SUMPRODUCT(G56:G58,TrAvia_act!G14:G16)/TrAvia_act!G13)</f>
        <v>275.09202969979111</v>
      </c>
      <c r="H55" s="134">
        <f>IF(TrAvia_act!H40=0,"",SUMPRODUCT(H56:H58,TrAvia_act!H14:H16)/TrAvia_act!H13)</f>
        <v>292.17541591000588</v>
      </c>
      <c r="I55" s="134">
        <f>IF(TrAvia_act!I40=0,"",SUMPRODUCT(I56:I58,TrAvia_act!I14:I16)/TrAvia_act!I13)</f>
        <v>270.23773757997895</v>
      </c>
      <c r="J55" s="134">
        <f>IF(TrAvia_act!J40=0,"",SUMPRODUCT(J56:J58,TrAvia_act!J14:J16)/TrAvia_act!J13)</f>
        <v>272.3394236379188</v>
      </c>
      <c r="K55" s="134">
        <f>IF(TrAvia_act!K40=0,"",SUMPRODUCT(K56:K58,TrAvia_act!K14:K16)/TrAvia_act!K13)</f>
        <v>274.00912161191116</v>
      </c>
      <c r="L55" s="134">
        <f>IF(TrAvia_act!L40=0,"",SUMPRODUCT(L56:L58,TrAvia_act!L14:L16)/TrAvia_act!L13)</f>
        <v>286.10891414698506</v>
      </c>
      <c r="M55" s="134">
        <f>IF(TrAvia_act!M40=0,"",SUMPRODUCT(M56:M58,TrAvia_act!M14:M16)/TrAvia_act!M13)</f>
        <v>281.49196793754999</v>
      </c>
      <c r="N55" s="134">
        <f>IF(TrAvia_act!N40=0,"",SUMPRODUCT(N56:N58,TrAvia_act!N14:N16)/TrAvia_act!N13)</f>
        <v>284.93410387650096</v>
      </c>
      <c r="O55" s="134">
        <f>IF(TrAvia_act!O40=0,"",SUMPRODUCT(O56:O58,TrAvia_act!O14:O16)/TrAvia_act!O13)</f>
        <v>288.97361462338603</v>
      </c>
      <c r="P55" s="134">
        <f>IF(TrAvia_act!P40=0,"",SUMPRODUCT(P56:P58,TrAvia_act!P14:P16)/TrAvia_act!P13)</f>
        <v>291.01700158731938</v>
      </c>
      <c r="Q55" s="134">
        <f>IF(TrAvia_act!Q40=0,"",SUMPRODUCT(Q56:Q58,TrAvia_act!Q14:Q16)/TrAvia_act!Q13)</f>
        <v>291.62723446883086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377.35313285929431</v>
      </c>
      <c r="C57" s="77">
        <v>376.50264748687079</v>
      </c>
      <c r="D57" s="77">
        <v>382.08587837074367</v>
      </c>
      <c r="E57" s="77">
        <v>386.43249943304022</v>
      </c>
      <c r="F57" s="77">
        <v>381.84947761913628</v>
      </c>
      <c r="G57" s="77">
        <v>377.03032410771812</v>
      </c>
      <c r="H57" s="77">
        <v>375.04120942617277</v>
      </c>
      <c r="I57" s="77">
        <v>375.8894063753458</v>
      </c>
      <c r="J57" s="77">
        <v>373.13771843021055</v>
      </c>
      <c r="K57" s="77">
        <v>374.2800047095231</v>
      </c>
      <c r="L57" s="77">
        <v>381.23464283063748</v>
      </c>
      <c r="M57" s="77">
        <v>382.86924515392093</v>
      </c>
      <c r="N57" s="77">
        <v>385.69249230060933</v>
      </c>
      <c r="O57" s="77">
        <v>386.91294631553188</v>
      </c>
      <c r="P57" s="77">
        <v>387.45947813230754</v>
      </c>
      <c r="Q57" s="77">
        <v>384.77753661841507</v>
      </c>
    </row>
    <row r="58" spans="1:17" ht="11.45" customHeight="1" x14ac:dyDescent="0.25">
      <c r="A58" s="116" t="s">
        <v>125</v>
      </c>
      <c r="B58" s="77">
        <v>288.66376799334125</v>
      </c>
      <c r="C58" s="77">
        <v>246.39002221328897</v>
      </c>
      <c r="D58" s="77">
        <v>241.3255654058633</v>
      </c>
      <c r="E58" s="77">
        <v>238.42487097213109</v>
      </c>
      <c r="F58" s="77">
        <v>243.83928516319747</v>
      </c>
      <c r="G58" s="77">
        <v>246.21989976795345</v>
      </c>
      <c r="H58" s="77">
        <v>263.06471098570216</v>
      </c>
      <c r="I58" s="77">
        <v>236.91585805727141</v>
      </c>
      <c r="J58" s="77">
        <v>242.26521017728862</v>
      </c>
      <c r="K58" s="77">
        <v>244.51898853439502</v>
      </c>
      <c r="L58" s="77">
        <v>256.00672858375145</v>
      </c>
      <c r="M58" s="77">
        <v>248.37185029237369</v>
      </c>
      <c r="N58" s="77">
        <v>252.37765079078565</v>
      </c>
      <c r="O58" s="77">
        <v>257.41730660658192</v>
      </c>
      <c r="P58" s="77">
        <v>258.67954316769101</v>
      </c>
      <c r="Q58" s="77">
        <v>260.16956117039547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339.78718211185048</v>
      </c>
      <c r="C59" s="133">
        <f>IF(TrAvia_act!C44=0,"",SUMPRODUCT(C60:C61,TrAvia_act!C18:C19)/TrAvia_act!C17)</f>
        <v>340.24633116286748</v>
      </c>
      <c r="D59" s="133">
        <f>IF(TrAvia_act!D44=0,"",SUMPRODUCT(D60:D61,TrAvia_act!D18:D19)/TrAvia_act!D17)</f>
        <v>336.25494000724666</v>
      </c>
      <c r="E59" s="133">
        <f>IF(TrAvia_act!E44=0,"",SUMPRODUCT(E60:E61,TrAvia_act!E18:E19)/TrAvia_act!E17)</f>
        <v>332.79562451896953</v>
      </c>
      <c r="F59" s="133">
        <f>IF(TrAvia_act!F44=0,"",SUMPRODUCT(F60:F61,TrAvia_act!F18:F19)/TrAvia_act!F17)</f>
        <v>325.46515659656052</v>
      </c>
      <c r="G59" s="133">
        <f>IF(TrAvia_act!G44=0,"",SUMPRODUCT(G60:G61,TrAvia_act!G18:G19)/TrAvia_act!G17)</f>
        <v>321.42333447663128</v>
      </c>
      <c r="H59" s="133">
        <f>IF(TrAvia_act!H44=0,"",SUMPRODUCT(H60:H61,TrAvia_act!H18:H19)/TrAvia_act!H17)</f>
        <v>314.19570794893315</v>
      </c>
      <c r="I59" s="133">
        <f>IF(TrAvia_act!I44=0,"",SUMPRODUCT(I60:I61,TrAvia_act!I18:I19)/TrAvia_act!I17)</f>
        <v>304.0597412067051</v>
      </c>
      <c r="J59" s="133">
        <f>IF(TrAvia_act!J44=0,"",SUMPRODUCT(J60:J61,TrAvia_act!J18:J19)/TrAvia_act!J17)</f>
        <v>304.22610296855879</v>
      </c>
      <c r="K59" s="133">
        <f>IF(TrAvia_act!K44=0,"",SUMPRODUCT(K60:K61,TrAvia_act!K18:K19)/TrAvia_act!K17)</f>
        <v>303.56917783951855</v>
      </c>
      <c r="L59" s="133">
        <f>IF(TrAvia_act!L44=0,"",SUMPRODUCT(L60:L61,TrAvia_act!L18:L19)/TrAvia_act!L17)</f>
        <v>307.54287791715137</v>
      </c>
      <c r="M59" s="133">
        <f>IF(TrAvia_act!M44=0,"",SUMPRODUCT(M60:M61,TrAvia_act!M18:M19)/TrAvia_act!M17)</f>
        <v>300.89093601304131</v>
      </c>
      <c r="N59" s="133">
        <f>IF(TrAvia_act!N44=0,"",SUMPRODUCT(N60:N61,TrAvia_act!N18:N19)/TrAvia_act!N17)</f>
        <v>299.72128307517249</v>
      </c>
      <c r="O59" s="133">
        <f>IF(TrAvia_act!O44=0,"",SUMPRODUCT(O60:O61,TrAvia_act!O18:O19)/TrAvia_act!O17)</f>
        <v>298.2945514413783</v>
      </c>
      <c r="P59" s="133">
        <f>IF(TrAvia_act!P44=0,"",SUMPRODUCT(P60:P61,TrAvia_act!P18:P19)/TrAvia_act!P17)</f>
        <v>297.87104295534766</v>
      </c>
      <c r="Q59" s="133">
        <f>IF(TrAvia_act!Q44=0,"",SUMPRODUCT(Q60:Q61,TrAvia_act!Q18:Q19)/TrAvia_act!Q17)</f>
        <v>291.41591180750618</v>
      </c>
    </row>
    <row r="60" spans="1:17" ht="11.45" customHeight="1" x14ac:dyDescent="0.25">
      <c r="A60" s="95" t="s">
        <v>126</v>
      </c>
      <c r="B60" s="75">
        <v>532.92106764791492</v>
      </c>
      <c r="C60" s="75">
        <v>524.6516022347945</v>
      </c>
      <c r="D60" s="75">
        <v>516.48747351751831</v>
      </c>
      <c r="E60" s="75">
        <v>553.47394274789258</v>
      </c>
      <c r="F60" s="75">
        <v>571.51538793279371</v>
      </c>
      <c r="G60" s="75">
        <v>622.58642088590477</v>
      </c>
      <c r="H60" s="75">
        <v>612.98824760113837</v>
      </c>
      <c r="I60" s="75">
        <v>591.53273537942232</v>
      </c>
      <c r="J60" s="75">
        <v>583.84368188253529</v>
      </c>
      <c r="K60" s="75">
        <v>535.43260195856283</v>
      </c>
      <c r="L60" s="75">
        <v>518.83708349510971</v>
      </c>
      <c r="M60" s="75">
        <v>509.00606746663806</v>
      </c>
      <c r="N60" s="75">
        <v>504.4644844395047</v>
      </c>
      <c r="O60" s="75">
        <v>496.17153610369417</v>
      </c>
      <c r="P60" s="75">
        <v>491.25204147342509</v>
      </c>
      <c r="Q60" s="75">
        <v>486.27723159880463</v>
      </c>
    </row>
    <row r="61" spans="1:17" ht="11.45" customHeight="1" x14ac:dyDescent="0.25">
      <c r="A61" s="93" t="s">
        <v>125</v>
      </c>
      <c r="B61" s="74">
        <v>330.71210845259793</v>
      </c>
      <c r="C61" s="74">
        <v>328.88832844274901</v>
      </c>
      <c r="D61" s="74">
        <v>326.4686111341457</v>
      </c>
      <c r="E61" s="74">
        <v>322.61383548735347</v>
      </c>
      <c r="F61" s="74">
        <v>317.16524224709445</v>
      </c>
      <c r="G61" s="74">
        <v>314.82265076958743</v>
      </c>
      <c r="H61" s="74">
        <v>308.14357764493246</v>
      </c>
      <c r="I61" s="74">
        <v>298.20475526242365</v>
      </c>
      <c r="J61" s="74">
        <v>297.96450688248825</v>
      </c>
      <c r="K61" s="74">
        <v>296.92413216930163</v>
      </c>
      <c r="L61" s="74">
        <v>295.89488527677821</v>
      </c>
      <c r="M61" s="74">
        <v>291.38780048207099</v>
      </c>
      <c r="N61" s="74">
        <v>290.95966471962595</v>
      </c>
      <c r="O61" s="74">
        <v>290.0540776554551</v>
      </c>
      <c r="P61" s="74">
        <v>289.71396979800818</v>
      </c>
      <c r="Q61" s="74">
        <v>284.10979501189161</v>
      </c>
    </row>
    <row r="63" spans="1:17" ht="11.45" customHeight="1" x14ac:dyDescent="0.25">
      <c r="A63" s="27" t="s">
        <v>141</v>
      </c>
      <c r="B63" s="26">
        <f t="shared" ref="B63:Q63" si="12">IF(B7=0,"",B18/B54)</f>
        <v>1.7229108342667439</v>
      </c>
      <c r="C63" s="26">
        <f t="shared" si="12"/>
        <v>1.8746332293407617</v>
      </c>
      <c r="D63" s="26">
        <f t="shared" si="12"/>
        <v>1.8538644152726877</v>
      </c>
      <c r="E63" s="26">
        <f t="shared" si="12"/>
        <v>1.820181035891163</v>
      </c>
      <c r="F63" s="26">
        <f t="shared" si="12"/>
        <v>1.7878759956565338</v>
      </c>
      <c r="G63" s="26">
        <f t="shared" si="12"/>
        <v>1.7569926448247086</v>
      </c>
      <c r="H63" s="26">
        <f t="shared" si="12"/>
        <v>1.6711776824374629</v>
      </c>
      <c r="I63" s="26">
        <f t="shared" si="12"/>
        <v>1.7845213209619033</v>
      </c>
      <c r="J63" s="26">
        <f t="shared" si="12"/>
        <v>1.7948468995940012</v>
      </c>
      <c r="K63" s="26">
        <f t="shared" si="12"/>
        <v>1.8010420758720589</v>
      </c>
      <c r="L63" s="26">
        <f t="shared" si="12"/>
        <v>1.7723813250413143</v>
      </c>
      <c r="M63" s="26">
        <f t="shared" si="12"/>
        <v>1.7850886753046662</v>
      </c>
      <c r="N63" s="26">
        <f t="shared" si="12"/>
        <v>1.6991906548360993</v>
      </c>
      <c r="O63" s="26">
        <f t="shared" si="12"/>
        <v>1.6644450414901599</v>
      </c>
      <c r="P63" s="26">
        <f t="shared" si="12"/>
        <v>1.6821571845244752</v>
      </c>
      <c r="Q63" s="26">
        <f t="shared" si="12"/>
        <v>1.7232631332855746</v>
      </c>
    </row>
    <row r="64" spans="1:17" ht="11.45" customHeight="1" x14ac:dyDescent="0.25">
      <c r="A64" s="130" t="s">
        <v>39</v>
      </c>
      <c r="B64" s="137">
        <f t="shared" ref="B64:Q64" si="13">IF(B8=0,"",B19/B55)</f>
        <v>1.7229108342667439</v>
      </c>
      <c r="C64" s="137">
        <f t="shared" si="13"/>
        <v>1.8746332293407619</v>
      </c>
      <c r="D64" s="137">
        <f t="shared" si="13"/>
        <v>1.8538644152726882</v>
      </c>
      <c r="E64" s="137">
        <f t="shared" si="13"/>
        <v>1.8201810358911632</v>
      </c>
      <c r="F64" s="137">
        <f t="shared" si="13"/>
        <v>1.787875995656534</v>
      </c>
      <c r="G64" s="137">
        <f t="shared" si="13"/>
        <v>1.7569926448247086</v>
      </c>
      <c r="H64" s="137">
        <f t="shared" si="13"/>
        <v>1.6711776824374629</v>
      </c>
      <c r="I64" s="137">
        <f t="shared" si="13"/>
        <v>1.7845213209619035</v>
      </c>
      <c r="J64" s="137">
        <f t="shared" si="13"/>
        <v>1.7948468995940015</v>
      </c>
      <c r="K64" s="137">
        <f t="shared" si="13"/>
        <v>1.8010420758720584</v>
      </c>
      <c r="L64" s="137">
        <f t="shared" si="13"/>
        <v>1.7723813250413147</v>
      </c>
      <c r="M64" s="137">
        <f t="shared" si="13"/>
        <v>1.7850886753046669</v>
      </c>
      <c r="N64" s="137">
        <f t="shared" si="13"/>
        <v>1.6991906548360995</v>
      </c>
      <c r="O64" s="137">
        <f t="shared" si="13"/>
        <v>1.6644450414901597</v>
      </c>
      <c r="P64" s="137">
        <f t="shared" si="13"/>
        <v>1.6821571845244749</v>
      </c>
      <c r="Q64" s="137">
        <f t="shared" si="13"/>
        <v>1.7232631332855748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1.7229108342667436</v>
      </c>
      <c r="C66" s="108">
        <f t="shared" si="15"/>
        <v>1.8746332293407615</v>
      </c>
      <c r="D66" s="108">
        <f t="shared" si="15"/>
        <v>1.8538644152726882</v>
      </c>
      <c r="E66" s="108">
        <f t="shared" si="15"/>
        <v>1.820181035891163</v>
      </c>
      <c r="F66" s="108">
        <f t="shared" si="15"/>
        <v>1.7878759956565338</v>
      </c>
      <c r="G66" s="108">
        <f t="shared" si="15"/>
        <v>1.7569926448247088</v>
      </c>
      <c r="H66" s="108">
        <f t="shared" si="15"/>
        <v>1.6711776824374638</v>
      </c>
      <c r="I66" s="108">
        <f t="shared" si="15"/>
        <v>1.7845213209619037</v>
      </c>
      <c r="J66" s="108">
        <f t="shared" si="15"/>
        <v>1.794846899594001</v>
      </c>
      <c r="K66" s="108">
        <f t="shared" si="15"/>
        <v>1.8010420758720584</v>
      </c>
      <c r="L66" s="108">
        <f t="shared" si="15"/>
        <v>1.7723813250413145</v>
      </c>
      <c r="M66" s="108">
        <f t="shared" si="15"/>
        <v>1.7850886753046664</v>
      </c>
      <c r="N66" s="108">
        <f t="shared" si="15"/>
        <v>1.6991906548360995</v>
      </c>
      <c r="O66" s="108">
        <f t="shared" si="15"/>
        <v>1.6644450414901595</v>
      </c>
      <c r="P66" s="108">
        <f t="shared" si="15"/>
        <v>1.6821571845244749</v>
      </c>
      <c r="Q66" s="108">
        <f t="shared" si="15"/>
        <v>1.7232631332855748</v>
      </c>
    </row>
    <row r="67" spans="1:17" ht="11.45" customHeight="1" x14ac:dyDescent="0.25">
      <c r="A67" s="116" t="s">
        <v>125</v>
      </c>
      <c r="B67" s="108">
        <f t="shared" ref="B67:Q67" si="16">IF(B11=0,"",B22/B58)</f>
        <v>1.7229108342667441</v>
      </c>
      <c r="C67" s="108">
        <f t="shared" si="16"/>
        <v>1.8746332293407615</v>
      </c>
      <c r="D67" s="108">
        <f t="shared" si="16"/>
        <v>1.8538644152726882</v>
      </c>
      <c r="E67" s="108">
        <f t="shared" si="16"/>
        <v>1.8201810358911628</v>
      </c>
      <c r="F67" s="108">
        <f t="shared" si="16"/>
        <v>1.7878759956565338</v>
      </c>
      <c r="G67" s="108">
        <f t="shared" si="16"/>
        <v>1.7569926448247088</v>
      </c>
      <c r="H67" s="108">
        <f t="shared" si="16"/>
        <v>1.6711776824374631</v>
      </c>
      <c r="I67" s="108">
        <f t="shared" si="16"/>
        <v>1.7845213209619033</v>
      </c>
      <c r="J67" s="108">
        <f t="shared" si="16"/>
        <v>1.7948468995940017</v>
      </c>
      <c r="K67" s="108">
        <f t="shared" si="16"/>
        <v>1.8010420758720584</v>
      </c>
      <c r="L67" s="108">
        <f t="shared" si="16"/>
        <v>1.7723813250413145</v>
      </c>
      <c r="M67" s="108">
        <f t="shared" si="16"/>
        <v>1.7850886753046666</v>
      </c>
      <c r="N67" s="108">
        <f t="shared" si="16"/>
        <v>1.6991906548360995</v>
      </c>
      <c r="O67" s="108">
        <f t="shared" si="16"/>
        <v>1.6644450414901595</v>
      </c>
      <c r="P67" s="108">
        <f t="shared" si="16"/>
        <v>1.6821571845244754</v>
      </c>
      <c r="Q67" s="108">
        <f t="shared" si="16"/>
        <v>1.7232631332855746</v>
      </c>
    </row>
    <row r="68" spans="1:17" ht="11.45" customHeight="1" x14ac:dyDescent="0.25">
      <c r="A68" s="128" t="s">
        <v>18</v>
      </c>
      <c r="B68" s="136">
        <f t="shared" ref="B68:Q68" si="17">IF(B12=0,"",B23/B59)</f>
        <v>1.7229108342667436</v>
      </c>
      <c r="C68" s="136">
        <f t="shared" si="17"/>
        <v>1.8746332293407613</v>
      </c>
      <c r="D68" s="136">
        <f t="shared" si="17"/>
        <v>1.8538644152726884</v>
      </c>
      <c r="E68" s="136">
        <f t="shared" si="17"/>
        <v>1.8201810358911625</v>
      </c>
      <c r="F68" s="136">
        <f t="shared" si="17"/>
        <v>1.787875995656534</v>
      </c>
      <c r="G68" s="136">
        <f t="shared" si="17"/>
        <v>1.7569926448247086</v>
      </c>
      <c r="H68" s="136">
        <f t="shared" si="17"/>
        <v>1.6711776824374636</v>
      </c>
      <c r="I68" s="136">
        <f t="shared" si="17"/>
        <v>1.7845213209619035</v>
      </c>
      <c r="J68" s="136">
        <f t="shared" si="17"/>
        <v>1.7948468995940017</v>
      </c>
      <c r="K68" s="136">
        <f t="shared" si="17"/>
        <v>1.8010420758720587</v>
      </c>
      <c r="L68" s="136">
        <f t="shared" si="17"/>
        <v>1.7723813250413145</v>
      </c>
      <c r="M68" s="136">
        <f t="shared" si="17"/>
        <v>1.7850886753046671</v>
      </c>
      <c r="N68" s="136">
        <f t="shared" si="17"/>
        <v>1.6991906548360998</v>
      </c>
      <c r="O68" s="136">
        <f t="shared" si="17"/>
        <v>1.6644450414901588</v>
      </c>
      <c r="P68" s="136">
        <f t="shared" si="17"/>
        <v>1.6821571845244758</v>
      </c>
      <c r="Q68" s="136">
        <f t="shared" si="17"/>
        <v>1.7232631332855748</v>
      </c>
    </row>
    <row r="69" spans="1:17" ht="11.45" customHeight="1" x14ac:dyDescent="0.25">
      <c r="A69" s="95" t="s">
        <v>126</v>
      </c>
      <c r="B69" s="106">
        <f t="shared" ref="B69:Q69" si="18">IF(B13=0,"",B24/B60)</f>
        <v>1.7229108342667439</v>
      </c>
      <c r="C69" s="106">
        <f t="shared" si="18"/>
        <v>1.874633229340761</v>
      </c>
      <c r="D69" s="106">
        <f t="shared" si="18"/>
        <v>1.8538644152726882</v>
      </c>
      <c r="E69" s="106">
        <f t="shared" si="18"/>
        <v>1.8201810358911628</v>
      </c>
      <c r="F69" s="106">
        <f t="shared" si="18"/>
        <v>1.787875995656534</v>
      </c>
      <c r="G69" s="106">
        <f t="shared" si="18"/>
        <v>1.7569926448247091</v>
      </c>
      <c r="H69" s="106">
        <f t="shared" si="18"/>
        <v>1.671177682437464</v>
      </c>
      <c r="I69" s="106">
        <f t="shared" si="18"/>
        <v>1.7845213209619035</v>
      </c>
      <c r="J69" s="106">
        <f t="shared" si="18"/>
        <v>1.7948468995940012</v>
      </c>
      <c r="K69" s="106">
        <f t="shared" si="18"/>
        <v>1.8010420758720587</v>
      </c>
      <c r="L69" s="106">
        <f t="shared" si="18"/>
        <v>1.7723813250413143</v>
      </c>
      <c r="M69" s="106">
        <f t="shared" si="18"/>
        <v>1.7850886753046669</v>
      </c>
      <c r="N69" s="106">
        <f t="shared" si="18"/>
        <v>1.6991906548360995</v>
      </c>
      <c r="O69" s="106">
        <f t="shared" si="18"/>
        <v>1.6644450414901595</v>
      </c>
      <c r="P69" s="106">
        <f t="shared" si="18"/>
        <v>1.6821571845244754</v>
      </c>
      <c r="Q69" s="106">
        <f t="shared" si="18"/>
        <v>1.7232631332855746</v>
      </c>
    </row>
    <row r="70" spans="1:17" ht="11.45" customHeight="1" x14ac:dyDescent="0.25">
      <c r="A70" s="93" t="s">
        <v>125</v>
      </c>
      <c r="B70" s="105">
        <f t="shared" ref="B70:Q70" si="19">IF(B14=0,"",B25/B61)</f>
        <v>1.7229108342667439</v>
      </c>
      <c r="C70" s="105">
        <f t="shared" si="19"/>
        <v>1.8746332293407617</v>
      </c>
      <c r="D70" s="105">
        <f t="shared" si="19"/>
        <v>1.8538644152726882</v>
      </c>
      <c r="E70" s="105">
        <f t="shared" si="19"/>
        <v>1.820181035891163</v>
      </c>
      <c r="F70" s="105">
        <f t="shared" si="19"/>
        <v>1.787875995656534</v>
      </c>
      <c r="G70" s="105">
        <f t="shared" si="19"/>
        <v>1.7569926448247086</v>
      </c>
      <c r="H70" s="105">
        <f t="shared" si="19"/>
        <v>1.6711776824374638</v>
      </c>
      <c r="I70" s="105">
        <f t="shared" si="19"/>
        <v>1.7845213209619033</v>
      </c>
      <c r="J70" s="105">
        <f t="shared" si="19"/>
        <v>1.7948468995940015</v>
      </c>
      <c r="K70" s="105">
        <f t="shared" si="19"/>
        <v>1.8010420758720582</v>
      </c>
      <c r="L70" s="105">
        <f t="shared" si="19"/>
        <v>1.7723813250413145</v>
      </c>
      <c r="M70" s="105">
        <f t="shared" si="19"/>
        <v>1.7850886753046673</v>
      </c>
      <c r="N70" s="105">
        <f t="shared" si="19"/>
        <v>1.6991906548360998</v>
      </c>
      <c r="O70" s="105">
        <f t="shared" si="19"/>
        <v>1.6644450414901588</v>
      </c>
      <c r="P70" s="105">
        <f t="shared" si="19"/>
        <v>1.6821571845244756</v>
      </c>
      <c r="Q70" s="105">
        <f t="shared" si="19"/>
        <v>1.7232631332855746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1.0872968562165914</v>
      </c>
      <c r="C75" s="108">
        <v>1.087846654165592</v>
      </c>
      <c r="D75" s="108">
        <v>1.0829060089122526</v>
      </c>
      <c r="E75" s="108">
        <v>1.0942644213968067</v>
      </c>
      <c r="F75" s="108">
        <v>1.093367808841115</v>
      </c>
      <c r="G75" s="108">
        <v>1.0842827035628371</v>
      </c>
      <c r="H75" s="108">
        <v>1.0816019423731666</v>
      </c>
      <c r="I75" s="108">
        <v>1.070384563716249</v>
      </c>
      <c r="J75" s="108">
        <v>1.0740813186548444</v>
      </c>
      <c r="K75" s="108">
        <v>1.0738698497652313</v>
      </c>
      <c r="L75" s="108">
        <v>1.0828743081295891</v>
      </c>
      <c r="M75" s="108">
        <v>1.0825035792628264</v>
      </c>
      <c r="N75" s="108">
        <v>1.0804472171858985</v>
      </c>
      <c r="O75" s="108">
        <v>1.0780312359046136</v>
      </c>
      <c r="P75" s="108">
        <v>1.0784331571841954</v>
      </c>
      <c r="Q75" s="108">
        <v>1.0786508294078425</v>
      </c>
    </row>
    <row r="76" spans="1:17" ht="11.45" customHeight="1" x14ac:dyDescent="0.25">
      <c r="A76" s="116" t="s">
        <v>125</v>
      </c>
      <c r="B76" s="108">
        <v>0.97957930691019046</v>
      </c>
      <c r="C76" s="108">
        <v>0.99048555078257194</v>
      </c>
      <c r="D76" s="108">
        <v>0.98061586745627627</v>
      </c>
      <c r="E76" s="108">
        <v>0.98276708562269521</v>
      </c>
      <c r="F76" s="108">
        <v>0.99686562268502188</v>
      </c>
      <c r="G76" s="108">
        <v>1.0060711005933074</v>
      </c>
      <c r="H76" s="108">
        <v>1.0721676717823674</v>
      </c>
      <c r="I76" s="108">
        <v>0.9895882264240875</v>
      </c>
      <c r="J76" s="108">
        <v>0.98795374253651891</v>
      </c>
      <c r="K76" s="108">
        <v>0.97662493372724246</v>
      </c>
      <c r="L76" s="108">
        <v>0.98754452547377003</v>
      </c>
      <c r="M76" s="108">
        <v>0.9876456921008232</v>
      </c>
      <c r="N76" s="108">
        <v>0.98945593626583106</v>
      </c>
      <c r="O76" s="108">
        <v>0.98879515590402001</v>
      </c>
      <c r="P76" s="108">
        <v>0.98536760870807372</v>
      </c>
      <c r="Q76" s="108">
        <v>0.98571206921330368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1.0329290884221922</v>
      </c>
      <c r="C78" s="106">
        <v>1.0431934122727391</v>
      </c>
      <c r="D78" s="106">
        <v>1.0439089068348173</v>
      </c>
      <c r="E78" s="106">
        <v>1.1228477499939615</v>
      </c>
      <c r="F78" s="106">
        <v>1.1640939629503624</v>
      </c>
      <c r="G78" s="106">
        <v>1.2932302678776946</v>
      </c>
      <c r="H78" s="106">
        <v>1.2747996911702564</v>
      </c>
      <c r="I78" s="106">
        <v>1.2418741512108509</v>
      </c>
      <c r="J78" s="106">
        <v>1.2347150314461561</v>
      </c>
      <c r="K78" s="106">
        <v>1.1562625060843548</v>
      </c>
      <c r="L78" s="106">
        <v>1.1274689612588429</v>
      </c>
      <c r="M78" s="106">
        <v>1.1069834771751947</v>
      </c>
      <c r="N78" s="106">
        <v>1.1143655364119711</v>
      </c>
      <c r="O78" s="106">
        <v>1.1081661022209925</v>
      </c>
      <c r="P78" s="106">
        <v>1.1257107186650865</v>
      </c>
      <c r="Q78" s="106">
        <v>1.125035978069111</v>
      </c>
    </row>
    <row r="79" spans="1:17" ht="11.45" customHeight="1" x14ac:dyDescent="0.25">
      <c r="A79" s="93" t="s">
        <v>125</v>
      </c>
      <c r="B79" s="105">
        <v>0.97916461409590816</v>
      </c>
      <c r="C79" s="105">
        <v>0.97903059814569926</v>
      </c>
      <c r="D79" s="105">
        <v>0.97954853122151397</v>
      </c>
      <c r="E79" s="105">
        <v>0.9796195068454302</v>
      </c>
      <c r="F79" s="105">
        <v>0.98025978340200282</v>
      </c>
      <c r="G79" s="105">
        <v>0.98207744614187575</v>
      </c>
      <c r="H79" s="105">
        <v>0.97540174885926079</v>
      </c>
      <c r="I79" s="105">
        <v>0.95997804677364573</v>
      </c>
      <c r="J79" s="105">
        <v>0.96747852265461154</v>
      </c>
      <c r="K79" s="105">
        <v>0.96832944313218983</v>
      </c>
      <c r="L79" s="105">
        <v>0.97958714219820564</v>
      </c>
      <c r="M79" s="105">
        <v>0.97234833355516503</v>
      </c>
      <c r="N79" s="105">
        <v>0.97586021628520991</v>
      </c>
      <c r="O79" s="105">
        <v>0.97809682843677992</v>
      </c>
      <c r="P79" s="105">
        <v>0.97366174445060927</v>
      </c>
      <c r="Q79" s="105">
        <v>0.97050715198359438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9995.6976953552567</v>
      </c>
      <c r="C4" s="100">
        <v>9730.1948896134381</v>
      </c>
      <c r="D4" s="100">
        <v>10149.096349980757</v>
      </c>
      <c r="E4" s="100">
        <v>10005.223216863495</v>
      </c>
      <c r="F4" s="100">
        <v>10705.619108156116</v>
      </c>
      <c r="G4" s="100">
        <v>11021.739041725159</v>
      </c>
      <c r="H4" s="100">
        <v>11165.652410848201</v>
      </c>
      <c r="I4" s="100">
        <v>11237.567227357647</v>
      </c>
      <c r="J4" s="100">
        <v>11390.885795384425</v>
      </c>
      <c r="K4" s="100">
        <v>10555.407529323949</v>
      </c>
      <c r="L4" s="100">
        <v>10305.557125223973</v>
      </c>
      <c r="M4" s="100">
        <v>10727.738402904768</v>
      </c>
      <c r="N4" s="100">
        <v>10311.742925225259</v>
      </c>
      <c r="O4" s="100">
        <v>10527.666407256595</v>
      </c>
      <c r="P4" s="100">
        <v>10918.577570338404</v>
      </c>
      <c r="Q4" s="100">
        <v>11550.356745013762</v>
      </c>
    </row>
    <row r="5" spans="1:17" ht="11.45" customHeight="1" x14ac:dyDescent="0.25">
      <c r="A5" s="141" t="s">
        <v>91</v>
      </c>
      <c r="B5" s="140">
        <f t="shared" ref="B5:Q5" si="0">B4</f>
        <v>9995.6976953552567</v>
      </c>
      <c r="C5" s="140">
        <f t="shared" si="0"/>
        <v>9730.1948896134381</v>
      </c>
      <c r="D5" s="140">
        <f t="shared" si="0"/>
        <v>10149.096349980757</v>
      </c>
      <c r="E5" s="140">
        <f t="shared" si="0"/>
        <v>10005.223216863495</v>
      </c>
      <c r="F5" s="140">
        <f t="shared" si="0"/>
        <v>10705.619108156116</v>
      </c>
      <c r="G5" s="140">
        <f t="shared" si="0"/>
        <v>11021.739041725159</v>
      </c>
      <c r="H5" s="140">
        <f t="shared" si="0"/>
        <v>11165.652410848201</v>
      </c>
      <c r="I5" s="140">
        <f t="shared" si="0"/>
        <v>11237.567227357647</v>
      </c>
      <c r="J5" s="140">
        <f t="shared" si="0"/>
        <v>11390.885795384425</v>
      </c>
      <c r="K5" s="140">
        <f t="shared" si="0"/>
        <v>10555.407529323949</v>
      </c>
      <c r="L5" s="140">
        <f t="shared" si="0"/>
        <v>10305.557125223973</v>
      </c>
      <c r="M5" s="140">
        <f t="shared" si="0"/>
        <v>10727.738402904768</v>
      </c>
      <c r="N5" s="140">
        <f t="shared" si="0"/>
        <v>10311.742925225259</v>
      </c>
      <c r="O5" s="140">
        <f t="shared" si="0"/>
        <v>10527.666407256595</v>
      </c>
      <c r="P5" s="140">
        <f t="shared" si="0"/>
        <v>10918.577570338404</v>
      </c>
      <c r="Q5" s="140">
        <f t="shared" si="0"/>
        <v>11550.356745013762</v>
      </c>
    </row>
    <row r="7" spans="1:17" ht="11.45" customHeight="1" x14ac:dyDescent="0.25">
      <c r="A7" s="27" t="s">
        <v>100</v>
      </c>
      <c r="B7" s="71">
        <f t="shared" ref="B7:Q7" si="1">SUM(B8,B12)</f>
        <v>9995.6976953552585</v>
      </c>
      <c r="C7" s="71">
        <f t="shared" si="1"/>
        <v>9730.1948896134345</v>
      </c>
      <c r="D7" s="71">
        <f t="shared" si="1"/>
        <v>10149.096349980757</v>
      </c>
      <c r="E7" s="71">
        <f t="shared" si="1"/>
        <v>10005.223216863495</v>
      </c>
      <c r="F7" s="71">
        <f t="shared" si="1"/>
        <v>10705.619108156116</v>
      </c>
      <c r="G7" s="71">
        <f t="shared" si="1"/>
        <v>11021.739041725157</v>
      </c>
      <c r="H7" s="71">
        <f t="shared" si="1"/>
        <v>11165.652410848199</v>
      </c>
      <c r="I7" s="71">
        <f t="shared" si="1"/>
        <v>11237.567227357647</v>
      </c>
      <c r="J7" s="71">
        <f t="shared" si="1"/>
        <v>11390.885795384429</v>
      </c>
      <c r="K7" s="71">
        <f t="shared" si="1"/>
        <v>10555.407529323948</v>
      </c>
      <c r="L7" s="71">
        <f t="shared" si="1"/>
        <v>10305.557125223975</v>
      </c>
      <c r="M7" s="71">
        <f t="shared" si="1"/>
        <v>10727.73840290477</v>
      </c>
      <c r="N7" s="71">
        <f t="shared" si="1"/>
        <v>10311.742925225259</v>
      </c>
      <c r="O7" s="71">
        <f t="shared" si="1"/>
        <v>10527.666407256596</v>
      </c>
      <c r="P7" s="71">
        <f t="shared" si="1"/>
        <v>10918.577570338402</v>
      </c>
      <c r="Q7" s="71">
        <f t="shared" si="1"/>
        <v>11550.356745013763</v>
      </c>
    </row>
    <row r="8" spans="1:17" ht="11.45" customHeight="1" x14ac:dyDescent="0.25">
      <c r="A8" s="130" t="s">
        <v>39</v>
      </c>
      <c r="B8" s="139">
        <f t="shared" ref="B8:Q8" si="2">SUM(B9:B11)</f>
        <v>8830.1238729988581</v>
      </c>
      <c r="C8" s="139">
        <f t="shared" si="2"/>
        <v>8429.5467812861443</v>
      </c>
      <c r="D8" s="139">
        <f t="shared" si="2"/>
        <v>8819.4034882635297</v>
      </c>
      <c r="E8" s="139">
        <f t="shared" si="2"/>
        <v>8624.8258873246305</v>
      </c>
      <c r="F8" s="139">
        <f t="shared" si="2"/>
        <v>9273.8923710408835</v>
      </c>
      <c r="G8" s="139">
        <f t="shared" si="2"/>
        <v>9610.6124378567511</v>
      </c>
      <c r="H8" s="139">
        <f t="shared" si="2"/>
        <v>9752.4657607938352</v>
      </c>
      <c r="I8" s="139">
        <f t="shared" si="2"/>
        <v>9764.7751777287085</v>
      </c>
      <c r="J8" s="139">
        <f t="shared" si="2"/>
        <v>9835.7180569262528</v>
      </c>
      <c r="K8" s="139">
        <f t="shared" si="2"/>
        <v>9254.3011295491451</v>
      </c>
      <c r="L8" s="139">
        <f t="shared" si="2"/>
        <v>8823.268779810769</v>
      </c>
      <c r="M8" s="139">
        <f t="shared" si="2"/>
        <v>9217.7848173467955</v>
      </c>
      <c r="N8" s="139">
        <f t="shared" si="2"/>
        <v>8896.4171937711671</v>
      </c>
      <c r="O8" s="139">
        <f t="shared" si="2"/>
        <v>9039.7080688363094</v>
      </c>
      <c r="P8" s="139">
        <f t="shared" si="2"/>
        <v>9407.6232788322213</v>
      </c>
      <c r="Q8" s="139">
        <f t="shared" si="2"/>
        <v>9959.3872642707393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2356.6896824139139</v>
      </c>
      <c r="C10" s="70">
        <v>2533.4370722839221</v>
      </c>
      <c r="D10" s="70">
        <v>2667.2053551242675</v>
      </c>
      <c r="E10" s="70">
        <v>2661.9341251546184</v>
      </c>
      <c r="F10" s="70">
        <v>2771.308555610754</v>
      </c>
      <c r="G10" s="70">
        <v>2907.2729450642046</v>
      </c>
      <c r="H10" s="70">
        <v>3254.4349347089228</v>
      </c>
      <c r="I10" s="70">
        <v>3256.6694648455286</v>
      </c>
      <c r="J10" s="70">
        <v>3096.7814773417522</v>
      </c>
      <c r="K10" s="70">
        <v>2872.8154471599355</v>
      </c>
      <c r="L10" s="70">
        <v>2826.098923532551</v>
      </c>
      <c r="M10" s="70">
        <v>3087.3725520668218</v>
      </c>
      <c r="N10" s="70">
        <v>2940.833764060822</v>
      </c>
      <c r="O10" s="70">
        <v>2949.4464660719805</v>
      </c>
      <c r="P10" s="70">
        <v>3145.180159404797</v>
      </c>
      <c r="Q10" s="70">
        <v>3317.3783675023014</v>
      </c>
    </row>
    <row r="11" spans="1:17" ht="11.45" customHeight="1" x14ac:dyDescent="0.25">
      <c r="A11" s="116" t="s">
        <v>125</v>
      </c>
      <c r="B11" s="70">
        <v>6473.4341905849442</v>
      </c>
      <c r="C11" s="70">
        <v>5896.1097090022222</v>
      </c>
      <c r="D11" s="70">
        <v>6152.1981331392617</v>
      </c>
      <c r="E11" s="70">
        <v>5962.8917621700111</v>
      </c>
      <c r="F11" s="70">
        <v>6502.5838154301291</v>
      </c>
      <c r="G11" s="70">
        <v>6703.3394927925465</v>
      </c>
      <c r="H11" s="70">
        <v>6498.0308260849124</v>
      </c>
      <c r="I11" s="70">
        <v>6508.1057128831799</v>
      </c>
      <c r="J11" s="70">
        <v>6738.9365795844997</v>
      </c>
      <c r="K11" s="70">
        <v>6381.4856823892105</v>
      </c>
      <c r="L11" s="70">
        <v>5997.1698562782176</v>
      </c>
      <c r="M11" s="70">
        <v>6130.4122652799742</v>
      </c>
      <c r="N11" s="70">
        <v>5955.5834297103456</v>
      </c>
      <c r="O11" s="70">
        <v>6090.2616027643289</v>
      </c>
      <c r="P11" s="70">
        <v>6262.4431194274248</v>
      </c>
      <c r="Q11" s="70">
        <v>6642.0088967684378</v>
      </c>
    </row>
    <row r="12" spans="1:17" ht="11.45" customHeight="1" x14ac:dyDescent="0.25">
      <c r="A12" s="128" t="s">
        <v>18</v>
      </c>
      <c r="B12" s="138">
        <f t="shared" ref="B12:Q12" si="3">SUM(B13:B14)</f>
        <v>1165.5738223564001</v>
      </c>
      <c r="C12" s="138">
        <f t="shared" si="3"/>
        <v>1300.6481083272904</v>
      </c>
      <c r="D12" s="138">
        <f t="shared" si="3"/>
        <v>1329.6928617172275</v>
      </c>
      <c r="E12" s="138">
        <f t="shared" si="3"/>
        <v>1380.3973295388639</v>
      </c>
      <c r="F12" s="138">
        <f t="shared" si="3"/>
        <v>1431.726737115232</v>
      </c>
      <c r="G12" s="138">
        <f t="shared" si="3"/>
        <v>1411.1266038684066</v>
      </c>
      <c r="H12" s="138">
        <f t="shared" si="3"/>
        <v>1413.186650054364</v>
      </c>
      <c r="I12" s="138">
        <f t="shared" si="3"/>
        <v>1472.7920496289394</v>
      </c>
      <c r="J12" s="138">
        <f t="shared" si="3"/>
        <v>1555.167738458176</v>
      </c>
      <c r="K12" s="138">
        <f t="shared" si="3"/>
        <v>1301.1063997748026</v>
      </c>
      <c r="L12" s="138">
        <f t="shared" si="3"/>
        <v>1482.2883454132054</v>
      </c>
      <c r="M12" s="138">
        <f t="shared" si="3"/>
        <v>1509.9535855579741</v>
      </c>
      <c r="N12" s="138">
        <f t="shared" si="3"/>
        <v>1415.3257314540915</v>
      </c>
      <c r="O12" s="138">
        <f t="shared" si="3"/>
        <v>1487.9583384202874</v>
      </c>
      <c r="P12" s="138">
        <f t="shared" si="3"/>
        <v>1510.9542915061809</v>
      </c>
      <c r="Q12" s="138">
        <f t="shared" si="3"/>
        <v>1590.9694807430237</v>
      </c>
    </row>
    <row r="13" spans="1:17" ht="11.45" customHeight="1" x14ac:dyDescent="0.25">
      <c r="A13" s="95" t="s">
        <v>126</v>
      </c>
      <c r="B13" s="20">
        <v>82.043739581678892</v>
      </c>
      <c r="C13" s="20">
        <v>116.36117963055742</v>
      </c>
      <c r="D13" s="20">
        <v>105.18784299286143</v>
      </c>
      <c r="E13" s="20">
        <v>101.25089787130737</v>
      </c>
      <c r="F13" s="20">
        <v>82.039911371357164</v>
      </c>
      <c r="G13" s="20">
        <v>58.621867671311215</v>
      </c>
      <c r="H13" s="20">
        <v>54.737012478310945</v>
      </c>
      <c r="I13" s="20">
        <v>57.19178589261729</v>
      </c>
      <c r="J13" s="20">
        <v>65.370209691004362</v>
      </c>
      <c r="K13" s="20">
        <v>63.937273721908305</v>
      </c>
      <c r="L13" s="20">
        <v>130.65223334212888</v>
      </c>
      <c r="M13" s="20">
        <v>111.5447224763514</v>
      </c>
      <c r="N13" s="20">
        <v>97.756594579698586</v>
      </c>
      <c r="O13" s="20">
        <v>98.949749861575199</v>
      </c>
      <c r="P13" s="20">
        <v>100.85667979530791</v>
      </c>
      <c r="Q13" s="20">
        <v>95.941814797546556</v>
      </c>
    </row>
    <row r="14" spans="1:17" ht="11.45" customHeight="1" x14ac:dyDescent="0.25">
      <c r="A14" s="93" t="s">
        <v>125</v>
      </c>
      <c r="B14" s="69">
        <v>1083.5300827747212</v>
      </c>
      <c r="C14" s="69">
        <v>1184.286928696733</v>
      </c>
      <c r="D14" s="69">
        <v>1224.505018724366</v>
      </c>
      <c r="E14" s="69">
        <v>1279.1464316675565</v>
      </c>
      <c r="F14" s="69">
        <v>1349.6868257438748</v>
      </c>
      <c r="G14" s="69">
        <v>1352.5047361970953</v>
      </c>
      <c r="H14" s="69">
        <v>1358.449637576053</v>
      </c>
      <c r="I14" s="69">
        <v>1415.6002637363222</v>
      </c>
      <c r="J14" s="69">
        <v>1489.7975287671716</v>
      </c>
      <c r="K14" s="69">
        <v>1237.1691260528944</v>
      </c>
      <c r="L14" s="69">
        <v>1351.6361120710765</v>
      </c>
      <c r="M14" s="69">
        <v>1398.4088630816227</v>
      </c>
      <c r="N14" s="69">
        <v>1317.5691368743928</v>
      </c>
      <c r="O14" s="69">
        <v>1389.0085885587123</v>
      </c>
      <c r="P14" s="69">
        <v>1410.097611710873</v>
      </c>
      <c r="Q14" s="69">
        <v>1495.0276659454771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3.0101833201628674</v>
      </c>
      <c r="C19" s="100">
        <f>IF(C4=0,0,C4/TrAvia_ene!C4)</f>
        <v>3.0102058380258314</v>
      </c>
      <c r="D19" s="100">
        <f>IF(D4=0,0,D4/TrAvia_ene!D4)</f>
        <v>3.0101605582809112</v>
      </c>
      <c r="E19" s="100">
        <f>IF(E4=0,0,E4/TrAvia_ene!E4)</f>
        <v>3.0102343931519391</v>
      </c>
      <c r="F19" s="100">
        <f>IF(F4=0,0,F4/TrAvia_ene!F4)</f>
        <v>3.0102376234576624</v>
      </c>
      <c r="G19" s="100">
        <f>IF(G4=0,0,G4/TrAvia_ene!G4)</f>
        <v>3.0102635340893693</v>
      </c>
      <c r="H19" s="100">
        <f>IF(H4=0,0,H4/TrAvia_ene!H4)</f>
        <v>3.0102641612886987</v>
      </c>
      <c r="I19" s="100">
        <f>IF(I4=0,0,I4/TrAvia_ene!I4)</f>
        <v>3.0102644507882039</v>
      </c>
      <c r="J19" s="100">
        <f>IF(J4=0,0,J4/TrAvia_ene!J4)</f>
        <v>3.0102650526724961</v>
      </c>
      <c r="K19" s="100">
        <f>IF(K4=0,0,K4/TrAvia_ene!K4)</f>
        <v>3.0102615581656851</v>
      </c>
      <c r="L19" s="100">
        <f>IF(L4=0,0,L4/TrAvia_ene!L4)</f>
        <v>3.0102603607540943</v>
      </c>
      <c r="M19" s="100">
        <f>IF(M4=0,0,M4/TrAvia_ene!M4)</f>
        <v>3.0102622827871004</v>
      </c>
      <c r="N19" s="100">
        <f>IF(N4=0,0,N4/TrAvia_ene!N4)</f>
        <v>3.0102603900042069</v>
      </c>
      <c r="O19" s="100">
        <f>IF(O4=0,0,O4/TrAvia_ene!O4)</f>
        <v>3.0102852952679671</v>
      </c>
      <c r="P19" s="100">
        <f>IF(P4=0,0,P4/TrAvia_ene!P4)</f>
        <v>3.0102861512102561</v>
      </c>
      <c r="Q19" s="100">
        <f>IF(Q4=0,0,Q4/TrAvia_ene!Q4)</f>
        <v>3.0102874117509635</v>
      </c>
    </row>
    <row r="20" spans="1:17" ht="11.45" customHeight="1" x14ac:dyDescent="0.25">
      <c r="A20" s="141" t="s">
        <v>91</v>
      </c>
      <c r="B20" s="140">
        <f t="shared" ref="B20:Q20" si="4">B19</f>
        <v>3.0101833201628674</v>
      </c>
      <c r="C20" s="140">
        <f t="shared" si="4"/>
        <v>3.0102058380258314</v>
      </c>
      <c r="D20" s="140">
        <f t="shared" si="4"/>
        <v>3.0101605582809112</v>
      </c>
      <c r="E20" s="140">
        <f t="shared" si="4"/>
        <v>3.0102343931519391</v>
      </c>
      <c r="F20" s="140">
        <f t="shared" si="4"/>
        <v>3.0102376234576624</v>
      </c>
      <c r="G20" s="140">
        <f t="shared" si="4"/>
        <v>3.0102635340893693</v>
      </c>
      <c r="H20" s="140">
        <f t="shared" si="4"/>
        <v>3.0102641612886987</v>
      </c>
      <c r="I20" s="140">
        <f t="shared" si="4"/>
        <v>3.0102644507882039</v>
      </c>
      <c r="J20" s="140">
        <f t="shared" si="4"/>
        <v>3.0102650526724961</v>
      </c>
      <c r="K20" s="140">
        <f t="shared" si="4"/>
        <v>3.0102615581656851</v>
      </c>
      <c r="L20" s="140">
        <f t="shared" si="4"/>
        <v>3.0102603607540943</v>
      </c>
      <c r="M20" s="140">
        <f t="shared" si="4"/>
        <v>3.0102622827871004</v>
      </c>
      <c r="N20" s="140">
        <f t="shared" si="4"/>
        <v>3.0102603900042069</v>
      </c>
      <c r="O20" s="140">
        <f t="shared" si="4"/>
        <v>3.0102852952679671</v>
      </c>
      <c r="P20" s="140">
        <f t="shared" si="4"/>
        <v>3.0102861512102561</v>
      </c>
      <c r="Q20" s="140">
        <f t="shared" si="4"/>
        <v>3.0102874117509635</v>
      </c>
    </row>
    <row r="22" spans="1:17" ht="11.45" customHeight="1" x14ac:dyDescent="0.25">
      <c r="A22" s="27" t="s">
        <v>123</v>
      </c>
      <c r="B22" s="68">
        <f>IF(TrAvia_act!B12=0,"",B7/TrAvia_act!B12*100)</f>
        <v>1614.9103688680834</v>
      </c>
      <c r="C22" s="68">
        <f>IF(TrAvia_act!C12=0,"",C7/TrAvia_act!C12*100)</f>
        <v>1592.3833546109486</v>
      </c>
      <c r="D22" s="68">
        <f>IF(TrAvia_act!D12=0,"",D7/TrAvia_act!D12*100)</f>
        <v>1554.7290331786562</v>
      </c>
      <c r="E22" s="68">
        <f>IF(TrAvia_act!E12=0,"",E7/TrAvia_act!E12*100)</f>
        <v>1520.8484973357033</v>
      </c>
      <c r="F22" s="68">
        <f>IF(TrAvia_act!F12=0,"",F7/TrAvia_act!F12*100)</f>
        <v>1503.4115577168097</v>
      </c>
      <c r="G22" s="68">
        <f>IF(TrAvia_act!G12=0,"",G7/TrAvia_act!G12*100)</f>
        <v>1482.3209055985342</v>
      </c>
      <c r="H22" s="68">
        <f>IF(TrAvia_act!H12=0,"",H7/TrAvia_act!H12*100)</f>
        <v>1482.9974883202156</v>
      </c>
      <c r="I22" s="68">
        <f>IF(TrAvia_act!I12=0,"",I7/TrAvia_act!I12*100)</f>
        <v>1473.1613123052998</v>
      </c>
      <c r="J22" s="68">
        <f>IF(TrAvia_act!J12=0,"",J7/TrAvia_act!J12*100)</f>
        <v>1492.801994551151</v>
      </c>
      <c r="K22" s="68">
        <f>IF(TrAvia_act!K12=0,"",K7/TrAvia_act!K12*100)</f>
        <v>1503.6177104435551</v>
      </c>
      <c r="L22" s="68">
        <f>IF(TrAvia_act!L12=0,"",L7/TrAvia_act!L12*100)</f>
        <v>1541.9422912751857</v>
      </c>
      <c r="M22" s="68">
        <f>IF(TrAvia_act!M12=0,"",M7/TrAvia_act!M12*100)</f>
        <v>1526.473099311462</v>
      </c>
      <c r="N22" s="68">
        <f>IF(TrAvia_act!N12=0,"",N7/TrAvia_act!N12*100)</f>
        <v>1467.3762459263883</v>
      </c>
      <c r="O22" s="68">
        <f>IF(TrAvia_act!O12=0,"",O7/TrAvia_act!O12*100)</f>
        <v>1454.3120185937519</v>
      </c>
      <c r="P22" s="68">
        <f>IF(TrAvia_act!P12=0,"",P7/TrAvia_act!P12*100)</f>
        <v>1478.351869374304</v>
      </c>
      <c r="Q22" s="68">
        <f>IF(TrAvia_act!Q12=0,"",Q7/TrAvia_act!Q12*100)</f>
        <v>1512.6702362788367</v>
      </c>
    </row>
    <row r="23" spans="1:17" ht="11.45" customHeight="1" x14ac:dyDescent="0.25">
      <c r="A23" s="130" t="s">
        <v>39</v>
      </c>
      <c r="B23" s="134">
        <f>IF(TrAvia_act!B13=0,"",B8/TrAvia_act!B13*100)</f>
        <v>1597.2843237410689</v>
      </c>
      <c r="C23" s="134">
        <f>IF(TrAvia_act!C13=0,"",C8/TrAvia_act!C13*100)</f>
        <v>1551.5322228588905</v>
      </c>
      <c r="D23" s="134">
        <f>IF(TrAvia_act!D13=0,"",D8/TrAvia_act!D13*100)</f>
        <v>1515.5528408843093</v>
      </c>
      <c r="E23" s="134">
        <f>IF(TrAvia_act!E13=0,"",E8/TrAvia_act!E13*100)</f>
        <v>1481.5002030416674</v>
      </c>
      <c r="F23" s="134">
        <f>IF(TrAvia_act!F13=0,"",F8/TrAvia_act!F13*100)</f>
        <v>1471.2252805478138</v>
      </c>
      <c r="G23" s="134">
        <f>IF(TrAvia_act!G13=0,"",G8/TrAvia_act!G13*100)</f>
        <v>1454.9647403884896</v>
      </c>
      <c r="H23" s="134">
        <f>IF(TrAvia_act!H13=0,"",H8/TrAvia_act!H13*100)</f>
        <v>1469.8428575119692</v>
      </c>
      <c r="I23" s="134">
        <f>IF(TrAvia_act!I13=0,"",I8/TrAvia_act!I13*100)</f>
        <v>1451.6849934358725</v>
      </c>
      <c r="J23" s="134">
        <f>IF(TrAvia_act!J13=0,"",J8/TrAvia_act!J13*100)</f>
        <v>1471.440345915551</v>
      </c>
      <c r="K23" s="134">
        <f>IF(TrAvia_act!K13=0,"",K8/TrAvia_act!K13*100)</f>
        <v>1485.5699706260314</v>
      </c>
      <c r="L23" s="134">
        <f>IF(TrAvia_act!L13=0,"",L8/TrAvia_act!L13*100)</f>
        <v>1526.4852574508407</v>
      </c>
      <c r="M23" s="134">
        <f>IF(TrAvia_act!M13=0,"",M8/TrAvia_act!M13*100)</f>
        <v>1512.6210476908682</v>
      </c>
      <c r="N23" s="134">
        <f>IF(TrAvia_act!N13=0,"",N8/TrAvia_act!N13*100)</f>
        <v>1457.4397430573702</v>
      </c>
      <c r="O23" s="134">
        <f>IF(TrAvia_act!O13=0,"",O8/TrAvia_act!O13*100)</f>
        <v>1447.8891284616516</v>
      </c>
      <c r="P23" s="134">
        <f>IF(TrAvia_act!P13=0,"",P8/TrAvia_act!P13*100)</f>
        <v>1473.6444649331945</v>
      </c>
      <c r="Q23" s="134">
        <f>IF(TrAvia_act!Q13=0,"",Q8/TrAvia_act!Q13*100)</f>
        <v>1512.8213289928949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1957.0580456869234</v>
      </c>
      <c r="C25" s="77">
        <f>IF(TrAvia_act!C15=0,"",C10/TrAvia_act!C15*100)</f>
        <v>2124.6164468590623</v>
      </c>
      <c r="D25" s="77">
        <f>IF(TrAvia_act!D15=0,"",D10/TrAvia_act!D15*100)</f>
        <v>2132.2033237203859</v>
      </c>
      <c r="E25" s="77">
        <f>IF(TrAvia_act!E15=0,"",E10/TrAvia_act!E15*100)</f>
        <v>2117.3299592084672</v>
      </c>
      <c r="F25" s="77">
        <f>IF(TrAvia_act!F15=0,"",F10/TrAvia_act!F15*100)</f>
        <v>2055.0877655369104</v>
      </c>
      <c r="G25" s="77">
        <f>IF(TrAvia_act!G15=0,"",G10/TrAvia_act!G15*100)</f>
        <v>1994.1174894548055</v>
      </c>
      <c r="H25" s="77">
        <f>IF(TrAvia_act!H15=0,"",H10/TrAvia_act!H15*100)</f>
        <v>1886.7146684151692</v>
      </c>
      <c r="I25" s="77">
        <f>IF(TrAvia_act!I15=0,"",I10/TrAvia_act!I15*100)</f>
        <v>2019.2331956047094</v>
      </c>
      <c r="J25" s="77">
        <f>IF(TrAvia_act!J15=0,"",J10/TrAvia_act!J15*100)</f>
        <v>2016.0499943300977</v>
      </c>
      <c r="K25" s="77">
        <f>IF(TrAvia_act!K15=0,"",K10/TrAvia_act!K15*100)</f>
        <v>2029.1993650844472</v>
      </c>
      <c r="L25" s="77">
        <f>IF(TrAvia_act!L15=0,"",L10/TrAvia_act!L15*100)</f>
        <v>2034.0123398306125</v>
      </c>
      <c r="M25" s="77">
        <f>IF(TrAvia_act!M15=0,"",M10/TrAvia_act!M15*100)</f>
        <v>2057.3804751040684</v>
      </c>
      <c r="N25" s="77">
        <f>IF(TrAvia_act!N15=0,"",N10/TrAvia_act!N15*100)</f>
        <v>1972.8195369740583</v>
      </c>
      <c r="O25" s="77">
        <f>IF(TrAvia_act!O15=0,"",O10/TrAvia_act!O15*100)</f>
        <v>1938.6096871212021</v>
      </c>
      <c r="P25" s="77">
        <f>IF(TrAvia_act!P15=0,"",P10/TrAvia_act!P15*100)</f>
        <v>1962.0074161346131</v>
      </c>
      <c r="Q25" s="77">
        <f>IF(TrAvia_act!Q15=0,"",Q10/TrAvia_act!Q15*100)</f>
        <v>1996.0401345022453</v>
      </c>
    </row>
    <row r="26" spans="1:17" ht="11.45" customHeight="1" x14ac:dyDescent="0.25">
      <c r="A26" s="116" t="s">
        <v>125</v>
      </c>
      <c r="B26" s="77">
        <f>IF(TrAvia_act!B16=0,"",B11/TrAvia_act!B16*100)</f>
        <v>1497.0903921455481</v>
      </c>
      <c r="C26" s="77">
        <f>IF(TrAvia_act!C16=0,"",C11/TrAvia_act!C16*100)</f>
        <v>1390.3867530030534</v>
      </c>
      <c r="D26" s="77">
        <f>IF(TrAvia_act!D16=0,"",D11/TrAvia_act!D16*100)</f>
        <v>1346.7003147334394</v>
      </c>
      <c r="E26" s="77">
        <f>IF(TrAvia_act!E16=0,"",E11/TrAvia_act!E16*100)</f>
        <v>1306.3707712740672</v>
      </c>
      <c r="F26" s="77">
        <f>IF(TrAvia_act!F16=0,"",F11/TrAvia_act!F16*100)</f>
        <v>1312.3263512644382</v>
      </c>
      <c r="G26" s="77">
        <f>IF(TrAvia_act!G16=0,"",G11/TrAvia_act!G16*100)</f>
        <v>1302.2597308083054</v>
      </c>
      <c r="H26" s="77">
        <f>IF(TrAvia_act!H16=0,"",H11/TrAvia_act!H16*100)</f>
        <v>1323.3960335146153</v>
      </c>
      <c r="I26" s="77">
        <f>IF(TrAvia_act!I16=0,"",I11/TrAvia_act!I16*100)</f>
        <v>1272.6838188057882</v>
      </c>
      <c r="J26" s="77">
        <f>IF(TrAvia_act!J16=0,"",J11/TrAvia_act!J16*100)</f>
        <v>1308.950426290538</v>
      </c>
      <c r="K26" s="77">
        <f>IF(TrAvia_act!K16=0,"",K11/TrAvia_act!K16*100)</f>
        <v>1325.6860373029192</v>
      </c>
      <c r="L26" s="77">
        <f>IF(TrAvia_act!L16=0,"",L11/TrAvia_act!L16*100)</f>
        <v>1365.8801864193276</v>
      </c>
      <c r="M26" s="77">
        <f>IF(TrAvia_act!M16=0,"",M11/TrAvia_act!M16*100)</f>
        <v>1334.6472766481158</v>
      </c>
      <c r="N26" s="77">
        <f>IF(TrAvia_act!N16=0,"",N11/TrAvia_act!N16*100)</f>
        <v>1290.9132796591168</v>
      </c>
      <c r="O26" s="77">
        <f>IF(TrAvia_act!O16=0,"",O11/TrAvia_act!O16*100)</f>
        <v>1289.7776850640773</v>
      </c>
      <c r="P26" s="77">
        <f>IF(TrAvia_act!P16=0,"",P11/TrAvia_act!P16*100)</f>
        <v>1309.8948683454705</v>
      </c>
      <c r="Q26" s="77">
        <f>IF(TrAvia_act!Q16=0,"",Q11/TrAvia_act!Q16*100)</f>
        <v>1349.6341039964252</v>
      </c>
    </row>
    <row r="27" spans="1:17" ht="11.45" customHeight="1" x14ac:dyDescent="0.25">
      <c r="A27" s="128" t="s">
        <v>18</v>
      </c>
      <c r="B27" s="133">
        <f>IF(TrAvia_act!B17=0,"",B12/TrAvia_act!B17*100)</f>
        <v>1762.2306022333748</v>
      </c>
      <c r="C27" s="133">
        <f>IF(TrAvia_act!C17=0,"",C12/TrAvia_act!C17*100)</f>
        <v>1920.0208975882215</v>
      </c>
      <c r="D27" s="133">
        <f>IF(TrAvia_act!D17=0,"",D12/TrAvia_act!D17*100)</f>
        <v>1876.4470012816585</v>
      </c>
      <c r="E27" s="133">
        <f>IF(TrAvia_act!E17=0,"",E12/TrAvia_act!E17*100)</f>
        <v>1823.4443198264266</v>
      </c>
      <c r="F27" s="133">
        <f>IF(TrAvia_act!F17=0,"",F12/TrAvia_act!F17*100)</f>
        <v>1751.6312071461807</v>
      </c>
      <c r="G27" s="133">
        <f>IF(TrAvia_act!G17=0,"",G12/TrAvia_act!G17*100)</f>
        <v>1700.011515826006</v>
      </c>
      <c r="H27" s="133">
        <f>IF(TrAvia_act!H17=0,"",H12/TrAvia_act!H17*100)</f>
        <v>1580.6200386548014</v>
      </c>
      <c r="I27" s="133">
        <f>IF(TrAvia_act!I17=0,"",I12/TrAvia_act!I17*100)</f>
        <v>1633.3727752850698</v>
      </c>
      <c r="J27" s="133">
        <f>IF(TrAvia_act!J17=0,"",J12/TrAvia_act!J17*100)</f>
        <v>1643.7229550127761</v>
      </c>
      <c r="K27" s="133">
        <f>IF(TrAvia_act!K17=0,"",K12/TrAvia_act!K17*100)</f>
        <v>1645.8329998398794</v>
      </c>
      <c r="L27" s="133">
        <f>IF(TrAvia_act!L17=0,"",L12/TrAvia_act!L17*100)</f>
        <v>1640.8425112310758</v>
      </c>
      <c r="M27" s="133">
        <f>IF(TrAvia_act!M17=0,"",M12/TrAvia_act!M17*100)</f>
        <v>1616.8630537042739</v>
      </c>
      <c r="N27" s="133">
        <f>IF(TrAvia_act!N17=0,"",N12/TrAvia_act!N17*100)</f>
        <v>1533.0762581626179</v>
      </c>
      <c r="O27" s="133">
        <f>IF(TrAvia_act!O17=0,"",O12/TrAvia_act!O17*100)</f>
        <v>1494.5912576627461</v>
      </c>
      <c r="P27" s="133">
        <f>IF(TrAvia_act!P17=0,"",P12/TrAvia_act!P17*100)</f>
        <v>1508.3517846750879</v>
      </c>
      <c r="Q27" s="133">
        <f>IF(TrAvia_act!Q17=0,"",Q12/TrAvia_act!Q17*100)</f>
        <v>1511.7250890277428</v>
      </c>
    </row>
    <row r="28" spans="1:17" ht="11.45" customHeight="1" x14ac:dyDescent="0.25">
      <c r="A28" s="95" t="s">
        <v>126</v>
      </c>
      <c r="B28" s="75">
        <f>IF(TrAvia_act!B18=0,"",B13/TrAvia_act!B18*100)</f>
        <v>2763.8765186701407</v>
      </c>
      <c r="C28" s="75">
        <f>IF(TrAvia_act!C18=0,"",C13/TrAvia_act!C18*100)</f>
        <v>2960.6257231375084</v>
      </c>
      <c r="D28" s="75">
        <f>IF(TrAvia_act!D18=0,"",D13/TrAvia_act!D18*100)</f>
        <v>2882.2219559379582</v>
      </c>
      <c r="E28" s="75">
        <f>IF(TrAvia_act!E18=0,"",E13/TrAvia_act!E18*100)</f>
        <v>3032.5786840928099</v>
      </c>
      <c r="F28" s="75">
        <f>IF(TrAvia_act!F18=0,"",F13/TrAvia_act!F18*100)</f>
        <v>3075.8567194590951</v>
      </c>
      <c r="G28" s="75">
        <f>IF(TrAvia_act!G18=0,"",G13/TrAvia_act!G18*100)</f>
        <v>3292.8663590224965</v>
      </c>
      <c r="H28" s="75">
        <f>IF(TrAvia_act!H18=0,"",H13/TrAvia_act!H18*100)</f>
        <v>3083.7515698200682</v>
      </c>
      <c r="I28" s="75">
        <f>IF(TrAvia_act!I18=0,"",I13/TrAvia_act!I18*100)</f>
        <v>3177.6435177645599</v>
      </c>
      <c r="J28" s="75">
        <f>IF(TrAvia_act!J18=0,"",J13/TrAvia_act!J18*100)</f>
        <v>3154.4869183979285</v>
      </c>
      <c r="K28" s="75">
        <f>IF(TrAvia_act!K18=0,"",K13/TrAvia_act!K18*100)</f>
        <v>2902.9055313362419</v>
      </c>
      <c r="L28" s="75">
        <f>IF(TrAvia_act!L18=0,"",L13/TrAvia_act!L18*100)</f>
        <v>2768.166665954338</v>
      </c>
      <c r="M28" s="75">
        <f>IF(TrAvia_act!M18=0,"",M13/TrAvia_act!M18*100)</f>
        <v>2735.1874253946999</v>
      </c>
      <c r="N28" s="75">
        <f>IF(TrAvia_act!N18=0,"",N13/TrAvia_act!N18*100)</f>
        <v>2580.3390277976341</v>
      </c>
      <c r="O28" s="75">
        <f>IF(TrAvia_act!O18=0,"",O13/TrAvia_act!O18*100)</f>
        <v>2486.0448726882405</v>
      </c>
      <c r="P28" s="75">
        <f>IF(TrAvia_act!P18=0,"",P13/TrAvia_act!P18*100)</f>
        <v>2487.5895492560435</v>
      </c>
      <c r="Q28" s="75">
        <f>IF(TrAvia_act!Q18=0,"",Q13/TrAvia_act!Q18*100)</f>
        <v>2522.5715599100386</v>
      </c>
    </row>
    <row r="29" spans="1:17" ht="11.45" customHeight="1" x14ac:dyDescent="0.25">
      <c r="A29" s="93" t="s">
        <v>125</v>
      </c>
      <c r="B29" s="74">
        <f>IF(TrAvia_act!B19=0,"",B14/TrAvia_act!B19*100)</f>
        <v>1715.1647523079571</v>
      </c>
      <c r="C29" s="74">
        <f>IF(TrAvia_act!C19=0,"",C14/TrAvia_act!C19*100)</f>
        <v>1855.9273260191794</v>
      </c>
      <c r="D29" s="74">
        <f>IF(TrAvia_act!D19=0,"",D14/TrAvia_act!D19*100)</f>
        <v>1821.8350825182024</v>
      </c>
      <c r="E29" s="74">
        <f>IF(TrAvia_act!E19=0,"",E14/TrAvia_act!E19*100)</f>
        <v>1767.6565509751779</v>
      </c>
      <c r="F29" s="74">
        <f>IF(TrAvia_act!F19=0,"",F14/TrAvia_act!F19*100)</f>
        <v>1706.9616359294173</v>
      </c>
      <c r="G29" s="74">
        <f>IF(TrAvia_act!G19=0,"",G14/TrAvia_act!G19*100)</f>
        <v>1665.1004278287046</v>
      </c>
      <c r="H29" s="74">
        <f>IF(TrAvia_act!H19=0,"",H14/TrAvia_act!H19*100)</f>
        <v>1550.1736697419317</v>
      </c>
      <c r="I29" s="74">
        <f>IF(TrAvia_act!I19=0,"",I14/TrAvia_act!I19*100)</f>
        <v>1601.9204869843811</v>
      </c>
      <c r="J29" s="74">
        <f>IF(TrAvia_act!J19=0,"",J14/TrAvia_act!J19*100)</f>
        <v>1609.8917711621382</v>
      </c>
      <c r="K29" s="74">
        <f>IF(TrAvia_act!K19=0,"",K14/TrAvia_act!K19*100)</f>
        <v>1609.8061688970233</v>
      </c>
      <c r="L29" s="74">
        <f>IF(TrAvia_act!L19=0,"",L14/TrAvia_act!L19*100)</f>
        <v>1578.6966354290689</v>
      </c>
      <c r="M29" s="74">
        <f>IF(TrAvia_act!M19=0,"",M14/TrAvia_act!M19*100)</f>
        <v>1565.7971461100874</v>
      </c>
      <c r="N29" s="74">
        <f>IF(TrAvia_act!N19=0,"",N14/TrAvia_act!N19*100)</f>
        <v>1488.2605248714945</v>
      </c>
      <c r="O29" s="74">
        <f>IF(TrAvia_act!O19=0,"",O14/TrAvia_act!O19*100)</f>
        <v>1453.302739250568</v>
      </c>
      <c r="P29" s="74">
        <f>IF(TrAvia_act!P19=0,"",P14/TrAvia_act!P19*100)</f>
        <v>1467.0462058161093</v>
      </c>
      <c r="Q29" s="74">
        <f>IF(TrAvia_act!Q19=0,"",Q14/TrAvia_act!Q19*100)</f>
        <v>1473.8244816285383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125.01153080868546</v>
      </c>
      <c r="C32" s="134">
        <f>IF(TrAvia_act!C4=0,"",C8/TrAvia_act!C4*1000)</f>
        <v>121.07871774094401</v>
      </c>
      <c r="D32" s="134">
        <f>IF(TrAvia_act!D4=0,"",D8/TrAvia_act!D4*1000)</f>
        <v>120.7922715440062</v>
      </c>
      <c r="E32" s="134">
        <f>IF(TrAvia_act!E4=0,"",E8/TrAvia_act!E4*1000)</f>
        <v>120.72831403966273</v>
      </c>
      <c r="F32" s="134">
        <f>IF(TrAvia_act!F4=0,"",F8/TrAvia_act!F4*1000)</f>
        <v>116.97633800678871</v>
      </c>
      <c r="G32" s="134">
        <f>IF(TrAvia_act!G4=0,"",G8/TrAvia_act!G4*1000)</f>
        <v>117.83391126589916</v>
      </c>
      <c r="H32" s="134">
        <f>IF(TrAvia_act!H4=0,"",H8/TrAvia_act!H4*1000)</f>
        <v>135.78683423034795</v>
      </c>
      <c r="I32" s="134">
        <f>IF(TrAvia_act!I4=0,"",I8/TrAvia_act!I4*1000)</f>
        <v>111.57841485798399</v>
      </c>
      <c r="J32" s="134">
        <f>IF(TrAvia_act!J4=0,"",J8/TrAvia_act!J4*1000)</f>
        <v>112.45853181059282</v>
      </c>
      <c r="K32" s="134">
        <f>IF(TrAvia_act!K4=0,"",K8/TrAvia_act!K4*1000)</f>
        <v>112.62662237572428</v>
      </c>
      <c r="L32" s="134">
        <f>IF(TrAvia_act!L4=0,"",L8/TrAvia_act!L4*1000)</f>
        <v>110.50164706867119</v>
      </c>
      <c r="M32" s="134">
        <f>IF(TrAvia_act!M4=0,"",M8/TrAvia_act!M4*1000)</f>
        <v>107.3780546792124</v>
      </c>
      <c r="N32" s="134">
        <f>IF(TrAvia_act!N4=0,"",N8/TrAvia_act!N4*1000)</f>
        <v>99.591455535187507</v>
      </c>
      <c r="O32" s="134">
        <f>IF(TrAvia_act!O4=0,"",O8/TrAvia_act!O4*1000)</f>
        <v>97.248696518338576</v>
      </c>
      <c r="P32" s="134">
        <f>IF(TrAvia_act!P4=0,"",P8/TrAvia_act!P4*1000)</f>
        <v>98.762161457114246</v>
      </c>
      <c r="Q32" s="134">
        <f>IF(TrAvia_act!Q4=0,"",Q8/TrAvia_act!Q4*1000)</f>
        <v>99.721317778476248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180.5704783931622</v>
      </c>
      <c r="C34" s="77">
        <f>IF(TrAvia_act!C6=0,"",C10/TrAvia_act!C6*1000)</f>
        <v>195.88090747770849</v>
      </c>
      <c r="D34" s="77">
        <f>IF(TrAvia_act!D6=0,"",D10/TrAvia_act!D6*1000)</f>
        <v>200.55037139161553</v>
      </c>
      <c r="E34" s="77">
        <f>IF(TrAvia_act!E6=0,"",E10/TrAvia_act!E6*1000)</f>
        <v>204.18539832445683</v>
      </c>
      <c r="F34" s="77">
        <f>IF(TrAvia_act!F6=0,"",F10/TrAvia_act!F6*1000)</f>
        <v>204.58473903461422</v>
      </c>
      <c r="G34" s="77">
        <f>IF(TrAvia_act!G6=0,"",G10/TrAvia_act!G6*1000)</f>
        <v>204.52478339213525</v>
      </c>
      <c r="H34" s="77">
        <f>IF(TrAvia_act!H6=0,"",H10/TrAvia_act!H6*1000)</f>
        <v>213.52052267356339</v>
      </c>
      <c r="I34" s="77">
        <f>IF(TrAvia_act!I6=0,"",I10/TrAvia_act!I6*1000)</f>
        <v>207.77628770643202</v>
      </c>
      <c r="J34" s="77">
        <f>IF(TrAvia_act!J6=0,"",J10/TrAvia_act!J6*1000)</f>
        <v>206.125025913694</v>
      </c>
      <c r="K34" s="77">
        <f>IF(TrAvia_act!K6=0,"",K10/TrAvia_act!K6*1000)</f>
        <v>207.48274054671234</v>
      </c>
      <c r="L34" s="77">
        <f>IF(TrAvia_act!L6=0,"",L10/TrAvia_act!L6*1000)</f>
        <v>197.39662310812653</v>
      </c>
      <c r="M34" s="77">
        <f>IF(TrAvia_act!M6=0,"",M10/TrAvia_act!M6*1000)</f>
        <v>187.9965928574612</v>
      </c>
      <c r="N34" s="77">
        <f>IF(TrAvia_act!N6=0,"",N10/TrAvia_act!N6*1000)</f>
        <v>176.14214787518898</v>
      </c>
      <c r="O34" s="77">
        <f>IF(TrAvia_act!O6=0,"",O10/TrAvia_act!O6*1000)</f>
        <v>167.95317031058403</v>
      </c>
      <c r="P34" s="77">
        <f>IF(TrAvia_act!P6=0,"",P10/TrAvia_act!P6*1000)</f>
        <v>168.02052049861049</v>
      </c>
      <c r="Q34" s="77">
        <f>IF(TrAvia_act!Q6=0,"",Q10/TrAvia_act!Q6*1000)</f>
        <v>166.3336120082748</v>
      </c>
    </row>
    <row r="35" spans="1:17" ht="11.45" customHeight="1" x14ac:dyDescent="0.25">
      <c r="A35" s="116" t="s">
        <v>125</v>
      </c>
      <c r="B35" s="77">
        <f>IF(TrAvia_act!B7=0,"",B11/TrAvia_act!B7*1000)</f>
        <v>112.41895773632272</v>
      </c>
      <c r="C35" s="77">
        <f>IF(TrAvia_act!C7=0,"",C11/TrAvia_act!C7*1000)</f>
        <v>104.01199287691905</v>
      </c>
      <c r="D35" s="77">
        <f>IF(TrAvia_act!D7=0,"",D11/TrAvia_act!D7*1000)</f>
        <v>103.02851162159563</v>
      </c>
      <c r="E35" s="77">
        <f>IF(TrAvia_act!E7=0,"",E11/TrAvia_act!E7*1000)</f>
        <v>102.09887199937518</v>
      </c>
      <c r="F35" s="77">
        <f>IF(TrAvia_act!F7=0,"",F11/TrAvia_act!F7*1000)</f>
        <v>98.922605977321624</v>
      </c>
      <c r="G35" s="77">
        <f>IF(TrAvia_act!G7=0,"",G11/TrAvia_act!G7*1000)</f>
        <v>99.535975466660062</v>
      </c>
      <c r="H35" s="77">
        <f>IF(TrAvia_act!H7=0,"",H11/TrAvia_act!H7*1000)</f>
        <v>114.84659654501174</v>
      </c>
      <c r="I35" s="77">
        <f>IF(TrAvia_act!I7=0,"",I11/TrAvia_act!I7*1000)</f>
        <v>90.590424164436328</v>
      </c>
      <c r="J35" s="77">
        <f>IF(TrAvia_act!J7=0,"",J11/TrAvia_act!J7*1000)</f>
        <v>93.031636719102138</v>
      </c>
      <c r="K35" s="77">
        <f>IF(TrAvia_act!K7=0,"",K11/TrAvia_act!K7*1000)</f>
        <v>93.403187247730585</v>
      </c>
      <c r="L35" s="77">
        <f>IF(TrAvia_act!L7=0,"",L11/TrAvia_act!L7*1000)</f>
        <v>91.517173542753028</v>
      </c>
      <c r="M35" s="77">
        <f>IF(TrAvia_act!M7=0,"",M11/TrAvia_act!M7*1000)</f>
        <v>88.306829630818257</v>
      </c>
      <c r="N35" s="77">
        <f>IF(TrAvia_act!N7=0,"",N11/TrAvia_act!N7*1000)</f>
        <v>81.995194416319805</v>
      </c>
      <c r="O35" s="77">
        <f>IF(TrAvia_act!O7=0,"",O11/TrAvia_act!O7*1000)</f>
        <v>80.779751763642082</v>
      </c>
      <c r="P35" s="77">
        <f>IF(TrAvia_act!P7=0,"",P11/TrAvia_act!P7*1000)</f>
        <v>81.82315847108508</v>
      </c>
      <c r="Q35" s="77">
        <f>IF(TrAvia_act!Q7=0,"",Q11/TrAvia_act!Q7*1000)</f>
        <v>83.099824602941965</v>
      </c>
    </row>
    <row r="36" spans="1:17" ht="11.45" customHeight="1" x14ac:dyDescent="0.25">
      <c r="A36" s="128" t="s">
        <v>33</v>
      </c>
      <c r="B36" s="133">
        <f>IF(TrAvia_act!B8=0,"",B12/TrAvia_act!B8*1000)</f>
        <v>337.64196235036258</v>
      </c>
      <c r="C36" s="133">
        <f>IF(TrAvia_act!C8=0,"",C12/TrAvia_act!C8*1000)</f>
        <v>372.10383878131898</v>
      </c>
      <c r="D36" s="133">
        <f>IF(TrAvia_act!D8=0,"",D12/TrAvia_act!D8*1000)</f>
        <v>358.00475678678538</v>
      </c>
      <c r="E36" s="133">
        <f>IF(TrAvia_act!E8=0,"",E12/TrAvia_act!E8*1000)</f>
        <v>348.81162590763284</v>
      </c>
      <c r="F36" s="133">
        <f>IF(TrAvia_act!F8=0,"",F12/TrAvia_act!F8*1000)</f>
        <v>328.08939612332864</v>
      </c>
      <c r="G36" s="133">
        <f>IF(TrAvia_act!G8=0,"",G12/TrAvia_act!G8*1000)</f>
        <v>313.01589717832354</v>
      </c>
      <c r="H36" s="133">
        <f>IF(TrAvia_act!H8=0,"",H12/TrAvia_act!H8*1000)</f>
        <v>293.51873704862351</v>
      </c>
      <c r="I36" s="133">
        <f>IF(TrAvia_act!I8=0,"",I12/TrAvia_act!I8*1000)</f>
        <v>303.08110553998949</v>
      </c>
      <c r="J36" s="133">
        <f>IF(TrAvia_act!J8=0,"",J12/TrAvia_act!J8*1000)</f>
        <v>307.3087924515425</v>
      </c>
      <c r="K36" s="133">
        <f>IF(TrAvia_act!K8=0,"",K12/TrAvia_act!K8*1000)</f>
        <v>312.1503414222995</v>
      </c>
      <c r="L36" s="133">
        <f>IF(TrAvia_act!L8=0,"",L12/TrAvia_act!L8*1000)</f>
        <v>308.04569524054432</v>
      </c>
      <c r="M36" s="133">
        <f>IF(TrAvia_act!M8=0,"",M12/TrAvia_act!M8*1000)</f>
        <v>306.79451916379111</v>
      </c>
      <c r="N36" s="133">
        <f>IF(TrAvia_act!N8=0,"",N12/TrAvia_act!N8*1000)</f>
        <v>297.46663511404427</v>
      </c>
      <c r="O36" s="133">
        <f>IF(TrAvia_act!O8=0,"",O12/TrAvia_act!O8*1000)</f>
        <v>302.93590367861259</v>
      </c>
      <c r="P36" s="133">
        <f>IF(TrAvia_act!P8=0,"",P12/TrAvia_act!P8*1000)</f>
        <v>291.40442475654601</v>
      </c>
      <c r="Q36" s="133">
        <f>IF(TrAvia_act!Q8=0,"",Q12/TrAvia_act!Q8*1000)</f>
        <v>303.35909161744985</v>
      </c>
    </row>
    <row r="37" spans="1:17" ht="11.45" customHeight="1" x14ac:dyDescent="0.25">
      <c r="A37" s="95" t="s">
        <v>126</v>
      </c>
      <c r="B37" s="75">
        <f>IF(TrAvia_act!B9=0,"",B13/TrAvia_act!B9*1000)</f>
        <v>1351.961044950197</v>
      </c>
      <c r="C37" s="75">
        <f>IF(TrAvia_act!C9=0,"",C13/TrAvia_act!C9*1000)</f>
        <v>1412.2254622154783</v>
      </c>
      <c r="D37" s="75">
        <f>IF(TrAvia_act!D9=0,"",D13/TrAvia_act!D9*1000)</f>
        <v>1353.8696606638757</v>
      </c>
      <c r="E37" s="75">
        <f>IF(TrAvia_act!E9=0,"",E13/TrAvia_act!E9*1000)</f>
        <v>1404.5973668183294</v>
      </c>
      <c r="F37" s="75">
        <f>IF(TrAvia_act!F9=0,"",F13/TrAvia_act!F9*1000)</f>
        <v>1406.5611092594943</v>
      </c>
      <c r="G37" s="75">
        <f>IF(TrAvia_act!G9=0,"",G13/TrAvia_act!G9*1000)</f>
        <v>1521.6403538890061</v>
      </c>
      <c r="H37" s="75">
        <f>IF(TrAvia_act!H9=0,"",H13/TrAvia_act!H9*1000)</f>
        <v>1483.9760803134363</v>
      </c>
      <c r="I37" s="75">
        <f>IF(TrAvia_act!I9=0,"",I13/TrAvia_act!I9*1000)</f>
        <v>1546.4424617644913</v>
      </c>
      <c r="J37" s="75">
        <f>IF(TrAvia_act!J9=0,"",J13/TrAvia_act!J9*1000)</f>
        <v>1571.2520704156634</v>
      </c>
      <c r="K37" s="75">
        <f>IF(TrAvia_act!K9=0,"",K13/TrAvia_act!K9*1000)</f>
        <v>1424.3955222522484</v>
      </c>
      <c r="L37" s="75">
        <f>IF(TrAvia_act!L9=0,"",L13/TrAvia_act!L9*1000)</f>
        <v>1308.2307739386533</v>
      </c>
      <c r="M37" s="75">
        <f>IF(TrAvia_act!M9=0,"",M13/TrAvia_act!M9*1000)</f>
        <v>1246.8075569943121</v>
      </c>
      <c r="N37" s="75">
        <f>IF(TrAvia_act!N9=0,"",N13/TrAvia_act!N9*1000)</f>
        <v>1186.4269280721805</v>
      </c>
      <c r="O37" s="75">
        <f>IF(TrAvia_act!O9=0,"",O13/TrAvia_act!O9*1000)</f>
        <v>1130.0713365201607</v>
      </c>
      <c r="P37" s="75">
        <f>IF(TrAvia_act!P9=0,"",P13/TrAvia_act!P9*1000)</f>
        <v>1047.261290118015</v>
      </c>
      <c r="Q37" s="75">
        <f>IF(TrAvia_act!Q9=0,"",Q13/TrAvia_act!Q9*1000)</f>
        <v>1076.0331008604455</v>
      </c>
    </row>
    <row r="38" spans="1:17" ht="11.45" customHeight="1" x14ac:dyDescent="0.25">
      <c r="A38" s="93" t="s">
        <v>125</v>
      </c>
      <c r="B38" s="74">
        <f>IF(TrAvia_act!B10=0,"",B14/TrAvia_act!B10*1000)</f>
        <v>319.49203355734323</v>
      </c>
      <c r="C38" s="74">
        <f>IF(TrAvia_act!C10=0,"",C14/TrAvia_act!C10*1000)</f>
        <v>346.99349813940717</v>
      </c>
      <c r="D38" s="74">
        <f>IF(TrAvia_act!D10=0,"",D14/TrAvia_act!D10*1000)</f>
        <v>336.72789158098692</v>
      </c>
      <c r="E38" s="74">
        <f>IF(TrAvia_act!E10=0,"",E14/TrAvia_act!E10*1000)</f>
        <v>329.22347860561808</v>
      </c>
      <c r="F38" s="74">
        <f>IF(TrAvia_act!F10=0,"",F14/TrAvia_act!F10*1000)</f>
        <v>313.47936035731908</v>
      </c>
      <c r="G38" s="74">
        <f>IF(TrAvia_act!G10=0,"",G14/TrAvia_act!G10*1000)</f>
        <v>302.59831993249969</v>
      </c>
      <c r="H38" s="74">
        <f>IF(TrAvia_act!H10=0,"",H14/TrAvia_act!H10*1000)</f>
        <v>284.32812761766269</v>
      </c>
      <c r="I38" s="74">
        <f>IF(TrAvia_act!I10=0,"",I14/TrAvia_act!I10*1000)</f>
        <v>293.54584508223229</v>
      </c>
      <c r="J38" s="74">
        <f>IF(TrAvia_act!J10=0,"",J14/TrAvia_act!J10*1000)</f>
        <v>296.83161021152006</v>
      </c>
      <c r="K38" s="74">
        <f>IF(TrAvia_act!K10=0,"",K14/TrAvia_act!K10*1000)</f>
        <v>300.0422045601228</v>
      </c>
      <c r="L38" s="74">
        <f>IF(TrAvia_act!L10=0,"",L14/TrAvia_act!L10*1000)</f>
        <v>286.84726169253753</v>
      </c>
      <c r="M38" s="74">
        <f>IF(TrAvia_act!M10=0,"",M14/TrAvia_act!M10*1000)</f>
        <v>289.39110374124385</v>
      </c>
      <c r="N38" s="74">
        <f>IF(TrAvia_act!N10=0,"",N14/TrAvia_act!N10*1000)</f>
        <v>281.80070810786947</v>
      </c>
      <c r="O38" s="74">
        <f>IF(TrAvia_act!O10=0,"",O14/TrAvia_act!O10*1000)</f>
        <v>287.92325639421063</v>
      </c>
      <c r="P38" s="74">
        <f>IF(TrAvia_act!P10=0,"",P14/TrAvia_act!P10*1000)</f>
        <v>277.09980802780507</v>
      </c>
      <c r="Q38" s="74">
        <f>IF(TrAvia_act!Q10=0,"",Q14/TrAvia_act!Q10*1000)</f>
        <v>289.99557542901164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25936.54849889957</v>
      </c>
      <c r="C41" s="134">
        <f>IF(TrAvia_act!C22=0,"",1000000*C8/TrAvia_act!C22)</f>
        <v>25076.592676188582</v>
      </c>
      <c r="D41" s="134">
        <f>IF(TrAvia_act!D22=0,"",1000000*D8/TrAvia_act!D22)</f>
        <v>24913.28766981031</v>
      </c>
      <c r="E41" s="134">
        <f>IF(TrAvia_act!E22=0,"",1000000*E8/TrAvia_act!E22)</f>
        <v>23523.065034950199</v>
      </c>
      <c r="F41" s="134">
        <f>IF(TrAvia_act!F22=0,"",1000000*F8/TrAvia_act!F22)</f>
        <v>23117.862510291194</v>
      </c>
      <c r="G41" s="134">
        <f>IF(TrAvia_act!G22=0,"",1000000*G8/TrAvia_act!G22)</f>
        <v>22493.961277876926</v>
      </c>
      <c r="H41" s="134">
        <f>IF(TrAvia_act!H22=0,"",1000000*H8/TrAvia_act!H22)</f>
        <v>19447.677558854401</v>
      </c>
      <c r="I41" s="134">
        <f>IF(TrAvia_act!I22=0,"",1000000*I8/TrAvia_act!I22)</f>
        <v>21327.874038648151</v>
      </c>
      <c r="J41" s="134">
        <f>IF(TrAvia_act!J22=0,"",1000000*J8/TrAvia_act!J22)</f>
        <v>21729.38246869795</v>
      </c>
      <c r="K41" s="134">
        <f>IF(TrAvia_act!K22=0,"",1000000*K8/TrAvia_act!K22)</f>
        <v>22263.684309470886</v>
      </c>
      <c r="L41" s="134">
        <f>IF(TrAvia_act!L22=0,"",1000000*L8/TrAvia_act!L22)</f>
        <v>21404.583007396082</v>
      </c>
      <c r="M41" s="134">
        <f>IF(TrAvia_act!M22=0,"",1000000*M8/TrAvia_act!M22)</f>
        <v>20962.803271498964</v>
      </c>
      <c r="N41" s="134">
        <f>IF(TrAvia_act!N22=0,"",1000000*N8/TrAvia_act!N22)</f>
        <v>20215.592257198554</v>
      </c>
      <c r="O41" s="134">
        <f>IF(TrAvia_act!O22=0,"",1000000*O8/TrAvia_act!O22)</f>
        <v>20192.433107805853</v>
      </c>
      <c r="P41" s="134">
        <f>IF(TrAvia_act!P22=0,"",1000000*P8/TrAvia_act!P22)</f>
        <v>20130.75086520378</v>
      </c>
      <c r="Q41" s="134">
        <f>IF(TrAvia_act!Q22=0,"",1000000*Q8/TrAvia_act!Q22)</f>
        <v>20512.445732944354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10904.794588130921</v>
      </c>
      <c r="C43" s="77">
        <f>IF(TrAvia_act!C24=0,"",1000000*C10/TrAvia_act!C24)</f>
        <v>11833.07210849201</v>
      </c>
      <c r="D43" s="77">
        <f>IF(TrAvia_act!D24=0,"",1000000*D10/TrAvia_act!D24)</f>
        <v>11788.909267854458</v>
      </c>
      <c r="E43" s="77">
        <f>IF(TrAvia_act!E24=0,"",1000000*E10/TrAvia_act!E24)</f>
        <v>11189.627795498893</v>
      </c>
      <c r="F43" s="77">
        <f>IF(TrAvia_act!F24=0,"",1000000*F10/TrAvia_act!F24)</f>
        <v>10693.014452331498</v>
      </c>
      <c r="G43" s="77">
        <f>IF(TrAvia_act!G24=0,"",1000000*G10/TrAvia_act!G24)</f>
        <v>10523.64591840399</v>
      </c>
      <c r="H43" s="77">
        <f>IF(TrAvia_act!H24=0,"",1000000*H10/TrAvia_act!H24)</f>
        <v>9840.0671681051572</v>
      </c>
      <c r="I43" s="77">
        <f>IF(TrAvia_act!I24=0,"",1000000*I10/TrAvia_act!I24)</f>
        <v>10402.069333444686</v>
      </c>
      <c r="J43" s="77">
        <f>IF(TrAvia_act!J24=0,"",1000000*J10/TrAvia_act!J24)</f>
        <v>10204.437537784957</v>
      </c>
      <c r="K43" s="77">
        <f>IF(TrAvia_act!K24=0,"",1000000*K10/TrAvia_act!K24)</f>
        <v>10331.935922632945</v>
      </c>
      <c r="L43" s="77">
        <f>IF(TrAvia_act!L24=0,"",1000000*L10/TrAvia_act!L24)</f>
        <v>10350.304614743178</v>
      </c>
      <c r="M43" s="77">
        <f>IF(TrAvia_act!M24=0,"",1000000*M10/TrAvia_act!M24)</f>
        <v>10501.660103156313</v>
      </c>
      <c r="N43" s="77">
        <f>IF(TrAvia_act!N24=0,"",1000000*N10/TrAvia_act!N24)</f>
        <v>10017.760350661265</v>
      </c>
      <c r="O43" s="77">
        <f>IF(TrAvia_act!O24=0,"",1000000*O10/TrAvia_act!O24)</f>
        <v>9913.2060823790125</v>
      </c>
      <c r="P43" s="77">
        <f>IF(TrAvia_act!P24=0,"",1000000*P10/TrAvia_act!P24)</f>
        <v>9980.9283458147456</v>
      </c>
      <c r="Q43" s="77">
        <f>IF(TrAvia_act!Q24=0,"",1000000*Q10/TrAvia_act!Q24)</f>
        <v>10092.880318549071</v>
      </c>
    </row>
    <row r="44" spans="1:17" ht="11.45" customHeight="1" x14ac:dyDescent="0.25">
      <c r="A44" s="116" t="s">
        <v>125</v>
      </c>
      <c r="B44" s="77">
        <f>IF(TrAvia_act!B25=0,"",1000000*B11/TrAvia_act!B25)</f>
        <v>52064.037692904254</v>
      </c>
      <c r="C44" s="77">
        <f>IF(TrAvia_act!C25=0,"",1000000*C11/TrAvia_act!C25)</f>
        <v>48307.386148772035</v>
      </c>
      <c r="D44" s="77">
        <f>IF(TrAvia_act!D25=0,"",1000000*D11/TrAvia_act!D25)</f>
        <v>48155.468061548578</v>
      </c>
      <c r="E44" s="77">
        <f>IF(TrAvia_act!E25=0,"",1000000*E11/TrAvia_act!E25)</f>
        <v>46309.765862101187</v>
      </c>
      <c r="F44" s="77">
        <f>IF(TrAvia_act!F25=0,"",1000000*F11/TrAvia_act!F25)</f>
        <v>45797.036457070921</v>
      </c>
      <c r="G44" s="77">
        <f>IF(TrAvia_act!G25=0,"",1000000*G11/TrAvia_act!G25)</f>
        <v>44395.328843862895</v>
      </c>
      <c r="H44" s="77">
        <f>IF(TrAvia_act!H25=0,"",1000000*H11/TrAvia_act!H25)</f>
        <v>38058.269206712648</v>
      </c>
      <c r="I44" s="77">
        <f>IF(TrAvia_act!I25=0,"",1000000*I11/TrAvia_act!I25)</f>
        <v>44957.279623680108</v>
      </c>
      <c r="J44" s="77">
        <f>IF(TrAvia_act!J25=0,"",1000000*J11/TrAvia_act!J25)</f>
        <v>45175.613249031318</v>
      </c>
      <c r="K44" s="77">
        <f>IF(TrAvia_act!K25=0,"",1000000*K11/TrAvia_act!K25)</f>
        <v>46371.684123860672</v>
      </c>
      <c r="L44" s="77">
        <f>IF(TrAvia_act!L25=0,"",1000000*L11/TrAvia_act!L25)</f>
        <v>43092.713580454103</v>
      </c>
      <c r="M44" s="77">
        <f>IF(TrAvia_act!M25=0,"",1000000*M11/TrAvia_act!M25)</f>
        <v>42066.342774956589</v>
      </c>
      <c r="N44" s="77">
        <f>IF(TrAvia_act!N25=0,"",1000000*N11/TrAvia_act!N25)</f>
        <v>40648.284678772448</v>
      </c>
      <c r="O44" s="77">
        <f>IF(TrAvia_act!O25=0,"",1000000*O11/TrAvia_act!O25)</f>
        <v>40560.912699644548</v>
      </c>
      <c r="P44" s="77">
        <f>IF(TrAvia_act!P25=0,"",1000000*P11/TrAvia_act!P25)</f>
        <v>41144.251706080693</v>
      </c>
      <c r="Q44" s="77">
        <f>IF(TrAvia_act!Q25=0,"",1000000*Q11/TrAvia_act!Q25)</f>
        <v>42347.867287039589</v>
      </c>
    </row>
    <row r="45" spans="1:17" ht="11.45" customHeight="1" x14ac:dyDescent="0.25">
      <c r="A45" s="128" t="s">
        <v>18</v>
      </c>
      <c r="B45" s="133">
        <f>IF(TrAvia_act!B26=0,"",1000000*B12/TrAvia_act!B26)</f>
        <v>46563.351803946949</v>
      </c>
      <c r="C45" s="133">
        <f>IF(TrAvia_act!C26=0,"",1000000*C12/TrAvia_act!C26)</f>
        <v>48464.735563859234</v>
      </c>
      <c r="D45" s="133">
        <f>IF(TrAvia_act!D26=0,"",1000000*D12/TrAvia_act!D26)</f>
        <v>48437.012302099211</v>
      </c>
      <c r="E45" s="133">
        <f>IF(TrAvia_act!E26=0,"",1000000*E12/TrAvia_act!E26)</f>
        <v>46079.291302161895</v>
      </c>
      <c r="F45" s="133">
        <f>IF(TrAvia_act!F26=0,"",1000000*F12/TrAvia_act!F26)</f>
        <v>45532.589273477672</v>
      </c>
      <c r="G45" s="133">
        <f>IF(TrAvia_act!G26=0,"",1000000*G12/TrAvia_act!G26)</f>
        <v>45001.964597008846</v>
      </c>
      <c r="H45" s="133">
        <f>IF(TrAvia_act!H26=0,"",1000000*H12/TrAvia_act!H26)</f>
        <v>42884.916397729008</v>
      </c>
      <c r="I45" s="133">
        <f>IF(TrAvia_act!I26=0,"",1000000*I12/TrAvia_act!I26)</f>
        <v>46582.28325359583</v>
      </c>
      <c r="J45" s="133">
        <f>IF(TrAvia_act!J26=0,"",1000000*J12/TrAvia_act!J26)</f>
        <v>45532.652275162531</v>
      </c>
      <c r="K45" s="133">
        <f>IF(TrAvia_act!K26=0,"",1000000*K12/TrAvia_act!K26)</f>
        <v>45391.655029821472</v>
      </c>
      <c r="L45" s="133">
        <f>IF(TrAvia_act!L26=0,"",1000000*L12/TrAvia_act!L26)</f>
        <v>39954.940710348135</v>
      </c>
      <c r="M45" s="133">
        <f>IF(TrAvia_act!M26=0,"",1000000*M12/TrAvia_act!M26)</f>
        <v>41517.599756880147</v>
      </c>
      <c r="N45" s="133">
        <f>IF(TrAvia_act!N26=0,"",1000000*N12/TrAvia_act!N26)</f>
        <v>39643.867999610418</v>
      </c>
      <c r="O45" s="133">
        <f>IF(TrAvia_act!O26=0,"",1000000*O12/TrAvia_act!O26)</f>
        <v>38904.940083153466</v>
      </c>
      <c r="P45" s="133">
        <f>IF(TrAvia_act!P26=0,"",1000000*P12/TrAvia_act!P26)</f>
        <v>38898.009770007746</v>
      </c>
      <c r="Q45" s="133">
        <f>IF(TrAvia_act!Q26=0,"",1000000*Q12/TrAvia_act!Q26)</f>
        <v>40362.520758632665</v>
      </c>
    </row>
    <row r="46" spans="1:17" ht="11.45" customHeight="1" x14ac:dyDescent="0.25">
      <c r="A46" s="95" t="s">
        <v>126</v>
      </c>
      <c r="B46" s="75">
        <f>IF(TrAvia_act!B27=0,"",1000000*B13/TrAvia_act!B27)</f>
        <v>16594.607520566118</v>
      </c>
      <c r="C46" s="75">
        <f>IF(TrAvia_act!C27=0,"",1000000*C13/TrAvia_act!C27)</f>
        <v>17775.921116797646</v>
      </c>
      <c r="D46" s="75">
        <f>IF(TrAvia_act!D27=0,"",1000000*D13/TrAvia_act!D27)</f>
        <v>17303.478037976878</v>
      </c>
      <c r="E46" s="75">
        <f>IF(TrAvia_act!E27=0,"",1000000*E13/TrAvia_act!E27)</f>
        <v>14781.152973913484</v>
      </c>
      <c r="F46" s="75">
        <f>IF(TrAvia_act!F27=0,"",1000000*F13/TrAvia_act!F27)</f>
        <v>13365.902797549228</v>
      </c>
      <c r="G46" s="75">
        <f>IF(TrAvia_act!G27=0,"",1000000*G13/TrAvia_act!G27)</f>
        <v>11202.344290332738</v>
      </c>
      <c r="H46" s="75">
        <f>IF(TrAvia_act!H27=0,"",1000000*H13/TrAvia_act!H27)</f>
        <v>10538.508370872341</v>
      </c>
      <c r="I46" s="75">
        <f>IF(TrAvia_act!I27=0,"",1000000*I13/TrAvia_act!I27)</f>
        <v>11537.580369702904</v>
      </c>
      <c r="J46" s="75">
        <f>IF(TrAvia_act!J27=0,"",1000000*J13/TrAvia_act!J27)</f>
        <v>11510.866295299236</v>
      </c>
      <c r="K46" s="75">
        <f>IF(TrAvia_act!K27=0,"",1000000*K13/TrAvia_act!K27)</f>
        <v>12761.930882616429</v>
      </c>
      <c r="L46" s="75">
        <f>IF(TrAvia_act!L27=0,"",1000000*L13/TrAvia_act!L27)</f>
        <v>12783.975865178953</v>
      </c>
      <c r="M46" s="75">
        <f>IF(TrAvia_act!M27=0,"",1000000*M13/TrAvia_act!M27)</f>
        <v>12862.629436848638</v>
      </c>
      <c r="N46" s="75">
        <f>IF(TrAvia_act!N27=0,"",1000000*N13/TrAvia_act!N27)</f>
        <v>12046.407218693605</v>
      </c>
      <c r="O46" s="75">
        <f>IF(TrAvia_act!O27=0,"",1000000*O13/TrAvia_act!O27)</f>
        <v>11739.203922360328</v>
      </c>
      <c r="P46" s="75">
        <f>IF(TrAvia_act!P27=0,"",1000000*P13/TrAvia_act!P27)</f>
        <v>11693.528092209612</v>
      </c>
      <c r="Q46" s="75">
        <f>IF(TrAvia_act!Q27=0,"",1000000*Q13/TrAvia_act!Q27)</f>
        <v>11828.604955929794</v>
      </c>
    </row>
    <row r="47" spans="1:17" ht="11.45" customHeight="1" x14ac:dyDescent="0.25">
      <c r="A47" s="93" t="s">
        <v>125</v>
      </c>
      <c r="B47" s="74">
        <f>IF(TrAvia_act!B28=0,"",1000000*B14/TrAvia_act!B28)</f>
        <v>53939.171782891339</v>
      </c>
      <c r="C47" s="74">
        <f>IF(TrAvia_act!C28=0,"",1000000*C14/TrAvia_act!C28)</f>
        <v>58365.133738935147</v>
      </c>
      <c r="D47" s="74">
        <f>IF(TrAvia_act!D28=0,"",1000000*D14/TrAvia_act!D28)</f>
        <v>57292.145170278665</v>
      </c>
      <c r="E47" s="74">
        <f>IF(TrAvia_act!E28=0,"",1000000*E14/TrAvia_act!E28)</f>
        <v>55357.529392286167</v>
      </c>
      <c r="F47" s="74">
        <f>IF(TrAvia_act!F28=0,"",1000000*F14/TrAvia_act!F28)</f>
        <v>53334.656830153908</v>
      </c>
      <c r="G47" s="74">
        <f>IF(TrAvia_act!G28=0,"",1000000*G14/TrAvia_act!G28)</f>
        <v>51772.497940479836</v>
      </c>
      <c r="H47" s="74">
        <f>IF(TrAvia_act!H28=0,"",1000000*H14/TrAvia_act!H28)</f>
        <v>48937.268546275183</v>
      </c>
      <c r="I47" s="74">
        <f>IF(TrAvia_act!I28=0,"",1000000*I14/TrAvia_act!I28)</f>
        <v>53098.284461227391</v>
      </c>
      <c r="J47" s="74">
        <f>IF(TrAvia_act!J28=0,"",1000000*J14/TrAvia_act!J28)</f>
        <v>52317.654472790127</v>
      </c>
      <c r="K47" s="74">
        <f>IF(TrAvia_act!K28=0,"",1000000*K14/TrAvia_act!K28)</f>
        <v>52302.744823408066</v>
      </c>
      <c r="L47" s="74">
        <f>IF(TrAvia_act!L28=0,"",1000000*L14/TrAvia_act!L28)</f>
        <v>50285.952307417552</v>
      </c>
      <c r="M47" s="74">
        <f>IF(TrAvia_act!M28=0,"",1000000*M14/TrAvia_act!M28)</f>
        <v>50489.542660996594</v>
      </c>
      <c r="N47" s="74">
        <f>IF(TrAvia_act!N28=0,"",1000000*N14/TrAvia_act!N28)</f>
        <v>47762.239428492452</v>
      </c>
      <c r="O47" s="74">
        <f>IF(TrAvia_act!O28=0,"",1000000*O14/TrAvia_act!O28)</f>
        <v>46584.451439068718</v>
      </c>
      <c r="P47" s="74">
        <f>IF(TrAvia_act!P28=0,"",1000000*P14/TrAvia_act!P28)</f>
        <v>46662.616622352602</v>
      </c>
      <c r="Q47" s="74">
        <f>IF(TrAvia_act!Q28=0,"",1000000*Q14/TrAvia_act!Q28)</f>
        <v>47755.307798680027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0.88339244964380903</v>
      </c>
      <c r="C50" s="129">
        <f t="shared" si="6"/>
        <v>0.86632866832752997</v>
      </c>
      <c r="D50" s="129">
        <f t="shared" si="6"/>
        <v>0.86898411288412414</v>
      </c>
      <c r="E50" s="129">
        <f t="shared" si="6"/>
        <v>0.86203233055188144</v>
      </c>
      <c r="F50" s="129">
        <f t="shared" si="6"/>
        <v>0.86626399438922075</v>
      </c>
      <c r="G50" s="129">
        <f t="shared" si="6"/>
        <v>0.87196878836213743</v>
      </c>
      <c r="H50" s="129">
        <f t="shared" si="6"/>
        <v>0.87343447583220879</v>
      </c>
      <c r="I50" s="129">
        <f t="shared" si="6"/>
        <v>0.86894031245094983</v>
      </c>
      <c r="J50" s="129">
        <f t="shared" si="6"/>
        <v>0.86347262483411713</v>
      </c>
      <c r="K50" s="129">
        <f t="shared" si="6"/>
        <v>0.87673555983885965</v>
      </c>
      <c r="L50" s="129">
        <f t="shared" si="6"/>
        <v>0.85616611237978157</v>
      </c>
      <c r="M50" s="129">
        <f t="shared" si="6"/>
        <v>0.85924772502383906</v>
      </c>
      <c r="N50" s="129">
        <f t="shared" si="6"/>
        <v>0.86274621645271732</v>
      </c>
      <c r="O50" s="129">
        <f t="shared" si="6"/>
        <v>0.85866209273171357</v>
      </c>
      <c r="P50" s="129">
        <f t="shared" si="6"/>
        <v>0.86161619663619315</v>
      </c>
      <c r="Q50" s="129">
        <f t="shared" si="6"/>
        <v>0.86225797905074764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0.2357704038517498</v>
      </c>
      <c r="C52" s="52">
        <f t="shared" si="8"/>
        <v>0.2603685847020657</v>
      </c>
      <c r="D52" s="52">
        <f t="shared" si="8"/>
        <v>0.26280224988989531</v>
      </c>
      <c r="E52" s="52">
        <f t="shared" si="8"/>
        <v>0.26605444650830085</v>
      </c>
      <c r="F52" s="52">
        <f t="shared" si="8"/>
        <v>0.25886485663397291</v>
      </c>
      <c r="G52" s="52">
        <f t="shared" si="8"/>
        <v>0.26377624565942809</v>
      </c>
      <c r="H52" s="52">
        <f t="shared" si="8"/>
        <v>0.29146840820040354</v>
      </c>
      <c r="I52" s="52">
        <f t="shared" si="8"/>
        <v>0.28980200064273942</v>
      </c>
      <c r="J52" s="52">
        <f t="shared" si="8"/>
        <v>0.27186485168664964</v>
      </c>
      <c r="K52" s="52">
        <f t="shared" si="8"/>
        <v>0.27216528013522689</v>
      </c>
      <c r="L52" s="52">
        <f t="shared" si="8"/>
        <v>0.27423058153890251</v>
      </c>
      <c r="M52" s="52">
        <f t="shared" si="8"/>
        <v>0.28779342263145119</v>
      </c>
      <c r="N52" s="52">
        <f t="shared" si="8"/>
        <v>0.28519269587944851</v>
      </c>
      <c r="O52" s="52">
        <f t="shared" si="8"/>
        <v>0.28016146712617734</v>
      </c>
      <c r="P52" s="52">
        <f t="shared" si="8"/>
        <v>0.28805768325986419</v>
      </c>
      <c r="Q52" s="52">
        <f t="shared" si="8"/>
        <v>0.28721003521682553</v>
      </c>
    </row>
    <row r="53" spans="1:17" ht="11.45" customHeight="1" x14ac:dyDescent="0.25">
      <c r="A53" s="116" t="s">
        <v>125</v>
      </c>
      <c r="B53" s="52">
        <f t="shared" ref="B53:Q53" si="9">IF(B11=0,0,B11/B$7)</f>
        <v>0.64762204579205929</v>
      </c>
      <c r="C53" s="52">
        <f t="shared" si="9"/>
        <v>0.60596008362546427</v>
      </c>
      <c r="D53" s="52">
        <f t="shared" si="9"/>
        <v>0.60618186299422872</v>
      </c>
      <c r="E53" s="52">
        <f t="shared" si="9"/>
        <v>0.59597788404358054</v>
      </c>
      <c r="F53" s="52">
        <f t="shared" si="9"/>
        <v>0.60739913775524779</v>
      </c>
      <c r="G53" s="52">
        <f t="shared" si="9"/>
        <v>0.60819254270270939</v>
      </c>
      <c r="H53" s="52">
        <f t="shared" si="9"/>
        <v>0.58196606763180525</v>
      </c>
      <c r="I53" s="52">
        <f t="shared" si="9"/>
        <v>0.5791383118082104</v>
      </c>
      <c r="J53" s="52">
        <f t="shared" si="9"/>
        <v>0.59160777314746738</v>
      </c>
      <c r="K53" s="52">
        <f t="shared" si="9"/>
        <v>0.60457027970363275</v>
      </c>
      <c r="L53" s="52">
        <f t="shared" si="9"/>
        <v>0.58193553084087901</v>
      </c>
      <c r="M53" s="52">
        <f t="shared" si="9"/>
        <v>0.57145430239238781</v>
      </c>
      <c r="N53" s="52">
        <f t="shared" si="9"/>
        <v>0.57755352057326881</v>
      </c>
      <c r="O53" s="52">
        <f t="shared" si="9"/>
        <v>0.57850062560553628</v>
      </c>
      <c r="P53" s="52">
        <f t="shared" si="9"/>
        <v>0.57355851337632902</v>
      </c>
      <c r="Q53" s="52">
        <f t="shared" si="9"/>
        <v>0.5750479438339221</v>
      </c>
    </row>
    <row r="54" spans="1:17" ht="11.45" customHeight="1" x14ac:dyDescent="0.25">
      <c r="A54" s="128" t="s">
        <v>18</v>
      </c>
      <c r="B54" s="127">
        <f t="shared" ref="B54:Q54" si="10">IF(B12=0,0,B12/B$7)</f>
        <v>0.11660755035619094</v>
      </c>
      <c r="C54" s="127">
        <f t="shared" si="10"/>
        <v>0.13367133167247003</v>
      </c>
      <c r="D54" s="127">
        <f t="shared" si="10"/>
        <v>0.13101588711587595</v>
      </c>
      <c r="E54" s="127">
        <f t="shared" si="10"/>
        <v>0.13796766944811856</v>
      </c>
      <c r="F54" s="127">
        <f t="shared" si="10"/>
        <v>0.13373600561077928</v>
      </c>
      <c r="G54" s="127">
        <f t="shared" si="10"/>
        <v>0.1280312116378626</v>
      </c>
      <c r="H54" s="127">
        <f t="shared" si="10"/>
        <v>0.12656552416779121</v>
      </c>
      <c r="I54" s="127">
        <f t="shared" si="10"/>
        <v>0.13105968754905017</v>
      </c>
      <c r="J54" s="127">
        <f t="shared" si="10"/>
        <v>0.13652737516588287</v>
      </c>
      <c r="K54" s="127">
        <f t="shared" si="10"/>
        <v>0.12326444016114041</v>
      </c>
      <c r="L54" s="127">
        <f t="shared" si="10"/>
        <v>0.14383388762021831</v>
      </c>
      <c r="M54" s="127">
        <f t="shared" si="10"/>
        <v>0.14075227497616097</v>
      </c>
      <c r="N54" s="127">
        <f t="shared" si="10"/>
        <v>0.13725378354728271</v>
      </c>
      <c r="O54" s="127">
        <f t="shared" si="10"/>
        <v>0.14133790726828646</v>
      </c>
      <c r="P54" s="127">
        <f t="shared" si="10"/>
        <v>0.13838380336380679</v>
      </c>
      <c r="Q54" s="127">
        <f t="shared" si="10"/>
        <v>0.13774202094925234</v>
      </c>
    </row>
    <row r="55" spans="1:17" ht="11.45" customHeight="1" x14ac:dyDescent="0.25">
      <c r="A55" s="95" t="s">
        <v>126</v>
      </c>
      <c r="B55" s="48">
        <f t="shared" ref="B55:Q55" si="11">IF(B13=0,0,B13/B$7)</f>
        <v>8.2079052490555502E-3</v>
      </c>
      <c r="C55" s="48">
        <f t="shared" si="11"/>
        <v>1.1958771735884549E-2</v>
      </c>
      <c r="D55" s="48">
        <f t="shared" si="11"/>
        <v>1.0364257010237259E-2</v>
      </c>
      <c r="E55" s="48">
        <f t="shared" si="11"/>
        <v>1.0119803994043042E-2</v>
      </c>
      <c r="F55" s="48">
        <f t="shared" si="11"/>
        <v>7.6632570748621865E-3</v>
      </c>
      <c r="G55" s="48">
        <f t="shared" si="11"/>
        <v>5.3187493778781699E-3</v>
      </c>
      <c r="H55" s="48">
        <f t="shared" si="11"/>
        <v>4.9022672804260124E-3</v>
      </c>
      <c r="I55" s="48">
        <f t="shared" si="11"/>
        <v>5.0893387096617275E-3</v>
      </c>
      <c r="J55" s="48">
        <f t="shared" si="11"/>
        <v>5.7388170564832003E-3</v>
      </c>
      <c r="K55" s="48">
        <f t="shared" si="11"/>
        <v>6.0573003500134269E-3</v>
      </c>
      <c r="L55" s="48">
        <f t="shared" si="11"/>
        <v>1.2677842813790561E-2</v>
      </c>
      <c r="M55" s="48">
        <f t="shared" si="11"/>
        <v>1.039778546857073E-2</v>
      </c>
      <c r="N55" s="48">
        <f t="shared" si="11"/>
        <v>9.4801233204291797E-3</v>
      </c>
      <c r="O55" s="48">
        <f t="shared" si="11"/>
        <v>9.3990202608785454E-3</v>
      </c>
      <c r="P55" s="48">
        <f t="shared" si="11"/>
        <v>9.2371629129875781E-3</v>
      </c>
      <c r="Q55" s="48">
        <f t="shared" si="11"/>
        <v>8.306394072110734E-3</v>
      </c>
    </row>
    <row r="56" spans="1:17" ht="11.45" customHeight="1" x14ac:dyDescent="0.25">
      <c r="A56" s="93" t="s">
        <v>125</v>
      </c>
      <c r="B56" s="46">
        <f t="shared" ref="B56:Q56" si="12">IF(B14=0,0,B14/B$7)</f>
        <v>0.1083996451071354</v>
      </c>
      <c r="C56" s="46">
        <f t="shared" si="12"/>
        <v>0.12171255993658549</v>
      </c>
      <c r="D56" s="46">
        <f t="shared" si="12"/>
        <v>0.12065163010563869</v>
      </c>
      <c r="E56" s="46">
        <f t="shared" si="12"/>
        <v>0.1278478654540755</v>
      </c>
      <c r="F56" s="46">
        <f t="shared" si="12"/>
        <v>0.12607274853591707</v>
      </c>
      <c r="G56" s="46">
        <f t="shared" si="12"/>
        <v>0.12271246225998443</v>
      </c>
      <c r="H56" s="46">
        <f t="shared" si="12"/>
        <v>0.12166325688736519</v>
      </c>
      <c r="I56" s="46">
        <f t="shared" si="12"/>
        <v>0.12597034883938846</v>
      </c>
      <c r="J56" s="46">
        <f t="shared" si="12"/>
        <v>0.13078855810939966</v>
      </c>
      <c r="K56" s="46">
        <f t="shared" si="12"/>
        <v>0.11720713981112699</v>
      </c>
      <c r="L56" s="46">
        <f t="shared" si="12"/>
        <v>0.13115604480642776</v>
      </c>
      <c r="M56" s="46">
        <f t="shared" si="12"/>
        <v>0.13035448950759024</v>
      </c>
      <c r="N56" s="46">
        <f t="shared" si="12"/>
        <v>0.12777366022685352</v>
      </c>
      <c r="O56" s="46">
        <f t="shared" si="12"/>
        <v>0.13193888700740794</v>
      </c>
      <c r="P56" s="46">
        <f t="shared" si="12"/>
        <v>0.12914664045081922</v>
      </c>
      <c r="Q56" s="46">
        <f t="shared" si="12"/>
        <v>0.12943562687714158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51217011.900000006</v>
      </c>
      <c r="C4" s="132">
        <f t="shared" si="0"/>
        <v>50639033.399999999</v>
      </c>
      <c r="D4" s="132">
        <f t="shared" si="0"/>
        <v>53021094.700000003</v>
      </c>
      <c r="E4" s="132">
        <f t="shared" si="0"/>
        <v>54619681.700000003</v>
      </c>
      <c r="F4" s="132">
        <f t="shared" si="0"/>
        <v>60521060.399999999</v>
      </c>
      <c r="G4" s="132">
        <f t="shared" si="0"/>
        <v>64622214.700000003</v>
      </c>
      <c r="H4" s="132">
        <f t="shared" si="0"/>
        <v>75566564.400000006</v>
      </c>
      <c r="I4" s="132">
        <f t="shared" si="0"/>
        <v>68738906.5</v>
      </c>
      <c r="J4" s="132">
        <f t="shared" si="0"/>
        <v>68624925.599999994</v>
      </c>
      <c r="K4" s="132">
        <f t="shared" si="0"/>
        <v>64136557.200000003</v>
      </c>
      <c r="L4" s="132">
        <f t="shared" si="0"/>
        <v>64687775</v>
      </c>
      <c r="M4" s="132">
        <f t="shared" si="0"/>
        <v>69292058.5</v>
      </c>
      <c r="N4" s="132">
        <f t="shared" si="0"/>
        <v>70066663.900000006</v>
      </c>
      <c r="O4" s="132">
        <f t="shared" si="0"/>
        <v>72463685.299999997</v>
      </c>
      <c r="P4" s="132">
        <f t="shared" si="0"/>
        <v>75957195.900000006</v>
      </c>
      <c r="Q4" s="132">
        <f t="shared" si="0"/>
        <v>79446542.200000018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28289453.5</v>
      </c>
      <c r="C6" s="42">
        <f>C14*TrAvia_act!C24</f>
        <v>28046838</v>
      </c>
      <c r="D6" s="42">
        <f>D14*TrAvia_act!D24</f>
        <v>29909853.399999999</v>
      </c>
      <c r="E6" s="42">
        <f>E14*TrAvia_act!E24</f>
        <v>31687347.599999998</v>
      </c>
      <c r="F6" s="42">
        <f>F14*TrAvia_act!F24</f>
        <v>34651029</v>
      </c>
      <c r="G6" s="42">
        <f>G14*TrAvia_act!G24</f>
        <v>37322861.100000001</v>
      </c>
      <c r="H6" s="42">
        <f>H14*TrAvia_act!H24</f>
        <v>44748174.900000006</v>
      </c>
      <c r="I6" s="42">
        <f>I14*TrAvia_act!I24</f>
        <v>42985746.700000003</v>
      </c>
      <c r="J6" s="42">
        <f>J14*TrAvia_act!J24</f>
        <v>41818717.200000003</v>
      </c>
      <c r="K6" s="42">
        <f>K14*TrAvia_act!K24</f>
        <v>38732643.600000001</v>
      </c>
      <c r="L6" s="42">
        <f>L14*TrAvia_act!L24</f>
        <v>38663172</v>
      </c>
      <c r="M6" s="42">
        <f>M14*TrAvia_act!M24</f>
        <v>42011028.100000001</v>
      </c>
      <c r="N6" s="42">
        <f>N14*TrAvia_act!N24</f>
        <v>42184859.399999999</v>
      </c>
      <c r="O6" s="42">
        <f>O14*TrAvia_act!O24</f>
        <v>43379436.600000001</v>
      </c>
      <c r="P6" s="42">
        <f>P14*TrAvia_act!P24</f>
        <v>46322493</v>
      </c>
      <c r="Q6" s="42">
        <f>Q14*TrAvia_act!Q24</f>
        <v>48579643.000000007</v>
      </c>
    </row>
    <row r="7" spans="1:17" ht="11.45" customHeight="1" x14ac:dyDescent="0.25">
      <c r="A7" s="93" t="s">
        <v>125</v>
      </c>
      <c r="B7" s="36">
        <f>B15*TrAvia_act!B25</f>
        <v>22927558.400000002</v>
      </c>
      <c r="C7" s="36">
        <f>C15*TrAvia_act!C25</f>
        <v>22592195.399999999</v>
      </c>
      <c r="D7" s="36">
        <f>D15*TrAvia_act!D25</f>
        <v>23111241.300000001</v>
      </c>
      <c r="E7" s="36">
        <f>E15*TrAvia_act!E25</f>
        <v>22932334.100000001</v>
      </c>
      <c r="F7" s="36">
        <f>F15*TrAvia_act!F25</f>
        <v>25870031.399999999</v>
      </c>
      <c r="G7" s="36">
        <f>G15*TrAvia_act!G25</f>
        <v>27299353.600000001</v>
      </c>
      <c r="H7" s="36">
        <f>H15*TrAvia_act!H25</f>
        <v>30818389.500000004</v>
      </c>
      <c r="I7" s="36">
        <f>I15*TrAvia_act!I25</f>
        <v>25753159.800000001</v>
      </c>
      <c r="J7" s="36">
        <f>J15*TrAvia_act!J25</f>
        <v>26806208.399999999</v>
      </c>
      <c r="K7" s="36">
        <f>K15*TrAvia_act!K25</f>
        <v>25403913.599999998</v>
      </c>
      <c r="L7" s="36">
        <f>L15*TrAvia_act!L25</f>
        <v>26024603</v>
      </c>
      <c r="M7" s="36">
        <f>M15*TrAvia_act!M25</f>
        <v>27281030.399999999</v>
      </c>
      <c r="N7" s="36">
        <f>N15*TrAvia_act!N25</f>
        <v>27881804.5</v>
      </c>
      <c r="O7" s="36">
        <f>O15*TrAvia_act!O25</f>
        <v>29084248.699999999</v>
      </c>
      <c r="P7" s="36">
        <f>P15*TrAvia_act!P25</f>
        <v>29634702.899999999</v>
      </c>
      <c r="Q7" s="36">
        <f>Q15*TrAvia_act!Q25</f>
        <v>30866899.200000003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150.43871775967762</v>
      </c>
      <c r="C12" s="134">
        <f>IF(C4=0,0,C4/TrAvia_act!C22)</f>
        <v>150.64326078678693</v>
      </c>
      <c r="D12" s="134">
        <f>IF(D4=0,0,D4/TrAvia_act!D22)</f>
        <v>149.77541129478763</v>
      </c>
      <c r="E12" s="134">
        <f>IF(E4=0,0,E4/TrAvia_act!E22)</f>
        <v>148.96791443704419</v>
      </c>
      <c r="F12" s="134">
        <f>IF(F4=0,0,F4/TrAvia_act!F22)</f>
        <v>150.86627031311929</v>
      </c>
      <c r="G12" s="134">
        <f>IF(G4=0,0,G4/TrAvia_act!G22)</f>
        <v>151.2504644788919</v>
      </c>
      <c r="H12" s="134">
        <f>IF(H4=0,0,H4/TrAvia_act!H22)</f>
        <v>150.6894989151937</v>
      </c>
      <c r="I12" s="134">
        <f>IF(I4=0,0,I4/TrAvia_act!I22)</f>
        <v>150.1370705113784</v>
      </c>
      <c r="J12" s="134">
        <f>IF(J4=0,0,J4/TrAvia_act!J22)</f>
        <v>151.60837740751049</v>
      </c>
      <c r="K12" s="134">
        <f>IF(K4=0,0,K4/TrAvia_act!K22)</f>
        <v>154.2975576662144</v>
      </c>
      <c r="L12" s="134">
        <f>IF(L4=0,0,L4/TrAvia_act!L22)</f>
        <v>156.92765165666378</v>
      </c>
      <c r="M12" s="134">
        <f>IF(M4=0,0,M4/TrAvia_act!M22)</f>
        <v>157.5818723690704</v>
      </c>
      <c r="N12" s="134">
        <f>IF(N4=0,0,N4/TrAvia_act!N22)</f>
        <v>159.2145554073492</v>
      </c>
      <c r="O12" s="134">
        <f>IF(O4=0,0,O4/TrAvia_act!O22)</f>
        <v>161.86563847229482</v>
      </c>
      <c r="P12" s="134">
        <f>IF(P4=0,0,P4/TrAvia_act!P22)</f>
        <v>162.53577994804485</v>
      </c>
      <c r="Q12" s="134">
        <f>IF(Q4=0,0,Q4/TrAvia_act!Q22)</f>
        <v>163.62882999779626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0.78061697699314625</v>
      </c>
      <c r="C18" s="144">
        <f>IF(TrAvia_act!C31=0,0,TrAvia_act!C31/C4)</f>
        <v>0.78077556669950188</v>
      </c>
      <c r="D18" s="144">
        <f>IF(TrAvia_act!D31=0,0,TrAvia_act!D31/D4)</f>
        <v>0.76862494504475021</v>
      </c>
      <c r="E18" s="144">
        <f>IF(TrAvia_act!E31=0,0,TrAvia_act!E31/E4)</f>
        <v>0.75327839195371948</v>
      </c>
      <c r="F18" s="144">
        <f>IF(TrAvia_act!F31=0,0,TrAvia_act!F31/F4)</f>
        <v>0.74140021181783522</v>
      </c>
      <c r="G18" s="144">
        <f>IF(TrAvia_act!G31=0,0,TrAvia_act!G31/G4)</f>
        <v>0.7225101494393692</v>
      </c>
      <c r="H18" s="144">
        <f>IF(TrAvia_act!H31=0,0,TrAvia_act!H31/H4)</f>
        <v>0.64709616466300535</v>
      </c>
      <c r="I18" s="144">
        <f>IF(TrAvia_act!I31=0,0,TrAvia_act!I31/I4)</f>
        <v>0.73849366515599135</v>
      </c>
      <c r="J18" s="144">
        <f>IF(TrAvia_act!J31=0,0,TrAvia_act!J31/J4)</f>
        <v>0.73836655642217563</v>
      </c>
      <c r="K18" s="144">
        <f>IF(TrAvia_act!K31=0,0,TrAvia_act!K31/K4)</f>
        <v>0.72853587781914797</v>
      </c>
      <c r="L18" s="144">
        <f>IF(TrAvia_act!L31=0,0,TrAvia_act!L31/L4)</f>
        <v>0.75602912605975392</v>
      </c>
      <c r="M18" s="144">
        <f>IF(TrAvia_act!M31=0,0,TrAvia_act!M31/M4)</f>
        <v>0.78218021189253595</v>
      </c>
      <c r="N18" s="144">
        <f>IF(TrAvia_act!N31=0,0,TrAvia_act!N31/N4)</f>
        <v>0.7984736233460088</v>
      </c>
      <c r="O18" s="144">
        <f>IF(TrAvia_act!O31=0,0,TrAvia_act!O31/O4)</f>
        <v>0.80476501793374844</v>
      </c>
      <c r="P18" s="144">
        <f>IF(TrAvia_act!P31=0,0,TrAvia_act!P31/P4)</f>
        <v>0.80523820390267986</v>
      </c>
      <c r="Q18" s="144">
        <f>IF(TrAvia_act!Q31=0,0,TrAvia_act!Q31/Q4)</f>
        <v>0.81710474996607196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0.82797516749484035</v>
      </c>
      <c r="C20" s="143">
        <v>0.82797483267097705</v>
      </c>
      <c r="D20" s="143">
        <v>0.80421781672791492</v>
      </c>
      <c r="E20" s="143">
        <v>0.77850182701943793</v>
      </c>
      <c r="F20" s="143">
        <v>0.75132135325620497</v>
      </c>
      <c r="G20" s="143">
        <v>0.72168794690822879</v>
      </c>
      <c r="H20" s="143">
        <v>0.65308364118331896</v>
      </c>
      <c r="I20" s="143">
        <v>0.70781531869958181</v>
      </c>
      <c r="J20" s="143">
        <v>0.70977607605811488</v>
      </c>
      <c r="K20" s="143">
        <v>0.70208812186524749</v>
      </c>
      <c r="L20" s="143">
        <v>0.72769704461910167</v>
      </c>
      <c r="M20" s="143">
        <v>0.76583005594190634</v>
      </c>
      <c r="N20" s="143">
        <v>0.77941238794314915</v>
      </c>
      <c r="O20" s="143">
        <v>0.79167083972685803</v>
      </c>
      <c r="P20" s="143">
        <v>0.7943666158036875</v>
      </c>
      <c r="Q20" s="143">
        <v>0.81192294887798988</v>
      </c>
    </row>
    <row r="21" spans="1:17" ht="11.45" customHeight="1" x14ac:dyDescent="0.25">
      <c r="A21" s="93" t="s">
        <v>125</v>
      </c>
      <c r="B21" s="142">
        <v>0.72218348378517261</v>
      </c>
      <c r="C21" s="142">
        <v>0.72218054558788036</v>
      </c>
      <c r="D21" s="142">
        <v>0.72256175179997795</v>
      </c>
      <c r="E21" s="142">
        <v>0.71842525615392983</v>
      </c>
      <c r="F21" s="142">
        <v>0.72811156309613134</v>
      </c>
      <c r="G21" s="142">
        <v>0.72363424018948197</v>
      </c>
      <c r="H21" s="142">
        <v>0.63840237336217709</v>
      </c>
      <c r="I21" s="142">
        <v>0.78970026039290131</v>
      </c>
      <c r="J21" s="142">
        <v>0.78296880658437329</v>
      </c>
      <c r="K21" s="142">
        <v>0.76886003895084887</v>
      </c>
      <c r="L21" s="142">
        <v>0.79812037862786989</v>
      </c>
      <c r="M21" s="142">
        <v>0.80735839801710718</v>
      </c>
      <c r="N21" s="142">
        <v>0.82731306002809102</v>
      </c>
      <c r="O21" s="142">
        <v>0.82429511063835736</v>
      </c>
      <c r="P21" s="142">
        <v>0.82223176261368891</v>
      </c>
      <c r="Q21" s="142">
        <v>0.82526008961729447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3.5271965523380112E-2</v>
      </c>
      <c r="C24" s="137">
        <f>IF(TrAvia_ene!C8=0,0,TrAvia_ene!C8/(C12*TrAvia_act!C13))</f>
        <v>3.4214870312389144E-2</v>
      </c>
      <c r="D24" s="137">
        <f>IF(TrAvia_ene!D8=0,0,TrAvia_ene!D8/(D12*TrAvia_act!D13))</f>
        <v>3.3615602618715677E-2</v>
      </c>
      <c r="E24" s="137">
        <f>IF(TrAvia_ene!E8=0,0,TrAvia_ene!E8/(E12*TrAvia_act!E13))</f>
        <v>3.3037613203608512E-2</v>
      </c>
      <c r="F24" s="137">
        <f>IF(TrAvia_ene!F8=0,0,TrAvia_ene!F8/(F12*TrAvia_act!F13))</f>
        <v>3.239561622981766E-2</v>
      </c>
      <c r="G24" s="137">
        <f>IF(TrAvia_ene!G8=0,0,TrAvia_ene!G8/(G12*TrAvia_act!G13))</f>
        <v>3.1955913292410827E-2</v>
      </c>
      <c r="H24" s="137">
        <f>IF(TrAvia_ene!H8=0,0,TrAvia_ene!H8/(H12*TrAvia_act!H13))</f>
        <v>3.2402857394892667E-2</v>
      </c>
      <c r="I24" s="137">
        <f>IF(TrAvia_ene!I8=0,0,TrAvia_ene!I8/(I12*TrAvia_act!I13))</f>
        <v>3.212031530903172E-2</v>
      </c>
      <c r="J24" s="137">
        <f>IF(TrAvia_ene!J8=0,0,TrAvia_ene!J8/(J12*TrAvia_act!J13))</f>
        <v>3.2241461752463882E-2</v>
      </c>
      <c r="K24" s="137">
        <f>IF(TrAvia_ene!K8=0,0,TrAvia_ene!K8/(K12*TrAvia_act!K13))</f>
        <v>3.1983782806424485E-2</v>
      </c>
      <c r="L24" s="137">
        <f>IF(TrAvia_ene!L8=0,0,TrAvia_ene!L8/(L12*TrAvia_act!L13))</f>
        <v>3.2313877828963986E-2</v>
      </c>
      <c r="M24" s="137">
        <f>IF(TrAvia_ene!M8=0,0,TrAvia_ene!M8/(M12*TrAvia_act!M13))</f>
        <v>3.1887432012336674E-2</v>
      </c>
      <c r="N24" s="137">
        <f>IF(TrAvia_ene!N8=0,0,TrAvia_ene!N8/(N12*TrAvia_act!N13))</f>
        <v>3.0409114626004895E-2</v>
      </c>
      <c r="O24" s="137">
        <f>IF(TrAvia_ene!O8=0,0,TrAvia_ene!O8/(O12*TrAvia_act!O13))</f>
        <v>2.9714811897134586E-2</v>
      </c>
      <c r="P24" s="137">
        <f>IF(TrAvia_ene!P8=0,0,TrAvia_ene!P8/(P12*TrAvia_act!P13))</f>
        <v>3.0118681572473577E-2</v>
      </c>
      <c r="Q24" s="137">
        <f>IF(TrAvia_ene!Q8=0,0,TrAvia_ene!Q8/(Q12*TrAvia_act!Q13))</f>
        <v>3.0712831096386419E-2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4.9667364472710168E-2</v>
      </c>
      <c r="C26" s="106">
        <f>IF(TrAvia_ene!C10=0,0,TrAvia_ene!C10/(C14*TrAvia_act!C15))</f>
        <v>5.3878196481958691E-2</v>
      </c>
      <c r="D26" s="106">
        <f>IF(TrAvia_ene!D10=0,0,TrAvia_ene!D10/(D14*TrAvia_act!D15))</f>
        <v>5.3580591035531783E-2</v>
      </c>
      <c r="E26" s="106">
        <f>IF(TrAvia_ene!E10=0,0,TrAvia_ene!E10/(E14*TrAvia_act!E15))</f>
        <v>5.2806089123126308E-2</v>
      </c>
      <c r="F26" s="106">
        <f>IF(TrAvia_ene!F10=0,0,TrAvia_ene!F10/(F14*TrAvia_act!F15))</f>
        <v>5.1062043005926747E-2</v>
      </c>
      <c r="G26" s="106">
        <f>IF(TrAvia_ene!G10=0,0,TrAvia_ene!G10/(G14*TrAvia_act!G15))</f>
        <v>4.9033272119403178E-2</v>
      </c>
      <c r="H26" s="106">
        <f>IF(TrAvia_ene!H10=0,0,TrAvia_ene!H10/(H14*TrAvia_act!H15))</f>
        <v>4.6323761950286382E-2</v>
      </c>
      <c r="I26" s="106">
        <f>IF(TrAvia_ene!I10=0,0,TrAvia_ene!I10/(I14*TrAvia_act!I15))</f>
        <v>4.8855255644611642E-2</v>
      </c>
      <c r="J26" s="106">
        <f>IF(TrAvia_ene!J10=0,0,TrAvia_ene!J10/(J14*TrAvia_act!J15))</f>
        <v>4.8601239263138078E-2</v>
      </c>
      <c r="K26" s="106">
        <f>IF(TrAvia_ene!K10=0,0,TrAvia_ene!K10/(K14*TrAvia_act!K15))</f>
        <v>4.8391531704195495E-2</v>
      </c>
      <c r="L26" s="106">
        <f>IF(TrAvia_ene!L10=0,0,TrAvia_ene!L10/(L14*TrAvia_act!L15))</f>
        <v>4.7718443602529484E-2</v>
      </c>
      <c r="M26" s="106">
        <f>IF(TrAvia_ene!M10=0,0,TrAvia_ene!M10/(M14*TrAvia_act!M15))</f>
        <v>4.7827540493121788E-2</v>
      </c>
      <c r="N26" s="106">
        <f>IF(TrAvia_ene!N10=0,0,TrAvia_ene!N10/(N14*TrAvia_act!N15))</f>
        <v>4.560647728306471E-2</v>
      </c>
      <c r="O26" s="106">
        <f>IF(TrAvia_ene!O10=0,0,TrAvia_ene!O10/(O14*TrAvia_act!O15))</f>
        <v>4.4169776061950293E-2</v>
      </c>
      <c r="P26" s="106">
        <f>IF(TrAvia_ene!P10=0,0,TrAvia_ene!P10/(P14*TrAvia_act!P15))</f>
        <v>4.4337941826691478E-2</v>
      </c>
      <c r="Q26" s="106">
        <f>IF(TrAvia_ene!Q10=0,0,TrAvia_ene!Q10/(Q14*TrAvia_act!Q15))</f>
        <v>4.4862851378278411E-2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2.697082067982589E-2</v>
      </c>
      <c r="C27" s="105">
        <f>IF(TrAvia_ene!C11=0,0,TrAvia_ene!C11/(C15*TrAvia_act!C16))</f>
        <v>2.4953588493735274E-2</v>
      </c>
      <c r="D27" s="105">
        <f>IF(TrAvia_ene!D11=0,0,TrAvia_ene!D11/(D15*TrAvia_act!D16))</f>
        <v>2.4731060154864103E-2</v>
      </c>
      <c r="E27" s="105">
        <f>IF(TrAvia_ene!E11=0,0,TrAvia_ene!E11/(E15*TrAvia_act!E16))</f>
        <v>2.4367008906696824E-2</v>
      </c>
      <c r="F27" s="105">
        <f>IF(TrAvia_ene!F11=0,0,TrAvia_ene!F11/(F15*TrAvia_act!F16))</f>
        <v>2.3927245046176136E-2</v>
      </c>
      <c r="G27" s="105">
        <f>IF(TrAvia_ene!G11=0,0,TrAvia_ene!G11/(G15*TrAvia_act!G16))</f>
        <v>2.3927353589699732E-2</v>
      </c>
      <c r="H27" s="105">
        <f>IF(TrAvia_ene!H11=0,0,TrAvia_ene!H11/(H15*TrAvia_act!H16))</f>
        <v>2.4356114905050789E-2</v>
      </c>
      <c r="I27" s="105">
        <f>IF(TrAvia_ene!I11=0,0,TrAvia_ene!I11/(I15*TrAvia_act!I16))</f>
        <v>2.3765115231994642E-2</v>
      </c>
      <c r="J27" s="105">
        <f>IF(TrAvia_ene!J11=0,0,TrAvia_ene!J11/(J15*TrAvia_act!J16))</f>
        <v>2.4197493676471657E-2</v>
      </c>
      <c r="K27" s="105">
        <f>IF(TrAvia_ene!K11=0,0,TrAvia_ene!K11/(K15*TrAvia_act!K16))</f>
        <v>2.3856391478879892E-2</v>
      </c>
      <c r="L27" s="105">
        <f>IF(TrAvia_ene!L11=0,0,TrAvia_ene!L11/(L15*TrAvia_act!L16))</f>
        <v>2.4264253734051423E-2</v>
      </c>
      <c r="M27" s="105">
        <f>IF(TrAvia_ene!M11=0,0,TrAvia_ene!M11/(M15*TrAvia_act!M16))</f>
        <v>2.3684069296014017E-2</v>
      </c>
      <c r="N27" s="105">
        <f>IF(TrAvia_ene!N11=0,0,TrAvia_ene!N11/(N15*TrAvia_act!N16))</f>
        <v>2.253482636432956E-2</v>
      </c>
      <c r="O27" s="105">
        <f>IF(TrAvia_ene!O11=0,0,TrAvia_ene!O11/(O15*TrAvia_act!O16))</f>
        <v>2.2119615878940495E-2</v>
      </c>
      <c r="P27" s="105">
        <f>IF(TrAvia_ene!P11=0,0,TrAvia_ene!P11/(P15*TrAvia_act!P16))</f>
        <v>2.2349237392349286E-2</v>
      </c>
      <c r="Q27" s="105">
        <f>IF(TrAvia_ene!Q11=0,0,TrAvia_ene!Q11/(Q15*TrAvia_act!Q16))</f>
        <v>2.2781535221952674E-2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41348.060169506454</v>
      </c>
      <c r="C3" s="68">
        <f t="shared" si="0"/>
        <v>41888.797733730171</v>
      </c>
      <c r="D3" s="68">
        <f t="shared" si="0"/>
        <v>41090.163566545612</v>
      </c>
      <c r="E3" s="68">
        <f t="shared" si="0"/>
        <v>39149.529399361061</v>
      </c>
      <c r="F3" s="68">
        <f t="shared" si="0"/>
        <v>43178.895232176503</v>
      </c>
      <c r="G3" s="68">
        <f t="shared" si="0"/>
        <v>42371.348442028189</v>
      </c>
      <c r="H3" s="68">
        <f t="shared" si="0"/>
        <v>42361.829433004241</v>
      </c>
      <c r="I3" s="68">
        <f t="shared" si="0"/>
        <v>46637.875837859268</v>
      </c>
      <c r="J3" s="68">
        <f t="shared" si="0"/>
        <v>46396.338838741409</v>
      </c>
      <c r="K3" s="68">
        <f t="shared" si="0"/>
        <v>38032.862918319304</v>
      </c>
      <c r="L3" s="68">
        <f t="shared" si="0"/>
        <v>46749.880035146634</v>
      </c>
      <c r="M3" s="68">
        <f t="shared" si="0"/>
        <v>46653.655995809138</v>
      </c>
      <c r="N3" s="68">
        <f t="shared" si="0"/>
        <v>47726.696508689318</v>
      </c>
      <c r="O3" s="68">
        <f t="shared" si="0"/>
        <v>48821.096254947894</v>
      </c>
      <c r="P3" s="68">
        <f t="shared" si="0"/>
        <v>49493.186705369029</v>
      </c>
      <c r="Q3" s="68">
        <f t="shared" si="0"/>
        <v>48740.236048834551</v>
      </c>
    </row>
    <row r="4" spans="1:17" ht="11.45" customHeight="1" x14ac:dyDescent="0.25">
      <c r="A4" s="148" t="s">
        <v>147</v>
      </c>
      <c r="B4" s="77">
        <v>77.060169506457029</v>
      </c>
      <c r="C4" s="77">
        <v>95.797733730171529</v>
      </c>
      <c r="D4" s="77">
        <v>107.16356654561562</v>
      </c>
      <c r="E4" s="77">
        <v>118.52939936105967</v>
      </c>
      <c r="F4" s="77">
        <v>129.89523217650381</v>
      </c>
      <c r="G4" s="77">
        <v>138.34844202818906</v>
      </c>
      <c r="H4" s="77">
        <v>146.82943300423867</v>
      </c>
      <c r="I4" s="77">
        <v>151.87583785927137</v>
      </c>
      <c r="J4" s="77">
        <v>162.33883874140938</v>
      </c>
      <c r="K4" s="77">
        <v>169.86291831930356</v>
      </c>
      <c r="L4" s="77">
        <v>187.8800351466341</v>
      </c>
      <c r="M4" s="77">
        <v>191.65599580913829</v>
      </c>
      <c r="N4" s="77">
        <v>193.69650868931657</v>
      </c>
      <c r="O4" s="77">
        <v>194.0962549478904</v>
      </c>
      <c r="P4" s="77">
        <v>198.1867053690319</v>
      </c>
      <c r="Q4" s="77">
        <v>205.23604883454951</v>
      </c>
    </row>
    <row r="5" spans="1:17" ht="11.45" customHeight="1" x14ac:dyDescent="0.25">
      <c r="A5" s="147" t="s">
        <v>146</v>
      </c>
      <c r="B5" s="74">
        <v>41271</v>
      </c>
      <c r="C5" s="74">
        <v>41793</v>
      </c>
      <c r="D5" s="74">
        <v>40983</v>
      </c>
      <c r="E5" s="74">
        <v>39031</v>
      </c>
      <c r="F5" s="74">
        <v>43049</v>
      </c>
      <c r="G5" s="74">
        <v>42233</v>
      </c>
      <c r="H5" s="74">
        <v>42215</v>
      </c>
      <c r="I5" s="74">
        <v>46486</v>
      </c>
      <c r="J5" s="74">
        <v>46234</v>
      </c>
      <c r="K5" s="74">
        <v>37863</v>
      </c>
      <c r="L5" s="74">
        <v>46562</v>
      </c>
      <c r="M5" s="74">
        <v>46462</v>
      </c>
      <c r="N5" s="74">
        <v>47533</v>
      </c>
      <c r="O5" s="74">
        <v>48627</v>
      </c>
      <c r="P5" s="74">
        <v>49295</v>
      </c>
      <c r="Q5" s="74">
        <v>48535</v>
      </c>
    </row>
    <row r="7" spans="1:17" ht="11.45" customHeight="1" x14ac:dyDescent="0.25">
      <c r="A7" s="27" t="s">
        <v>115</v>
      </c>
      <c r="B7" s="26">
        <f t="shared" ref="B7:Q7" si="1">SUM(B8:B9)</f>
        <v>21.905973855677978</v>
      </c>
      <c r="C7" s="26">
        <f t="shared" si="1"/>
        <v>22.941471955039013</v>
      </c>
      <c r="D7" s="26">
        <f t="shared" si="1"/>
        <v>23.998893800385176</v>
      </c>
      <c r="E7" s="26">
        <f t="shared" si="1"/>
        <v>22.788226469474992</v>
      </c>
      <c r="F7" s="26">
        <f t="shared" si="1"/>
        <v>23.291224000249859</v>
      </c>
      <c r="G7" s="26">
        <f t="shared" si="1"/>
        <v>25.539209813128444</v>
      </c>
      <c r="H7" s="26">
        <f t="shared" si="1"/>
        <v>27.04437157910009</v>
      </c>
      <c r="I7" s="26">
        <f t="shared" si="1"/>
        <v>29.584773409322381</v>
      </c>
      <c r="J7" s="26">
        <f t="shared" si="1"/>
        <v>30.550601728499995</v>
      </c>
      <c r="K7" s="26">
        <f t="shared" si="1"/>
        <v>31.298585371352441</v>
      </c>
      <c r="L7" s="26">
        <f t="shared" si="1"/>
        <v>35.472888031382453</v>
      </c>
      <c r="M7" s="26">
        <f t="shared" si="1"/>
        <v>36.218097195691939</v>
      </c>
      <c r="N7" s="26">
        <f t="shared" si="1"/>
        <v>33.67548167510288</v>
      </c>
      <c r="O7" s="26">
        <f t="shared" si="1"/>
        <v>36.089233257649241</v>
      </c>
      <c r="P7" s="26">
        <f t="shared" si="1"/>
        <v>36.802252543806524</v>
      </c>
      <c r="Q7" s="26">
        <f t="shared" si="1"/>
        <v>45.902835414500139</v>
      </c>
    </row>
    <row r="8" spans="1:17" ht="11.45" customHeight="1" x14ac:dyDescent="0.25">
      <c r="A8" s="148" t="s">
        <v>147</v>
      </c>
      <c r="B8" s="108">
        <v>1.0749072699698492E-2</v>
      </c>
      <c r="C8" s="108">
        <v>1.3817415437171363E-2</v>
      </c>
      <c r="D8" s="108">
        <v>1.6486579360149207E-2</v>
      </c>
      <c r="E8" s="108">
        <v>1.8178313943216423E-2</v>
      </c>
      <c r="F8" s="108">
        <v>1.8459937592358755E-2</v>
      </c>
      <c r="G8" s="108">
        <v>2.1972879753244738E-2</v>
      </c>
      <c r="H8" s="108">
        <v>2.4702233595579586E-2</v>
      </c>
      <c r="I8" s="108">
        <v>2.5383453894252762E-2</v>
      </c>
      <c r="J8" s="108">
        <v>2.81674639354491E-2</v>
      </c>
      <c r="K8" s="108">
        <v>3.685895387919097E-2</v>
      </c>
      <c r="L8" s="108">
        <v>3.757600702932682E-2</v>
      </c>
      <c r="M8" s="108">
        <v>3.9217856644398787E-2</v>
      </c>
      <c r="N8" s="108">
        <v>3.6021243156770431E-2</v>
      </c>
      <c r="O8" s="108">
        <v>3.7811513138403821E-2</v>
      </c>
      <c r="P8" s="108">
        <v>3.9077605021072659E-2</v>
      </c>
      <c r="Q8" s="108">
        <v>5.1259578647900185E-2</v>
      </c>
    </row>
    <row r="9" spans="1:17" ht="11.45" customHeight="1" x14ac:dyDescent="0.25">
      <c r="A9" s="147" t="s">
        <v>146</v>
      </c>
      <c r="B9" s="105">
        <v>21.895224782978278</v>
      </c>
      <c r="C9" s="105">
        <v>22.927654539601843</v>
      </c>
      <c r="D9" s="105">
        <v>23.982407221025028</v>
      </c>
      <c r="E9" s="105">
        <v>22.770048155531775</v>
      </c>
      <c r="F9" s="105">
        <v>23.272764062657501</v>
      </c>
      <c r="G9" s="105">
        <v>25.517236933375198</v>
      </c>
      <c r="H9" s="105">
        <v>27.019669345504511</v>
      </c>
      <c r="I9" s="105">
        <v>29.559389955428127</v>
      </c>
      <c r="J9" s="105">
        <v>30.522434264564545</v>
      </c>
      <c r="K9" s="105">
        <v>31.261726417473252</v>
      </c>
      <c r="L9" s="105">
        <v>35.435312024353124</v>
      </c>
      <c r="M9" s="105">
        <v>36.17887933904754</v>
      </c>
      <c r="N9" s="105">
        <v>33.639460431946112</v>
      </c>
      <c r="O9" s="105">
        <v>36.05142174451084</v>
      </c>
      <c r="P9" s="105">
        <v>36.763174938785454</v>
      </c>
      <c r="Q9" s="105">
        <v>45.851575835852238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1887.5244005090938</v>
      </c>
      <c r="C13" s="68">
        <f t="shared" si="2"/>
        <v>1825.8984347571231</v>
      </c>
      <c r="D13" s="68">
        <f t="shared" si="2"/>
        <v>1712.1690653044236</v>
      </c>
      <c r="E13" s="68">
        <f t="shared" si="2"/>
        <v>1717.9717540459835</v>
      </c>
      <c r="F13" s="68">
        <f t="shared" si="2"/>
        <v>1853.8697335834861</v>
      </c>
      <c r="G13" s="68">
        <f t="shared" si="2"/>
        <v>1659.0704548833448</v>
      </c>
      <c r="H13" s="68">
        <f t="shared" si="2"/>
        <v>1566.3824655382821</v>
      </c>
      <c r="I13" s="68">
        <f t="shared" si="2"/>
        <v>1576.4148399109702</v>
      </c>
      <c r="J13" s="68">
        <f t="shared" si="2"/>
        <v>1518.6718497743784</v>
      </c>
      <c r="K13" s="68">
        <f t="shared" si="2"/>
        <v>1215.1623617190935</v>
      </c>
      <c r="L13" s="68">
        <f t="shared" si="2"/>
        <v>1317.9045358186668</v>
      </c>
      <c r="M13" s="68">
        <f t="shared" si="2"/>
        <v>1288.1310617654008</v>
      </c>
      <c r="N13" s="68">
        <f t="shared" si="2"/>
        <v>1417.2535665310127</v>
      </c>
      <c r="O13" s="68">
        <f t="shared" si="2"/>
        <v>1352.7884038544955</v>
      </c>
      <c r="P13" s="68">
        <f t="shared" si="2"/>
        <v>1344.8412334667887</v>
      </c>
      <c r="Q13" s="68">
        <f t="shared" si="2"/>
        <v>1061.8131888523408</v>
      </c>
    </row>
    <row r="14" spans="1:17" ht="11.45" customHeight="1" x14ac:dyDescent="0.25">
      <c r="A14" s="148" t="s">
        <v>147</v>
      </c>
      <c r="B14" s="77">
        <f t="shared" ref="B14:Q14" si="3">IF(B4=0,"",B4/B8)</f>
        <v>7169.0062630815164</v>
      </c>
      <c r="C14" s="77">
        <f t="shared" si="3"/>
        <v>6933.1152534111543</v>
      </c>
      <c r="D14" s="77">
        <f t="shared" si="3"/>
        <v>6500.0485670573798</v>
      </c>
      <c r="E14" s="77">
        <f t="shared" si="3"/>
        <v>6520.3736568369222</v>
      </c>
      <c r="F14" s="77">
        <f t="shared" si="3"/>
        <v>7036.6019130136283</v>
      </c>
      <c r="G14" s="77">
        <f t="shared" si="3"/>
        <v>6296.3272717022501</v>
      </c>
      <c r="H14" s="77">
        <f t="shared" si="3"/>
        <v>5943.9739502145057</v>
      </c>
      <c r="I14" s="77">
        <f t="shared" si="3"/>
        <v>5983.2613202279217</v>
      </c>
      <c r="J14" s="77">
        <f t="shared" si="3"/>
        <v>5763.3459339271203</v>
      </c>
      <c r="K14" s="77">
        <f t="shared" si="3"/>
        <v>4608.4573880215603</v>
      </c>
      <c r="L14" s="77">
        <f t="shared" si="3"/>
        <v>5000</v>
      </c>
      <c r="M14" s="77">
        <f t="shared" si="3"/>
        <v>4886.9574272491809</v>
      </c>
      <c r="N14" s="77">
        <f t="shared" si="3"/>
        <v>5377.2855047316716</v>
      </c>
      <c r="O14" s="77">
        <f t="shared" si="3"/>
        <v>5133.2580697690637</v>
      </c>
      <c r="P14" s="77">
        <f t="shared" si="3"/>
        <v>5071.6185206887531</v>
      </c>
      <c r="Q14" s="77">
        <f t="shared" si="3"/>
        <v>4003.8575081607087</v>
      </c>
    </row>
    <row r="15" spans="1:17" ht="11.45" customHeight="1" x14ac:dyDescent="0.25">
      <c r="A15" s="147" t="s">
        <v>146</v>
      </c>
      <c r="B15" s="74">
        <f t="shared" ref="B15:Q15" si="4">IF(B5=0,"",B5/B9)</f>
        <v>1884.9315505582194</v>
      </c>
      <c r="C15" s="74">
        <f t="shared" si="4"/>
        <v>1822.8205561895984</v>
      </c>
      <c r="D15" s="74">
        <f t="shared" si="4"/>
        <v>1708.8776627923655</v>
      </c>
      <c r="E15" s="74">
        <f t="shared" si="4"/>
        <v>1714.137788967204</v>
      </c>
      <c r="F15" s="74">
        <f t="shared" si="4"/>
        <v>1849.7587946192698</v>
      </c>
      <c r="G15" s="74">
        <f t="shared" si="4"/>
        <v>1655.0773153954403</v>
      </c>
      <c r="H15" s="74">
        <f t="shared" si="4"/>
        <v>1562.3803333856736</v>
      </c>
      <c r="I15" s="74">
        <f t="shared" si="4"/>
        <v>1572.6305607150584</v>
      </c>
      <c r="J15" s="74">
        <f t="shared" si="4"/>
        <v>1514.754675175958</v>
      </c>
      <c r="K15" s="74">
        <f t="shared" si="4"/>
        <v>1211.1615172614738</v>
      </c>
      <c r="L15" s="74">
        <f t="shared" si="4"/>
        <v>1313.9999999999998</v>
      </c>
      <c r="M15" s="74">
        <f t="shared" si="4"/>
        <v>1284.2299388155448</v>
      </c>
      <c r="N15" s="74">
        <f t="shared" si="4"/>
        <v>1413.0131515088074</v>
      </c>
      <c r="O15" s="74">
        <f t="shared" si="4"/>
        <v>1348.8233652644756</v>
      </c>
      <c r="P15" s="74">
        <f t="shared" si="4"/>
        <v>1340.8798364690033</v>
      </c>
      <c r="Q15" s="74">
        <f t="shared" si="4"/>
        <v>1058.524142632619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1.8636949155667452E-3</v>
      </c>
      <c r="C18" s="115">
        <f t="shared" si="6"/>
        <v>2.2869535272680361E-3</v>
      </c>
      <c r="D18" s="115">
        <f t="shared" si="6"/>
        <v>2.6080102205498401E-3</v>
      </c>
      <c r="E18" s="115">
        <f t="shared" si="6"/>
        <v>3.0276072581090626E-3</v>
      </c>
      <c r="F18" s="115">
        <f t="shared" si="6"/>
        <v>3.0083037437166091E-3</v>
      </c>
      <c r="G18" s="115">
        <f t="shared" si="6"/>
        <v>3.265141354126957E-3</v>
      </c>
      <c r="H18" s="115">
        <f t="shared" si="6"/>
        <v>3.466078660187498E-3</v>
      </c>
      <c r="I18" s="115">
        <f t="shared" si="6"/>
        <v>3.2564913202153814E-3</v>
      </c>
      <c r="J18" s="115">
        <f t="shared" si="6"/>
        <v>3.4989579523859934E-3</v>
      </c>
      <c r="K18" s="115">
        <f t="shared" si="6"/>
        <v>4.4662143547833108E-3</v>
      </c>
      <c r="L18" s="115">
        <f t="shared" si="6"/>
        <v>4.0188345939152267E-3</v>
      </c>
      <c r="M18" s="115">
        <f t="shared" si="6"/>
        <v>4.1080595232741157E-3</v>
      </c>
      <c r="N18" s="115">
        <f t="shared" si="6"/>
        <v>4.058452037510105E-3</v>
      </c>
      <c r="O18" s="115">
        <f t="shared" si="6"/>
        <v>3.9756635929333369E-3</v>
      </c>
      <c r="P18" s="115">
        <f t="shared" si="6"/>
        <v>4.0043229899264614E-3</v>
      </c>
      <c r="Q18" s="115">
        <f t="shared" si="6"/>
        <v>4.2108136002648065E-3</v>
      </c>
    </row>
    <row r="19" spans="1:17" ht="11.45" customHeight="1" x14ac:dyDescent="0.25">
      <c r="A19" s="147" t="s">
        <v>146</v>
      </c>
      <c r="B19" s="28">
        <f t="shared" ref="B19:Q19" si="7">IF(B5=0,0,B5/B$3)</f>
        <v>0.9981363050844333</v>
      </c>
      <c r="C19" s="28">
        <f t="shared" si="7"/>
        <v>0.99771304647273196</v>
      </c>
      <c r="D19" s="28">
        <f t="shared" si="7"/>
        <v>0.99739198977945021</v>
      </c>
      <c r="E19" s="28">
        <f t="shared" si="7"/>
        <v>0.99697239274189087</v>
      </c>
      <c r="F19" s="28">
        <f t="shared" si="7"/>
        <v>0.99699169625628337</v>
      </c>
      <c r="G19" s="28">
        <f t="shared" si="7"/>
        <v>0.99673485864587308</v>
      </c>
      <c r="H19" s="28">
        <f t="shared" si="7"/>
        <v>0.99653392133981245</v>
      </c>
      <c r="I19" s="28">
        <f t="shared" si="7"/>
        <v>0.99674350867978467</v>
      </c>
      <c r="J19" s="28">
        <f t="shared" si="7"/>
        <v>0.99650104204761403</v>
      </c>
      <c r="K19" s="28">
        <f t="shared" si="7"/>
        <v>0.99553378564521666</v>
      </c>
      <c r="L19" s="28">
        <f t="shared" si="7"/>
        <v>0.99598116540608472</v>
      </c>
      <c r="M19" s="28">
        <f t="shared" si="7"/>
        <v>0.99589194047672591</v>
      </c>
      <c r="N19" s="28">
        <f t="shared" si="7"/>
        <v>0.9959415479624899</v>
      </c>
      <c r="O19" s="28">
        <f t="shared" si="7"/>
        <v>0.99602433640706656</v>
      </c>
      <c r="P19" s="28">
        <f t="shared" si="7"/>
        <v>0.99599567701007363</v>
      </c>
      <c r="Q19" s="28">
        <f t="shared" si="7"/>
        <v>0.99578918639973513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4.9069138722231955E-4</v>
      </c>
      <c r="C22" s="115">
        <f t="shared" si="9"/>
        <v>6.0228983843106968E-4</v>
      </c>
      <c r="D22" s="115">
        <f t="shared" si="9"/>
        <v>6.8697247036797178E-4</v>
      </c>
      <c r="E22" s="115">
        <f t="shared" si="9"/>
        <v>7.9770639314851539E-4</v>
      </c>
      <c r="F22" s="115">
        <f t="shared" si="9"/>
        <v>7.9257052322199658E-4</v>
      </c>
      <c r="G22" s="115">
        <f t="shared" si="9"/>
        <v>8.6035863732751702E-4</v>
      </c>
      <c r="H22" s="115">
        <f t="shared" si="9"/>
        <v>9.1339647228739791E-4</v>
      </c>
      <c r="I22" s="115">
        <f t="shared" si="9"/>
        <v>8.5799047851602768E-4</v>
      </c>
      <c r="J22" s="115">
        <f t="shared" si="9"/>
        <v>9.2199375271788126E-4</v>
      </c>
      <c r="K22" s="115">
        <f t="shared" si="9"/>
        <v>1.1776555854478947E-3</v>
      </c>
      <c r="L22" s="115">
        <f t="shared" si="9"/>
        <v>1.0592880680051694E-3</v>
      </c>
      <c r="M22" s="115">
        <f t="shared" si="9"/>
        <v>1.0828248770911042E-3</v>
      </c>
      <c r="N22" s="115">
        <f t="shared" si="9"/>
        <v>1.0696578449656395E-3</v>
      </c>
      <c r="O22" s="115">
        <f t="shared" si="9"/>
        <v>1.0477228171753838E-3</v>
      </c>
      <c r="P22" s="115">
        <f t="shared" si="9"/>
        <v>1.0618264459371809E-3</v>
      </c>
      <c r="Q22" s="115">
        <f t="shared" si="9"/>
        <v>1.1166974367711482E-3</v>
      </c>
    </row>
    <row r="23" spans="1:17" ht="11.45" customHeight="1" x14ac:dyDescent="0.25">
      <c r="A23" s="147" t="s">
        <v>146</v>
      </c>
      <c r="B23" s="28">
        <f t="shared" ref="B23:Q23" si="10">IF(B9=0,0,B9/B$7)</f>
        <v>0.99950930861277765</v>
      </c>
      <c r="C23" s="28">
        <f t="shared" si="10"/>
        <v>0.99939771016156898</v>
      </c>
      <c r="D23" s="28">
        <f t="shared" si="10"/>
        <v>0.99931302752963214</v>
      </c>
      <c r="E23" s="28">
        <f t="shared" si="10"/>
        <v>0.99920229360685142</v>
      </c>
      <c r="F23" s="28">
        <f t="shared" si="10"/>
        <v>0.9992074294767781</v>
      </c>
      <c r="G23" s="28">
        <f t="shared" si="10"/>
        <v>0.99913964136267241</v>
      </c>
      <c r="H23" s="28">
        <f t="shared" si="10"/>
        <v>0.99908660352771261</v>
      </c>
      <c r="I23" s="28">
        <f t="shared" si="10"/>
        <v>0.99914200952148391</v>
      </c>
      <c r="J23" s="28">
        <f t="shared" si="10"/>
        <v>0.99907800624728205</v>
      </c>
      <c r="K23" s="28">
        <f t="shared" si="10"/>
        <v>0.9988223444145522</v>
      </c>
      <c r="L23" s="28">
        <f t="shared" si="10"/>
        <v>0.99894071193199474</v>
      </c>
      <c r="M23" s="28">
        <f t="shared" si="10"/>
        <v>0.9989171751229089</v>
      </c>
      <c r="N23" s="28">
        <f t="shared" si="10"/>
        <v>0.9989303421550344</v>
      </c>
      <c r="O23" s="28">
        <f t="shared" si="10"/>
        <v>0.99895227718282475</v>
      </c>
      <c r="P23" s="28">
        <f t="shared" si="10"/>
        <v>0.99893817355406289</v>
      </c>
      <c r="Q23" s="28">
        <f t="shared" si="10"/>
        <v>0.99888330256322888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241.71119443065007</v>
      </c>
      <c r="C4" s="100">
        <v>250.89813000000001</v>
      </c>
      <c r="D4" s="100">
        <v>260.09904</v>
      </c>
      <c r="E4" s="100">
        <v>244.79182</v>
      </c>
      <c r="F4" s="100">
        <v>247.8083</v>
      </c>
      <c r="G4" s="100">
        <v>269.2512274033636</v>
      </c>
      <c r="H4" s="100">
        <v>282.49795</v>
      </c>
      <c r="I4" s="100">
        <v>305.99421999999998</v>
      </c>
      <c r="J4" s="100">
        <v>313.09868</v>
      </c>
      <c r="K4" s="100">
        <v>318.19905</v>
      </c>
      <c r="L4" s="100">
        <v>356.95576615380867</v>
      </c>
      <c r="M4" s="100">
        <v>361.03940361154719</v>
      </c>
      <c r="N4" s="100">
        <v>332.47493603654982</v>
      </c>
      <c r="O4" s="100">
        <v>352.87121130003146</v>
      </c>
      <c r="P4" s="100">
        <v>306.98812406604179</v>
      </c>
      <c r="Q4" s="100">
        <v>379.38277332210743</v>
      </c>
    </row>
    <row r="5" spans="1:17" ht="11.45" customHeight="1" x14ac:dyDescent="0.25">
      <c r="A5" s="95" t="s">
        <v>120</v>
      </c>
      <c r="B5" s="20">
        <v>241.71119443065007</v>
      </c>
      <c r="C5" s="20">
        <v>250.89813000000001</v>
      </c>
      <c r="D5" s="20">
        <v>260.09904</v>
      </c>
      <c r="E5" s="20">
        <v>244.79182</v>
      </c>
      <c r="F5" s="20">
        <v>247.8083</v>
      </c>
      <c r="G5" s="20">
        <v>269.2512274033636</v>
      </c>
      <c r="H5" s="20">
        <v>282.49795</v>
      </c>
      <c r="I5" s="20">
        <v>305.99421999999998</v>
      </c>
      <c r="J5" s="20">
        <v>313.09868</v>
      </c>
      <c r="K5" s="20">
        <v>318.19905</v>
      </c>
      <c r="L5" s="20">
        <v>356.95576615380867</v>
      </c>
      <c r="M5" s="20">
        <v>361.03940361154719</v>
      </c>
      <c r="N5" s="20">
        <v>332.47493603654982</v>
      </c>
      <c r="O5" s="20">
        <v>352.87121130003146</v>
      </c>
      <c r="P5" s="20">
        <v>306.98812406604179</v>
      </c>
      <c r="Q5" s="20">
        <v>379.38277332210743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241.71119443065007</v>
      </c>
      <c r="C9" s="20">
        <v>250.89813000000001</v>
      </c>
      <c r="D9" s="20">
        <v>260.09904</v>
      </c>
      <c r="E9" s="20">
        <v>244.79182</v>
      </c>
      <c r="F9" s="20">
        <v>247.8083</v>
      </c>
      <c r="G9" s="20">
        <v>269.2512274033636</v>
      </c>
      <c r="H9" s="20">
        <v>282.49795</v>
      </c>
      <c r="I9" s="20">
        <v>305.99421999999998</v>
      </c>
      <c r="J9" s="20">
        <v>313.09868</v>
      </c>
      <c r="K9" s="20">
        <v>318.19905</v>
      </c>
      <c r="L9" s="20">
        <v>356.95576615380867</v>
      </c>
      <c r="M9" s="20">
        <v>361.03940361154719</v>
      </c>
      <c r="N9" s="20">
        <v>332.47493603654982</v>
      </c>
      <c r="O9" s="20">
        <v>352.87121130003146</v>
      </c>
      <c r="P9" s="20">
        <v>306.98812406604179</v>
      </c>
      <c r="Q9" s="20">
        <v>379.38277332210743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241.71119443065007</v>
      </c>
      <c r="C19" s="71">
        <f t="shared" si="0"/>
        <v>250.89813000000004</v>
      </c>
      <c r="D19" s="71">
        <f t="shared" si="0"/>
        <v>260.09904</v>
      </c>
      <c r="E19" s="71">
        <f t="shared" si="0"/>
        <v>244.79182000000003</v>
      </c>
      <c r="F19" s="71">
        <f t="shared" si="0"/>
        <v>247.80830000000003</v>
      </c>
      <c r="G19" s="71">
        <f t="shared" si="0"/>
        <v>269.2512274033636</v>
      </c>
      <c r="H19" s="71">
        <f t="shared" si="0"/>
        <v>282.49795</v>
      </c>
      <c r="I19" s="71">
        <f t="shared" si="0"/>
        <v>305.99421999999998</v>
      </c>
      <c r="J19" s="71">
        <f t="shared" si="0"/>
        <v>313.09868</v>
      </c>
      <c r="K19" s="71">
        <f t="shared" si="0"/>
        <v>318.19905</v>
      </c>
      <c r="L19" s="71">
        <f t="shared" si="0"/>
        <v>356.95576615380867</v>
      </c>
      <c r="M19" s="71">
        <f t="shared" si="0"/>
        <v>361.03940361154724</v>
      </c>
      <c r="N19" s="71">
        <f t="shared" si="0"/>
        <v>332.47493603654988</v>
      </c>
      <c r="O19" s="71">
        <f t="shared" si="0"/>
        <v>352.87121130003146</v>
      </c>
      <c r="P19" s="71">
        <f t="shared" si="0"/>
        <v>306.98812406604179</v>
      </c>
      <c r="Q19" s="71">
        <f t="shared" si="0"/>
        <v>379.38277332210737</v>
      </c>
    </row>
    <row r="20" spans="1:17" ht="11.45" customHeight="1" x14ac:dyDescent="0.25">
      <c r="A20" s="148" t="s">
        <v>147</v>
      </c>
      <c r="B20" s="70">
        <v>0.83109201312086023</v>
      </c>
      <c r="C20" s="70">
        <v>1.0577512570477712</v>
      </c>
      <c r="D20" s="70">
        <v>1.2495853312556073</v>
      </c>
      <c r="E20" s="70">
        <v>1.364167148296191</v>
      </c>
      <c r="F20" s="70">
        <v>1.3715853630693835</v>
      </c>
      <c r="G20" s="70">
        <v>1.6164349002232461</v>
      </c>
      <c r="H20" s="70">
        <v>1.7992275403768916</v>
      </c>
      <c r="I20" s="70">
        <v>1.8305399344074167</v>
      </c>
      <c r="J20" s="70">
        <v>2.0111981701644375</v>
      </c>
      <c r="K20" s="70">
        <v>2.6057260187715916</v>
      </c>
      <c r="L20" s="70">
        <v>2.6301165805789926</v>
      </c>
      <c r="M20" s="70">
        <v>2.7178585583235151</v>
      </c>
      <c r="N20" s="70">
        <v>2.4716121425784983</v>
      </c>
      <c r="O20" s="70">
        <v>2.568764594237452</v>
      </c>
      <c r="P20" s="70">
        <v>2.2498117518767486</v>
      </c>
      <c r="Q20" s="70">
        <v>2.9219440805035868</v>
      </c>
    </row>
    <row r="21" spans="1:17" ht="11.45" customHeight="1" x14ac:dyDescent="0.25">
      <c r="A21" s="147" t="s">
        <v>146</v>
      </c>
      <c r="B21" s="69">
        <v>240.8801024175292</v>
      </c>
      <c r="C21" s="69">
        <v>249.84037874295225</v>
      </c>
      <c r="D21" s="69">
        <v>258.84945466874439</v>
      </c>
      <c r="E21" s="69">
        <v>243.42765285170384</v>
      </c>
      <c r="F21" s="69">
        <v>246.43671463693065</v>
      </c>
      <c r="G21" s="69">
        <v>267.63479250314037</v>
      </c>
      <c r="H21" s="69">
        <v>280.69872245962313</v>
      </c>
      <c r="I21" s="69">
        <v>304.16368006559259</v>
      </c>
      <c r="J21" s="69">
        <v>311.08748182983555</v>
      </c>
      <c r="K21" s="69">
        <v>315.59332398122842</v>
      </c>
      <c r="L21" s="69">
        <v>354.32564957322967</v>
      </c>
      <c r="M21" s="69">
        <v>358.3215450532237</v>
      </c>
      <c r="N21" s="69">
        <v>330.00332389397136</v>
      </c>
      <c r="O21" s="69">
        <v>350.30244670579401</v>
      </c>
      <c r="P21" s="69">
        <v>304.73831231416506</v>
      </c>
      <c r="Q21" s="69">
        <v>376.46082924160379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1103.4030991870243</v>
      </c>
      <c r="C25" s="68">
        <f>IF(C19=0,"",C19/TrNavi_act!C7*100)</f>
        <v>1093.6444291443606</v>
      </c>
      <c r="D25" s="68">
        <f>IF(D19=0,"",D19/TrNavi_act!D7*100)</f>
        <v>1083.79595394445</v>
      </c>
      <c r="E25" s="68">
        <f>IF(E19=0,"",E19/TrNavi_act!E7*100)</f>
        <v>1074.2030334300064</v>
      </c>
      <c r="F25" s="68">
        <f>IF(F19=0,"",F19/TrNavi_act!F7*100)</f>
        <v>1063.9556770281442</v>
      </c>
      <c r="G25" s="68">
        <f>IF(G19=0,"",G19/TrNavi_act!G7*100)</f>
        <v>1054.2660848690584</v>
      </c>
      <c r="H25" s="68">
        <f>IF(H19=0,"",H19/TrNavi_act!H7*100)</f>
        <v>1044.572062522298</v>
      </c>
      <c r="I25" s="68">
        <f>IF(I19=0,"",I19/TrNavi_act!I7*100)</f>
        <v>1034.2963110326846</v>
      </c>
      <c r="J25" s="68">
        <f>IF(J19=0,"",J19/TrNavi_act!J7*100)</f>
        <v>1024.8527435972464</v>
      </c>
      <c r="K25" s="68">
        <f>IF(K19=0,"",K19/TrNavi_act!K7*100)</f>
        <v>1016.6563319863244</v>
      </c>
      <c r="L25" s="68">
        <f>IF(L19=0,"",L19/TrNavi_act!L7*100)</f>
        <v>1006.2777122573557</v>
      </c>
      <c r="M25" s="68">
        <f>IF(M19=0,"",M19/TrNavi_act!M7*100)</f>
        <v>996.84807200333</v>
      </c>
      <c r="N25" s="68">
        <f>IF(N19=0,"",N19/TrNavi_act!N7*100)</f>
        <v>987.29081069791164</v>
      </c>
      <c r="O25" s="68">
        <f>IF(O19=0,"",O19/TrNavi_act!O7*100)</f>
        <v>977.77419869467349</v>
      </c>
      <c r="P25" s="68">
        <f>IF(P19=0,"",P19/TrNavi_act!P7*100)</f>
        <v>834.15579984031444</v>
      </c>
      <c r="Q25" s="68">
        <f>IF(Q19=0,"",Q19/TrNavi_act!Q7*100)</f>
        <v>826.49093437540682</v>
      </c>
    </row>
    <row r="26" spans="1:17" ht="11.45" customHeight="1" x14ac:dyDescent="0.25">
      <c r="A26" s="148" t="s">
        <v>147</v>
      </c>
      <c r="B26" s="77">
        <f>IF(B20=0,"",B20/TrNavi_act!B8*100)</f>
        <v>7731.7554391847407</v>
      </c>
      <c r="C26" s="77">
        <f>IF(C20=0,"",C20/TrNavi_act!C8*100)</f>
        <v>7655.2034051334058</v>
      </c>
      <c r="D26" s="77">
        <f>IF(D20=0,"",D20/TrNavi_act!D8*100)</f>
        <v>7579.4093120132729</v>
      </c>
      <c r="E26" s="77">
        <f>IF(E20=0,"",E20/TrNavi_act!E8*100)</f>
        <v>7504.3656554586878</v>
      </c>
      <c r="F26" s="77">
        <f>IF(F20=0,"",F20/TrNavi_act!F8*100)</f>
        <v>7430.0650054046382</v>
      </c>
      <c r="G26" s="77">
        <f>IF(G20=0,"",G20/TrNavi_act!G8*100)</f>
        <v>7356.5000053511285</v>
      </c>
      <c r="H26" s="77">
        <f>IF(H20=0,"",H20/TrNavi_act!H8*100)</f>
        <v>7283.6633716347806</v>
      </c>
      <c r="I26" s="77">
        <f>IF(I20=0,"",I20/TrNavi_act!I8*100)</f>
        <v>7211.5478927077038</v>
      </c>
      <c r="J26" s="77">
        <f>IF(J20=0,"",J20/TrNavi_act!J8*100)</f>
        <v>7140.146428423468</v>
      </c>
      <c r="K26" s="77">
        <f>IF(K20=0,"",K20/TrNavi_act!K8*100)</f>
        <v>7069.451909330166</v>
      </c>
      <c r="L26" s="77">
        <f>IF(L20=0,"",L20/TrNavi_act!L8*100)</f>
        <v>6999.4573359704618</v>
      </c>
      <c r="M26" s="77">
        <f>IF(M20=0,"",M20/TrNavi_act!M8*100)</f>
        <v>6930.1557781885758</v>
      </c>
      <c r="N26" s="77">
        <f>IF(N20=0,"",N20/TrNavi_act!N8*100)</f>
        <v>6861.5403744441355</v>
      </c>
      <c r="O26" s="77">
        <f>IF(O20=0,"",O20/TrNavi_act!O8*100)</f>
        <v>6793.6043311328067</v>
      </c>
      <c r="P26" s="77">
        <f>IF(P20=0,"",P20/TrNavi_act!P8*100)</f>
        <v>5757.291806044751</v>
      </c>
      <c r="Q26" s="77">
        <f>IF(Q20=0,"",Q20/TrNavi_act!Q8*100)</f>
        <v>5700.2889168759921</v>
      </c>
    </row>
    <row r="27" spans="1:17" ht="11.45" customHeight="1" x14ac:dyDescent="0.25">
      <c r="A27" s="147" t="s">
        <v>146</v>
      </c>
      <c r="B27" s="74">
        <f>IF(B21=0,"",B21/TrNavi_act!B9*100)</f>
        <v>1100.1490270371351</v>
      </c>
      <c r="C27" s="74">
        <f>IF(C21=0,"",C21/TrNavi_act!C9*100)</f>
        <v>1089.6900871888788</v>
      </c>
      <c r="D27" s="74">
        <f>IF(D21=0,"",D21/TrNavi_act!D9*100)</f>
        <v>1079.3305787995077</v>
      </c>
      <c r="E27" s="74">
        <f>IF(E21=0,"",E21/TrNavi_act!E9*100)</f>
        <v>1069.0695565901353</v>
      </c>
      <c r="F27" s="74">
        <f>IF(F21=0,"",F21/TrNavi_act!F9*100)</f>
        <v>1058.9060842684889</v>
      </c>
      <c r="G27" s="74">
        <f>IF(G21=0,"",G21/TrNavi_act!G9*100)</f>
        <v>1048.839234443476</v>
      </c>
      <c r="H27" s="74">
        <f>IF(H21=0,"",H21/TrNavi_act!H9*100)</f>
        <v>1038.8680885405629</v>
      </c>
      <c r="I27" s="74">
        <f>IF(I21=0,"",I21/TrNavi_act!I9*100)</f>
        <v>1028.9917367179548</v>
      </c>
      <c r="J27" s="74">
        <f>IF(J21=0,"",J21/TrNavi_act!J9*100)</f>
        <v>1019.2092777835777</v>
      </c>
      <c r="K27" s="74">
        <f>IF(K21=0,"",K21/TrNavi_act!K9*100)</f>
        <v>1009.519819112845</v>
      </c>
      <c r="L27" s="74">
        <f>IF(L21=0,"",L21/TrNavi_act!L9*100)</f>
        <v>999.92247656720872</v>
      </c>
      <c r="M27" s="74">
        <f>IF(M21=0,"",M21/TrNavi_act!M9*100)</f>
        <v>990.41637441348394</v>
      </c>
      <c r="N27" s="74">
        <f>IF(N21=0,"",N21/TrNavi_act!N9*100)</f>
        <v>981.00064524394031</v>
      </c>
      <c r="O27" s="74">
        <f>IF(O21=0,"",O21/TrNavi_act!O9*100)</f>
        <v>971.67442989715323</v>
      </c>
      <c r="P27" s="74">
        <f>IF(P21=0,"",P21/TrNavi_act!P9*100)</f>
        <v>828.92272721707604</v>
      </c>
      <c r="Q27" s="74">
        <f>IF(Q21=0,"",Q21/TrNavi_act!Q9*100)</f>
        <v>821.04229217623038</v>
      </c>
    </row>
    <row r="29" spans="1:17" ht="11.45" customHeight="1" x14ac:dyDescent="0.25">
      <c r="A29" s="27" t="s">
        <v>151</v>
      </c>
      <c r="B29" s="68">
        <f>IF(B19=0,"",B19/TrNavi_act!B3*1000)</f>
        <v>5.8457686633848009</v>
      </c>
      <c r="C29" s="68">
        <f>IF(C19=0,"",C19/TrNavi_act!C3*1000)</f>
        <v>5.9896235646307172</v>
      </c>
      <c r="D29" s="68">
        <f>IF(D19=0,"",D19/TrNavi_act!D3*1000)</f>
        <v>6.3299587400952797</v>
      </c>
      <c r="E29" s="68">
        <f>IF(E19=0,"",E19/TrNavi_act!E3*1000)</f>
        <v>6.2527397839932952</v>
      </c>
      <c r="F29" s="68">
        <f>IF(F19=0,"",F19/TrNavi_act!F3*1000)</f>
        <v>5.7391070027964872</v>
      </c>
      <c r="G29" s="68">
        <f>IF(G19=0,"",G19/TrNavi_act!G3*1000)</f>
        <v>6.3545588541216445</v>
      </c>
      <c r="H29" s="68">
        <f>IF(H19=0,"",H19/TrNavi_act!H3*1000)</f>
        <v>6.6686909838673047</v>
      </c>
      <c r="I29" s="68">
        <f>IF(I19=0,"",I19/TrNavi_act!I3*1000)</f>
        <v>6.5610668261096663</v>
      </c>
      <c r="J29" s="68">
        <f>IF(J19=0,"",J19/TrNavi_act!J3*1000)</f>
        <v>6.7483488533056288</v>
      </c>
      <c r="K29" s="68">
        <f>IF(K19=0,"",K19/TrNavi_act!K3*1000)</f>
        <v>8.3664238130948849</v>
      </c>
      <c r="L29" s="68">
        <f>IF(L19=0,"",L19/TrNavi_act!L3*1000)</f>
        <v>7.6354370510779654</v>
      </c>
      <c r="M29" s="68">
        <f>IF(M19=0,"",M19/TrNavi_act!M3*1000)</f>
        <v>7.7387162035913999</v>
      </c>
      <c r="N29" s="68">
        <f>IF(N19=0,"",N19/TrNavi_act!N3*1000)</f>
        <v>6.9662256212519997</v>
      </c>
      <c r="O29" s="68">
        <f>IF(O19=0,"",O19/TrNavi_act!O3*1000)</f>
        <v>7.2278428459964958</v>
      </c>
      <c r="P29" s="68">
        <f>IF(P19=0,"",P19/TrNavi_act!P3*1000)</f>
        <v>6.2026340290741411</v>
      </c>
      <c r="Q29" s="68">
        <f>IF(Q19=0,"",Q19/TrNavi_act!Q3*1000)</f>
        <v>7.783769716297444</v>
      </c>
    </row>
    <row r="30" spans="1:17" ht="11.45" customHeight="1" x14ac:dyDescent="0.25">
      <c r="A30" s="148" t="s">
        <v>147</v>
      </c>
      <c r="B30" s="77">
        <f>IF(B20=0,"",B20/TrNavi_act!B4*1000)</f>
        <v>10.784975149207547</v>
      </c>
      <c r="C30" s="77">
        <f>IF(C20=0,"",C20/TrNavi_act!C4*1000)</f>
        <v>11.041506055112784</v>
      </c>
      <c r="D30" s="77">
        <f>IF(D20=0,"",D20/TrNavi_act!D4*1000)</f>
        <v>11.660542584906452</v>
      </c>
      <c r="E30" s="77">
        <f>IF(E20=0,"",E20/TrNavi_act!E4*1000)</f>
        <v>11.509103696212259</v>
      </c>
      <c r="F30" s="77">
        <f>IF(F20=0,"",F20/TrNavi_act!F4*1000)</f>
        <v>10.559166338035029</v>
      </c>
      <c r="G30" s="77">
        <f>IF(G20=0,"",G20/TrNavi_act!G4*1000)</f>
        <v>11.683795469802913</v>
      </c>
      <c r="H30" s="77">
        <f>IF(H20=0,"",H20/TrNavi_act!H4*1000)</f>
        <v>12.253861528736897</v>
      </c>
      <c r="I30" s="77">
        <f>IF(I20=0,"",I20/TrNavi_act!I4*1000)</f>
        <v>12.052871346814237</v>
      </c>
      <c r="J30" s="77">
        <f>IF(J20=0,"",J20/TrNavi_act!J4*1000)</f>
        <v>12.388890950292483</v>
      </c>
      <c r="K30" s="77">
        <f>IF(K20=0,"",K20/TrNavi_act!K4*1000)</f>
        <v>15.340169853160186</v>
      </c>
      <c r="L30" s="77">
        <f>IF(L20=0,"",L20/TrNavi_act!L4*1000)</f>
        <v>13.998914671940923</v>
      </c>
      <c r="M30" s="77">
        <f>IF(M20=0,"",M20/TrNavi_act!M4*1000)</f>
        <v>14.180921117803745</v>
      </c>
      <c r="N30" s="77">
        <f>IF(N20=0,"",N20/TrNavi_act!N4*1000)</f>
        <v>12.760230730554316</v>
      </c>
      <c r="O30" s="77">
        <f>IF(O20=0,"",O20/TrNavi_act!O4*1000)</f>
        <v>13.234488192093639</v>
      </c>
      <c r="P30" s="77">
        <f>IF(P20=0,"",P20/TrNavi_act!P4*1000)</f>
        <v>11.35198119211632</v>
      </c>
      <c r="Q30" s="77">
        <f>IF(Q20=0,"",Q20/TrNavi_act!Q4*1000)</f>
        <v>14.23699246353697</v>
      </c>
    </row>
    <row r="31" spans="1:17" ht="11.45" customHeight="1" x14ac:dyDescent="0.25">
      <c r="A31" s="147" t="s">
        <v>146</v>
      </c>
      <c r="B31" s="74">
        <f>IF(B21=0,"",B21/TrNavi_act!B5*1000)</f>
        <v>5.8365463017016603</v>
      </c>
      <c r="C31" s="74">
        <f>IF(C21=0,"",C21/TrNavi_act!C5*1000)</f>
        <v>5.9780436614493393</v>
      </c>
      <c r="D31" s="74">
        <f>IF(D21=0,"",D21/TrNavi_act!D5*1000)</f>
        <v>6.3160201710158947</v>
      </c>
      <c r="E31" s="74">
        <f>IF(E21=0,"",E21/TrNavi_act!E5*1000)</f>
        <v>6.2367772501781618</v>
      </c>
      <c r="F31" s="74">
        <f>IF(F21=0,"",F21/TrNavi_act!F5*1000)</f>
        <v>5.7245630476185427</v>
      </c>
      <c r="G31" s="74">
        <f>IF(G21=0,"",G21/TrNavi_act!G5*1000)</f>
        <v>6.3371011413619769</v>
      </c>
      <c r="H31" s="74">
        <f>IF(H21=0,"",H21/TrNavi_act!H5*1000)</f>
        <v>6.6492650114798799</v>
      </c>
      <c r="I31" s="74">
        <f>IF(I21=0,"",I21/TrNavi_act!I5*1000)</f>
        <v>6.5431243829452432</v>
      </c>
      <c r="J31" s="74">
        <f>IF(J21=0,"",J21/TrNavi_act!J5*1000)</f>
        <v>6.7285435357060939</v>
      </c>
      <c r="K31" s="74">
        <f>IF(K21=0,"",K21/TrNavi_act!K5*1000)</f>
        <v>8.335137838555541</v>
      </c>
      <c r="L31" s="74">
        <f>IF(L21=0,"",L21/TrNavi_act!L5*1000)</f>
        <v>7.6097600956408593</v>
      </c>
      <c r="M31" s="74">
        <f>IF(M21=0,"",M21/TrNavi_act!M5*1000)</f>
        <v>7.7121420742375202</v>
      </c>
      <c r="N31" s="74">
        <f>IF(N21=0,"",N21/TrNavi_act!N5*1000)</f>
        <v>6.94261510727224</v>
      </c>
      <c r="O31" s="74">
        <f>IF(O21=0,"",O21/TrNavi_act!O5*1000)</f>
        <v>7.2038671253787809</v>
      </c>
      <c r="P31" s="74">
        <f>IF(P21=0,"",P21/TrNavi_act!P5*1000)</f>
        <v>6.1819314801534651</v>
      </c>
      <c r="Q31" s="74">
        <f>IF(Q21=0,"",Q21/TrNavi_act!Q5*1000)</f>
        <v>7.7564814925642072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3.4383679046330259E-3</v>
      </c>
      <c r="C34" s="52">
        <f t="shared" si="2"/>
        <v>4.2158594687324736E-3</v>
      </c>
      <c r="D34" s="52">
        <f t="shared" si="2"/>
        <v>4.804267371596632E-3</v>
      </c>
      <c r="E34" s="52">
        <f t="shared" si="2"/>
        <v>5.5727644342698657E-3</v>
      </c>
      <c r="F34" s="52">
        <f t="shared" si="2"/>
        <v>5.5348645023971486E-3</v>
      </c>
      <c r="G34" s="52">
        <f t="shared" si="2"/>
        <v>6.0034448712156657E-3</v>
      </c>
      <c r="H34" s="52">
        <f t="shared" si="2"/>
        <v>6.3689932630551531E-3</v>
      </c>
      <c r="I34" s="52">
        <f t="shared" si="2"/>
        <v>5.9822696468169127E-3</v>
      </c>
      <c r="J34" s="52">
        <f t="shared" si="2"/>
        <v>6.4235281035500934E-3</v>
      </c>
      <c r="K34" s="52">
        <f t="shared" si="2"/>
        <v>8.1889811386036248E-3</v>
      </c>
      <c r="L34" s="52">
        <f t="shared" si="2"/>
        <v>7.3681862851480082E-3</v>
      </c>
      <c r="M34" s="52">
        <f t="shared" si="2"/>
        <v>7.5278723904821697E-3</v>
      </c>
      <c r="N34" s="52">
        <f t="shared" si="2"/>
        <v>7.4339803536552515E-3</v>
      </c>
      <c r="O34" s="52">
        <f t="shared" si="2"/>
        <v>7.2796094211645393E-3</v>
      </c>
      <c r="P34" s="52">
        <f t="shared" si="2"/>
        <v>7.3286605425581571E-3</v>
      </c>
      <c r="Q34" s="52">
        <f t="shared" si="2"/>
        <v>7.7018364722184381E-3</v>
      </c>
    </row>
    <row r="35" spans="1:17" ht="11.45" customHeight="1" x14ac:dyDescent="0.25">
      <c r="A35" s="147" t="s">
        <v>146</v>
      </c>
      <c r="B35" s="46">
        <f t="shared" ref="B35:Q35" si="3">IF(B21=0,0,B21/B$19)</f>
        <v>0.99656163209536697</v>
      </c>
      <c r="C35" s="46">
        <f t="shared" si="3"/>
        <v>0.99578414053126751</v>
      </c>
      <c r="D35" s="46">
        <f t="shared" si="3"/>
        <v>0.99519573262840333</v>
      </c>
      <c r="E35" s="46">
        <f t="shared" si="3"/>
        <v>0.99442723556573009</v>
      </c>
      <c r="F35" s="46">
        <f t="shared" si="3"/>
        <v>0.99446513549760285</v>
      </c>
      <c r="G35" s="46">
        <f t="shared" si="3"/>
        <v>0.99399655512878438</v>
      </c>
      <c r="H35" s="46">
        <f t="shared" si="3"/>
        <v>0.99363100673694493</v>
      </c>
      <c r="I35" s="46">
        <f t="shared" si="3"/>
        <v>0.99401773035318319</v>
      </c>
      <c r="J35" s="46">
        <f t="shared" si="3"/>
        <v>0.99357647189644982</v>
      </c>
      <c r="K35" s="46">
        <f t="shared" si="3"/>
        <v>0.99181101886139644</v>
      </c>
      <c r="L35" s="46">
        <f t="shared" si="3"/>
        <v>0.99263181371485198</v>
      </c>
      <c r="M35" s="46">
        <f t="shared" si="3"/>
        <v>0.99247212760951775</v>
      </c>
      <c r="N35" s="46">
        <f t="shared" si="3"/>
        <v>0.99256601964634472</v>
      </c>
      <c r="O35" s="46">
        <f t="shared" si="3"/>
        <v>0.99272039057883543</v>
      </c>
      <c r="P35" s="46">
        <f t="shared" si="3"/>
        <v>0.9926713394574419</v>
      </c>
      <c r="Q35" s="46">
        <f t="shared" si="3"/>
        <v>0.99229816352778155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749.88935377210407</v>
      </c>
      <c r="C4" s="100">
        <v>778.39107539684403</v>
      </c>
      <c r="D4" s="100">
        <v>806.93615155795203</v>
      </c>
      <c r="E4" s="100">
        <v>759.44674445421606</v>
      </c>
      <c r="F4" s="100">
        <v>768.80512871604003</v>
      </c>
      <c r="G4" s="100">
        <v>835.33006981927042</v>
      </c>
      <c r="H4" s="100">
        <v>876.42695104146003</v>
      </c>
      <c r="I4" s="100">
        <v>949.32222081933594</v>
      </c>
      <c r="J4" s="100">
        <v>971.36323108718409</v>
      </c>
      <c r="K4" s="100">
        <v>987.18671486214009</v>
      </c>
      <c r="L4" s="100">
        <v>1107.4262796839798</v>
      </c>
      <c r="M4" s="100">
        <v>1120.0954333052518</v>
      </c>
      <c r="N4" s="100">
        <v>1031.4764920885898</v>
      </c>
      <c r="O4" s="100">
        <v>1094.7542799159901</v>
      </c>
      <c r="P4" s="100">
        <v>952.40572747922056</v>
      </c>
      <c r="Q4" s="100">
        <v>1177.0042483506445</v>
      </c>
    </row>
    <row r="5" spans="1:17" ht="11.45" customHeight="1" x14ac:dyDescent="0.25">
      <c r="A5" s="141" t="s">
        <v>91</v>
      </c>
      <c r="B5" s="140">
        <f t="shared" ref="B5:Q5" si="0">B4</f>
        <v>749.88935377210407</v>
      </c>
      <c r="C5" s="140">
        <f t="shared" si="0"/>
        <v>778.39107539684403</v>
      </c>
      <c r="D5" s="140">
        <f t="shared" si="0"/>
        <v>806.93615155795203</v>
      </c>
      <c r="E5" s="140">
        <f t="shared" si="0"/>
        <v>759.44674445421606</v>
      </c>
      <c r="F5" s="140">
        <f t="shared" si="0"/>
        <v>768.80512871604003</v>
      </c>
      <c r="G5" s="140">
        <f t="shared" si="0"/>
        <v>835.33006981927042</v>
      </c>
      <c r="H5" s="140">
        <f t="shared" si="0"/>
        <v>876.42695104146003</v>
      </c>
      <c r="I5" s="140">
        <f t="shared" si="0"/>
        <v>949.32222081933594</v>
      </c>
      <c r="J5" s="140">
        <f t="shared" si="0"/>
        <v>971.36323108718409</v>
      </c>
      <c r="K5" s="140">
        <f t="shared" si="0"/>
        <v>987.18671486214009</v>
      </c>
      <c r="L5" s="140">
        <f t="shared" si="0"/>
        <v>1107.4262796839798</v>
      </c>
      <c r="M5" s="140">
        <f t="shared" si="0"/>
        <v>1120.0954333052518</v>
      </c>
      <c r="N5" s="140">
        <f t="shared" si="0"/>
        <v>1031.4764920885898</v>
      </c>
      <c r="O5" s="140">
        <f t="shared" si="0"/>
        <v>1094.7542799159901</v>
      </c>
      <c r="P5" s="140">
        <f t="shared" si="0"/>
        <v>952.40572747922056</v>
      </c>
      <c r="Q5" s="140">
        <f t="shared" si="0"/>
        <v>1177.0042483506445</v>
      </c>
    </row>
    <row r="7" spans="1:17" ht="11.45" customHeight="1" x14ac:dyDescent="0.25">
      <c r="A7" s="27" t="s">
        <v>100</v>
      </c>
      <c r="B7" s="71">
        <f t="shared" ref="B7:Q7" si="1">SUM(B8:B9)</f>
        <v>749.88935377210407</v>
      </c>
      <c r="C7" s="71">
        <f t="shared" si="1"/>
        <v>778.39107539684414</v>
      </c>
      <c r="D7" s="71">
        <f t="shared" si="1"/>
        <v>806.93615155795203</v>
      </c>
      <c r="E7" s="71">
        <f t="shared" si="1"/>
        <v>759.44674445421606</v>
      </c>
      <c r="F7" s="71">
        <f t="shared" si="1"/>
        <v>768.80512871604014</v>
      </c>
      <c r="G7" s="71">
        <f t="shared" si="1"/>
        <v>835.33006981927053</v>
      </c>
      <c r="H7" s="71">
        <f t="shared" si="1"/>
        <v>876.42695104146014</v>
      </c>
      <c r="I7" s="71">
        <f t="shared" si="1"/>
        <v>949.32222081933605</v>
      </c>
      <c r="J7" s="71">
        <f t="shared" si="1"/>
        <v>971.36323108718398</v>
      </c>
      <c r="K7" s="71">
        <f t="shared" si="1"/>
        <v>987.18671486214009</v>
      </c>
      <c r="L7" s="71">
        <f t="shared" si="1"/>
        <v>1107.4262796839796</v>
      </c>
      <c r="M7" s="71">
        <f t="shared" si="1"/>
        <v>1120.0954333052518</v>
      </c>
      <c r="N7" s="71">
        <f t="shared" si="1"/>
        <v>1031.47649208859</v>
      </c>
      <c r="O7" s="71">
        <f t="shared" si="1"/>
        <v>1094.7542799159901</v>
      </c>
      <c r="P7" s="71">
        <f t="shared" si="1"/>
        <v>952.40572747922056</v>
      </c>
      <c r="Q7" s="71">
        <f t="shared" si="1"/>
        <v>1177.0042483506445</v>
      </c>
    </row>
    <row r="8" spans="1:17" ht="11.45" customHeight="1" x14ac:dyDescent="0.25">
      <c r="A8" s="148" t="s">
        <v>147</v>
      </c>
      <c r="B8" s="70">
        <v>2.5783954860360034</v>
      </c>
      <c r="C8" s="70">
        <v>3.2815873855886379</v>
      </c>
      <c r="D8" s="70">
        <v>3.8767370238916241</v>
      </c>
      <c r="E8" s="70">
        <v>4.2322178072164913</v>
      </c>
      <c r="F8" s="70">
        <v>4.2552322161912812</v>
      </c>
      <c r="G8" s="70">
        <v>5.0148580234287232</v>
      </c>
      <c r="H8" s="70">
        <v>5.5819573467430281</v>
      </c>
      <c r="I8" s="70">
        <v>5.6791015066563366</v>
      </c>
      <c r="J8" s="70">
        <v>6.2395790136437501</v>
      </c>
      <c r="K8" s="70">
        <v>8.0840533882861383</v>
      </c>
      <c r="L8" s="70">
        <v>8.1597231257799816</v>
      </c>
      <c r="M8" s="70">
        <v>8.4319354870837682</v>
      </c>
      <c r="N8" s="70">
        <v>7.667975977443815</v>
      </c>
      <c r="O8" s="70">
        <v>7.9693835699366407</v>
      </c>
      <c r="P8" s="70">
        <v>6.979858275483358</v>
      </c>
      <c r="Q8" s="70">
        <v>9.0650942479030405</v>
      </c>
    </row>
    <row r="9" spans="1:17" ht="11.45" customHeight="1" x14ac:dyDescent="0.25">
      <c r="A9" s="147" t="s">
        <v>146</v>
      </c>
      <c r="B9" s="69">
        <v>747.31095828606806</v>
      </c>
      <c r="C9" s="69">
        <v>775.10948801125551</v>
      </c>
      <c r="D9" s="69">
        <v>803.05941453406035</v>
      </c>
      <c r="E9" s="69">
        <v>755.21452664699962</v>
      </c>
      <c r="F9" s="69">
        <v>764.54989649984884</v>
      </c>
      <c r="G9" s="69">
        <v>830.31521179584183</v>
      </c>
      <c r="H9" s="69">
        <v>870.84499369471712</v>
      </c>
      <c r="I9" s="69">
        <v>943.64311931267969</v>
      </c>
      <c r="J9" s="69">
        <v>965.12365207354026</v>
      </c>
      <c r="K9" s="69">
        <v>979.10266147385391</v>
      </c>
      <c r="L9" s="69">
        <v>1099.2665565581997</v>
      </c>
      <c r="M9" s="69">
        <v>1111.663497818168</v>
      </c>
      <c r="N9" s="69">
        <v>1023.8085161111461</v>
      </c>
      <c r="O9" s="69">
        <v>1086.7848963460535</v>
      </c>
      <c r="P9" s="69">
        <v>945.42586920373719</v>
      </c>
      <c r="Q9" s="69">
        <v>1167.9391541027414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3.1024188000000001</v>
      </c>
      <c r="C14" s="100">
        <f>IF(C4=0,0,C4/TrNavi_ene!C4)</f>
        <v>3.1024188000000001</v>
      </c>
      <c r="D14" s="100">
        <f>IF(D4=0,0,D4/TrNavi_ene!D4)</f>
        <v>3.1024188000000001</v>
      </c>
      <c r="E14" s="100">
        <f>IF(E4=0,0,E4/TrNavi_ene!E4)</f>
        <v>3.1024188000000001</v>
      </c>
      <c r="F14" s="100">
        <f>IF(F4=0,0,F4/TrNavi_ene!F4)</f>
        <v>3.1024188000000001</v>
      </c>
      <c r="G14" s="100">
        <f>IF(G4=0,0,G4/TrNavi_ene!G4)</f>
        <v>3.1024188000000001</v>
      </c>
      <c r="H14" s="100">
        <f>IF(H4=0,0,H4/TrNavi_ene!H4)</f>
        <v>3.1024188000000001</v>
      </c>
      <c r="I14" s="100">
        <f>IF(I4=0,0,I4/TrNavi_ene!I4)</f>
        <v>3.1024188000000001</v>
      </c>
      <c r="J14" s="100">
        <f>IF(J4=0,0,J4/TrNavi_ene!J4)</f>
        <v>3.1024188000000001</v>
      </c>
      <c r="K14" s="100">
        <f>IF(K4=0,0,K4/TrNavi_ene!K4)</f>
        <v>3.1024188000000001</v>
      </c>
      <c r="L14" s="100">
        <f>IF(L4=0,0,L4/TrNavi_ene!L4)</f>
        <v>3.1024188000000001</v>
      </c>
      <c r="M14" s="100">
        <f>IF(M4=0,0,M4/TrNavi_ene!M4)</f>
        <v>3.1024187999999997</v>
      </c>
      <c r="N14" s="100">
        <f>IF(N4=0,0,N4/TrNavi_ene!N4)</f>
        <v>3.1024188000000006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3.1024188000000001</v>
      </c>
      <c r="C15" s="140">
        <f t="shared" si="2"/>
        <v>3.1024188000000001</v>
      </c>
      <c r="D15" s="140">
        <f t="shared" si="2"/>
        <v>3.1024188000000001</v>
      </c>
      <c r="E15" s="140">
        <f t="shared" si="2"/>
        <v>3.1024188000000001</v>
      </c>
      <c r="F15" s="140">
        <f t="shared" si="2"/>
        <v>3.1024188000000001</v>
      </c>
      <c r="G15" s="140">
        <f t="shared" si="2"/>
        <v>3.1024188000000001</v>
      </c>
      <c r="H15" s="140">
        <f t="shared" si="2"/>
        <v>3.1024188000000001</v>
      </c>
      <c r="I15" s="140">
        <f t="shared" si="2"/>
        <v>3.1024188000000001</v>
      </c>
      <c r="J15" s="140">
        <f t="shared" si="2"/>
        <v>3.1024188000000001</v>
      </c>
      <c r="K15" s="140">
        <f t="shared" si="2"/>
        <v>3.1024188000000001</v>
      </c>
      <c r="L15" s="140">
        <f t="shared" si="2"/>
        <v>3.1024188000000001</v>
      </c>
      <c r="M15" s="140">
        <f t="shared" si="2"/>
        <v>3.1024187999999997</v>
      </c>
      <c r="N15" s="140">
        <f t="shared" si="2"/>
        <v>3.1024188000000006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3423.2185188960884</v>
      </c>
      <c r="C17" s="68">
        <f>IF(C7=0,"",C7/TrNavi_act!C7*100)</f>
        <v>3392.9430374927329</v>
      </c>
      <c r="D17" s="68">
        <f>IF(D7=0,"",D7/TrNavi_act!D7*100)</f>
        <v>3362.3889428811963</v>
      </c>
      <c r="E17" s="68">
        <f>IF(E7=0,"",E7/TrNavi_act!E7*100)</f>
        <v>3332.6276859302802</v>
      </c>
      <c r="F17" s="68">
        <f>IF(F7=0,"",F7/TrNavi_act!F7*100)</f>
        <v>3300.8360947788433</v>
      </c>
      <c r="G17" s="68">
        <f>IF(G7=0,"",G7/TrNavi_act!G7*100)</f>
        <v>3270.7749219001626</v>
      </c>
      <c r="H17" s="68">
        <f>IF(H7=0,"",H7/TrNavi_act!H7*100)</f>
        <v>3240.7000047239535</v>
      </c>
      <c r="I17" s="68">
        <f>IF(I7=0,"",I7/TrNavi_act!I7*100)</f>
        <v>3208.8203201184483</v>
      </c>
      <c r="J17" s="68">
        <f>IF(J7=0,"",J7/TrNavi_act!J7*100)</f>
        <v>3179.5224189676769</v>
      </c>
      <c r="K17" s="68">
        <f>IF(K7=0,"",K7/TrNavi_act!K7*100)</f>
        <v>3154.0937174934138</v>
      </c>
      <c r="L17" s="68">
        <f>IF(L7=0,"",L7/TrNavi_act!L7*100)</f>
        <v>3121.8948925282102</v>
      </c>
      <c r="M17" s="68">
        <f>IF(M7=0,"",M7/TrNavi_act!M7*100)</f>
        <v>3092.6401993268842</v>
      </c>
      <c r="N17" s="68">
        <f>IF(N7=0,"",N7/TrNavi_act!N7*100)</f>
        <v>3062.9895721764428</v>
      </c>
      <c r="O17" s="68">
        <f>IF(O7=0,"",O7/TrNavi_act!O7*100)</f>
        <v>3033.4650561852905</v>
      </c>
      <c r="P17" s="68">
        <f>IF(P7=0,"",P7/TrNavi_act!P7*100)</f>
        <v>2587.9006355536285</v>
      </c>
      <c r="Q17" s="68">
        <f>IF(Q7=0,"",Q7/TrNavi_act!Q7*100)</f>
        <v>2564.1210128358289</v>
      </c>
    </row>
    <row r="18" spans="1:17" ht="11.45" customHeight="1" x14ac:dyDescent="0.25">
      <c r="A18" s="148" t="s">
        <v>147</v>
      </c>
      <c r="B18" s="77">
        <f>IF(B8=0,"",B8/TrNavi_act!B8*100)</f>
        <v>23987.143431528999</v>
      </c>
      <c r="C18" s="77">
        <f>IF(C8=0,"",C8/TrNavi_act!C8*100)</f>
        <v>23749.646961909897</v>
      </c>
      <c r="D18" s="77">
        <f>IF(D8=0,"",D8/TrNavi_act!D8*100)</f>
        <v>23514.501942485047</v>
      </c>
      <c r="E18" s="77">
        <f>IF(E8=0,"",E8/TrNavi_act!E8*100)</f>
        <v>23281.685091569354</v>
      </c>
      <c r="F18" s="77">
        <f>IF(F8=0,"",F8/TrNavi_act!F8*100)</f>
        <v>23051.173357989457</v>
      </c>
      <c r="G18" s="77">
        <f>IF(G8=0,"",G8/TrNavi_act!G8*100)</f>
        <v>22822.943918801444</v>
      </c>
      <c r="H18" s="77">
        <f>IF(H8=0,"",H8/TrNavi_act!H8*100)</f>
        <v>22596.97417703113</v>
      </c>
      <c r="I18" s="77">
        <f>IF(I8=0,"",I8/TrNavi_act!I8*100)</f>
        <v>22373.241759436762</v>
      </c>
      <c r="J18" s="77">
        <f>IF(J8=0,"",J8/TrNavi_act!J8*100)</f>
        <v>22151.724514293823</v>
      </c>
      <c r="K18" s="77">
        <f>IF(K8=0,"",K8/TrNavi_act!K8*100)</f>
        <v>21932.400509201805</v>
      </c>
      <c r="L18" s="77">
        <f>IF(L8=0,"",L8/TrNavi_act!L8*100)</f>
        <v>21715.248028912676</v>
      </c>
      <c r="M18" s="77">
        <f>IF(M8=0,"",M8/TrNavi_act!M8*100)</f>
        <v>21500.245573180866</v>
      </c>
      <c r="N18" s="77">
        <f>IF(N8=0,"",N8/TrNavi_act!N8*100)</f>
        <v>21287.37185463453</v>
      </c>
      <c r="O18" s="77">
        <f>IF(O8=0,"",O8/TrNavi_act!O8*100)</f>
        <v>21076.605796667838</v>
      </c>
      <c r="P18" s="77">
        <f>IF(P8=0,"",P8/TrNavi_act!P8*100)</f>
        <v>17861.530336159187</v>
      </c>
      <c r="Q18" s="77">
        <f>IF(Q8=0,"",Q8/TrNavi_act!Q8*100)</f>
        <v>17684.683501147712</v>
      </c>
    </row>
    <row r="19" spans="1:17" ht="11.45" customHeight="1" x14ac:dyDescent="0.25">
      <c r="A19" s="147" t="s">
        <v>146</v>
      </c>
      <c r="B19" s="74">
        <f>IF(B9=0,"",B9/TrNavi_act!B9*100)</f>
        <v>3413.123024281716</v>
      </c>
      <c r="C19" s="74">
        <f>IF(C9=0,"",C9/TrNavi_act!C9*100)</f>
        <v>3380.6750126684174</v>
      </c>
      <c r="D19" s="74">
        <f>IF(D9=0,"",D9/TrNavi_act!D9*100)</f>
        <v>3348.5354790824745</v>
      </c>
      <c r="E19" s="74">
        <f>IF(E9=0,"",E9/TrNavi_act!E9*100)</f>
        <v>3316.7014908729002</v>
      </c>
      <c r="F19" s="74">
        <f>IF(F9=0,"",F9/TrNavi_act!F9*100)</f>
        <v>3285.1701432689447</v>
      </c>
      <c r="G19" s="74">
        <f>IF(G9=0,"",G9/TrNavi_act!G9*100)</f>
        <v>3253.9385591150485</v>
      </c>
      <c r="H19" s="74">
        <f>IF(H9=0,"",H9/TrNavi_act!H9*100)</f>
        <v>3223.0038886083071</v>
      </c>
      <c r="I19" s="74">
        <f>IF(I9=0,"",I9/TrNavi_act!I9*100)</f>
        <v>3192.3633090384337</v>
      </c>
      <c r="J19" s="74">
        <f>IF(J9=0,"",J9/TrNavi_act!J9*100)</f>
        <v>3162.0140245301941</v>
      </c>
      <c r="K19" s="74">
        <f>IF(K9=0,"",K9/TrNavi_act!K9*100)</f>
        <v>3131.9532657882896</v>
      </c>
      <c r="L19" s="74">
        <f>IF(L9=0,"",L9/TrNavi_act!L9*100)</f>
        <v>3102.1782898446677</v>
      </c>
      <c r="M19" s="74">
        <f>IF(M9=0,"",M9/TrNavi_act!M9*100)</f>
        <v>3072.6863798082313</v>
      </c>
      <c r="N19" s="74">
        <f>IF(N9=0,"",N9/TrNavi_act!N9*100)</f>
        <v>3043.4748446169315</v>
      </c>
      <c r="O19" s="74">
        <f>IF(O9=0,"",O9/TrNavi_act!O9*100)</f>
        <v>3014.5410187922103</v>
      </c>
      <c r="P19" s="74">
        <f>IF(P9=0,"",P9/TrNavi_act!P9*100)</f>
        <v>2571.6654526655288</v>
      </c>
      <c r="Q19" s="74">
        <f>IF(Q9=0,"",Q9/TrNavi_act!Q9*100)</f>
        <v>2547.2170428426302</v>
      </c>
    </row>
    <row r="21" spans="1:17" ht="11.45" customHeight="1" x14ac:dyDescent="0.25">
      <c r="A21" s="27" t="s">
        <v>155</v>
      </c>
      <c r="B21" s="68">
        <f>IF(B7=0,"",B7/TrNavi_act!B3*1000)</f>
        <v>18.136022601735878</v>
      </c>
      <c r="C21" s="68">
        <f>IF(C7=0,"",C7/TrNavi_act!C3*1000)</f>
        <v>18.582320751833354</v>
      </c>
      <c r="D21" s="68">
        <f>IF(D7=0,"",D7/TrNavi_act!D3*1000)</f>
        <v>19.638182998495907</v>
      </c>
      <c r="E21" s="68">
        <f>IF(E7=0,"",E7/TrNavi_act!E3*1000)</f>
        <v>19.398617457368736</v>
      </c>
      <c r="F21" s="68">
        <f>IF(F7=0,"",F7/TrNavi_act!F3*1000)</f>
        <v>17.805113460687476</v>
      </c>
      <c r="G21" s="68">
        <f>IF(G7=0,"",G7/TrNavi_act!G3*1000)</f>
        <v>19.714502854733453</v>
      </c>
      <c r="H21" s="68">
        <f>IF(H7=0,"",H7/TrNavi_act!H3*1000)</f>
        <v>20.689072279740429</v>
      </c>
      <c r="I21" s="68">
        <f>IF(I7=0,"",I7/TrNavi_act!I3*1000)</f>
        <v>20.355177069378961</v>
      </c>
      <c r="J21" s="68">
        <f>IF(J7=0,"",J7/TrNavi_act!J3*1000)</f>
        <v>20.936204351453824</v>
      </c>
      <c r="K21" s="68">
        <f>IF(K7=0,"",K7/TrNavi_act!K3*1000)</f>
        <v>25.956150526513259</v>
      </c>
      <c r="L21" s="68">
        <f>IF(L7=0,"",L7/TrNavi_act!L3*1000)</f>
        <v>23.688323453480837</v>
      </c>
      <c r="M21" s="68">
        <f>IF(M7=0,"",M7/TrNavi_act!M3*1000)</f>
        <v>24.008738637886584</v>
      </c>
      <c r="N21" s="68">
        <f>IF(N7=0,"",N7/TrNavi_act!N3*1000)</f>
        <v>21.612149332413885</v>
      </c>
      <c r="O21" s="68">
        <f>IF(O7=0,"",O7/TrNavi_act!O3*1000)</f>
        <v>22.423795528865035</v>
      </c>
      <c r="P21" s="68">
        <f>IF(P7=0,"",P7/TrNavi_act!P3*1000)</f>
        <v>19.243168421319364</v>
      </c>
      <c r="Q21" s="68">
        <f>IF(Q7=0,"",Q7/TrNavi_act!Q3*1000)</f>
        <v>24.148513502711857</v>
      </c>
    </row>
    <row r="22" spans="1:17" ht="11.45" customHeight="1" x14ac:dyDescent="0.25">
      <c r="A22" s="148" t="s">
        <v>147</v>
      </c>
      <c r="B22" s="77">
        <f>IF(B8=0,"",B8/TrNavi_act!B4*1000)</f>
        <v>33.459509660434293</v>
      </c>
      <c r="C22" s="77">
        <f>IF(C8=0,"",C8/TrNavi_act!C4*1000)</f>
        <v>34.255375965695741</v>
      </c>
      <c r="D22" s="77">
        <f>IF(D8=0,"",D8/TrNavi_act!D4*1000)</f>
        <v>36.175886533614374</v>
      </c>
      <c r="E22" s="77">
        <f>IF(E8=0,"",E8/TrNavi_act!E4*1000)</f>
        <v>35.706059678278407</v>
      </c>
      <c r="F22" s="77">
        <f>IF(F8=0,"",F8/TrNavi_act!F4*1000)</f>
        <v>32.758956159447031</v>
      </c>
      <c r="G22" s="77">
        <f>IF(G8=0,"",G8/TrNavi_act!G4*1000)</f>
        <v>36.248026720871387</v>
      </c>
      <c r="H22" s="77">
        <f>IF(H8=0,"",H8/TrNavi_act!H4*1000)</f>
        <v>38.016610379350084</v>
      </c>
      <c r="I22" s="77">
        <f>IF(I8=0,"",I8/TrNavi_act!I4*1000)</f>
        <v>37.39305466033781</v>
      </c>
      <c r="J22" s="77">
        <f>IF(J8=0,"",J8/TrNavi_act!J4*1000)</f>
        <v>38.43552819533727</v>
      </c>
      <c r="K22" s="77">
        <f>IF(K8=0,"",K8/TrNavi_act!K4*1000)</f>
        <v>47.591631347637403</v>
      </c>
      <c r="L22" s="77">
        <f>IF(L8=0,"",L8/TrNavi_act!L4*1000)</f>
        <v>43.430496057825351</v>
      </c>
      <c r="M22" s="77">
        <f>IF(M8=0,"",M8/TrNavi_act!M4*1000)</f>
        <v>43.995156277191342</v>
      </c>
      <c r="N22" s="77">
        <f>IF(N8=0,"",N8/TrNavi_act!N4*1000)</f>
        <v>39.58757971080945</v>
      </c>
      <c r="O22" s="77">
        <f>IF(O8=0,"",O8/TrNavi_act!O4*1000)</f>
        <v>41.058924975529308</v>
      </c>
      <c r="P22" s="77">
        <f>IF(P8=0,"",P8/TrNavi_act!P4*1000)</f>
        <v>35.218599867668075</v>
      </c>
      <c r="Q22" s="77">
        <f>IF(Q8=0,"",Q8/TrNavi_act!Q4*1000)</f>
        <v>44.169113074335407</v>
      </c>
    </row>
    <row r="23" spans="1:17" ht="11.45" customHeight="1" x14ac:dyDescent="0.25">
      <c r="A23" s="147" t="s">
        <v>146</v>
      </c>
      <c r="B23" s="74">
        <f>IF(B9=0,"",B9/TrNavi_act!B5*1000)</f>
        <v>18.107410973469701</v>
      </c>
      <c r="C23" s="74">
        <f>IF(C9=0,"",C9/TrNavi_act!C5*1000)</f>
        <v>18.546395042501267</v>
      </c>
      <c r="D23" s="74">
        <f>IF(D9=0,"",D9/TrNavi_act!D5*1000)</f>
        <v>19.594939719738925</v>
      </c>
      <c r="E23" s="74">
        <f>IF(E9=0,"",E9/TrNavi_act!E5*1000)</f>
        <v>19.349094992365035</v>
      </c>
      <c r="F23" s="74">
        <f>IF(F9=0,"",F9/TrNavi_act!F5*1000)</f>
        <v>17.759992020717061</v>
      </c>
      <c r="G23" s="74">
        <f>IF(G9=0,"",G9/TrNavi_act!G5*1000)</f>
        <v>19.660341718462856</v>
      </c>
      <c r="H23" s="74">
        <f>IF(H9=0,"",H9/TrNavi_act!H5*1000)</f>
        <v>20.628804777797395</v>
      </c>
      <c r="I23" s="74">
        <f>IF(I9=0,"",I9/TrNavi_act!I5*1000)</f>
        <v>20.299512096387723</v>
      </c>
      <c r="J23" s="74">
        <f>IF(J9=0,"",J9/TrNavi_act!J5*1000)</f>
        <v>20.874759961793057</v>
      </c>
      <c r="K23" s="74">
        <f>IF(K9=0,"",K9/TrNavi_act!K5*1000)</f>
        <v>25.859088330926074</v>
      </c>
      <c r="L23" s="74">
        <f>IF(L9=0,"",L9/TrNavi_act!L5*1000)</f>
        <v>23.608662784205997</v>
      </c>
      <c r="M23" s="74">
        <f>IF(M9=0,"",M9/TrNavi_act!M5*1000)</f>
        <v>23.926294559385475</v>
      </c>
      <c r="N23" s="74">
        <f>IF(N9=0,"",N9/TrNavi_act!N5*1000)</f>
        <v>21.538899629965417</v>
      </c>
      <c r="O23" s="74">
        <f>IF(O9=0,"",O9/TrNavi_act!O5*1000)</f>
        <v>22.34941280247709</v>
      </c>
      <c r="P23" s="74">
        <f>IF(P9=0,"",P9/TrNavi_act!P5*1000)</f>
        <v>19.17894044433994</v>
      </c>
      <c r="Q23" s="74">
        <f>IF(Q9=0,"",Q9/TrNavi_act!Q5*1000)</f>
        <v>24.063854004383256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3.4383679046330259E-3</v>
      </c>
      <c r="C26" s="52">
        <f t="shared" si="4"/>
        <v>4.2158594687324736E-3</v>
      </c>
      <c r="D26" s="52">
        <f t="shared" si="4"/>
        <v>4.8042673715966329E-3</v>
      </c>
      <c r="E26" s="52">
        <f t="shared" si="4"/>
        <v>5.5727644342698666E-3</v>
      </c>
      <c r="F26" s="52">
        <f t="shared" si="4"/>
        <v>5.5348645023971486E-3</v>
      </c>
      <c r="G26" s="52">
        <f t="shared" si="4"/>
        <v>6.0034448712156649E-3</v>
      </c>
      <c r="H26" s="52">
        <f t="shared" si="4"/>
        <v>6.3689932630551531E-3</v>
      </c>
      <c r="I26" s="52">
        <f t="shared" si="4"/>
        <v>5.9822696468169127E-3</v>
      </c>
      <c r="J26" s="52">
        <f t="shared" si="4"/>
        <v>6.4235281035500934E-3</v>
      </c>
      <c r="K26" s="52">
        <f t="shared" si="4"/>
        <v>8.1889811386036231E-3</v>
      </c>
      <c r="L26" s="52">
        <f t="shared" si="4"/>
        <v>7.368186285148009E-3</v>
      </c>
      <c r="M26" s="52">
        <f t="shared" si="4"/>
        <v>7.5278723904821697E-3</v>
      </c>
      <c r="N26" s="52">
        <f t="shared" si="4"/>
        <v>7.4339803536552515E-3</v>
      </c>
      <c r="O26" s="52">
        <f t="shared" si="4"/>
        <v>7.2796094211645375E-3</v>
      </c>
      <c r="P26" s="52">
        <f t="shared" si="4"/>
        <v>7.3286605425581545E-3</v>
      </c>
      <c r="Q26" s="52">
        <f t="shared" si="4"/>
        <v>7.7018364722184363E-3</v>
      </c>
    </row>
    <row r="27" spans="1:17" ht="11.45" customHeight="1" x14ac:dyDescent="0.25">
      <c r="A27" s="147" t="s">
        <v>146</v>
      </c>
      <c r="B27" s="46">
        <f t="shared" ref="B27:Q27" si="5">IF(B9=0,0,B9/B$7)</f>
        <v>0.99656163209536697</v>
      </c>
      <c r="C27" s="46">
        <f t="shared" si="5"/>
        <v>0.99578414053126751</v>
      </c>
      <c r="D27" s="46">
        <f t="shared" si="5"/>
        <v>0.99519573262840333</v>
      </c>
      <c r="E27" s="46">
        <f t="shared" si="5"/>
        <v>0.99442723556573021</v>
      </c>
      <c r="F27" s="46">
        <f t="shared" si="5"/>
        <v>0.99446513549760285</v>
      </c>
      <c r="G27" s="46">
        <f t="shared" si="5"/>
        <v>0.99399655512878438</v>
      </c>
      <c r="H27" s="46">
        <f t="shared" si="5"/>
        <v>0.99363100673694482</v>
      </c>
      <c r="I27" s="46">
        <f t="shared" si="5"/>
        <v>0.99401773035318308</v>
      </c>
      <c r="J27" s="46">
        <f t="shared" si="5"/>
        <v>0.99357647189644993</v>
      </c>
      <c r="K27" s="46">
        <f t="shared" si="5"/>
        <v>0.99181101886139633</v>
      </c>
      <c r="L27" s="46">
        <f t="shared" si="5"/>
        <v>0.9926318137148521</v>
      </c>
      <c r="M27" s="46">
        <f t="shared" si="5"/>
        <v>0.99247212760951775</v>
      </c>
      <c r="N27" s="46">
        <f t="shared" si="5"/>
        <v>0.99256601964634461</v>
      </c>
      <c r="O27" s="46">
        <f t="shared" si="5"/>
        <v>0.99272039057883554</v>
      </c>
      <c r="P27" s="46">
        <f t="shared" si="5"/>
        <v>0.99267133945744179</v>
      </c>
      <c r="Q27" s="46">
        <f t="shared" si="5"/>
        <v>0.99229816352778155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NL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235111.63597134652</v>
      </c>
      <c r="C4" s="40">
        <f t="shared" si="0"/>
        <v>234528.85772053059</v>
      </c>
      <c r="D4" s="40">
        <f t="shared" si="0"/>
        <v>240264.96313562067</v>
      </c>
      <c r="E4" s="40">
        <f t="shared" si="0"/>
        <v>240394.69900135783</v>
      </c>
      <c r="F4" s="40">
        <f t="shared" si="0"/>
        <v>254373.06628957731</v>
      </c>
      <c r="G4" s="40">
        <f t="shared" si="0"/>
        <v>254736.71103192138</v>
      </c>
      <c r="H4" s="40">
        <f t="shared" si="0"/>
        <v>245320.86246345175</v>
      </c>
      <c r="I4" s="40">
        <f t="shared" si="0"/>
        <v>262783.99779523845</v>
      </c>
      <c r="J4" s="40">
        <f t="shared" si="0"/>
        <v>261473.14877774904</v>
      </c>
      <c r="K4" s="40">
        <f t="shared" si="0"/>
        <v>255609.08738324427</v>
      </c>
      <c r="L4" s="40">
        <f t="shared" si="0"/>
        <v>251761.62135873153</v>
      </c>
      <c r="M4" s="40">
        <f t="shared" si="0"/>
        <v>258870.42224086591</v>
      </c>
      <c r="N4" s="40">
        <f t="shared" si="0"/>
        <v>257196.06766005242</v>
      </c>
      <c r="O4" s="40">
        <f t="shared" si="0"/>
        <v>267962.58810218063</v>
      </c>
      <c r="P4" s="40">
        <f t="shared" si="0"/>
        <v>270521.22066304233</v>
      </c>
      <c r="Q4" s="40">
        <f t="shared" si="0"/>
        <v>267559.95816657494</v>
      </c>
    </row>
    <row r="5" spans="1:17" ht="11.45" customHeight="1" x14ac:dyDescent="0.25">
      <c r="A5" s="23" t="s">
        <v>50</v>
      </c>
      <c r="B5" s="39">
        <f t="shared" ref="B5:Q5" si="1">B6+B7+B8</f>
        <v>149141.95836574561</v>
      </c>
      <c r="C5" s="39">
        <f t="shared" si="1"/>
        <v>149831.75305556771</v>
      </c>
      <c r="D5" s="39">
        <f t="shared" si="1"/>
        <v>152300.45286370552</v>
      </c>
      <c r="E5" s="39">
        <f t="shared" si="1"/>
        <v>154420.09068319565</v>
      </c>
      <c r="F5" s="39">
        <f t="shared" si="1"/>
        <v>159856.73340969608</v>
      </c>
      <c r="G5" s="39">
        <f t="shared" si="1"/>
        <v>157276.63728102803</v>
      </c>
      <c r="H5" s="39">
        <f t="shared" si="1"/>
        <v>156831.98218596875</v>
      </c>
      <c r="I5" s="39">
        <f t="shared" si="1"/>
        <v>158149.0995289378</v>
      </c>
      <c r="J5" s="39">
        <f t="shared" si="1"/>
        <v>156843.981959406</v>
      </c>
      <c r="K5" s="39">
        <f t="shared" si="1"/>
        <v>156161.22026043461</v>
      </c>
      <c r="L5" s="39">
        <f t="shared" si="1"/>
        <v>154160.30022812411</v>
      </c>
      <c r="M5" s="39">
        <f t="shared" si="1"/>
        <v>154657.30373350283</v>
      </c>
      <c r="N5" s="39">
        <f t="shared" si="1"/>
        <v>149279.81607227217</v>
      </c>
      <c r="O5" s="39">
        <f t="shared" si="1"/>
        <v>155110.48629127018</v>
      </c>
      <c r="P5" s="39">
        <f t="shared" si="1"/>
        <v>154407.63802287169</v>
      </c>
      <c r="Q5" s="39">
        <f t="shared" si="1"/>
        <v>149248.3137729709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3424.6809661735447</v>
      </c>
      <c r="C6" s="37">
        <f>TrRoad_act!C$5</f>
        <v>3559.507868452029</v>
      </c>
      <c r="D6" s="37">
        <f>TrRoad_act!D$5</f>
        <v>3688.9643314199357</v>
      </c>
      <c r="E6" s="37">
        <f>TrRoad_act!E$5</f>
        <v>3720.2595184130332</v>
      </c>
      <c r="F6" s="37">
        <f>TrRoad_act!F$5</f>
        <v>3556.5427906556829</v>
      </c>
      <c r="G6" s="37">
        <f>TrRoad_act!G$5</f>
        <v>3701.6092342159991</v>
      </c>
      <c r="H6" s="37">
        <f>TrRoad_act!H$5</f>
        <v>3971.0703274702687</v>
      </c>
      <c r="I6" s="37">
        <f>TrRoad_act!I$5</f>
        <v>4387.6964951206101</v>
      </c>
      <c r="J6" s="37">
        <f>TrRoad_act!J$5</f>
        <v>4795.4387775680225</v>
      </c>
      <c r="K6" s="37">
        <f>TrRoad_act!K$5</f>
        <v>5007.2727542061948</v>
      </c>
      <c r="L6" s="37">
        <f>TrRoad_act!L$5</f>
        <v>5114.2252893539262</v>
      </c>
      <c r="M6" s="37">
        <f>TrRoad_act!M$5</f>
        <v>5247.207192599777</v>
      </c>
      <c r="N6" s="37">
        <f>TrRoad_act!N$5</f>
        <v>5095.9465425494809</v>
      </c>
      <c r="O6" s="37">
        <f>TrRoad_act!O$5</f>
        <v>5064.0458566539928</v>
      </c>
      <c r="P6" s="37">
        <f>TrRoad_act!P$5</f>
        <v>4891.8805607773702</v>
      </c>
      <c r="Q6" s="37">
        <f>TrRoad_act!Q$5</f>
        <v>5044.7594618325566</v>
      </c>
    </row>
    <row r="7" spans="1:17" ht="11.45" customHeight="1" x14ac:dyDescent="0.25">
      <c r="A7" s="17" t="str">
        <f>TrRoad_act!$A$6</f>
        <v>Passenger cars</v>
      </c>
      <c r="B7" s="37">
        <f>TrRoad_act!B$6</f>
        <v>141100</v>
      </c>
      <c r="C7" s="37">
        <f>TrRoad_act!C$6</f>
        <v>141600</v>
      </c>
      <c r="D7" s="37">
        <f>TrRoad_act!D$6</f>
        <v>144200</v>
      </c>
      <c r="E7" s="37">
        <f>TrRoad_act!E$6</f>
        <v>146100</v>
      </c>
      <c r="F7" s="37">
        <f>TrRoad_act!F$6</f>
        <v>151600</v>
      </c>
      <c r="G7" s="37">
        <f>TrRoad_act!G$6</f>
        <v>148800</v>
      </c>
      <c r="H7" s="37">
        <f>TrRoad_act!H$6</f>
        <v>148000</v>
      </c>
      <c r="I7" s="37">
        <f>TrRoad_act!I$6</f>
        <v>148800</v>
      </c>
      <c r="J7" s="37">
        <f>TrRoad_act!J$6</f>
        <v>147000</v>
      </c>
      <c r="K7" s="37">
        <f>TrRoad_act!K$6</f>
        <v>146300</v>
      </c>
      <c r="L7" s="37">
        <f>TrRoad_act!L$6</f>
        <v>144200</v>
      </c>
      <c r="M7" s="37">
        <f>TrRoad_act!M$6</f>
        <v>144399.99999999997</v>
      </c>
      <c r="N7" s="37">
        <f>TrRoad_act!N$6</f>
        <v>139700.00000000006</v>
      </c>
      <c r="O7" s="37">
        <f>TrRoad_act!O$6</f>
        <v>145399.99999999994</v>
      </c>
      <c r="P7" s="37">
        <f>TrRoad_act!P$6</f>
        <v>144969</v>
      </c>
      <c r="Q7" s="37">
        <f>TrRoad_act!Q$6</f>
        <v>139320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4617.2773995720845</v>
      </c>
      <c r="C8" s="37">
        <f>TrRoad_act!C$13</f>
        <v>4672.2451871156682</v>
      </c>
      <c r="D8" s="37">
        <f>TrRoad_act!D$13</f>
        <v>4411.4885322855989</v>
      </c>
      <c r="E8" s="37">
        <f>TrRoad_act!E$13</f>
        <v>4599.8311647826149</v>
      </c>
      <c r="F8" s="37">
        <f>TrRoad_act!F$13</f>
        <v>4700.1906190403852</v>
      </c>
      <c r="G8" s="37">
        <f>TrRoad_act!G$13</f>
        <v>4775.0280468120172</v>
      </c>
      <c r="H8" s="37">
        <f>TrRoad_act!H$13</f>
        <v>4860.9118584984581</v>
      </c>
      <c r="I8" s="37">
        <f>TrRoad_act!I$13</f>
        <v>4961.4030338171933</v>
      </c>
      <c r="J8" s="37">
        <f>TrRoad_act!J$13</f>
        <v>5048.5431818379848</v>
      </c>
      <c r="K8" s="37">
        <f>TrRoad_act!K$13</f>
        <v>4853.9475062283936</v>
      </c>
      <c r="L8" s="37">
        <f>TrRoad_act!L$13</f>
        <v>4846.0749387701881</v>
      </c>
      <c r="M8" s="37">
        <f>TrRoad_act!M$13</f>
        <v>5010.0965409031041</v>
      </c>
      <c r="N8" s="37">
        <f>TrRoad_act!N$13</f>
        <v>4483.8695297226486</v>
      </c>
      <c r="O8" s="37">
        <f>TrRoad_act!O$13</f>
        <v>4646.4404346162364</v>
      </c>
      <c r="P8" s="37">
        <f>TrRoad_act!P$13</f>
        <v>4546.7574620943151</v>
      </c>
      <c r="Q8" s="37">
        <f>TrRoad_act!Q$13</f>
        <v>4883.5543111383358</v>
      </c>
    </row>
    <row r="9" spans="1:17" ht="11.45" customHeight="1" x14ac:dyDescent="0.25">
      <c r="A9" s="19" t="s">
        <v>52</v>
      </c>
      <c r="B9" s="38">
        <f t="shared" ref="B9:Q9" si="2">B10+B11+B12</f>
        <v>15335.202402571358</v>
      </c>
      <c r="C9" s="38">
        <f t="shared" si="2"/>
        <v>15076.721012389689</v>
      </c>
      <c r="D9" s="38">
        <f t="shared" si="2"/>
        <v>14951.532077772108</v>
      </c>
      <c r="E9" s="38">
        <f t="shared" si="2"/>
        <v>14534.64863736083</v>
      </c>
      <c r="F9" s="38">
        <f t="shared" si="2"/>
        <v>15236.261977826885</v>
      </c>
      <c r="G9" s="38">
        <f t="shared" si="2"/>
        <v>15899.40641320447</v>
      </c>
      <c r="H9" s="38">
        <f t="shared" si="2"/>
        <v>16666.999930454553</v>
      </c>
      <c r="I9" s="38">
        <f t="shared" si="2"/>
        <v>17119.986084072334</v>
      </c>
      <c r="J9" s="38">
        <f t="shared" si="2"/>
        <v>17168.323264988067</v>
      </c>
      <c r="K9" s="38">
        <f t="shared" si="2"/>
        <v>17279.895338335453</v>
      </c>
      <c r="L9" s="38">
        <f t="shared" si="2"/>
        <v>17753.925061229813</v>
      </c>
      <c r="M9" s="38">
        <f t="shared" si="2"/>
        <v>18368.903459096895</v>
      </c>
      <c r="N9" s="38">
        <f t="shared" si="2"/>
        <v>18587.130470277352</v>
      </c>
      <c r="O9" s="38">
        <f t="shared" si="2"/>
        <v>19897.559565383763</v>
      </c>
      <c r="P9" s="38">
        <f t="shared" si="2"/>
        <v>20858.242537905688</v>
      </c>
      <c r="Q9" s="38">
        <f t="shared" si="2"/>
        <v>18439.445688861662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669.20240257135822</v>
      </c>
      <c r="C10" s="37">
        <f>TrRail_act!C$5</f>
        <v>684.72101238968935</v>
      </c>
      <c r="D10" s="37">
        <f>TrRail_act!D$5</f>
        <v>663.53207777210855</v>
      </c>
      <c r="E10" s="37">
        <f>TrRail_act!E$5</f>
        <v>686.64863736082975</v>
      </c>
      <c r="F10" s="37">
        <f>TrRail_act!F$5</f>
        <v>727.26197782688473</v>
      </c>
      <c r="G10" s="37">
        <f>TrRail_act!G$5</f>
        <v>746.40641320447014</v>
      </c>
      <c r="H10" s="37">
        <f>TrRail_act!H$5</f>
        <v>777.99993045455176</v>
      </c>
      <c r="I10" s="37">
        <f>TrRail_act!I$5</f>
        <v>794.98608407233576</v>
      </c>
      <c r="J10" s="37">
        <f>TrRail_act!J$5</f>
        <v>825.32326498806594</v>
      </c>
      <c r="K10" s="37">
        <f>TrRail_act!K$5</f>
        <v>824.89533833545067</v>
      </c>
      <c r="L10" s="37">
        <f>TrRail_act!L$5</f>
        <v>853.92506122981331</v>
      </c>
      <c r="M10" s="37">
        <f>TrRail_act!M$5</f>
        <v>889.90345909689643</v>
      </c>
      <c r="N10" s="37">
        <f>TrRail_act!N$5</f>
        <v>816.13047027735092</v>
      </c>
      <c r="O10" s="37">
        <f>TrRail_act!O$5</f>
        <v>853.55956538376279</v>
      </c>
      <c r="P10" s="37">
        <f>TrRail_act!P$5</f>
        <v>853.24253790568616</v>
      </c>
      <c r="Q10" s="37">
        <f>TrRail_act!Q$5</f>
        <v>916.44568886166292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14553</v>
      </c>
      <c r="C11" s="37">
        <f>TrRail_act!C$6</f>
        <v>14201</v>
      </c>
      <c r="D11" s="37">
        <f>TrRail_act!D$6</f>
        <v>14087</v>
      </c>
      <c r="E11" s="37">
        <f>TrRail_act!E$6</f>
        <v>13184</v>
      </c>
      <c r="F11" s="37">
        <f>TrRail_act!F$6</f>
        <v>13852</v>
      </c>
      <c r="G11" s="37">
        <f>TrRail_act!G$6</f>
        <v>14466</v>
      </c>
      <c r="H11" s="37">
        <f>TrRail_act!H$6</f>
        <v>15156</v>
      </c>
      <c r="I11" s="37">
        <f>TrRail_act!I$6</f>
        <v>15525</v>
      </c>
      <c r="J11" s="37">
        <f>TrRail_act!J$6</f>
        <v>15476</v>
      </c>
      <c r="K11" s="37">
        <f>TrRail_act!K$6</f>
        <v>15540</v>
      </c>
      <c r="L11" s="37">
        <f>TrRail_act!L$6</f>
        <v>16615</v>
      </c>
      <c r="M11" s="37">
        <f>TrRail_act!M$6</f>
        <v>17174</v>
      </c>
      <c r="N11" s="37">
        <f>TrRail_act!N$6</f>
        <v>17447</v>
      </c>
      <c r="O11" s="37">
        <f>TrRail_act!O$6</f>
        <v>18681</v>
      </c>
      <c r="P11" s="37">
        <f>TrRail_act!P$6</f>
        <v>19763</v>
      </c>
      <c r="Q11" s="37">
        <f>TrRail_act!Q$6</f>
        <v>16527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113</v>
      </c>
      <c r="C12" s="37">
        <f>TrRail_act!C$9</f>
        <v>191</v>
      </c>
      <c r="D12" s="37">
        <f>TrRail_act!D$9</f>
        <v>201</v>
      </c>
      <c r="E12" s="37">
        <f>TrRail_act!E$9</f>
        <v>664</v>
      </c>
      <c r="F12" s="37">
        <f>TrRail_act!F$9</f>
        <v>657</v>
      </c>
      <c r="G12" s="37">
        <f>TrRail_act!G$9</f>
        <v>687</v>
      </c>
      <c r="H12" s="37">
        <f>TrRail_act!H$9</f>
        <v>733</v>
      </c>
      <c r="I12" s="37">
        <f>TrRail_act!I$9</f>
        <v>800</v>
      </c>
      <c r="J12" s="37">
        <f>TrRail_act!J$9</f>
        <v>867</v>
      </c>
      <c r="K12" s="37">
        <f>TrRail_act!K$9</f>
        <v>915</v>
      </c>
      <c r="L12" s="37">
        <f>TrRail_act!L$9</f>
        <v>285</v>
      </c>
      <c r="M12" s="37">
        <f>TrRail_act!M$9</f>
        <v>305</v>
      </c>
      <c r="N12" s="37">
        <f>TrRail_act!N$9</f>
        <v>324</v>
      </c>
      <c r="O12" s="37">
        <f>TrRail_act!O$9</f>
        <v>363</v>
      </c>
      <c r="P12" s="37">
        <f>TrRail_act!P$9</f>
        <v>242</v>
      </c>
      <c r="Q12" s="37">
        <f>TrRail_act!Q$9</f>
        <v>996</v>
      </c>
    </row>
    <row r="13" spans="1:17" ht="11.45" customHeight="1" x14ac:dyDescent="0.25">
      <c r="A13" s="19" t="s">
        <v>48</v>
      </c>
      <c r="B13" s="38">
        <f t="shared" ref="B13:Q13" si="3">B14+B15+B16</f>
        <v>70634.475203029549</v>
      </c>
      <c r="C13" s="38">
        <f t="shared" si="3"/>
        <v>69620.383652573204</v>
      </c>
      <c r="D13" s="38">
        <f t="shared" si="3"/>
        <v>73012.978194143041</v>
      </c>
      <c r="E13" s="38">
        <f t="shared" si="3"/>
        <v>71439.959680801359</v>
      </c>
      <c r="F13" s="38">
        <f t="shared" si="3"/>
        <v>79280.070902054344</v>
      </c>
      <c r="G13" s="38">
        <f t="shared" si="3"/>
        <v>81560.667337688879</v>
      </c>
      <c r="H13" s="38">
        <f t="shared" si="3"/>
        <v>71821.880347028433</v>
      </c>
      <c r="I13" s="38">
        <f t="shared" si="3"/>
        <v>87514.91218222832</v>
      </c>
      <c r="J13" s="38">
        <f t="shared" si="3"/>
        <v>87460.843553354978</v>
      </c>
      <c r="K13" s="38">
        <f t="shared" si="3"/>
        <v>82167.971784474212</v>
      </c>
      <c r="L13" s="38">
        <f t="shared" si="3"/>
        <v>79847.396069377617</v>
      </c>
      <c r="M13" s="38">
        <f t="shared" si="3"/>
        <v>85844.215048266196</v>
      </c>
      <c r="N13" s="38">
        <f t="shared" si="3"/>
        <v>89329.121117502888</v>
      </c>
      <c r="O13" s="38">
        <f t="shared" si="3"/>
        <v>92954.542245526711</v>
      </c>
      <c r="P13" s="38">
        <f t="shared" si="3"/>
        <v>95255.340102264949</v>
      </c>
      <c r="Q13" s="38">
        <f t="shared" si="3"/>
        <v>99872.19870474239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13051.356475240731</v>
      </c>
      <c r="C15" s="37">
        <f>TrAvia_act!C$6</f>
        <v>12933.557971045395</v>
      </c>
      <c r="D15" s="37">
        <f>TrAvia_act!D$6</f>
        <v>13299.42865035141</v>
      </c>
      <c r="E15" s="37">
        <f>TrAvia_act!E$6</f>
        <v>13036.848604250945</v>
      </c>
      <c r="F15" s="37">
        <f>TrAvia_act!F$6</f>
        <v>13546.017990823202</v>
      </c>
      <c r="G15" s="37">
        <f>TrAvia_act!G$6</f>
        <v>14214.770928225807</v>
      </c>
      <c r="H15" s="37">
        <f>TrAvia_act!H$6</f>
        <v>15241.789847453685</v>
      </c>
      <c r="I15" s="37">
        <f>TrAvia_act!I$6</f>
        <v>15673.922663624111</v>
      </c>
      <c r="J15" s="37">
        <f>TrAvia_act!J$6</f>
        <v>15023.801518590937</v>
      </c>
      <c r="K15" s="37">
        <f>TrAvia_act!K$6</f>
        <v>13846.045408838016</v>
      </c>
      <c r="L15" s="37">
        <f>TrAvia_act!L$6</f>
        <v>14316.855471152205</v>
      </c>
      <c r="M15" s="37">
        <f>TrAvia_act!M$6</f>
        <v>16422.492052330246</v>
      </c>
      <c r="N15" s="37">
        <f>TrAvia_act!N$6</f>
        <v>16695.798248949715</v>
      </c>
      <c r="O15" s="37">
        <f>TrAvia_act!O$6</f>
        <v>17561.124095590312</v>
      </c>
      <c r="P15" s="37">
        <f>TrAvia_act!P$6</f>
        <v>18719.024022014069</v>
      </c>
      <c r="Q15" s="37">
        <f>TrAvia_act!Q$6</f>
        <v>19944.125107661752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57583.118727788817</v>
      </c>
      <c r="C16" s="37">
        <f>TrAvia_act!C$7</f>
        <v>56686.825681527807</v>
      </c>
      <c r="D16" s="37">
        <f>TrAvia_act!D$7</f>
        <v>59713.549543791625</v>
      </c>
      <c r="E16" s="37">
        <f>TrAvia_act!E$7</f>
        <v>58403.111076550413</v>
      </c>
      <c r="F16" s="37">
        <f>TrAvia_act!F$7</f>
        <v>65734.052911231134</v>
      </c>
      <c r="G16" s="37">
        <f>TrAvia_act!G$7</f>
        <v>67345.896409463079</v>
      </c>
      <c r="H16" s="37">
        <f>TrAvia_act!H$7</f>
        <v>56580.090499574748</v>
      </c>
      <c r="I16" s="37">
        <f>TrAvia_act!I$7</f>
        <v>71840.989518604212</v>
      </c>
      <c r="J16" s="37">
        <f>TrAvia_act!J$7</f>
        <v>72437.042034764047</v>
      </c>
      <c r="K16" s="37">
        <f>TrAvia_act!K$7</f>
        <v>68321.926375636191</v>
      </c>
      <c r="L16" s="37">
        <f>TrAvia_act!L$7</f>
        <v>65530.540598225409</v>
      </c>
      <c r="M16" s="37">
        <f>TrAvia_act!M$7</f>
        <v>69421.722995935954</v>
      </c>
      <c r="N16" s="37">
        <f>TrAvia_act!N$7</f>
        <v>72633.322868553179</v>
      </c>
      <c r="O16" s="37">
        <f>TrAvia_act!O$7</f>
        <v>75393.418149936391</v>
      </c>
      <c r="P16" s="37">
        <f>TrAvia_act!P$7</f>
        <v>76536.316080250879</v>
      </c>
      <c r="Q16" s="37">
        <f>TrAvia_act!Q$7</f>
        <v>79928.073597080642</v>
      </c>
    </row>
    <row r="17" spans="1:17" ht="11.45" customHeight="1" x14ac:dyDescent="0.25">
      <c r="A17" s="25" t="s">
        <v>51</v>
      </c>
      <c r="B17" s="40">
        <f t="shared" ref="B17:Q17" si="4">B18+B21+B22+B25</f>
        <v>97136.114414994983</v>
      </c>
      <c r="C17" s="40">
        <f t="shared" si="4"/>
        <v>98104.522948725644</v>
      </c>
      <c r="D17" s="40">
        <f t="shared" si="4"/>
        <v>97458.568196719687</v>
      </c>
      <c r="E17" s="40">
        <f t="shared" si="4"/>
        <v>98385.286617060396</v>
      </c>
      <c r="F17" s="40">
        <f t="shared" si="4"/>
        <v>108601.838392479</v>
      </c>
      <c r="G17" s="40">
        <f t="shared" si="4"/>
        <v>106511.93578303358</v>
      </c>
      <c r="H17" s="40">
        <f t="shared" si="4"/>
        <v>107547.26034815007</v>
      </c>
      <c r="I17" s="40">
        <f t="shared" si="4"/>
        <v>112733.93436754314</v>
      </c>
      <c r="J17" s="40">
        <f t="shared" si="4"/>
        <v>113922.22656140951</v>
      </c>
      <c r="K17" s="40">
        <f t="shared" si="4"/>
        <v>100700.76444144372</v>
      </c>
      <c r="L17" s="40">
        <f t="shared" si="4"/>
        <v>110627.47436568557</v>
      </c>
      <c r="M17" s="40">
        <f t="shared" si="4"/>
        <v>111116.4962553131</v>
      </c>
      <c r="N17" s="40">
        <f t="shared" si="4"/>
        <v>109530.46338164367</v>
      </c>
      <c r="O17" s="40">
        <f t="shared" si="4"/>
        <v>114642.25765206022</v>
      </c>
      <c r="P17" s="40">
        <f t="shared" si="4"/>
        <v>116024.13611611564</v>
      </c>
      <c r="Q17" s="40">
        <f t="shared" si="4"/>
        <v>115779.76437098326</v>
      </c>
    </row>
    <row r="18" spans="1:17" ht="11.45" customHeight="1" x14ac:dyDescent="0.25">
      <c r="A18" s="23" t="s">
        <v>50</v>
      </c>
      <c r="B18" s="39">
        <f t="shared" ref="B18:Q18" si="5">B19+B20</f>
        <v>47813.95423326637</v>
      </c>
      <c r="C18" s="39">
        <f t="shared" si="5"/>
        <v>48427.335023410618</v>
      </c>
      <c r="D18" s="39">
        <f t="shared" si="5"/>
        <v>48630.228110142125</v>
      </c>
      <c r="E18" s="39">
        <f t="shared" si="5"/>
        <v>50573.327972194762</v>
      </c>
      <c r="F18" s="39">
        <f t="shared" si="5"/>
        <v>55228.111978824614</v>
      </c>
      <c r="G18" s="39">
        <f t="shared" si="5"/>
        <v>53767.42460362053</v>
      </c>
      <c r="H18" s="39">
        <f t="shared" si="5"/>
        <v>54081.792285039366</v>
      </c>
      <c r="I18" s="39">
        <f t="shared" si="5"/>
        <v>54020.659435817841</v>
      </c>
      <c r="J18" s="39">
        <f t="shared" si="5"/>
        <v>55481.284913188108</v>
      </c>
      <c r="K18" s="39">
        <f t="shared" si="5"/>
        <v>52921.697208990518</v>
      </c>
      <c r="L18" s="39">
        <f t="shared" si="5"/>
        <v>53140.683733133163</v>
      </c>
      <c r="M18" s="39">
        <f t="shared" si="5"/>
        <v>53163.130479050415</v>
      </c>
      <c r="N18" s="39">
        <f t="shared" si="5"/>
        <v>50888.835850164251</v>
      </c>
      <c r="O18" s="39">
        <f t="shared" si="5"/>
        <v>54831.368769194327</v>
      </c>
      <c r="P18" s="39">
        <f t="shared" si="5"/>
        <v>55176.872716154518</v>
      </c>
      <c r="Q18" s="39">
        <f t="shared" si="5"/>
        <v>55250.01934020163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3074.5023836058954</v>
      </c>
      <c r="C19" s="37">
        <f>TrRoad_act!C$20</f>
        <v>3382.7343305923623</v>
      </c>
      <c r="D19" s="37">
        <f>TrRoad_act!D$20</f>
        <v>3540.8283433057627</v>
      </c>
      <c r="E19" s="37">
        <f>TrRoad_act!E$20</f>
        <v>3725.492675104364</v>
      </c>
      <c r="F19" s="37">
        <f>TrRoad_act!F$20</f>
        <v>3930.5992231597374</v>
      </c>
      <c r="G19" s="37">
        <f>TrRoad_act!G$20</f>
        <v>4021.1339866510702</v>
      </c>
      <c r="H19" s="37">
        <f>TrRoad_act!H$20</f>
        <v>3998.5577623247773</v>
      </c>
      <c r="I19" s="37">
        <f>TrRoad_act!I$20</f>
        <v>4035.6065148862413</v>
      </c>
      <c r="J19" s="37">
        <f>TrRoad_act!J$20</f>
        <v>4111.6384770579043</v>
      </c>
      <c r="K19" s="37">
        <f>TrRoad_act!K$20</f>
        <v>3940.5856815477732</v>
      </c>
      <c r="L19" s="37">
        <f>TrRoad_act!L$20</f>
        <v>3969.9637101847688</v>
      </c>
      <c r="M19" s="37">
        <f>TrRoad_act!M$20</f>
        <v>4022.4136722595777</v>
      </c>
      <c r="N19" s="37">
        <f>TrRoad_act!N$20</f>
        <v>3871.2425743952676</v>
      </c>
      <c r="O19" s="37">
        <f>TrRoad_act!O$20</f>
        <v>3831.1536689896429</v>
      </c>
      <c r="P19" s="37">
        <f>TrRoad_act!P$20</f>
        <v>3637.9052544279443</v>
      </c>
      <c r="Q19" s="37">
        <f>TrRoad_act!Q$20</f>
        <v>3721.9288747480205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44739.451849660472</v>
      </c>
      <c r="C20" s="37">
        <f>TrRoad_act!C$26</f>
        <v>45044.600692818254</v>
      </c>
      <c r="D20" s="37">
        <f>TrRoad_act!D$26</f>
        <v>45089.399766836359</v>
      </c>
      <c r="E20" s="37">
        <f>TrRoad_act!E$26</f>
        <v>46847.835297090394</v>
      </c>
      <c r="F20" s="37">
        <f>TrRoad_act!F$26</f>
        <v>51297.512755664873</v>
      </c>
      <c r="G20" s="37">
        <f>TrRoad_act!G$26</f>
        <v>49746.290616969462</v>
      </c>
      <c r="H20" s="37">
        <f>TrRoad_act!H$26</f>
        <v>50083.234522714592</v>
      </c>
      <c r="I20" s="37">
        <f>TrRoad_act!I$26</f>
        <v>49985.052920931601</v>
      </c>
      <c r="J20" s="37">
        <f>TrRoad_act!J$26</f>
        <v>51369.646436130206</v>
      </c>
      <c r="K20" s="37">
        <f>TrRoad_act!K$26</f>
        <v>48981.111527442743</v>
      </c>
      <c r="L20" s="37">
        <f>TrRoad_act!L$26</f>
        <v>49170.720022948393</v>
      </c>
      <c r="M20" s="37">
        <f>TrRoad_act!M$26</f>
        <v>49140.716806790835</v>
      </c>
      <c r="N20" s="37">
        <f>TrRoad_act!N$26</f>
        <v>47017.593275768981</v>
      </c>
      <c r="O20" s="37">
        <f>TrRoad_act!O$26</f>
        <v>51000.215100204681</v>
      </c>
      <c r="P20" s="37">
        <f>TrRoad_act!P$26</f>
        <v>51538.96746172657</v>
      </c>
      <c r="Q20" s="37">
        <f>TrRoad_act!Q$26</f>
        <v>51528.090465453613</v>
      </c>
    </row>
    <row r="21" spans="1:17" ht="11.45" customHeight="1" x14ac:dyDescent="0.25">
      <c r="A21" s="19" t="s">
        <v>49</v>
      </c>
      <c r="B21" s="38">
        <f>TrRail_act!B$10</f>
        <v>4522</v>
      </c>
      <c r="C21" s="38">
        <f>TrRail_act!C$10</f>
        <v>4293</v>
      </c>
      <c r="D21" s="38">
        <f>TrRail_act!D$10</f>
        <v>4024</v>
      </c>
      <c r="E21" s="38">
        <f>TrRail_act!E$10</f>
        <v>4705</v>
      </c>
      <c r="F21" s="38">
        <f>TrRail_act!F$10</f>
        <v>5831</v>
      </c>
      <c r="G21" s="38">
        <f>TrRail_act!G$10</f>
        <v>5865</v>
      </c>
      <c r="H21" s="38">
        <f>TrRail_act!H$10</f>
        <v>6289</v>
      </c>
      <c r="I21" s="38">
        <f>TrRail_act!I$10</f>
        <v>7216</v>
      </c>
      <c r="J21" s="38">
        <f>TrRail_act!J$10</f>
        <v>6984</v>
      </c>
      <c r="K21" s="38">
        <f>TrRail_act!K$10</f>
        <v>5578</v>
      </c>
      <c r="L21" s="38">
        <f>TrRail_act!L$10</f>
        <v>5925</v>
      </c>
      <c r="M21" s="38">
        <f>TrRail_act!M$10</f>
        <v>6378</v>
      </c>
      <c r="N21" s="38">
        <f>TrRail_act!N$10</f>
        <v>6157</v>
      </c>
      <c r="O21" s="38">
        <f>TrRail_act!O$10</f>
        <v>6078</v>
      </c>
      <c r="P21" s="38">
        <f>TrRail_act!P$10</f>
        <v>6169</v>
      </c>
      <c r="Q21" s="38">
        <f>TrRail_act!Q$10</f>
        <v>6545</v>
      </c>
    </row>
    <row r="22" spans="1:17" ht="11.45" customHeight="1" x14ac:dyDescent="0.25">
      <c r="A22" s="19" t="s">
        <v>48</v>
      </c>
      <c r="B22" s="38">
        <f t="shared" ref="B22:Q22" si="6">B23+B24</f>
        <v>3452.1000122221581</v>
      </c>
      <c r="C22" s="38">
        <f t="shared" si="6"/>
        <v>3495.3901915848442</v>
      </c>
      <c r="D22" s="38">
        <f t="shared" si="6"/>
        <v>3714.176520031951</v>
      </c>
      <c r="E22" s="38">
        <f t="shared" si="6"/>
        <v>3957.4292455045643</v>
      </c>
      <c r="F22" s="38">
        <f t="shared" si="6"/>
        <v>4363.8311814778881</v>
      </c>
      <c r="G22" s="38">
        <f t="shared" si="6"/>
        <v>4508.1627373848523</v>
      </c>
      <c r="H22" s="38">
        <f t="shared" si="6"/>
        <v>4814.6386301064631</v>
      </c>
      <c r="I22" s="38">
        <f t="shared" si="6"/>
        <v>4859.399093866029</v>
      </c>
      <c r="J22" s="38">
        <f t="shared" si="6"/>
        <v>5060.6028094799794</v>
      </c>
      <c r="K22" s="38">
        <f t="shared" si="6"/>
        <v>4168.2043141339127</v>
      </c>
      <c r="L22" s="38">
        <f t="shared" si="6"/>
        <v>4811.9105974057766</v>
      </c>
      <c r="M22" s="38">
        <f t="shared" si="6"/>
        <v>4921.709780453547</v>
      </c>
      <c r="N22" s="38">
        <f t="shared" si="6"/>
        <v>4757.9310227900914</v>
      </c>
      <c r="O22" s="38">
        <f t="shared" si="6"/>
        <v>4911.7926279180019</v>
      </c>
      <c r="P22" s="38">
        <f t="shared" si="6"/>
        <v>5185.0766945920896</v>
      </c>
      <c r="Q22" s="38">
        <f t="shared" si="6"/>
        <v>5244.5089819470832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60.684987846451733</v>
      </c>
      <c r="C23" s="37">
        <f>TrAvia_act!C$9</f>
        <v>82.395610859481138</v>
      </c>
      <c r="D23" s="37">
        <f>TrAvia_act!D$9</f>
        <v>77.694216843061625</v>
      </c>
      <c r="E23" s="37">
        <f>TrAvia_act!E$9</f>
        <v>72.085353613227412</v>
      </c>
      <c r="F23" s="37">
        <f>TrAvia_act!F$9</f>
        <v>58.326588749882568</v>
      </c>
      <c r="G23" s="37">
        <f>TrAvia_act!G$9</f>
        <v>38.525442310652146</v>
      </c>
      <c r="H23" s="37">
        <f>TrAvia_act!H$9</f>
        <v>36.885373830789597</v>
      </c>
      <c r="I23" s="37">
        <f>TrAvia_act!I$9</f>
        <v>36.982808805806741</v>
      </c>
      <c r="J23" s="37">
        <f>TrAvia_act!J$9</f>
        <v>41.603897249733549</v>
      </c>
      <c r="K23" s="37">
        <f>TrAvia_act!K$9</f>
        <v>44.887303226572172</v>
      </c>
      <c r="L23" s="37">
        <f>TrAvia_act!L$9</f>
        <v>99.869408322186075</v>
      </c>
      <c r="M23" s="37">
        <f>TrAvia_act!M$9</f>
        <v>89.464265636352948</v>
      </c>
      <c r="N23" s="37">
        <f>TrAvia_act!N$9</f>
        <v>82.39579890397701</v>
      </c>
      <c r="O23" s="37">
        <f>TrAvia_act!O$9</f>
        <v>87.560622647303035</v>
      </c>
      <c r="P23" s="37">
        <f>TrAvia_act!P$9</f>
        <v>96.305173070936732</v>
      </c>
      <c r="Q23" s="37">
        <f>TrAvia_act!Q$9</f>
        <v>89.16251249225239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3391.4150243757063</v>
      </c>
      <c r="C24" s="37">
        <f>TrAvia_act!C$10</f>
        <v>3412.994580725363</v>
      </c>
      <c r="D24" s="37">
        <f>TrAvia_act!D$10</f>
        <v>3636.4823031888895</v>
      </c>
      <c r="E24" s="37">
        <f>TrAvia_act!E$10</f>
        <v>3885.3438918913371</v>
      </c>
      <c r="F24" s="37">
        <f>TrAvia_act!F$10</f>
        <v>4305.5045927280053</v>
      </c>
      <c r="G24" s="37">
        <f>TrAvia_act!G$10</f>
        <v>4469.6372950741998</v>
      </c>
      <c r="H24" s="37">
        <f>TrAvia_act!H$10</f>
        <v>4777.7532562756733</v>
      </c>
      <c r="I24" s="37">
        <f>TrAvia_act!I$10</f>
        <v>4822.4162850602224</v>
      </c>
      <c r="J24" s="37">
        <f>TrAvia_act!J$10</f>
        <v>5018.9989122302459</v>
      </c>
      <c r="K24" s="37">
        <f>TrAvia_act!K$10</f>
        <v>4123.3170109073408</v>
      </c>
      <c r="L24" s="37">
        <f>TrAvia_act!L$10</f>
        <v>4712.0411890835903</v>
      </c>
      <c r="M24" s="37">
        <f>TrAvia_act!M$10</f>
        <v>4832.2455148171939</v>
      </c>
      <c r="N24" s="37">
        <f>TrAvia_act!N$10</f>
        <v>4675.5352238861142</v>
      </c>
      <c r="O24" s="37">
        <f>TrAvia_act!O$10</f>
        <v>4824.2320052706991</v>
      </c>
      <c r="P24" s="37">
        <f>TrAvia_act!P$10</f>
        <v>5088.7715215211529</v>
      </c>
      <c r="Q24" s="37">
        <f>TrAvia_act!Q$10</f>
        <v>5155.3464694548311</v>
      </c>
    </row>
    <row r="25" spans="1:17" ht="11.45" customHeight="1" x14ac:dyDescent="0.25">
      <c r="A25" s="19" t="s">
        <v>32</v>
      </c>
      <c r="B25" s="38">
        <f t="shared" ref="B25:Q25" si="7">B26+B27</f>
        <v>41348.060169506454</v>
      </c>
      <c r="C25" s="38">
        <f t="shared" si="7"/>
        <v>41888.797733730171</v>
      </c>
      <c r="D25" s="38">
        <f t="shared" si="7"/>
        <v>41090.163566545612</v>
      </c>
      <c r="E25" s="38">
        <f t="shared" si="7"/>
        <v>39149.529399361061</v>
      </c>
      <c r="F25" s="38">
        <f t="shared" si="7"/>
        <v>43178.895232176503</v>
      </c>
      <c r="G25" s="38">
        <f t="shared" si="7"/>
        <v>42371.348442028189</v>
      </c>
      <c r="H25" s="38">
        <f t="shared" si="7"/>
        <v>42361.829433004241</v>
      </c>
      <c r="I25" s="38">
        <f t="shared" si="7"/>
        <v>46637.875837859268</v>
      </c>
      <c r="J25" s="38">
        <f t="shared" si="7"/>
        <v>46396.338838741409</v>
      </c>
      <c r="K25" s="38">
        <f t="shared" si="7"/>
        <v>38032.862918319304</v>
      </c>
      <c r="L25" s="38">
        <f t="shared" si="7"/>
        <v>46749.880035146634</v>
      </c>
      <c r="M25" s="38">
        <f t="shared" si="7"/>
        <v>46653.655995809138</v>
      </c>
      <c r="N25" s="38">
        <f t="shared" si="7"/>
        <v>47726.696508689318</v>
      </c>
      <c r="O25" s="38">
        <f t="shared" si="7"/>
        <v>48821.096254947894</v>
      </c>
      <c r="P25" s="38">
        <f t="shared" si="7"/>
        <v>49493.186705369029</v>
      </c>
      <c r="Q25" s="38">
        <f t="shared" si="7"/>
        <v>48740.236048834551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77.060169506457029</v>
      </c>
      <c r="C26" s="37">
        <f>TrNavi_act!C4</f>
        <v>95.797733730171529</v>
      </c>
      <c r="D26" s="37">
        <f>TrNavi_act!D4</f>
        <v>107.16356654561562</v>
      </c>
      <c r="E26" s="37">
        <f>TrNavi_act!E4</f>
        <v>118.52939936105967</v>
      </c>
      <c r="F26" s="37">
        <f>TrNavi_act!F4</f>
        <v>129.89523217650381</v>
      </c>
      <c r="G26" s="37">
        <f>TrNavi_act!G4</f>
        <v>138.34844202818906</v>
      </c>
      <c r="H26" s="37">
        <f>TrNavi_act!H4</f>
        <v>146.82943300423867</v>
      </c>
      <c r="I26" s="37">
        <f>TrNavi_act!I4</f>
        <v>151.87583785927137</v>
      </c>
      <c r="J26" s="37">
        <f>TrNavi_act!J4</f>
        <v>162.33883874140938</v>
      </c>
      <c r="K26" s="37">
        <f>TrNavi_act!K4</f>
        <v>169.86291831930356</v>
      </c>
      <c r="L26" s="37">
        <f>TrNavi_act!L4</f>
        <v>187.8800351466341</v>
      </c>
      <c r="M26" s="37">
        <f>TrNavi_act!M4</f>
        <v>191.65599580913829</v>
      </c>
      <c r="N26" s="37">
        <f>TrNavi_act!N4</f>
        <v>193.69650868931657</v>
      </c>
      <c r="O26" s="37">
        <f>TrNavi_act!O4</f>
        <v>194.0962549478904</v>
      </c>
      <c r="P26" s="37">
        <f>TrNavi_act!P4</f>
        <v>198.1867053690319</v>
      </c>
      <c r="Q26" s="37">
        <f>TrNavi_act!Q4</f>
        <v>205.23604883454951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41271</v>
      </c>
      <c r="C27" s="36">
        <f>TrNavi_act!C5</f>
        <v>41793</v>
      </c>
      <c r="D27" s="36">
        <f>TrNavi_act!D5</f>
        <v>40983</v>
      </c>
      <c r="E27" s="36">
        <f>TrNavi_act!E5</f>
        <v>39031</v>
      </c>
      <c r="F27" s="36">
        <f>TrNavi_act!F5</f>
        <v>43049</v>
      </c>
      <c r="G27" s="36">
        <f>TrNavi_act!G5</f>
        <v>42233</v>
      </c>
      <c r="H27" s="36">
        <f>TrNavi_act!H5</f>
        <v>42215</v>
      </c>
      <c r="I27" s="36">
        <f>TrNavi_act!I5</f>
        <v>46486</v>
      </c>
      <c r="J27" s="36">
        <f>TrNavi_act!J5</f>
        <v>46234</v>
      </c>
      <c r="K27" s="36">
        <f>TrNavi_act!K5</f>
        <v>37863</v>
      </c>
      <c r="L27" s="36">
        <f>TrNavi_act!L5</f>
        <v>46562</v>
      </c>
      <c r="M27" s="36">
        <f>TrNavi_act!M5</f>
        <v>46462</v>
      </c>
      <c r="N27" s="36">
        <f>TrNavi_act!N5</f>
        <v>47533</v>
      </c>
      <c r="O27" s="36">
        <f>TrNavi_act!O5</f>
        <v>48627</v>
      </c>
      <c r="P27" s="36">
        <f>TrNavi_act!P5</f>
        <v>49295</v>
      </c>
      <c r="Q27" s="36">
        <f>TrNavi_act!Q5</f>
        <v>48535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14158.81811194371</v>
      </c>
      <c r="C29" s="41">
        <f t="shared" si="8"/>
        <v>14156.237163578497</v>
      </c>
      <c r="D29" s="41">
        <f t="shared" si="8"/>
        <v>14541.125759449511</v>
      </c>
      <c r="E29" s="41">
        <f t="shared" si="8"/>
        <v>14655.660141759119</v>
      </c>
      <c r="F29" s="41">
        <f t="shared" si="8"/>
        <v>15066.104637300745</v>
      </c>
      <c r="G29" s="41">
        <f t="shared" si="8"/>
        <v>15237.724009580452</v>
      </c>
      <c r="H29" s="41">
        <f t="shared" si="8"/>
        <v>15614.952287130338</v>
      </c>
      <c r="I29" s="41">
        <f t="shared" si="8"/>
        <v>15684.874791004364</v>
      </c>
      <c r="J29" s="41">
        <f t="shared" si="8"/>
        <v>15803.044745561783</v>
      </c>
      <c r="K29" s="41">
        <f t="shared" si="8"/>
        <v>15127.326762446744</v>
      </c>
      <c r="L29" s="41">
        <f t="shared" si="8"/>
        <v>15102.14428174432</v>
      </c>
      <c r="M29" s="41">
        <f t="shared" si="8"/>
        <v>15361.75451854795</v>
      </c>
      <c r="N29" s="41">
        <f t="shared" si="8"/>
        <v>14734.045585936594</v>
      </c>
      <c r="O29" s="41">
        <f t="shared" si="8"/>
        <v>14503.860871659595</v>
      </c>
      <c r="P29" s="41">
        <f t="shared" si="8"/>
        <v>13909.849425496628</v>
      </c>
      <c r="Q29" s="41">
        <f t="shared" si="8"/>
        <v>14282.390241007195</v>
      </c>
    </row>
    <row r="30" spans="1:17" ht="11.45" customHeight="1" x14ac:dyDescent="0.25">
      <c r="A30" s="25" t="s">
        <v>39</v>
      </c>
      <c r="B30" s="40">
        <f t="shared" ref="B30:Q30" si="9">B31+B35+B39</f>
        <v>9438.494286388348</v>
      </c>
      <c r="C30" s="40">
        <f t="shared" si="9"/>
        <v>9239.4256238629932</v>
      </c>
      <c r="D30" s="40">
        <f t="shared" si="9"/>
        <v>9443.1801392071084</v>
      </c>
      <c r="E30" s="40">
        <f t="shared" si="9"/>
        <v>9391.7911416117604</v>
      </c>
      <c r="F30" s="40">
        <f t="shared" si="9"/>
        <v>9677.7774750524986</v>
      </c>
      <c r="G30" s="40">
        <f t="shared" si="9"/>
        <v>9747.9514086712625</v>
      </c>
      <c r="H30" s="40">
        <f t="shared" si="9"/>
        <v>9845.4898000295052</v>
      </c>
      <c r="I30" s="40">
        <f t="shared" si="9"/>
        <v>9874.6612232596526</v>
      </c>
      <c r="J30" s="40">
        <f t="shared" si="9"/>
        <v>9862.3820431206295</v>
      </c>
      <c r="K30" s="40">
        <f t="shared" si="9"/>
        <v>9714.5280838685758</v>
      </c>
      <c r="L30" s="40">
        <f t="shared" si="9"/>
        <v>9567.0457218041101</v>
      </c>
      <c r="M30" s="40">
        <f t="shared" si="9"/>
        <v>9638.9405005022963</v>
      </c>
      <c r="N30" s="40">
        <f t="shared" si="9"/>
        <v>9463.1590538370001</v>
      </c>
      <c r="O30" s="40">
        <f t="shared" si="9"/>
        <v>9313.8096531338851</v>
      </c>
      <c r="P30" s="40">
        <f t="shared" si="9"/>
        <v>9293.159382947204</v>
      </c>
      <c r="Q30" s="40">
        <f t="shared" si="9"/>
        <v>9452.6781067831071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6338.0593038261113</v>
      </c>
      <c r="C31" s="39">
        <f t="shared" si="10"/>
        <v>6277.7791804692288</v>
      </c>
      <c r="D31" s="39">
        <f t="shared" si="10"/>
        <v>6353.8843215252873</v>
      </c>
      <c r="E31" s="39">
        <f t="shared" si="10"/>
        <v>6366.2042498556593</v>
      </c>
      <c r="F31" s="39">
        <f t="shared" si="10"/>
        <v>6432.6786101437001</v>
      </c>
      <c r="G31" s="39">
        <f t="shared" si="10"/>
        <v>6394.628190582147</v>
      </c>
      <c r="H31" s="39">
        <f t="shared" si="10"/>
        <v>6446.1463991392429</v>
      </c>
      <c r="I31" s="39">
        <f t="shared" si="10"/>
        <v>6475.9718673483467</v>
      </c>
      <c r="J31" s="39">
        <f t="shared" si="10"/>
        <v>6438.7853509160468</v>
      </c>
      <c r="K31" s="39">
        <f t="shared" si="10"/>
        <v>6480.8489340322021</v>
      </c>
      <c r="L31" s="39">
        <f t="shared" si="10"/>
        <v>6467.9815229236601</v>
      </c>
      <c r="M31" s="39">
        <f t="shared" si="10"/>
        <v>6410.0880572383749</v>
      </c>
      <c r="N31" s="39">
        <f t="shared" si="10"/>
        <v>6344.0324696573525</v>
      </c>
      <c r="O31" s="39">
        <f t="shared" si="10"/>
        <v>6148.9980638832367</v>
      </c>
      <c r="P31" s="39">
        <f t="shared" si="10"/>
        <v>6010.7105887787829</v>
      </c>
      <c r="Q31" s="39">
        <f t="shared" si="10"/>
        <v>5980.5751580654614</v>
      </c>
    </row>
    <row r="32" spans="1:17" ht="11.45" customHeight="1" x14ac:dyDescent="0.25">
      <c r="A32" s="17" t="str">
        <f>$A$6</f>
        <v>Powered 2-wheelers</v>
      </c>
      <c r="B32" s="37">
        <f>TrRoad_ene!B$19</f>
        <v>130.49221186094709</v>
      </c>
      <c r="C32" s="37">
        <f>TrRoad_ene!C$19</f>
        <v>135.11726287987992</v>
      </c>
      <c r="D32" s="37">
        <f>TrRoad_ene!D$19</f>
        <v>138.78952619070387</v>
      </c>
      <c r="E32" s="37">
        <f>TrRoad_ene!E$19</f>
        <v>138.70971641504406</v>
      </c>
      <c r="F32" s="37">
        <f>TrRoad_ene!F$19</f>
        <v>130.95120949262511</v>
      </c>
      <c r="G32" s="37">
        <f>TrRoad_ene!G$19</f>
        <v>134.14450839503047</v>
      </c>
      <c r="H32" s="37">
        <f>TrRoad_ene!H$19</f>
        <v>140.48729791408343</v>
      </c>
      <c r="I32" s="37">
        <f>TrRoad_ene!I$19</f>
        <v>152.54073173751871</v>
      </c>
      <c r="J32" s="37">
        <f>TrRoad_ene!J$19</f>
        <v>162.76443306144813</v>
      </c>
      <c r="K32" s="37">
        <f>TrRoad_ene!K$19</f>
        <v>167.81381447384334</v>
      </c>
      <c r="L32" s="37">
        <f>TrRoad_ene!L$19</f>
        <v>169.7855812085688</v>
      </c>
      <c r="M32" s="37">
        <f>TrRoad_ene!M$19</f>
        <v>172.1686452492647</v>
      </c>
      <c r="N32" s="37">
        <f>TrRoad_ene!N$19</f>
        <v>165.66773575023697</v>
      </c>
      <c r="O32" s="37">
        <f>TrRoad_ene!O$19</f>
        <v>160.03478979383885</v>
      </c>
      <c r="P32" s="37">
        <f>TrRoad_ene!P$19</f>
        <v>153.21113086505676</v>
      </c>
      <c r="Q32" s="37">
        <f>TrRoad_ene!Q$19</f>
        <v>154.58707778008247</v>
      </c>
    </row>
    <row r="33" spans="1:17" ht="11.45" customHeight="1" x14ac:dyDescent="0.25">
      <c r="A33" s="17" t="str">
        <f>$A$7</f>
        <v>Passenger cars</v>
      </c>
      <c r="B33" s="37">
        <f>TrRoad_ene!B$21</f>
        <v>5844.2852787452412</v>
      </c>
      <c r="C33" s="37">
        <f>TrRoad_ene!C$21</f>
        <v>5787.2866895113439</v>
      </c>
      <c r="D33" s="37">
        <f>TrRoad_ene!D$21</f>
        <v>5862.0954412343881</v>
      </c>
      <c r="E33" s="37">
        <f>TrRoad_ene!E$21</f>
        <v>5882.2976219807524</v>
      </c>
      <c r="F33" s="37">
        <f>TrRoad_ene!F$21</f>
        <v>5963.4147963632577</v>
      </c>
      <c r="G33" s="37">
        <f>TrRoad_ene!G$21</f>
        <v>5923.3782714642966</v>
      </c>
      <c r="H33" s="37">
        <f>TrRoad_ene!H$21</f>
        <v>5972.6214936960032</v>
      </c>
      <c r="I33" s="37">
        <f>TrRoad_ene!I$21</f>
        <v>5993.4705015050804</v>
      </c>
      <c r="J33" s="37">
        <f>TrRoad_ene!J$21</f>
        <v>5935.9795663001587</v>
      </c>
      <c r="K33" s="37">
        <f>TrRoad_ene!K$21</f>
        <v>5963.120156950542</v>
      </c>
      <c r="L33" s="37">
        <f>TrRoad_ene!L$21</f>
        <v>5931.5845907238599</v>
      </c>
      <c r="M33" s="37">
        <f>TrRoad_ene!M$21</f>
        <v>5878.0219259827591</v>
      </c>
      <c r="N33" s="37">
        <f>TrRoad_ene!N$21</f>
        <v>5825.8243307867306</v>
      </c>
      <c r="O33" s="37">
        <f>TrRoad_ene!O$21</f>
        <v>5650.2008072191848</v>
      </c>
      <c r="P33" s="37">
        <f>TrRoad_ene!P$21</f>
        <v>5532.2580214194404</v>
      </c>
      <c r="Q33" s="37">
        <f>TrRoad_ene!Q$21</f>
        <v>5505.735236288735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363.28181321992292</v>
      </c>
      <c r="C34" s="37">
        <f>TrRoad_ene!C$33</f>
        <v>355.37522807800531</v>
      </c>
      <c r="D34" s="37">
        <f>TrRoad_ene!D$33</f>
        <v>352.99935410019464</v>
      </c>
      <c r="E34" s="37">
        <f>TrRoad_ene!E$33</f>
        <v>345.19691145986286</v>
      </c>
      <c r="F34" s="37">
        <f>TrRoad_ene!F$33</f>
        <v>338.31260428781746</v>
      </c>
      <c r="G34" s="37">
        <f>TrRoad_ene!G$33</f>
        <v>337.10541072282058</v>
      </c>
      <c r="H34" s="37">
        <f>TrRoad_ene!H$33</f>
        <v>333.03760752915639</v>
      </c>
      <c r="I34" s="37">
        <f>TrRoad_ene!I$33</f>
        <v>329.96063410574783</v>
      </c>
      <c r="J34" s="37">
        <f>TrRoad_ene!J$33</f>
        <v>340.04135155443947</v>
      </c>
      <c r="K34" s="37">
        <f>TrRoad_ene!K$33</f>
        <v>349.91496260781656</v>
      </c>
      <c r="L34" s="37">
        <f>TrRoad_ene!L$33</f>
        <v>366.61135099123089</v>
      </c>
      <c r="M34" s="37">
        <f>TrRoad_ene!M$33</f>
        <v>359.89748600635056</v>
      </c>
      <c r="N34" s="37">
        <f>TrRoad_ene!N$33</f>
        <v>352.54040312038541</v>
      </c>
      <c r="O34" s="37">
        <f>TrRoad_ene!O$33</f>
        <v>338.76246687021302</v>
      </c>
      <c r="P34" s="37">
        <f>TrRoad_ene!P$33</f>
        <v>325.24143649428606</v>
      </c>
      <c r="Q34" s="37">
        <f>TrRoad_ene!Q$33</f>
        <v>320.25284399664343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167.01766745961399</v>
      </c>
      <c r="C35" s="38">
        <f t="shared" si="11"/>
        <v>161.32406184710794</v>
      </c>
      <c r="D35" s="38">
        <f t="shared" si="11"/>
        <v>159.41772064760542</v>
      </c>
      <c r="E35" s="38">
        <f t="shared" si="11"/>
        <v>160.41934634984617</v>
      </c>
      <c r="F35" s="38">
        <f t="shared" si="11"/>
        <v>164.31471060387292</v>
      </c>
      <c r="G35" s="38">
        <f t="shared" si="11"/>
        <v>160.70824301383814</v>
      </c>
      <c r="H35" s="38">
        <f t="shared" si="11"/>
        <v>159.60587678580333</v>
      </c>
      <c r="I35" s="38">
        <f t="shared" si="11"/>
        <v>154.86299534955947</v>
      </c>
      <c r="J35" s="38">
        <f t="shared" si="11"/>
        <v>156.20399261683252</v>
      </c>
      <c r="K35" s="38">
        <f t="shared" si="11"/>
        <v>159.42764353593947</v>
      </c>
      <c r="L35" s="38">
        <f t="shared" si="11"/>
        <v>167.99920036966662</v>
      </c>
      <c r="M35" s="38">
        <f t="shared" si="11"/>
        <v>166.73228514522273</v>
      </c>
      <c r="N35" s="38">
        <f t="shared" si="11"/>
        <v>163.76191761712022</v>
      </c>
      <c r="O35" s="38">
        <f t="shared" si="11"/>
        <v>161.8709433768752</v>
      </c>
      <c r="P35" s="38">
        <f t="shared" si="11"/>
        <v>157.28965438033873</v>
      </c>
      <c r="Q35" s="38">
        <f t="shared" si="11"/>
        <v>163.65232523456646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3.0771201838749151</v>
      </c>
      <c r="C36" s="37">
        <f>TrRail_ene!C$18</f>
        <v>3.1234709037742476</v>
      </c>
      <c r="D36" s="37">
        <f>TrRail_ene!D$18</f>
        <v>3.0016512838567606</v>
      </c>
      <c r="E36" s="37">
        <f>TrRail_ene!E$18</f>
        <v>3.0551188057834446</v>
      </c>
      <c r="F36" s="37">
        <f>TrRail_ene!F$18</f>
        <v>3.1996379132927255</v>
      </c>
      <c r="G36" s="37">
        <f>TrRail_ene!G$18</f>
        <v>3.2035314843300018</v>
      </c>
      <c r="H36" s="37">
        <f>TrRail_ene!H$18</f>
        <v>3.2794699173904651</v>
      </c>
      <c r="I36" s="37">
        <f>TrRail_ene!I$18</f>
        <v>3.3893128085129489</v>
      </c>
      <c r="J36" s="37">
        <f>TrRail_ene!J$18</f>
        <v>3.491510518320883</v>
      </c>
      <c r="K36" s="37">
        <f>TrRail_ene!K$18</f>
        <v>3.4632137353465722</v>
      </c>
      <c r="L36" s="37">
        <f>TrRail_ene!L$18</f>
        <v>3.4848428402025551</v>
      </c>
      <c r="M36" s="37">
        <f>TrRail_ene!M$18</f>
        <v>3.5616097698387983</v>
      </c>
      <c r="N36" s="37">
        <f>TrRail_ene!N$18</f>
        <v>3.238899501879231</v>
      </c>
      <c r="O36" s="37">
        <f>TrRail_ene!O$18</f>
        <v>3.3181564823182903</v>
      </c>
      <c r="P36" s="37">
        <f>TrRail_ene!P$18</f>
        <v>3.2611867116290654</v>
      </c>
      <c r="Q36" s="37">
        <f>TrRail_ene!Q$18</f>
        <v>3.6132837349344573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163.1788503846862</v>
      </c>
      <c r="C37" s="37">
        <f>TrRail_ene!C$19</f>
        <v>156.92870317251811</v>
      </c>
      <c r="D37" s="37">
        <f>TrRail_ene!D$19</f>
        <v>155.09144045326892</v>
      </c>
      <c r="E37" s="37">
        <f>TrRail_ene!E$19</f>
        <v>153.04375997433209</v>
      </c>
      <c r="F37" s="37">
        <f>TrRail_ene!F$19</f>
        <v>156.87470556244276</v>
      </c>
      <c r="G37" s="37">
        <f>TrRail_ene!G$19</f>
        <v>153.14869034352188</v>
      </c>
      <c r="H37" s="37">
        <f>TrRail_ene!H$19</f>
        <v>151.75039566266173</v>
      </c>
      <c r="I37" s="37">
        <f>TrRail_ene!I$19</f>
        <v>146.41488074537199</v>
      </c>
      <c r="J37" s="37">
        <f>TrRail_ene!J$19</f>
        <v>147.2683954255497</v>
      </c>
      <c r="K37" s="37">
        <f>TrRail_ene!K$19</f>
        <v>150.25564578421029</v>
      </c>
      <c r="L37" s="37">
        <f>TrRail_ene!L$19</f>
        <v>162.78997430616272</v>
      </c>
      <c r="M37" s="37">
        <f>TrRail_ene!M$19</f>
        <v>161.36084981124026</v>
      </c>
      <c r="N37" s="37">
        <f>TrRail_ene!N$19</f>
        <v>158.62484125795032</v>
      </c>
      <c r="O37" s="37">
        <f>TrRail_ene!O$19</f>
        <v>156.46773875564321</v>
      </c>
      <c r="P37" s="37">
        <f>TrRail_ene!P$19</f>
        <v>152.66203765295933</v>
      </c>
      <c r="Q37" s="37">
        <f>TrRail_ene!Q$19</f>
        <v>154.26648460361375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0.76169689105287264</v>
      </c>
      <c r="C38" s="37">
        <f>TrRail_ene!C$22</f>
        <v>1.2718877708155738</v>
      </c>
      <c r="D38" s="37">
        <f>TrRail_ene!D$22</f>
        <v>1.3246289104797218</v>
      </c>
      <c r="E38" s="37">
        <f>TrRail_ene!E$22</f>
        <v>4.3204675697306305</v>
      </c>
      <c r="F38" s="37">
        <f>TrRail_ene!F$22</f>
        <v>4.2403671281374589</v>
      </c>
      <c r="G38" s="37">
        <f>TrRail_ene!G$22</f>
        <v>4.3560211859862594</v>
      </c>
      <c r="H38" s="37">
        <f>TrRail_ene!H$22</f>
        <v>4.576011205751132</v>
      </c>
      <c r="I38" s="37">
        <f>TrRail_ene!I$22</f>
        <v>5.0588017956745137</v>
      </c>
      <c r="J38" s="37">
        <f>TrRail_ene!J$22</f>
        <v>5.4440866729619408</v>
      </c>
      <c r="K38" s="37">
        <f>TrRail_ene!K$22</f>
        <v>5.7087840163825856</v>
      </c>
      <c r="L38" s="37">
        <f>TrRail_ene!L$22</f>
        <v>1.7243832233013556</v>
      </c>
      <c r="M38" s="37">
        <f>TrRail_ene!M$22</f>
        <v>1.809825564143654</v>
      </c>
      <c r="N38" s="37">
        <f>TrRail_ene!N$22</f>
        <v>1.8981768572906672</v>
      </c>
      <c r="O38" s="37">
        <f>TrRail_ene!O$22</f>
        <v>2.0850481389136983</v>
      </c>
      <c r="P38" s="37">
        <f>TrRail_ene!P$22</f>
        <v>1.366430015750316</v>
      </c>
      <c r="Q38" s="37">
        <f>TrRail_ene!Q$22</f>
        <v>5.7725568960182425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2933.417315102623</v>
      </c>
      <c r="C39" s="38">
        <f t="shared" si="12"/>
        <v>2800.3223815466567</v>
      </c>
      <c r="D39" s="38">
        <f t="shared" si="12"/>
        <v>2929.8780970342159</v>
      </c>
      <c r="E39" s="38">
        <f t="shared" si="12"/>
        <v>2865.1675454062556</v>
      </c>
      <c r="F39" s="38">
        <f t="shared" si="12"/>
        <v>3080.7841543049262</v>
      </c>
      <c r="G39" s="38">
        <f t="shared" si="12"/>
        <v>3192.6149750752784</v>
      </c>
      <c r="H39" s="38">
        <f t="shared" si="12"/>
        <v>3239.7375241044592</v>
      </c>
      <c r="I39" s="38">
        <f t="shared" si="12"/>
        <v>3243.8263605617476</v>
      </c>
      <c r="J39" s="38">
        <f t="shared" si="12"/>
        <v>3267.3926995877509</v>
      </c>
      <c r="K39" s="38">
        <f t="shared" si="12"/>
        <v>3074.251506300433</v>
      </c>
      <c r="L39" s="38">
        <f t="shared" si="12"/>
        <v>2931.064998510783</v>
      </c>
      <c r="M39" s="38">
        <f t="shared" si="12"/>
        <v>3062.1201581186997</v>
      </c>
      <c r="N39" s="38">
        <f t="shared" si="12"/>
        <v>2955.3646665625274</v>
      </c>
      <c r="O39" s="38">
        <f t="shared" si="12"/>
        <v>3002.9406458737726</v>
      </c>
      <c r="P39" s="38">
        <f t="shared" si="12"/>
        <v>3125.1591397880829</v>
      </c>
      <c r="Q39" s="38">
        <f t="shared" si="12"/>
        <v>3308.4506234830783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782.90570100109528</v>
      </c>
      <c r="C41" s="37">
        <f>TrAvia_ene!C$10</f>
        <v>841.61589226915271</v>
      </c>
      <c r="D41" s="37">
        <f>TrAvia_ene!D$10</f>
        <v>886.0674716459298</v>
      </c>
      <c r="E41" s="37">
        <f>TrAvia_ene!E$10</f>
        <v>884.29463539793517</v>
      </c>
      <c r="F41" s="37">
        <f>TrAvia_ene!F$10</f>
        <v>920.62783815303396</v>
      </c>
      <c r="G41" s="37">
        <f>TrAvia_ene!G$10</f>
        <v>965.78685292538012</v>
      </c>
      <c r="H41" s="37">
        <f>TrAvia_ene!H$10</f>
        <v>1081.1127397257037</v>
      </c>
      <c r="I41" s="37">
        <f>TrAvia_ene!I$10</f>
        <v>1081.8549393535197</v>
      </c>
      <c r="J41" s="37">
        <f>TrAvia_ene!J$10</f>
        <v>1028.7404674191221</v>
      </c>
      <c r="K41" s="37">
        <f>TrAvia_ene!K$10</f>
        <v>954.34080781687851</v>
      </c>
      <c r="L41" s="37">
        <f>TrAvia_ene!L$10</f>
        <v>938.82209006817948</v>
      </c>
      <c r="M41" s="37">
        <f>TrAvia_ene!M$10</f>
        <v>1025.615797573734</v>
      </c>
      <c r="N41" s="37">
        <f>TrAvia_ene!N$10</f>
        <v>976.93667093586942</v>
      </c>
      <c r="O41" s="37">
        <f>TrAvia_ene!O$10</f>
        <v>979.78967997099062</v>
      </c>
      <c r="P41" s="37">
        <f>TrAvia_ene!P$10</f>
        <v>1044.8110250715895</v>
      </c>
      <c r="Q41" s="37">
        <f>TrAvia_ene!Q$10</f>
        <v>1102.0138324840932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2150.5116141015278</v>
      </c>
      <c r="C42" s="37">
        <f>TrAvia_ene!C$11</f>
        <v>1958.706489277504</v>
      </c>
      <c r="D42" s="37">
        <f>TrAvia_ene!D$11</f>
        <v>2043.8106253882861</v>
      </c>
      <c r="E42" s="37">
        <f>TrAvia_ene!E$11</f>
        <v>1980.8729100083203</v>
      </c>
      <c r="F42" s="37">
        <f>TrAvia_ene!F$11</f>
        <v>2160.156316151892</v>
      </c>
      <c r="G42" s="37">
        <f>TrAvia_ene!G$11</f>
        <v>2226.8281221498983</v>
      </c>
      <c r="H42" s="37">
        <f>TrAvia_ene!H$11</f>
        <v>2158.6247843787555</v>
      </c>
      <c r="I42" s="37">
        <f>TrAvia_ene!I$11</f>
        <v>2161.9714212082281</v>
      </c>
      <c r="J42" s="37">
        <f>TrAvia_ene!J$11</f>
        <v>2238.6522321686289</v>
      </c>
      <c r="K42" s="37">
        <f>TrAvia_ene!K$11</f>
        <v>2119.9106984835544</v>
      </c>
      <c r="L42" s="37">
        <f>TrAvia_ene!L$11</f>
        <v>1992.2429084426035</v>
      </c>
      <c r="M42" s="37">
        <f>TrAvia_ene!M$11</f>
        <v>2036.5043605449659</v>
      </c>
      <c r="N42" s="37">
        <f>TrAvia_ene!N$11</f>
        <v>1978.4279956266582</v>
      </c>
      <c r="O42" s="37">
        <f>TrAvia_ene!O$11</f>
        <v>2023.150965902782</v>
      </c>
      <c r="P42" s="37">
        <f>TrAvia_ene!P$11</f>
        <v>2080.3481147164935</v>
      </c>
      <c r="Q42" s="37">
        <f>TrAvia_ene!Q$11</f>
        <v>2206.4367909989851</v>
      </c>
    </row>
    <row r="43" spans="1:17" ht="11.45" customHeight="1" x14ac:dyDescent="0.25">
      <c r="A43" s="25" t="s">
        <v>18</v>
      </c>
      <c r="B43" s="40">
        <f t="shared" ref="B43:Q43" si="13">B44+B47+B48+B51</f>
        <v>4720.3238255553615</v>
      </c>
      <c r="C43" s="40">
        <f t="shared" si="13"/>
        <v>4916.8115397155034</v>
      </c>
      <c r="D43" s="40">
        <f t="shared" si="13"/>
        <v>5097.9456202424035</v>
      </c>
      <c r="E43" s="40">
        <f t="shared" si="13"/>
        <v>5263.8690001473597</v>
      </c>
      <c r="F43" s="40">
        <f t="shared" si="13"/>
        <v>5388.3271622482462</v>
      </c>
      <c r="G43" s="40">
        <f t="shared" si="13"/>
        <v>5489.7726009091884</v>
      </c>
      <c r="H43" s="40">
        <f t="shared" si="13"/>
        <v>5769.4624871008318</v>
      </c>
      <c r="I43" s="40">
        <f t="shared" si="13"/>
        <v>5810.2135677447104</v>
      </c>
      <c r="J43" s="40">
        <f t="shared" si="13"/>
        <v>5940.6627024411528</v>
      </c>
      <c r="K43" s="40">
        <f t="shared" si="13"/>
        <v>5412.7986785781695</v>
      </c>
      <c r="L43" s="40">
        <f t="shared" si="13"/>
        <v>5535.0985599402102</v>
      </c>
      <c r="M43" s="40">
        <f t="shared" si="13"/>
        <v>5722.8140180456548</v>
      </c>
      <c r="N43" s="40">
        <f t="shared" si="13"/>
        <v>5270.8865320995947</v>
      </c>
      <c r="O43" s="40">
        <f t="shared" si="13"/>
        <v>5190.0512185257094</v>
      </c>
      <c r="P43" s="40">
        <f t="shared" si="13"/>
        <v>4616.690042549425</v>
      </c>
      <c r="Q43" s="40">
        <f t="shared" si="13"/>
        <v>4829.712134224088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4081.2153197061443</v>
      </c>
      <c r="C44" s="39">
        <f t="shared" si="14"/>
        <v>4224.4598531092688</v>
      </c>
      <c r="D44" s="39">
        <f t="shared" si="14"/>
        <v>4387.6279879242247</v>
      </c>
      <c r="E44" s="39">
        <f t="shared" si="14"/>
        <v>4550.6302719034611</v>
      </c>
      <c r="F44" s="39">
        <f t="shared" si="14"/>
        <v>4652.532147157046</v>
      </c>
      <c r="G44" s="39">
        <f t="shared" si="14"/>
        <v>4740.2024028791084</v>
      </c>
      <c r="H44" s="39">
        <f t="shared" si="14"/>
        <v>5005.1345679910955</v>
      </c>
      <c r="I44" s="39">
        <f t="shared" si="14"/>
        <v>4999.9251136560179</v>
      </c>
      <c r="J44" s="39">
        <f t="shared" si="14"/>
        <v>5094.4447846457351</v>
      </c>
      <c r="K44" s="39">
        <f t="shared" si="14"/>
        <v>4647.6029584145417</v>
      </c>
      <c r="L44" s="39">
        <f t="shared" si="14"/>
        <v>4669.9382815301124</v>
      </c>
      <c r="M44" s="39">
        <f t="shared" si="14"/>
        <v>4845.6928504381249</v>
      </c>
      <c r="N44" s="39">
        <f t="shared" si="14"/>
        <v>4454.7353359739136</v>
      </c>
      <c r="O44" s="39">
        <f t="shared" si="14"/>
        <v>4329.8043927837825</v>
      </c>
      <c r="P44" s="39">
        <f t="shared" si="14"/>
        <v>3795.0983913674318</v>
      </c>
      <c r="Q44" s="39">
        <f t="shared" si="14"/>
        <v>3908.3981610862083</v>
      </c>
    </row>
    <row r="45" spans="1:17" ht="11.45" customHeight="1" x14ac:dyDescent="0.25">
      <c r="A45" s="17" t="str">
        <f>$A$19</f>
        <v>Light duty vehicles</v>
      </c>
      <c r="B45" s="37">
        <f>TrRoad_ene!B$43</f>
        <v>1467.9815288218606</v>
      </c>
      <c r="C45" s="37">
        <f>TrRoad_ene!C$43</f>
        <v>1549.2869394734246</v>
      </c>
      <c r="D45" s="37">
        <f>TrRoad_ene!D$43</f>
        <v>1595.528829388441</v>
      </c>
      <c r="E45" s="37">
        <f>TrRoad_ene!E$43</f>
        <v>1661.5430959724954</v>
      </c>
      <c r="F45" s="37">
        <f>TrRoad_ene!F$43</f>
        <v>1744.1841778986725</v>
      </c>
      <c r="G45" s="37">
        <f>TrRoad_ene!G$43</f>
        <v>1761.4760634370202</v>
      </c>
      <c r="H45" s="37">
        <f>TrRoad_ene!H$43</f>
        <v>1746.4257800069349</v>
      </c>
      <c r="I45" s="37">
        <f>TrRoad_ene!I$43</f>
        <v>1761.4648723784896</v>
      </c>
      <c r="J45" s="37">
        <f>TrRoad_ene!J$43</f>
        <v>1782.3481788099102</v>
      </c>
      <c r="K45" s="37">
        <f>TrRoad_ene!K$43</f>
        <v>1668.0961526778881</v>
      </c>
      <c r="L45" s="37">
        <f>TrRoad_ene!L$43</f>
        <v>1672.9161423592839</v>
      </c>
      <c r="M45" s="37">
        <f>TrRoad_ene!M$43</f>
        <v>1696.4920775835949</v>
      </c>
      <c r="N45" s="37">
        <f>TrRoad_ene!N$43</f>
        <v>1612.4091181535202</v>
      </c>
      <c r="O45" s="37">
        <f>TrRoad_ene!O$43</f>
        <v>1586.5056251016556</v>
      </c>
      <c r="P45" s="37">
        <f>TrRoad_ene!P$43</f>
        <v>1483.0493764745447</v>
      </c>
      <c r="Q45" s="37">
        <f>TrRoad_ene!Q$43</f>
        <v>1509.1904873978344</v>
      </c>
    </row>
    <row r="46" spans="1:17" ht="11.45" customHeight="1" x14ac:dyDescent="0.25">
      <c r="A46" s="17" t="str">
        <f>$A$20</f>
        <v>Heavy duty vehicles</v>
      </c>
      <c r="B46" s="37">
        <f>TrRoad_ene!B$52</f>
        <v>2613.2337908842837</v>
      </c>
      <c r="C46" s="37">
        <f>TrRoad_ene!C$52</f>
        <v>2675.1729136358445</v>
      </c>
      <c r="D46" s="37">
        <f>TrRoad_ene!D$52</f>
        <v>2792.0991585357833</v>
      </c>
      <c r="E46" s="37">
        <f>TrRoad_ene!E$52</f>
        <v>2889.0871759309657</v>
      </c>
      <c r="F46" s="37">
        <f>TrRoad_ene!F$52</f>
        <v>2908.3479692583733</v>
      </c>
      <c r="G46" s="37">
        <f>TrRoad_ene!G$52</f>
        <v>2978.7263394420884</v>
      </c>
      <c r="H46" s="37">
        <f>TrRoad_ene!H$52</f>
        <v>3258.7087879841611</v>
      </c>
      <c r="I46" s="37">
        <f>TrRoad_ene!I$52</f>
        <v>3238.4602412775284</v>
      </c>
      <c r="J46" s="37">
        <f>TrRoad_ene!J$52</f>
        <v>3312.0966058358244</v>
      </c>
      <c r="K46" s="37">
        <f>TrRoad_ene!K$52</f>
        <v>2979.5068057366534</v>
      </c>
      <c r="L46" s="37">
        <f>TrRoad_ene!L$52</f>
        <v>2997.0221391708283</v>
      </c>
      <c r="M46" s="37">
        <f>TrRoad_ene!M$52</f>
        <v>3149.2007728545295</v>
      </c>
      <c r="N46" s="37">
        <f>TrRoad_ene!N$52</f>
        <v>2842.3262178203931</v>
      </c>
      <c r="O46" s="37">
        <f>TrRoad_ene!O$52</f>
        <v>2743.2987676821267</v>
      </c>
      <c r="P46" s="37">
        <f>TrRoad_ene!P$52</f>
        <v>2312.049014892887</v>
      </c>
      <c r="Q46" s="37">
        <f>TrRoad_ene!Q$52</f>
        <v>2399.2076736883741</v>
      </c>
    </row>
    <row r="47" spans="1:17" ht="11.45" customHeight="1" x14ac:dyDescent="0.25">
      <c r="A47" s="19" t="str">
        <f>$A$21</f>
        <v>Rail transport</v>
      </c>
      <c r="B47" s="38">
        <f>TrRail_ene!B$23</f>
        <v>10.187065933140746</v>
      </c>
      <c r="C47" s="38">
        <f>TrRail_ene!C$23</f>
        <v>9.3740981528920688</v>
      </c>
      <c r="D47" s="38">
        <f>TrRail_ene!D$23</f>
        <v>8.4837293523945654</v>
      </c>
      <c r="E47" s="38">
        <f>TrRail_ene!E$23</f>
        <v>9.8788536501538502</v>
      </c>
      <c r="F47" s="38">
        <f>TrRail_ene!F$23</f>
        <v>12.367539396127068</v>
      </c>
      <c r="G47" s="38">
        <f>TrRail_ene!G$23</f>
        <v>11.547187728550426</v>
      </c>
      <c r="H47" s="38">
        <f>TrRail_ene!H$23</f>
        <v>12.373943214196697</v>
      </c>
      <c r="I47" s="38">
        <f>TrRail_ene!I$23</f>
        <v>15.037534650440538</v>
      </c>
      <c r="J47" s="38">
        <f>TrRail_ene!J$23</f>
        <v>16.497707383167462</v>
      </c>
      <c r="K47" s="38">
        <f>TrRail_ene!K$23</f>
        <v>14.772966464060513</v>
      </c>
      <c r="L47" s="38">
        <f>TrRail_ene!L$23</f>
        <v>15.792505395235253</v>
      </c>
      <c r="M47" s="38">
        <f>TrRail_ene!M$23</f>
        <v>14.479762671380529</v>
      </c>
      <c r="N47" s="38">
        <f>TrRail_ene!N$23</f>
        <v>13.509049254552291</v>
      </c>
      <c r="O47" s="38">
        <f>TrRail_ene!O$23</f>
        <v>13.08414620156319</v>
      </c>
      <c r="P47" s="38">
        <f>TrRail_ene!P$23</f>
        <v>12.673074126053596</v>
      </c>
      <c r="Q47" s="38">
        <f>TrRail_ene!Q$23</f>
        <v>13.420375722195374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387.21024548542653</v>
      </c>
      <c r="C48" s="38">
        <f t="shared" si="15"/>
        <v>432.07945845334228</v>
      </c>
      <c r="D48" s="38">
        <f t="shared" si="15"/>
        <v>441.73486296578443</v>
      </c>
      <c r="E48" s="38">
        <f t="shared" si="15"/>
        <v>458.56805459374391</v>
      </c>
      <c r="F48" s="38">
        <f t="shared" si="15"/>
        <v>475.61917569507409</v>
      </c>
      <c r="G48" s="38">
        <f t="shared" si="15"/>
        <v>468.77178289816561</v>
      </c>
      <c r="H48" s="38">
        <f t="shared" si="15"/>
        <v>469.45602589554022</v>
      </c>
      <c r="I48" s="38">
        <f t="shared" si="15"/>
        <v>489.25669943825216</v>
      </c>
      <c r="J48" s="38">
        <f t="shared" si="15"/>
        <v>516.62153041224951</v>
      </c>
      <c r="K48" s="38">
        <f t="shared" si="15"/>
        <v>432.2237036995673</v>
      </c>
      <c r="L48" s="38">
        <f t="shared" si="15"/>
        <v>492.41200686105446</v>
      </c>
      <c r="M48" s="38">
        <f t="shared" si="15"/>
        <v>501.60200132460182</v>
      </c>
      <c r="N48" s="38">
        <f t="shared" si="15"/>
        <v>470.16721083457946</v>
      </c>
      <c r="O48" s="38">
        <f t="shared" si="15"/>
        <v>494.2914682403329</v>
      </c>
      <c r="P48" s="38">
        <f t="shared" si="15"/>
        <v>501.9304529898983</v>
      </c>
      <c r="Q48" s="38">
        <f t="shared" si="15"/>
        <v>528.5108240935773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27.255396384709179</v>
      </c>
      <c r="C49" s="37">
        <f>TrAvia_ene!C$13</f>
        <v>38.655555763213194</v>
      </c>
      <c r="D49" s="37">
        <f>TrAvia_ene!D$13</f>
        <v>34.944263256486799</v>
      </c>
      <c r="E49" s="37">
        <f>TrAvia_ene!E$13</f>
        <v>33.635552800023049</v>
      </c>
      <c r="F49" s="37">
        <f>TrAvia_ene!F$13</f>
        <v>27.253632979685939</v>
      </c>
      <c r="G49" s="37">
        <f>TrAvia_ene!G$13</f>
        <v>19.473998541142624</v>
      </c>
      <c r="H49" s="37">
        <f>TrAvia_ene!H$13</f>
        <v>18.183458176932202</v>
      </c>
      <c r="I49" s="37">
        <f>TrAvia_ene!I$13</f>
        <v>18.998924123640453</v>
      </c>
      <c r="J49" s="37">
        <f>TrAvia_ene!J$13</f>
        <v>21.715765405099148</v>
      </c>
      <c r="K49" s="37">
        <f>TrAvia_ene!K$13</f>
        <v>21.239773516846402</v>
      </c>
      <c r="L49" s="37">
        <f>TrAvia_ene!L$13</f>
        <v>43.402303350730584</v>
      </c>
      <c r="M49" s="37">
        <f>TrAvia_ene!M$13</f>
        <v>37.054818483483068</v>
      </c>
      <c r="N49" s="37">
        <f>TrAvia_ene!N$13</f>
        <v>32.474464635785864</v>
      </c>
      <c r="O49" s="37">
        <f>TrAvia_ene!O$13</f>
        <v>32.870555497553589</v>
      </c>
      <c r="P49" s="37">
        <f>TrAvia_ene!P$13</f>
        <v>33.504017468491988</v>
      </c>
      <c r="Q49" s="37">
        <f>TrAvia_ene!Q$13</f>
        <v>31.871313823068157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359.95484910071735</v>
      </c>
      <c r="C50" s="37">
        <f>TrAvia_ene!C$14</f>
        <v>393.42390269012907</v>
      </c>
      <c r="D50" s="37">
        <f>TrAvia_ene!D$14</f>
        <v>406.79059970929762</v>
      </c>
      <c r="E50" s="37">
        <f>TrAvia_ene!E$14</f>
        <v>424.93250179372086</v>
      </c>
      <c r="F50" s="37">
        <f>TrAvia_ene!F$14</f>
        <v>448.36554271538813</v>
      </c>
      <c r="G50" s="37">
        <f>TrAvia_ene!G$14</f>
        <v>449.29778435702298</v>
      </c>
      <c r="H50" s="37">
        <f>TrAvia_ene!H$14</f>
        <v>451.272567718608</v>
      </c>
      <c r="I50" s="37">
        <f>TrAvia_ene!I$14</f>
        <v>470.25777531461171</v>
      </c>
      <c r="J50" s="37">
        <f>TrAvia_ene!J$14</f>
        <v>494.90576500715031</v>
      </c>
      <c r="K50" s="37">
        <f>TrAvia_ene!K$14</f>
        <v>410.98393018272088</v>
      </c>
      <c r="L50" s="37">
        <f>TrAvia_ene!L$14</f>
        <v>449.0097035103239</v>
      </c>
      <c r="M50" s="37">
        <f>TrAvia_ene!M$14</f>
        <v>464.54718284111874</v>
      </c>
      <c r="N50" s="37">
        <f>TrAvia_ene!N$14</f>
        <v>437.6927461987936</v>
      </c>
      <c r="O50" s="37">
        <f>TrAvia_ene!O$14</f>
        <v>461.42091274277931</v>
      </c>
      <c r="P50" s="37">
        <f>TrAvia_ene!P$14</f>
        <v>468.42643552140629</v>
      </c>
      <c r="Q50" s="37">
        <f>TrAvia_ene!Q$14</f>
        <v>496.63951027050911</v>
      </c>
    </row>
    <row r="51" spans="1:17" ht="11.45" customHeight="1" x14ac:dyDescent="0.25">
      <c r="A51" s="19" t="s">
        <v>32</v>
      </c>
      <c r="B51" s="38">
        <f t="shared" ref="B51:Q51" si="16">B52+B53</f>
        <v>241.71119443065007</v>
      </c>
      <c r="C51" s="38">
        <f t="shared" si="16"/>
        <v>250.89813000000004</v>
      </c>
      <c r="D51" s="38">
        <f t="shared" si="16"/>
        <v>260.09904</v>
      </c>
      <c r="E51" s="38">
        <f t="shared" si="16"/>
        <v>244.79182000000003</v>
      </c>
      <c r="F51" s="38">
        <f t="shared" si="16"/>
        <v>247.80830000000003</v>
      </c>
      <c r="G51" s="38">
        <f t="shared" si="16"/>
        <v>269.2512274033636</v>
      </c>
      <c r="H51" s="38">
        <f t="shared" si="16"/>
        <v>282.49795</v>
      </c>
      <c r="I51" s="38">
        <f t="shared" si="16"/>
        <v>305.99421999999998</v>
      </c>
      <c r="J51" s="38">
        <f t="shared" si="16"/>
        <v>313.09868</v>
      </c>
      <c r="K51" s="38">
        <f t="shared" si="16"/>
        <v>318.19905</v>
      </c>
      <c r="L51" s="38">
        <f t="shared" si="16"/>
        <v>356.95576615380867</v>
      </c>
      <c r="M51" s="38">
        <f t="shared" si="16"/>
        <v>361.03940361154724</v>
      </c>
      <c r="N51" s="38">
        <f t="shared" si="16"/>
        <v>332.47493603654988</v>
      </c>
      <c r="O51" s="38">
        <f t="shared" si="16"/>
        <v>352.87121130003146</v>
      </c>
      <c r="P51" s="38">
        <f t="shared" si="16"/>
        <v>306.98812406604179</v>
      </c>
      <c r="Q51" s="38">
        <f t="shared" si="16"/>
        <v>379.38277332210737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0.83109201312086023</v>
      </c>
      <c r="C52" s="37">
        <f>TrNavi_ene!C20</f>
        <v>1.0577512570477712</v>
      </c>
      <c r="D52" s="37">
        <f>TrNavi_ene!D20</f>
        <v>1.2495853312556073</v>
      </c>
      <c r="E52" s="37">
        <f>TrNavi_ene!E20</f>
        <v>1.364167148296191</v>
      </c>
      <c r="F52" s="37">
        <f>TrNavi_ene!F20</f>
        <v>1.3715853630693835</v>
      </c>
      <c r="G52" s="37">
        <f>TrNavi_ene!G20</f>
        <v>1.6164349002232461</v>
      </c>
      <c r="H52" s="37">
        <f>TrNavi_ene!H20</f>
        <v>1.7992275403768916</v>
      </c>
      <c r="I52" s="37">
        <f>TrNavi_ene!I20</f>
        <v>1.8305399344074167</v>
      </c>
      <c r="J52" s="37">
        <f>TrNavi_ene!J20</f>
        <v>2.0111981701644375</v>
      </c>
      <c r="K52" s="37">
        <f>TrNavi_ene!K20</f>
        <v>2.6057260187715916</v>
      </c>
      <c r="L52" s="37">
        <f>TrNavi_ene!L20</f>
        <v>2.6301165805789926</v>
      </c>
      <c r="M52" s="37">
        <f>TrNavi_ene!M20</f>
        <v>2.7178585583235151</v>
      </c>
      <c r="N52" s="37">
        <f>TrNavi_ene!N20</f>
        <v>2.4716121425784983</v>
      </c>
      <c r="O52" s="37">
        <f>TrNavi_ene!O20</f>
        <v>2.568764594237452</v>
      </c>
      <c r="P52" s="37">
        <f>TrNavi_ene!P20</f>
        <v>2.2498117518767486</v>
      </c>
      <c r="Q52" s="37">
        <f>TrNavi_ene!Q20</f>
        <v>2.9219440805035868</v>
      </c>
    </row>
    <row r="53" spans="1:17" ht="11.45" customHeight="1" x14ac:dyDescent="0.25">
      <c r="A53" s="15" t="str">
        <f>$A$27</f>
        <v>Inland waterways</v>
      </c>
      <c r="B53" s="36">
        <f>TrNavi_ene!B21</f>
        <v>240.8801024175292</v>
      </c>
      <c r="C53" s="36">
        <f>TrNavi_ene!C21</f>
        <v>249.84037874295225</v>
      </c>
      <c r="D53" s="36">
        <f>TrNavi_ene!D21</f>
        <v>258.84945466874439</v>
      </c>
      <c r="E53" s="36">
        <f>TrNavi_ene!E21</f>
        <v>243.42765285170384</v>
      </c>
      <c r="F53" s="36">
        <f>TrNavi_ene!F21</f>
        <v>246.43671463693065</v>
      </c>
      <c r="G53" s="36">
        <f>TrNavi_ene!G21</f>
        <v>267.63479250314037</v>
      </c>
      <c r="H53" s="36">
        <f>TrNavi_ene!H21</f>
        <v>280.69872245962313</v>
      </c>
      <c r="I53" s="36">
        <f>TrNavi_ene!I21</f>
        <v>304.16368006559259</v>
      </c>
      <c r="J53" s="36">
        <f>TrNavi_ene!J21</f>
        <v>311.08748182983555</v>
      </c>
      <c r="K53" s="36">
        <f>TrNavi_ene!K21</f>
        <v>315.59332398122842</v>
      </c>
      <c r="L53" s="36">
        <f>TrNavi_ene!L21</f>
        <v>354.32564957322967</v>
      </c>
      <c r="M53" s="36">
        <f>TrNavi_ene!M21</f>
        <v>358.3215450532237</v>
      </c>
      <c r="N53" s="36">
        <f>TrNavi_ene!N21</f>
        <v>330.00332389397136</v>
      </c>
      <c r="O53" s="36">
        <f>TrNavi_ene!O21</f>
        <v>350.30244670579401</v>
      </c>
      <c r="P53" s="36">
        <f>TrNavi_ene!P21</f>
        <v>304.73831231416506</v>
      </c>
      <c r="Q53" s="36">
        <f>TrNavi_ene!Q21</f>
        <v>376.46082924160379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42053.402302761773</v>
      </c>
      <c r="C55" s="41">
        <f t="shared" si="17"/>
        <v>42068.098457938075</v>
      </c>
      <c r="D55" s="41">
        <f t="shared" si="17"/>
        <v>43253.098948490435</v>
      </c>
      <c r="E55" s="41">
        <f t="shared" si="17"/>
        <v>43633.435605442428</v>
      </c>
      <c r="F55" s="41">
        <f t="shared" si="17"/>
        <v>44878.751421622786</v>
      </c>
      <c r="G55" s="41">
        <f t="shared" si="17"/>
        <v>45429.761944115628</v>
      </c>
      <c r="H55" s="41">
        <f t="shared" si="17"/>
        <v>46467.438398781916</v>
      </c>
      <c r="I55" s="41">
        <f t="shared" si="17"/>
        <v>45821.526814750789</v>
      </c>
      <c r="J55" s="41">
        <f t="shared" si="17"/>
        <v>46335.210977059636</v>
      </c>
      <c r="K55" s="41">
        <f t="shared" si="17"/>
        <v>43991.57058045271</v>
      </c>
      <c r="L55" s="41">
        <f t="shared" si="17"/>
        <v>44353.255535165459</v>
      </c>
      <c r="M55" s="41">
        <f t="shared" si="17"/>
        <v>44865.331107284044</v>
      </c>
      <c r="N55" s="41">
        <f t="shared" si="17"/>
        <v>42981.318103665741</v>
      </c>
      <c r="O55" s="41">
        <f t="shared" si="17"/>
        <v>42334.526592497583</v>
      </c>
      <c r="P55" s="41">
        <f t="shared" si="17"/>
        <v>40379.730025838348</v>
      </c>
      <c r="Q55" s="41">
        <f t="shared" si="17"/>
        <v>41642.685593382419</v>
      </c>
    </row>
    <row r="56" spans="1:17" ht="11.45" customHeight="1" x14ac:dyDescent="0.25">
      <c r="A56" s="25" t="s">
        <v>39</v>
      </c>
      <c r="B56" s="40">
        <f t="shared" ref="B56:Q56" si="18">B57+B61+B65</f>
        <v>27496.337726800575</v>
      </c>
      <c r="C56" s="40">
        <f t="shared" si="18"/>
        <v>26902.589933822768</v>
      </c>
      <c r="D56" s="40">
        <f t="shared" si="18"/>
        <v>27522.545995080596</v>
      </c>
      <c r="E56" s="40">
        <f t="shared" si="18"/>
        <v>27391.484638664311</v>
      </c>
      <c r="F56" s="40">
        <f t="shared" si="18"/>
        <v>28257.670807788854</v>
      </c>
      <c r="G56" s="40">
        <f t="shared" si="18"/>
        <v>28488.998539178094</v>
      </c>
      <c r="H56" s="40">
        <f t="shared" si="18"/>
        <v>28711.868813913006</v>
      </c>
      <c r="I56" s="40">
        <f t="shared" si="18"/>
        <v>28460.247540797984</v>
      </c>
      <c r="J56" s="40">
        <f t="shared" si="18"/>
        <v>28421.879412308255</v>
      </c>
      <c r="K56" s="40">
        <f t="shared" si="18"/>
        <v>27813.591843280599</v>
      </c>
      <c r="L56" s="40">
        <f t="shared" si="18"/>
        <v>27493.33880524405</v>
      </c>
      <c r="M56" s="40">
        <f t="shared" si="18"/>
        <v>27602.477848470444</v>
      </c>
      <c r="N56" s="40">
        <f t="shared" si="18"/>
        <v>27132.576640385007</v>
      </c>
      <c r="O56" s="40">
        <f t="shared" si="18"/>
        <v>26707.909386968957</v>
      </c>
      <c r="P56" s="40">
        <f t="shared" si="18"/>
        <v>26610.985314907339</v>
      </c>
      <c r="Q56" s="40">
        <f t="shared" si="18"/>
        <v>27090.305927755664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18560.514783028062</v>
      </c>
      <c r="C57" s="39">
        <f t="shared" si="19"/>
        <v>18372.991560611215</v>
      </c>
      <c r="D57" s="39">
        <f t="shared" si="19"/>
        <v>18605.581064086491</v>
      </c>
      <c r="E57" s="39">
        <f t="shared" si="19"/>
        <v>18670.114922094919</v>
      </c>
      <c r="F57" s="39">
        <f t="shared" si="19"/>
        <v>18885.558701853399</v>
      </c>
      <c r="G57" s="39">
        <f t="shared" si="19"/>
        <v>18782.69049849749</v>
      </c>
      <c r="H57" s="39">
        <f t="shared" si="19"/>
        <v>18864.311691774041</v>
      </c>
      <c r="I57" s="39">
        <f t="shared" si="19"/>
        <v>18602.455004542073</v>
      </c>
      <c r="J57" s="39">
        <f t="shared" si="19"/>
        <v>18494.030019105296</v>
      </c>
      <c r="K57" s="39">
        <f t="shared" si="19"/>
        <v>18474.497520562261</v>
      </c>
      <c r="L57" s="39">
        <f t="shared" si="19"/>
        <v>18576.980307486112</v>
      </c>
      <c r="M57" s="39">
        <f t="shared" si="19"/>
        <v>18293.711666821444</v>
      </c>
      <c r="N57" s="39">
        <f t="shared" si="19"/>
        <v>18162.038882733264</v>
      </c>
      <c r="O57" s="39">
        <f t="shared" si="19"/>
        <v>17594.101996861642</v>
      </c>
      <c r="P57" s="39">
        <f t="shared" si="19"/>
        <v>17126.416842157138</v>
      </c>
      <c r="Q57" s="39">
        <f t="shared" si="19"/>
        <v>17042.685704288477</v>
      </c>
    </row>
    <row r="58" spans="1:17" ht="11.45" customHeight="1" x14ac:dyDescent="0.25">
      <c r="A58" s="17" t="str">
        <f>$A$6</f>
        <v>Powered 2-wheelers</v>
      </c>
      <c r="B58" s="37">
        <f>TrRoad_emi!B$19</f>
        <v>378.61694128525346</v>
      </c>
      <c r="C58" s="37">
        <f>TrRoad_emi!C$19</f>
        <v>392.03630666425852</v>
      </c>
      <c r="D58" s="37">
        <f>TrRoad_emi!D$19</f>
        <v>402.69120386088059</v>
      </c>
      <c r="E58" s="37">
        <f>TrRoad_emi!E$19</f>
        <v>402.45963959574897</v>
      </c>
      <c r="F58" s="37">
        <f>TrRoad_emi!F$19</f>
        <v>379.94870106527992</v>
      </c>
      <c r="G58" s="37">
        <f>TrRoad_emi!G$19</f>
        <v>389.21390582958134</v>
      </c>
      <c r="H58" s="37">
        <f>TrRoad_emi!H$19</f>
        <v>405.8687631751493</v>
      </c>
      <c r="I58" s="37">
        <f>TrRoad_emi!I$19</f>
        <v>433.59638588055253</v>
      </c>
      <c r="J58" s="37">
        <f>TrRoad_emi!J$19</f>
        <v>460.47698580657851</v>
      </c>
      <c r="K58" s="37">
        <f>TrRoad_emi!K$19</f>
        <v>471.22497158406748</v>
      </c>
      <c r="L58" s="37">
        <f>TrRoad_emi!L$19</f>
        <v>477.13116798504234</v>
      </c>
      <c r="M58" s="37">
        <f>TrRoad_emi!M$19</f>
        <v>482.45941970262749</v>
      </c>
      <c r="N58" s="37">
        <f>TrRoad_emi!N$19</f>
        <v>466.31751091661204</v>
      </c>
      <c r="O58" s="37">
        <f>TrRoad_emi!O$19</f>
        <v>450.00938672507431</v>
      </c>
      <c r="P58" s="37">
        <f>TrRoad_emi!P$19</f>
        <v>430.01698761178602</v>
      </c>
      <c r="Q58" s="37">
        <f>TrRoad_emi!Q$19</f>
        <v>432.63434798274261</v>
      </c>
    </row>
    <row r="59" spans="1:17" ht="11.45" customHeight="1" x14ac:dyDescent="0.25">
      <c r="A59" s="17" t="str">
        <f>$A$7</f>
        <v>Passenger cars</v>
      </c>
      <c r="B59" s="37">
        <f>TrRoad_emi!B$20</f>
        <v>17058.929867847597</v>
      </c>
      <c r="C59" s="37">
        <f>TrRoad_emi!C$20</f>
        <v>16882.168237790775</v>
      </c>
      <c r="D59" s="37">
        <f>TrRoad_emi!D$20</f>
        <v>17111.778586851084</v>
      </c>
      <c r="E59" s="37">
        <f>TrRoad_emi!E$20</f>
        <v>17200.264179400667</v>
      </c>
      <c r="F59" s="37">
        <f>TrRoad_emi!F$20</f>
        <v>17459.933012737685</v>
      </c>
      <c r="G59" s="37">
        <f>TrRoad_emi!G$20</f>
        <v>17351.872555634949</v>
      </c>
      <c r="H59" s="37">
        <f>TrRoad_emi!H$20</f>
        <v>17433.266702277415</v>
      </c>
      <c r="I59" s="37">
        <f>TrRoad_emi!I$20</f>
        <v>17187.157748197427</v>
      </c>
      <c r="J59" s="37">
        <f>TrRoad_emi!J$20</f>
        <v>17010.864783915036</v>
      </c>
      <c r="K59" s="37">
        <f>TrRoad_emi!K$20</f>
        <v>16963.836922711547</v>
      </c>
      <c r="L59" s="37">
        <f>TrRoad_emi!L$20</f>
        <v>16989.292237401165</v>
      </c>
      <c r="M59" s="37">
        <f>TrRoad_emi!M$20</f>
        <v>16738.220838531412</v>
      </c>
      <c r="N59" s="37">
        <f>TrRoad_emi!N$20</f>
        <v>16652.201440171495</v>
      </c>
      <c r="O59" s="37">
        <f>TrRoad_emi!O$20</f>
        <v>16140.182209137382</v>
      </c>
      <c r="P59" s="37">
        <f>TrRoad_emi!P$20</f>
        <v>15743.822124591195</v>
      </c>
      <c r="Q59" s="37">
        <f>TrRoad_emi!Q$20</f>
        <v>15664.90609911309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1122.9679738952102</v>
      </c>
      <c r="C60" s="37">
        <f>TrRoad_emi!C$27</f>
        <v>1098.7870161561832</v>
      </c>
      <c r="D60" s="37">
        <f>TrRoad_emi!D$27</f>
        <v>1091.1112733745276</v>
      </c>
      <c r="E60" s="37">
        <f>TrRoad_emi!E$27</f>
        <v>1067.3911030985039</v>
      </c>
      <c r="F60" s="37">
        <f>TrRoad_emi!F$27</f>
        <v>1045.6769880504323</v>
      </c>
      <c r="G60" s="37">
        <f>TrRoad_emi!G$27</f>
        <v>1041.604037032962</v>
      </c>
      <c r="H60" s="37">
        <f>TrRoad_emi!H$27</f>
        <v>1025.1762263214785</v>
      </c>
      <c r="I60" s="37">
        <f>TrRoad_emi!I$27</f>
        <v>981.70087046409446</v>
      </c>
      <c r="J60" s="37">
        <f>TrRoad_emi!J$27</f>
        <v>1022.6882493836814</v>
      </c>
      <c r="K60" s="37">
        <f>TrRoad_emi!K$27</f>
        <v>1039.4356262666481</v>
      </c>
      <c r="L60" s="37">
        <f>TrRoad_emi!L$27</f>
        <v>1110.5569020999037</v>
      </c>
      <c r="M60" s="37">
        <f>TrRoad_emi!M$27</f>
        <v>1073.0314085874052</v>
      </c>
      <c r="N60" s="37">
        <f>TrRoad_emi!N$27</f>
        <v>1043.5199316451583</v>
      </c>
      <c r="O60" s="37">
        <f>TrRoad_emi!O$27</f>
        <v>1003.9104009991877</v>
      </c>
      <c r="P60" s="37">
        <f>TrRoad_emi!P$27</f>
        <v>952.57772995415837</v>
      </c>
      <c r="Q60" s="37">
        <f>TrRoad_emi!Q$27</f>
        <v>945.14525719264498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105.69907077365616</v>
      </c>
      <c r="C61" s="38">
        <f t="shared" si="20"/>
        <v>100.05159192541117</v>
      </c>
      <c r="D61" s="38">
        <f t="shared" si="20"/>
        <v>97.561442730578264</v>
      </c>
      <c r="E61" s="38">
        <f t="shared" si="20"/>
        <v>96.543829244760204</v>
      </c>
      <c r="F61" s="38">
        <f t="shared" si="20"/>
        <v>98.219734894569754</v>
      </c>
      <c r="G61" s="38">
        <f t="shared" si="20"/>
        <v>95.695602823852624</v>
      </c>
      <c r="H61" s="38">
        <f t="shared" si="20"/>
        <v>95.091361345128561</v>
      </c>
      <c r="I61" s="38">
        <f t="shared" si="20"/>
        <v>93.017358527202802</v>
      </c>
      <c r="J61" s="38">
        <f t="shared" si="20"/>
        <v>92.131336276708339</v>
      </c>
      <c r="K61" s="38">
        <f t="shared" si="20"/>
        <v>84.793193169192691</v>
      </c>
      <c r="L61" s="38">
        <f t="shared" si="20"/>
        <v>93.089717947167983</v>
      </c>
      <c r="M61" s="38">
        <f t="shared" si="20"/>
        <v>90.981364302203929</v>
      </c>
      <c r="N61" s="38">
        <f t="shared" si="20"/>
        <v>74.120563880574252</v>
      </c>
      <c r="O61" s="38">
        <f t="shared" si="20"/>
        <v>74.099321271006261</v>
      </c>
      <c r="P61" s="38">
        <f t="shared" si="20"/>
        <v>76.945193917983431</v>
      </c>
      <c r="Q61" s="38">
        <f t="shared" si="20"/>
        <v>88.2329591964466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105.69907077365616</v>
      </c>
      <c r="C63" s="37">
        <f>TrRail_emi!C$11</f>
        <v>100.05159192541117</v>
      </c>
      <c r="D63" s="37">
        <f>TrRail_emi!D$11</f>
        <v>97.561442730578264</v>
      </c>
      <c r="E63" s="37">
        <f>TrRail_emi!E$11</f>
        <v>96.543829244760204</v>
      </c>
      <c r="F63" s="37">
        <f>TrRail_emi!F$11</f>
        <v>98.219734894569754</v>
      </c>
      <c r="G63" s="37">
        <f>TrRail_emi!G$11</f>
        <v>95.695602823852624</v>
      </c>
      <c r="H63" s="37">
        <f>TrRail_emi!H$11</f>
        <v>95.091361345128561</v>
      </c>
      <c r="I63" s="37">
        <f>TrRail_emi!I$11</f>
        <v>93.017358527202802</v>
      </c>
      <c r="J63" s="37">
        <f>TrRail_emi!J$11</f>
        <v>92.131336276708339</v>
      </c>
      <c r="K63" s="37">
        <f>TrRail_emi!K$11</f>
        <v>84.793193169192691</v>
      </c>
      <c r="L63" s="37">
        <f>TrRail_emi!L$11</f>
        <v>93.089717947167983</v>
      </c>
      <c r="M63" s="37">
        <f>TrRail_emi!M$11</f>
        <v>90.981364302203929</v>
      </c>
      <c r="N63" s="37">
        <f>TrRail_emi!N$11</f>
        <v>74.120563880574252</v>
      </c>
      <c r="O63" s="37">
        <f>TrRail_emi!O$11</f>
        <v>74.099321271006261</v>
      </c>
      <c r="P63" s="37">
        <f>TrRail_emi!P$11</f>
        <v>76.945193917983431</v>
      </c>
      <c r="Q63" s="37">
        <f>TrRail_emi!Q$11</f>
        <v>88.2329591964466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8830.1238729988581</v>
      </c>
      <c r="C65" s="38">
        <f t="shared" si="21"/>
        <v>8429.5467812861443</v>
      </c>
      <c r="D65" s="38">
        <f t="shared" si="21"/>
        <v>8819.4034882635297</v>
      </c>
      <c r="E65" s="38">
        <f t="shared" si="21"/>
        <v>8624.8258873246305</v>
      </c>
      <c r="F65" s="38">
        <f t="shared" si="21"/>
        <v>9273.8923710408835</v>
      </c>
      <c r="G65" s="38">
        <f t="shared" si="21"/>
        <v>9610.6124378567511</v>
      </c>
      <c r="H65" s="38">
        <f t="shared" si="21"/>
        <v>9752.4657607938352</v>
      </c>
      <c r="I65" s="38">
        <f t="shared" si="21"/>
        <v>9764.7751777287085</v>
      </c>
      <c r="J65" s="38">
        <f t="shared" si="21"/>
        <v>9835.7180569262528</v>
      </c>
      <c r="K65" s="38">
        <f t="shared" si="21"/>
        <v>9254.3011295491451</v>
      </c>
      <c r="L65" s="38">
        <f t="shared" si="21"/>
        <v>8823.268779810769</v>
      </c>
      <c r="M65" s="38">
        <f t="shared" si="21"/>
        <v>9217.7848173467955</v>
      </c>
      <c r="N65" s="38">
        <f t="shared" si="21"/>
        <v>8896.4171937711671</v>
      </c>
      <c r="O65" s="38">
        <f t="shared" si="21"/>
        <v>9039.7080688363094</v>
      </c>
      <c r="P65" s="38">
        <f t="shared" si="21"/>
        <v>9407.6232788322213</v>
      </c>
      <c r="Q65" s="38">
        <f t="shared" si="21"/>
        <v>9959.3872642707393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2356.6896824139139</v>
      </c>
      <c r="C67" s="37">
        <f>TrAvia_emi!C$10</f>
        <v>2533.4370722839221</v>
      </c>
      <c r="D67" s="37">
        <f>TrAvia_emi!D$10</f>
        <v>2667.2053551242675</v>
      </c>
      <c r="E67" s="37">
        <f>TrAvia_emi!E$10</f>
        <v>2661.9341251546184</v>
      </c>
      <c r="F67" s="37">
        <f>TrAvia_emi!F$10</f>
        <v>2771.308555610754</v>
      </c>
      <c r="G67" s="37">
        <f>TrAvia_emi!G$10</f>
        <v>2907.2729450642046</v>
      </c>
      <c r="H67" s="37">
        <f>TrAvia_emi!H$10</f>
        <v>3254.4349347089228</v>
      </c>
      <c r="I67" s="37">
        <f>TrAvia_emi!I$10</f>
        <v>3256.6694648455286</v>
      </c>
      <c r="J67" s="37">
        <f>TrAvia_emi!J$10</f>
        <v>3096.7814773417522</v>
      </c>
      <c r="K67" s="37">
        <f>TrAvia_emi!K$10</f>
        <v>2872.8154471599355</v>
      </c>
      <c r="L67" s="37">
        <f>TrAvia_emi!L$10</f>
        <v>2826.098923532551</v>
      </c>
      <c r="M67" s="37">
        <f>TrAvia_emi!M$10</f>
        <v>3087.3725520668218</v>
      </c>
      <c r="N67" s="37">
        <f>TrAvia_emi!N$10</f>
        <v>2940.833764060822</v>
      </c>
      <c r="O67" s="37">
        <f>TrAvia_emi!O$10</f>
        <v>2949.4464660719805</v>
      </c>
      <c r="P67" s="37">
        <f>TrAvia_emi!P$10</f>
        <v>3145.180159404797</v>
      </c>
      <c r="Q67" s="37">
        <f>TrAvia_emi!Q$10</f>
        <v>3317.3783675023014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6473.4341905849442</v>
      </c>
      <c r="C68" s="37">
        <f>TrAvia_emi!C$11</f>
        <v>5896.1097090022222</v>
      </c>
      <c r="D68" s="37">
        <f>TrAvia_emi!D$11</f>
        <v>6152.1981331392617</v>
      </c>
      <c r="E68" s="37">
        <f>TrAvia_emi!E$11</f>
        <v>5962.8917621700111</v>
      </c>
      <c r="F68" s="37">
        <f>TrAvia_emi!F$11</f>
        <v>6502.5838154301291</v>
      </c>
      <c r="G68" s="37">
        <f>TrAvia_emi!G$11</f>
        <v>6703.3394927925465</v>
      </c>
      <c r="H68" s="37">
        <f>TrAvia_emi!H$11</f>
        <v>6498.0308260849124</v>
      </c>
      <c r="I68" s="37">
        <f>TrAvia_emi!I$11</f>
        <v>6508.1057128831799</v>
      </c>
      <c r="J68" s="37">
        <f>TrAvia_emi!J$11</f>
        <v>6738.9365795844997</v>
      </c>
      <c r="K68" s="37">
        <f>TrAvia_emi!K$11</f>
        <v>6381.4856823892105</v>
      </c>
      <c r="L68" s="37">
        <f>TrAvia_emi!L$11</f>
        <v>5997.1698562782176</v>
      </c>
      <c r="M68" s="37">
        <f>TrAvia_emi!M$11</f>
        <v>6130.4122652799742</v>
      </c>
      <c r="N68" s="37">
        <f>TrAvia_emi!N$11</f>
        <v>5955.5834297103456</v>
      </c>
      <c r="O68" s="37">
        <f>TrAvia_emi!O$11</f>
        <v>6090.2616027643289</v>
      </c>
      <c r="P68" s="37">
        <f>TrAvia_emi!P$11</f>
        <v>6262.4431194274248</v>
      </c>
      <c r="Q68" s="37">
        <f>TrAvia_emi!Q$11</f>
        <v>6642.0088967684378</v>
      </c>
    </row>
    <row r="69" spans="1:17" ht="11.45" customHeight="1" x14ac:dyDescent="0.25">
      <c r="A69" s="25" t="s">
        <v>18</v>
      </c>
      <c r="B69" s="40">
        <f t="shared" ref="B69:Q69" si="22">B70+B73+B74+B77+B80</f>
        <v>14557.0645759612</v>
      </c>
      <c r="C69" s="40">
        <f t="shared" si="22"/>
        <v>15165.508524115308</v>
      </c>
      <c r="D69" s="40">
        <f t="shared" si="22"/>
        <v>15730.55295340984</v>
      </c>
      <c r="E69" s="40">
        <f t="shared" si="22"/>
        <v>16241.950966778113</v>
      </c>
      <c r="F69" s="40">
        <f t="shared" si="22"/>
        <v>16621.080613833932</v>
      </c>
      <c r="G69" s="40">
        <f t="shared" si="22"/>
        <v>16940.76340493753</v>
      </c>
      <c r="H69" s="40">
        <f t="shared" si="22"/>
        <v>17755.56958486891</v>
      </c>
      <c r="I69" s="40">
        <f t="shared" si="22"/>
        <v>17361.279273952809</v>
      </c>
      <c r="J69" s="40">
        <f t="shared" si="22"/>
        <v>17913.331564751381</v>
      </c>
      <c r="K69" s="40">
        <f t="shared" si="22"/>
        <v>16177.97873717211</v>
      </c>
      <c r="L69" s="40">
        <f t="shared" si="22"/>
        <v>16859.91672992141</v>
      </c>
      <c r="M69" s="40">
        <f t="shared" si="22"/>
        <v>17262.8532588136</v>
      </c>
      <c r="N69" s="40">
        <f t="shared" si="22"/>
        <v>15848.741463280732</v>
      </c>
      <c r="O69" s="40">
        <f t="shared" si="22"/>
        <v>15626.617205528626</v>
      </c>
      <c r="P69" s="40">
        <f t="shared" si="22"/>
        <v>13768.744710931007</v>
      </c>
      <c r="Q69" s="40">
        <f t="shared" si="22"/>
        <v>14552.379665626757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12633.393821208294</v>
      </c>
      <c r="C70" s="39">
        <f t="shared" si="23"/>
        <v>13078.867806585473</v>
      </c>
      <c r="D70" s="39">
        <f t="shared" si="23"/>
        <v>13586.934241595496</v>
      </c>
      <c r="E70" s="39">
        <f t="shared" si="23"/>
        <v>14094.102714203038</v>
      </c>
      <c r="F70" s="39">
        <f t="shared" si="23"/>
        <v>14411.171883236653</v>
      </c>
      <c r="G70" s="39">
        <f t="shared" si="23"/>
        <v>14685.595337854833</v>
      </c>
      <c r="H70" s="39">
        <f t="shared" si="23"/>
        <v>15456.557352523019</v>
      </c>
      <c r="I70" s="39">
        <f t="shared" si="23"/>
        <v>14927.632834019767</v>
      </c>
      <c r="J70" s="39">
        <f t="shared" si="23"/>
        <v>15374.380852261362</v>
      </c>
      <c r="K70" s="39">
        <f t="shared" si="23"/>
        <v>13879.545079642052</v>
      </c>
      <c r="L70" s="39">
        <f t="shared" si="23"/>
        <v>14258.884754984523</v>
      </c>
      <c r="M70" s="39">
        <f t="shared" si="23"/>
        <v>14622.565019316422</v>
      </c>
      <c r="N70" s="39">
        <f t="shared" si="23"/>
        <v>13393.808445413284</v>
      </c>
      <c r="O70" s="39">
        <f t="shared" si="23"/>
        <v>13035.752842353517</v>
      </c>
      <c r="P70" s="39">
        <f t="shared" si="23"/>
        <v>11296.892726929211</v>
      </c>
      <c r="Q70" s="39">
        <f t="shared" si="23"/>
        <v>11774.530508370164</v>
      </c>
    </row>
    <row r="71" spans="1:17" ht="11.45" customHeight="1" x14ac:dyDescent="0.25">
      <c r="A71" s="17" t="str">
        <f>$A$19</f>
        <v>Light duty vehicles</v>
      </c>
      <c r="B71" s="37">
        <f>TrRoad_emi!B$34</f>
        <v>4526.0481795736223</v>
      </c>
      <c r="C71" s="37">
        <f>TrRoad_emi!C$34</f>
        <v>4779.36106607085</v>
      </c>
      <c r="D71" s="37">
        <f>TrRoad_emi!D$34</f>
        <v>4924.6733206898998</v>
      </c>
      <c r="E71" s="37">
        <f>TrRoad_emi!E$34</f>
        <v>5130.9443447559006</v>
      </c>
      <c r="F71" s="37">
        <f>TrRoad_emi!F$34</f>
        <v>5388.2584664676533</v>
      </c>
      <c r="G71" s="37">
        <f>TrRoad_emi!G$34</f>
        <v>5444.3387423145168</v>
      </c>
      <c r="H71" s="37">
        <f>TrRoad_emi!H$34</f>
        <v>5381.1263310393751</v>
      </c>
      <c r="I71" s="37">
        <f>TrRoad_emi!I$34</f>
        <v>5249.985046445634</v>
      </c>
      <c r="J71" s="37">
        <f>TrRoad_emi!J$34</f>
        <v>5368.4669942558685</v>
      </c>
      <c r="K71" s="37">
        <f>TrRoad_emi!K$34</f>
        <v>4972.3441683144747</v>
      </c>
      <c r="L71" s="37">
        <f>TrRoad_emi!L$34</f>
        <v>5096.4135860425804</v>
      </c>
      <c r="M71" s="37">
        <f>TrRoad_emi!M$34</f>
        <v>5108.7356922410481</v>
      </c>
      <c r="N71" s="37">
        <f>TrRoad_emi!N$34</f>
        <v>4837.9020811119199</v>
      </c>
      <c r="O71" s="37">
        <f>TrRoad_emi!O$34</f>
        <v>4766.2971188096908</v>
      </c>
      <c r="P71" s="37">
        <f>TrRoad_emi!P$34</f>
        <v>4404.9975522984359</v>
      </c>
      <c r="Q71" s="37">
        <f>TrRoad_emi!Q$34</f>
        <v>4535.4211322591282</v>
      </c>
    </row>
    <row r="72" spans="1:17" ht="11.45" customHeight="1" x14ac:dyDescent="0.25">
      <c r="A72" s="17" t="str">
        <f>$A$20</f>
        <v>Heavy duty vehicles</v>
      </c>
      <c r="B72" s="37">
        <f>TrRoad_emi!B$40</f>
        <v>8107.3456416346708</v>
      </c>
      <c r="C72" s="37">
        <f>TrRoad_emi!C$40</f>
        <v>8299.5067405146219</v>
      </c>
      <c r="D72" s="37">
        <f>TrRoad_emi!D$40</f>
        <v>8662.2609209055954</v>
      </c>
      <c r="E72" s="37">
        <f>TrRoad_emi!E$40</f>
        <v>8963.1583694471374</v>
      </c>
      <c r="F72" s="37">
        <f>TrRoad_emi!F$40</f>
        <v>9022.913416768999</v>
      </c>
      <c r="G72" s="37">
        <f>TrRoad_emi!G$40</f>
        <v>9241.256595540317</v>
      </c>
      <c r="H72" s="37">
        <f>TrRoad_emi!H$40</f>
        <v>10075.431021483644</v>
      </c>
      <c r="I72" s="37">
        <f>TrRoad_emi!I$40</f>
        <v>9677.647787574133</v>
      </c>
      <c r="J72" s="37">
        <f>TrRoad_emi!J$40</f>
        <v>10005.913858005493</v>
      </c>
      <c r="K72" s="37">
        <f>TrRoad_emi!K$40</f>
        <v>8907.2009113275781</v>
      </c>
      <c r="L72" s="37">
        <f>TrRoad_emi!L$40</f>
        <v>9162.4711689419419</v>
      </c>
      <c r="M72" s="37">
        <f>TrRoad_emi!M$40</f>
        <v>9513.8293270753747</v>
      </c>
      <c r="N72" s="37">
        <f>TrRoad_emi!N$40</f>
        <v>8555.9063643013651</v>
      </c>
      <c r="O72" s="37">
        <f>TrRoad_emi!O$40</f>
        <v>8269.455723543826</v>
      </c>
      <c r="P72" s="37">
        <f>TrRoad_emi!P$40</f>
        <v>6891.8951746307757</v>
      </c>
      <c r="Q72" s="37">
        <f>TrRoad_emi!Q$40</f>
        <v>7239.109376111036</v>
      </c>
    </row>
    <row r="73" spans="1:17" ht="11.45" customHeight="1" x14ac:dyDescent="0.25">
      <c r="A73" s="19" t="str">
        <f>$A$21</f>
        <v>Rail transport</v>
      </c>
      <c r="B73" s="38">
        <f>TrRail_emi!B$15</f>
        <v>8.2075786244029416</v>
      </c>
      <c r="C73" s="38">
        <f>TrRail_emi!C$15</f>
        <v>7.6015338057007957</v>
      </c>
      <c r="D73" s="38">
        <f>TrRail_emi!D$15</f>
        <v>6.9896985391657678</v>
      </c>
      <c r="E73" s="38">
        <f>TrRail_emi!E$15</f>
        <v>8.0041785819958058</v>
      </c>
      <c r="F73" s="38">
        <f>TrRail_emi!F$15</f>
        <v>9.3768647660062694</v>
      </c>
      <c r="G73" s="38">
        <f>TrRail_emi!G$15</f>
        <v>8.7113933950201599</v>
      </c>
      <c r="H73" s="38">
        <f>TrRail_emi!H$15</f>
        <v>9.39863125006746</v>
      </c>
      <c r="I73" s="38">
        <f>TrRail_emi!I$15</f>
        <v>11.532169484765245</v>
      </c>
      <c r="J73" s="38">
        <f>TrRail_emi!J$15</f>
        <v>12.41974294465968</v>
      </c>
      <c r="K73" s="38">
        <f>TrRail_emi!K$15</f>
        <v>10.140542893115295</v>
      </c>
      <c r="L73" s="38">
        <f>TrRail_emi!L$15</f>
        <v>11.317349839698968</v>
      </c>
      <c r="M73" s="38">
        <f>TrRail_emi!M$15</f>
        <v>10.239220633954536</v>
      </c>
      <c r="N73" s="38">
        <f>TrRail_emi!N$15</f>
        <v>8.1307943247657644</v>
      </c>
      <c r="O73" s="38">
        <f>TrRail_emi!O$15</f>
        <v>8.151744838831851</v>
      </c>
      <c r="P73" s="38">
        <f>TrRail_emi!P$15</f>
        <v>8.4919650163930278</v>
      </c>
      <c r="Q73" s="38">
        <f>TrRail_emi!Q$15</f>
        <v>9.8754281629247025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1165.5738223564001</v>
      </c>
      <c r="C74" s="38">
        <f t="shared" si="24"/>
        <v>1300.6481083272904</v>
      </c>
      <c r="D74" s="38">
        <f t="shared" si="24"/>
        <v>1329.6928617172275</v>
      </c>
      <c r="E74" s="38">
        <f t="shared" si="24"/>
        <v>1380.3973295388639</v>
      </c>
      <c r="F74" s="38">
        <f t="shared" si="24"/>
        <v>1431.726737115232</v>
      </c>
      <c r="G74" s="38">
        <f t="shared" si="24"/>
        <v>1411.1266038684066</v>
      </c>
      <c r="H74" s="38">
        <f t="shared" si="24"/>
        <v>1413.186650054364</v>
      </c>
      <c r="I74" s="38">
        <f t="shared" si="24"/>
        <v>1472.7920496289394</v>
      </c>
      <c r="J74" s="38">
        <f t="shared" si="24"/>
        <v>1555.167738458176</v>
      </c>
      <c r="K74" s="38">
        <f t="shared" si="24"/>
        <v>1301.1063997748026</v>
      </c>
      <c r="L74" s="38">
        <f t="shared" si="24"/>
        <v>1482.2883454132054</v>
      </c>
      <c r="M74" s="38">
        <f t="shared" si="24"/>
        <v>1509.9535855579741</v>
      </c>
      <c r="N74" s="38">
        <f t="shared" si="24"/>
        <v>1415.3257314540915</v>
      </c>
      <c r="O74" s="38">
        <f t="shared" si="24"/>
        <v>1487.9583384202874</v>
      </c>
      <c r="P74" s="38">
        <f t="shared" si="24"/>
        <v>1510.9542915061809</v>
      </c>
      <c r="Q74" s="38">
        <f t="shared" si="24"/>
        <v>1590.9694807430237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82.043739581678892</v>
      </c>
      <c r="C75" s="37">
        <f>TrAvia_emi!C$13</f>
        <v>116.36117963055742</v>
      </c>
      <c r="D75" s="37">
        <f>TrAvia_emi!D$13</f>
        <v>105.18784299286143</v>
      </c>
      <c r="E75" s="37">
        <f>TrAvia_emi!E$13</f>
        <v>101.25089787130737</v>
      </c>
      <c r="F75" s="37">
        <f>TrAvia_emi!F$13</f>
        <v>82.039911371357164</v>
      </c>
      <c r="G75" s="37">
        <f>TrAvia_emi!G$13</f>
        <v>58.621867671311215</v>
      </c>
      <c r="H75" s="37">
        <f>TrAvia_emi!H$13</f>
        <v>54.737012478310945</v>
      </c>
      <c r="I75" s="37">
        <f>TrAvia_emi!I$13</f>
        <v>57.19178589261729</v>
      </c>
      <c r="J75" s="37">
        <f>TrAvia_emi!J$13</f>
        <v>65.370209691004362</v>
      </c>
      <c r="K75" s="37">
        <f>TrAvia_emi!K$13</f>
        <v>63.937273721908305</v>
      </c>
      <c r="L75" s="37">
        <f>TrAvia_emi!L$13</f>
        <v>130.65223334212888</v>
      </c>
      <c r="M75" s="37">
        <f>TrAvia_emi!M$13</f>
        <v>111.5447224763514</v>
      </c>
      <c r="N75" s="37">
        <f>TrAvia_emi!N$13</f>
        <v>97.756594579698586</v>
      </c>
      <c r="O75" s="37">
        <f>TrAvia_emi!O$13</f>
        <v>98.949749861575199</v>
      </c>
      <c r="P75" s="37">
        <f>TrAvia_emi!P$13</f>
        <v>100.85667979530791</v>
      </c>
      <c r="Q75" s="37">
        <f>TrAvia_emi!Q$13</f>
        <v>95.941814797546556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1083.5300827747212</v>
      </c>
      <c r="C76" s="37">
        <f>TrAvia_emi!C$14</f>
        <v>1184.286928696733</v>
      </c>
      <c r="D76" s="37">
        <f>TrAvia_emi!D$14</f>
        <v>1224.505018724366</v>
      </c>
      <c r="E76" s="37">
        <f>TrAvia_emi!E$14</f>
        <v>1279.1464316675565</v>
      </c>
      <c r="F76" s="37">
        <f>TrAvia_emi!F$14</f>
        <v>1349.6868257438748</v>
      </c>
      <c r="G76" s="37">
        <f>TrAvia_emi!G$14</f>
        <v>1352.5047361970953</v>
      </c>
      <c r="H76" s="37">
        <f>TrAvia_emi!H$14</f>
        <v>1358.449637576053</v>
      </c>
      <c r="I76" s="37">
        <f>TrAvia_emi!I$14</f>
        <v>1415.6002637363222</v>
      </c>
      <c r="J76" s="37">
        <f>TrAvia_emi!J$14</f>
        <v>1489.7975287671716</v>
      </c>
      <c r="K76" s="37">
        <f>TrAvia_emi!K$14</f>
        <v>1237.1691260528944</v>
      </c>
      <c r="L76" s="37">
        <f>TrAvia_emi!L$14</f>
        <v>1351.6361120710765</v>
      </c>
      <c r="M76" s="37">
        <f>TrAvia_emi!M$14</f>
        <v>1398.4088630816227</v>
      </c>
      <c r="N76" s="37">
        <f>TrAvia_emi!N$14</f>
        <v>1317.5691368743928</v>
      </c>
      <c r="O76" s="37">
        <f>TrAvia_emi!O$14</f>
        <v>1389.0085885587123</v>
      </c>
      <c r="P76" s="37">
        <f>TrAvia_emi!P$14</f>
        <v>1410.097611710873</v>
      </c>
      <c r="Q76" s="37">
        <f>TrAvia_emi!Q$14</f>
        <v>1495.0276659454771</v>
      </c>
    </row>
    <row r="77" spans="1:17" ht="11.45" customHeight="1" x14ac:dyDescent="0.25">
      <c r="A77" s="19" t="s">
        <v>32</v>
      </c>
      <c r="B77" s="38">
        <f t="shared" ref="B77:Q77" si="25">B78+B79</f>
        <v>749.88935377210407</v>
      </c>
      <c r="C77" s="38">
        <f t="shared" si="25"/>
        <v>778.39107539684414</v>
      </c>
      <c r="D77" s="38">
        <f t="shared" si="25"/>
        <v>806.93615155795203</v>
      </c>
      <c r="E77" s="38">
        <f t="shared" si="25"/>
        <v>759.44674445421606</v>
      </c>
      <c r="F77" s="38">
        <f t="shared" si="25"/>
        <v>768.80512871604014</v>
      </c>
      <c r="G77" s="38">
        <f t="shared" si="25"/>
        <v>835.33006981927053</v>
      </c>
      <c r="H77" s="38">
        <f t="shared" si="25"/>
        <v>876.42695104146014</v>
      </c>
      <c r="I77" s="38">
        <f t="shared" si="25"/>
        <v>949.32222081933605</v>
      </c>
      <c r="J77" s="38">
        <f t="shared" si="25"/>
        <v>971.36323108718398</v>
      </c>
      <c r="K77" s="38">
        <f t="shared" si="25"/>
        <v>987.18671486214009</v>
      </c>
      <c r="L77" s="38">
        <f t="shared" si="25"/>
        <v>1107.4262796839796</v>
      </c>
      <c r="M77" s="38">
        <f t="shared" si="25"/>
        <v>1120.0954333052518</v>
      </c>
      <c r="N77" s="38">
        <f t="shared" si="25"/>
        <v>1031.47649208859</v>
      </c>
      <c r="O77" s="38">
        <f t="shared" si="25"/>
        <v>1094.7542799159901</v>
      </c>
      <c r="P77" s="38">
        <f t="shared" si="25"/>
        <v>952.40572747922056</v>
      </c>
      <c r="Q77" s="38">
        <f t="shared" si="25"/>
        <v>1177.0042483506445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2.5783954860360034</v>
      </c>
      <c r="C78" s="37">
        <f>TrNavi_emi!C$8</f>
        <v>3.2815873855886379</v>
      </c>
      <c r="D78" s="37">
        <f>TrNavi_emi!D$8</f>
        <v>3.8767370238916241</v>
      </c>
      <c r="E78" s="37">
        <f>TrNavi_emi!E$8</f>
        <v>4.2322178072164913</v>
      </c>
      <c r="F78" s="37">
        <f>TrNavi_emi!F$8</f>
        <v>4.2552322161912812</v>
      </c>
      <c r="G78" s="37">
        <f>TrNavi_emi!G$8</f>
        <v>5.0148580234287232</v>
      </c>
      <c r="H78" s="37">
        <f>TrNavi_emi!H$8</f>
        <v>5.5819573467430281</v>
      </c>
      <c r="I78" s="37">
        <f>TrNavi_emi!I$8</f>
        <v>5.6791015066563366</v>
      </c>
      <c r="J78" s="37">
        <f>TrNavi_emi!J$8</f>
        <v>6.2395790136437501</v>
      </c>
      <c r="K78" s="37">
        <f>TrNavi_emi!K$8</f>
        <v>8.0840533882861383</v>
      </c>
      <c r="L78" s="37">
        <f>TrNavi_emi!L$8</f>
        <v>8.1597231257799816</v>
      </c>
      <c r="M78" s="37">
        <f>TrNavi_emi!M$8</f>
        <v>8.4319354870837682</v>
      </c>
      <c r="N78" s="37">
        <f>TrNavi_emi!N$8</f>
        <v>7.667975977443815</v>
      </c>
      <c r="O78" s="37">
        <f>TrNavi_emi!O$8</f>
        <v>7.9693835699366407</v>
      </c>
      <c r="P78" s="37">
        <f>TrNavi_emi!P$8</f>
        <v>6.979858275483358</v>
      </c>
      <c r="Q78" s="37">
        <f>TrNavi_emi!Q$8</f>
        <v>9.0650942479030405</v>
      </c>
    </row>
    <row r="79" spans="1:17" ht="11.45" customHeight="1" x14ac:dyDescent="0.25">
      <c r="A79" s="15" t="str">
        <f>$A$27</f>
        <v>Inland waterways</v>
      </c>
      <c r="B79" s="36">
        <f>TrNavi_emi!B$9</f>
        <v>747.31095828606806</v>
      </c>
      <c r="C79" s="36">
        <f>TrNavi_emi!C$9</f>
        <v>775.10948801125551</v>
      </c>
      <c r="D79" s="36">
        <f>TrNavi_emi!D$9</f>
        <v>803.05941453406035</v>
      </c>
      <c r="E79" s="36">
        <f>TrNavi_emi!E$9</f>
        <v>755.21452664699962</v>
      </c>
      <c r="F79" s="36">
        <f>TrNavi_emi!F$9</f>
        <v>764.54989649984884</v>
      </c>
      <c r="G79" s="36">
        <f>TrNavi_emi!G$9</f>
        <v>830.31521179584183</v>
      </c>
      <c r="H79" s="36">
        <f>TrNavi_emi!H$9</f>
        <v>870.84499369471712</v>
      </c>
      <c r="I79" s="36">
        <f>TrNavi_emi!I$9</f>
        <v>943.64311931267969</v>
      </c>
      <c r="J79" s="36">
        <f>TrNavi_emi!J$9</f>
        <v>965.12365207354026</v>
      </c>
      <c r="K79" s="36">
        <f>TrNavi_emi!K$9</f>
        <v>979.10266147385391</v>
      </c>
      <c r="L79" s="36">
        <f>TrNavi_emi!L$9</f>
        <v>1099.2665565581997</v>
      </c>
      <c r="M79" s="36">
        <f>TrNavi_emi!M$9</f>
        <v>1111.663497818168</v>
      </c>
      <c r="N79" s="36">
        <f>TrNavi_emi!N$9</f>
        <v>1023.8085161111461</v>
      </c>
      <c r="O79" s="36">
        <f>TrNavi_emi!O$9</f>
        <v>1086.7848963460535</v>
      </c>
      <c r="P79" s="36">
        <f>TrNavi_emi!P$9</f>
        <v>945.42586920373719</v>
      </c>
      <c r="Q79" s="36">
        <f>TrNavi_emi!Q$9</f>
        <v>1167.9391541027414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0.63434528771652032</v>
      </c>
      <c r="C85" s="31">
        <f t="shared" si="27"/>
        <v>0.63886275877448861</v>
      </c>
      <c r="D85" s="31">
        <f t="shared" si="27"/>
        <v>0.63388540249931302</v>
      </c>
      <c r="E85" s="31">
        <f t="shared" si="27"/>
        <v>0.64236063159746892</v>
      </c>
      <c r="F85" s="31">
        <f t="shared" si="27"/>
        <v>0.62843419604698159</v>
      </c>
      <c r="G85" s="31">
        <f t="shared" si="27"/>
        <v>0.61740860453097191</v>
      </c>
      <c r="H85" s="31">
        <f t="shared" si="27"/>
        <v>0.63929329373417565</v>
      </c>
      <c r="I85" s="31">
        <f t="shared" si="27"/>
        <v>0.60182165145446842</v>
      </c>
      <c r="J85" s="31">
        <f t="shared" si="27"/>
        <v>0.59984737512272301</v>
      </c>
      <c r="K85" s="31">
        <f t="shared" si="27"/>
        <v>0.61093766993618759</v>
      </c>
      <c r="L85" s="31">
        <f t="shared" si="27"/>
        <v>0.61232645149064757</v>
      </c>
      <c r="M85" s="31">
        <f t="shared" si="27"/>
        <v>0.59743134188424973</v>
      </c>
      <c r="N85" s="31">
        <f t="shared" si="27"/>
        <v>0.58041251341984745</v>
      </c>
      <c r="O85" s="31">
        <f t="shared" si="27"/>
        <v>0.57885127692572813</v>
      </c>
      <c r="P85" s="31">
        <f t="shared" si="27"/>
        <v>0.57077828365708805</v>
      </c>
      <c r="Q85" s="31">
        <f t="shared" si="27"/>
        <v>0.55781259197257493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1.4566190873644878E-2</v>
      </c>
      <c r="C86" s="29">
        <f t="shared" si="28"/>
        <v>1.517727030715176E-2</v>
      </c>
      <c r="D86" s="29">
        <f t="shared" si="28"/>
        <v>1.5353733991325452E-2</v>
      </c>
      <c r="E86" s="29">
        <f t="shared" si="28"/>
        <v>1.5475630427241741E-2</v>
      </c>
      <c r="F86" s="29">
        <f t="shared" si="28"/>
        <v>1.3981601285597306E-2</v>
      </c>
      <c r="G86" s="29">
        <f t="shared" si="28"/>
        <v>1.4531118107088011E-2</v>
      </c>
      <c r="H86" s="29">
        <f t="shared" si="28"/>
        <v>1.6187250801231325E-2</v>
      </c>
      <c r="I86" s="29">
        <f t="shared" si="28"/>
        <v>1.669696987614713E-2</v>
      </c>
      <c r="J86" s="29">
        <f t="shared" si="28"/>
        <v>1.8340081189920282E-2</v>
      </c>
      <c r="K86" s="29">
        <f t="shared" si="28"/>
        <v>1.958957252055207E-2</v>
      </c>
      <c r="L86" s="29">
        <f t="shared" si="28"/>
        <v>2.0313760539644524E-2</v>
      </c>
      <c r="M86" s="29">
        <f t="shared" si="28"/>
        <v>2.0269628129696154E-2</v>
      </c>
      <c r="N86" s="29">
        <f t="shared" si="28"/>
        <v>1.9813469890546779E-2</v>
      </c>
      <c r="O86" s="29">
        <f t="shared" si="28"/>
        <v>1.8898331638455997E-2</v>
      </c>
      <c r="P86" s="29">
        <f t="shared" si="28"/>
        <v>1.8083167556273275E-2</v>
      </c>
      <c r="Q86" s="29">
        <f t="shared" si="28"/>
        <v>1.8854687735792804E-2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0.6001404371887239</v>
      </c>
      <c r="C87" s="29">
        <f t="shared" si="29"/>
        <v>0.60376365354890982</v>
      </c>
      <c r="D87" s="29">
        <f t="shared" si="29"/>
        <v>0.60017073699840473</v>
      </c>
      <c r="E87" s="29">
        <f t="shared" si="29"/>
        <v>0.60775050617557413</v>
      </c>
      <c r="F87" s="29">
        <f t="shared" si="29"/>
        <v>0.59597504645959309</v>
      </c>
      <c r="G87" s="29">
        <f t="shared" si="29"/>
        <v>0.58413253196691262</v>
      </c>
      <c r="H87" s="29">
        <f t="shared" si="29"/>
        <v>0.6032915362917789</v>
      </c>
      <c r="I87" s="29">
        <f t="shared" si="29"/>
        <v>0.56624452496512023</v>
      </c>
      <c r="J87" s="29">
        <f t="shared" si="29"/>
        <v>0.56219921887638769</v>
      </c>
      <c r="K87" s="29">
        <f t="shared" si="29"/>
        <v>0.57235836760626169</v>
      </c>
      <c r="L87" s="29">
        <f t="shared" si="29"/>
        <v>0.57276402662871118</v>
      </c>
      <c r="M87" s="29">
        <f t="shared" si="29"/>
        <v>0.55780802901322979</v>
      </c>
      <c r="N87" s="29">
        <f t="shared" si="29"/>
        <v>0.54316538068011144</v>
      </c>
      <c r="O87" s="29">
        <f t="shared" si="29"/>
        <v>0.5426130603894429</v>
      </c>
      <c r="P87" s="29">
        <f t="shared" si="29"/>
        <v>0.53588771943540603</v>
      </c>
      <c r="Q87" s="29">
        <f t="shared" si="29"/>
        <v>0.52070571753215578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1.9638659654151701E-2</v>
      </c>
      <c r="C88" s="29">
        <f t="shared" si="30"/>
        <v>1.9921834918427018E-2</v>
      </c>
      <c r="D88" s="29">
        <f t="shared" si="30"/>
        <v>1.8360931509582932E-2</v>
      </c>
      <c r="E88" s="29">
        <f t="shared" si="30"/>
        <v>1.9134494994653077E-2</v>
      </c>
      <c r="F88" s="29">
        <f t="shared" si="30"/>
        <v>1.8477548301791144E-2</v>
      </c>
      <c r="G88" s="29">
        <f t="shared" si="30"/>
        <v>1.8744954456971271E-2</v>
      </c>
      <c r="H88" s="29">
        <f t="shared" si="30"/>
        <v>1.9814506641165276E-2</v>
      </c>
      <c r="I88" s="29">
        <f t="shared" si="30"/>
        <v>1.8880156613201096E-2</v>
      </c>
      <c r="J88" s="29">
        <f t="shared" si="30"/>
        <v>1.9308075056415155E-2</v>
      </c>
      <c r="K88" s="29">
        <f t="shared" si="30"/>
        <v>1.8989729809373673E-2</v>
      </c>
      <c r="L88" s="29">
        <f t="shared" si="30"/>
        <v>1.9248664322291942E-2</v>
      </c>
      <c r="M88" s="29">
        <f t="shared" si="30"/>
        <v>1.9353684741323832E-2</v>
      </c>
      <c r="N88" s="29">
        <f t="shared" si="30"/>
        <v>1.743366284918936E-2</v>
      </c>
      <c r="O88" s="29">
        <f t="shared" si="30"/>
        <v>1.7339884897829231E-2</v>
      </c>
      <c r="P88" s="29">
        <f t="shared" si="30"/>
        <v>1.6807396665408723E-2</v>
      </c>
      <c r="Q88" s="29">
        <f t="shared" si="30"/>
        <v>1.825218670462633E-2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6.5225195423506327E-2</v>
      </c>
      <c r="C89" s="30">
        <f t="shared" si="31"/>
        <v>6.4285142386850402E-2</v>
      </c>
      <c r="D89" s="30">
        <f t="shared" si="31"/>
        <v>6.2229348310483878E-2</v>
      </c>
      <c r="E89" s="30">
        <f t="shared" si="31"/>
        <v>6.0461602097468599E-2</v>
      </c>
      <c r="F89" s="30">
        <f t="shared" si="31"/>
        <v>5.9897308312044262E-2</v>
      </c>
      <c r="G89" s="30">
        <f t="shared" si="31"/>
        <v>6.2415057291102791E-2</v>
      </c>
      <c r="H89" s="30">
        <f t="shared" si="31"/>
        <v>6.7939594550127699E-2</v>
      </c>
      <c r="I89" s="30">
        <f t="shared" si="31"/>
        <v>6.5148510669254089E-2</v>
      </c>
      <c r="J89" s="30">
        <f t="shared" si="31"/>
        <v>6.5659985911521113E-2</v>
      </c>
      <c r="K89" s="30">
        <f t="shared" si="31"/>
        <v>6.7602820835657773E-2</v>
      </c>
      <c r="L89" s="30">
        <f t="shared" si="31"/>
        <v>7.0518790613969318E-2</v>
      </c>
      <c r="M89" s="30">
        <f t="shared" si="31"/>
        <v>7.0957907435271042E-2</v>
      </c>
      <c r="N89" s="30">
        <f t="shared" si="31"/>
        <v>7.226833069176157E-2</v>
      </c>
      <c r="O89" s="30">
        <f t="shared" si="31"/>
        <v>7.4254990990743605E-2</v>
      </c>
      <c r="P89" s="30">
        <f t="shared" si="31"/>
        <v>7.7103905145712914E-2</v>
      </c>
      <c r="Q89" s="30">
        <f t="shared" si="31"/>
        <v>6.8917059993640034E-2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2.846317664400562E-3</v>
      </c>
      <c r="C90" s="29">
        <f t="shared" si="32"/>
        <v>2.9195597464838079E-3</v>
      </c>
      <c r="D90" s="29">
        <f t="shared" si="32"/>
        <v>2.7616680730830042E-3</v>
      </c>
      <c r="E90" s="29">
        <f t="shared" si="32"/>
        <v>2.856338514173939E-3</v>
      </c>
      <c r="F90" s="29">
        <f t="shared" si="32"/>
        <v>2.8590368801033853E-3</v>
      </c>
      <c r="G90" s="29">
        <f t="shared" si="32"/>
        <v>2.9301093281012686E-3</v>
      </c>
      <c r="H90" s="29">
        <f t="shared" si="32"/>
        <v>3.1713565762082679E-3</v>
      </c>
      <c r="I90" s="29">
        <f t="shared" si="32"/>
        <v>3.0252454135041725E-3</v>
      </c>
      <c r="J90" s="29">
        <f t="shared" si="32"/>
        <v>3.1564360197061264E-3</v>
      </c>
      <c r="K90" s="29">
        <f t="shared" si="32"/>
        <v>3.2271753198611997E-3</v>
      </c>
      <c r="L90" s="29">
        <f t="shared" si="32"/>
        <v>3.3917999757916545E-3</v>
      </c>
      <c r="M90" s="29">
        <f t="shared" si="32"/>
        <v>3.4376405438427647E-3</v>
      </c>
      <c r="N90" s="29">
        <f t="shared" si="32"/>
        <v>3.1731840914304616E-3</v>
      </c>
      <c r="O90" s="29">
        <f t="shared" si="32"/>
        <v>3.1853684181400721E-3</v>
      </c>
      <c r="P90" s="29">
        <f t="shared" si="32"/>
        <v>3.1540687854890092E-3</v>
      </c>
      <c r="Q90" s="29">
        <f t="shared" si="32"/>
        <v>3.425197459072373E-3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6.1898255013518769E-2</v>
      </c>
      <c r="C91" s="29">
        <f t="shared" si="33"/>
        <v>6.055118392689314E-2</v>
      </c>
      <c r="D91" s="29">
        <f t="shared" si="33"/>
        <v>5.863110382868604E-2</v>
      </c>
      <c r="E91" s="29">
        <f t="shared" si="33"/>
        <v>5.4843139448451532E-2</v>
      </c>
      <c r="F91" s="29">
        <f t="shared" si="33"/>
        <v>5.4455450815028256E-2</v>
      </c>
      <c r="G91" s="29">
        <f t="shared" si="33"/>
        <v>5.6788045748880092E-2</v>
      </c>
      <c r="H91" s="29">
        <f t="shared" si="33"/>
        <v>6.1780314351609467E-2</v>
      </c>
      <c r="I91" s="29">
        <f t="shared" si="33"/>
        <v>5.9078939852711634E-2</v>
      </c>
      <c r="J91" s="29">
        <f t="shared" si="33"/>
        <v>5.9187721845788945E-2</v>
      </c>
      <c r="K91" s="29">
        <f t="shared" si="33"/>
        <v>6.0795960578272773E-2</v>
      </c>
      <c r="L91" s="29">
        <f t="shared" si="33"/>
        <v>6.5994967423273473E-2</v>
      </c>
      <c r="M91" s="29">
        <f t="shared" si="33"/>
        <v>6.6342071262279853E-2</v>
      </c>
      <c r="N91" s="29">
        <f t="shared" si="33"/>
        <v>6.7835407277923407E-2</v>
      </c>
      <c r="O91" s="29">
        <f t="shared" si="33"/>
        <v>6.9714955853749566E-2</v>
      </c>
      <c r="P91" s="29">
        <f t="shared" si="33"/>
        <v>7.3055266982609585E-2</v>
      </c>
      <c r="Q91" s="29">
        <f t="shared" si="33"/>
        <v>6.1769332426456644E-2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4.8062274558700072E-4</v>
      </c>
      <c r="C92" s="29">
        <f t="shared" si="34"/>
        <v>8.1439871347345884E-4</v>
      </c>
      <c r="D92" s="29">
        <f t="shared" si="34"/>
        <v>8.3657640871483596E-4</v>
      </c>
      <c r="E92" s="29">
        <f t="shared" si="34"/>
        <v>2.7621241348431292E-3</v>
      </c>
      <c r="F92" s="29">
        <f t="shared" si="34"/>
        <v>2.5828206169126165E-3</v>
      </c>
      <c r="G92" s="29">
        <f t="shared" si="34"/>
        <v>2.6969022141214312E-3</v>
      </c>
      <c r="H92" s="29">
        <f t="shared" si="34"/>
        <v>2.9879236223099592E-3</v>
      </c>
      <c r="I92" s="29">
        <f t="shared" si="34"/>
        <v>3.0443254030382808E-3</v>
      </c>
      <c r="J92" s="29">
        <f t="shared" si="34"/>
        <v>3.3158280460260413E-3</v>
      </c>
      <c r="K92" s="29">
        <f t="shared" si="34"/>
        <v>3.5796849375237831E-3</v>
      </c>
      <c r="L92" s="29">
        <f t="shared" si="34"/>
        <v>1.1320232149041795E-3</v>
      </c>
      <c r="M92" s="29">
        <f t="shared" si="34"/>
        <v>1.1781956291484427E-3</v>
      </c>
      <c r="N92" s="29">
        <f t="shared" si="34"/>
        <v>1.2597393224077023E-3</v>
      </c>
      <c r="O92" s="29">
        <f t="shared" si="34"/>
        <v>1.3546667188539742E-3</v>
      </c>
      <c r="P92" s="29">
        <f t="shared" si="34"/>
        <v>8.9456937761430561E-4</v>
      </c>
      <c r="Q92" s="29">
        <f t="shared" si="34"/>
        <v>3.7225301081110192E-3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0.30042951685997327</v>
      </c>
      <c r="C93" s="30">
        <f t="shared" si="35"/>
        <v>0.29685209883866098</v>
      </c>
      <c r="D93" s="30">
        <f t="shared" si="35"/>
        <v>0.3038852491902031</v>
      </c>
      <c r="E93" s="30">
        <f t="shared" si="35"/>
        <v>0.29717776630506249</v>
      </c>
      <c r="F93" s="30">
        <f t="shared" si="35"/>
        <v>0.3116684956409741</v>
      </c>
      <c r="G93" s="30">
        <f t="shared" si="35"/>
        <v>0.32017633817792523</v>
      </c>
      <c r="H93" s="30">
        <f t="shared" si="35"/>
        <v>0.29276711171569664</v>
      </c>
      <c r="I93" s="30">
        <f t="shared" si="35"/>
        <v>0.33302983787627749</v>
      </c>
      <c r="J93" s="30">
        <f t="shared" si="35"/>
        <v>0.33449263896575587</v>
      </c>
      <c r="K93" s="30">
        <f t="shared" si="35"/>
        <v>0.32145950922815469</v>
      </c>
      <c r="L93" s="30">
        <f t="shared" si="35"/>
        <v>0.31715475789538311</v>
      </c>
      <c r="M93" s="30">
        <f t="shared" si="35"/>
        <v>0.33161075068047935</v>
      </c>
      <c r="N93" s="30">
        <f t="shared" si="35"/>
        <v>0.34731915588839091</v>
      </c>
      <c r="O93" s="30">
        <f t="shared" si="35"/>
        <v>0.34689373208352836</v>
      </c>
      <c r="P93" s="30">
        <f t="shared" si="35"/>
        <v>0.35211781119719898</v>
      </c>
      <c r="Q93" s="30">
        <f t="shared" si="35"/>
        <v>0.373270348033785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5.5511316661636105E-2</v>
      </c>
      <c r="C95" s="29">
        <f t="shared" si="37"/>
        <v>5.5146978912323397E-2</v>
      </c>
      <c r="D95" s="29">
        <f t="shared" si="37"/>
        <v>5.5353175414279511E-2</v>
      </c>
      <c r="E95" s="29">
        <f t="shared" si="37"/>
        <v>5.4231015319423946E-2</v>
      </c>
      <c r="F95" s="29">
        <f t="shared" si="37"/>
        <v>5.3252563993557663E-2</v>
      </c>
      <c r="G95" s="29">
        <f t="shared" si="37"/>
        <v>5.5801815414208346E-2</v>
      </c>
      <c r="H95" s="29">
        <f t="shared" si="37"/>
        <v>6.2130019006126837E-2</v>
      </c>
      <c r="I95" s="29">
        <f t="shared" si="37"/>
        <v>5.9645651162660393E-2</v>
      </c>
      <c r="J95" s="29">
        <f t="shared" si="37"/>
        <v>5.7458295770787149E-2</v>
      </c>
      <c r="K95" s="29">
        <f t="shared" si="37"/>
        <v>5.4168830813429263E-2</v>
      </c>
      <c r="L95" s="29">
        <f t="shared" si="37"/>
        <v>5.6866711430779683E-2</v>
      </c>
      <c r="M95" s="29">
        <f t="shared" si="37"/>
        <v>6.3439043789444372E-2</v>
      </c>
      <c r="N95" s="29">
        <f t="shared" si="37"/>
        <v>6.4914671522184011E-2</v>
      </c>
      <c r="O95" s="29">
        <f t="shared" si="37"/>
        <v>6.5535731013666096E-2</v>
      </c>
      <c r="P95" s="29">
        <f t="shared" si="37"/>
        <v>6.919613912777009E-2</v>
      </c>
      <c r="Q95" s="29">
        <f t="shared" si="37"/>
        <v>7.454076927028494E-2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0.24491820019833715</v>
      </c>
      <c r="C96" s="29">
        <f t="shared" si="38"/>
        <v>0.24170511992633756</v>
      </c>
      <c r="D96" s="29">
        <f t="shared" si="38"/>
        <v>0.24853207377592354</v>
      </c>
      <c r="E96" s="29">
        <f t="shared" si="38"/>
        <v>0.24294675098563856</v>
      </c>
      <c r="F96" s="29">
        <f t="shared" si="38"/>
        <v>0.25841593164741639</v>
      </c>
      <c r="G96" s="29">
        <f t="shared" si="38"/>
        <v>0.26437452276371692</v>
      </c>
      <c r="H96" s="29">
        <f t="shared" si="38"/>
        <v>0.23063709270956981</v>
      </c>
      <c r="I96" s="29">
        <f t="shared" si="38"/>
        <v>0.27338418671361708</v>
      </c>
      <c r="J96" s="29">
        <f t="shared" si="38"/>
        <v>0.27703434319496872</v>
      </c>
      <c r="K96" s="29">
        <f t="shared" si="38"/>
        <v>0.26729067841472542</v>
      </c>
      <c r="L96" s="29">
        <f t="shared" si="38"/>
        <v>0.26028804646460346</v>
      </c>
      <c r="M96" s="29">
        <f t="shared" si="38"/>
        <v>0.26817170689103498</v>
      </c>
      <c r="N96" s="29">
        <f t="shared" si="38"/>
        <v>0.28240448436620696</v>
      </c>
      <c r="O96" s="29">
        <f t="shared" si="38"/>
        <v>0.28135800106986225</v>
      </c>
      <c r="P96" s="29">
        <f t="shared" si="38"/>
        <v>0.28292167206942892</v>
      </c>
      <c r="Q96" s="29">
        <f t="shared" si="38"/>
        <v>0.29872957876350009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0.49223663640683252</v>
      </c>
      <c r="C98" s="31">
        <f t="shared" si="40"/>
        <v>0.49362999347870207</v>
      </c>
      <c r="D98" s="31">
        <f t="shared" si="40"/>
        <v>0.4989836092397974</v>
      </c>
      <c r="E98" s="31">
        <f t="shared" si="40"/>
        <v>0.51403344657660577</v>
      </c>
      <c r="F98" s="31">
        <f t="shared" si="40"/>
        <v>0.50853754223970238</v>
      </c>
      <c r="G98" s="31">
        <f t="shared" si="40"/>
        <v>0.50480187228167162</v>
      </c>
      <c r="H98" s="31">
        <f t="shared" si="40"/>
        <v>0.50286536458452546</v>
      </c>
      <c r="I98" s="31">
        <f t="shared" si="40"/>
        <v>0.47918720959117656</v>
      </c>
      <c r="J98" s="31">
        <f t="shared" si="40"/>
        <v>0.48701018745697577</v>
      </c>
      <c r="K98" s="31">
        <f t="shared" si="40"/>
        <v>0.52553421518228738</v>
      </c>
      <c r="L98" s="31">
        <f t="shared" si="40"/>
        <v>0.48035701834314259</v>
      </c>
      <c r="M98" s="31">
        <f t="shared" si="40"/>
        <v>0.4784449858542798</v>
      </c>
      <c r="N98" s="31">
        <f t="shared" si="40"/>
        <v>0.46460897068287915</v>
      </c>
      <c r="O98" s="31">
        <f t="shared" si="40"/>
        <v>0.47828235322796753</v>
      </c>
      <c r="P98" s="31">
        <f t="shared" si="40"/>
        <v>0.47556374529635909</v>
      </c>
      <c r="Q98" s="31">
        <f t="shared" si="40"/>
        <v>0.47719927260491468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3.1651486186390854E-2</v>
      </c>
      <c r="C99" s="29">
        <f t="shared" si="41"/>
        <v>3.4480921255387473E-2</v>
      </c>
      <c r="D99" s="29">
        <f t="shared" si="41"/>
        <v>3.6331626955144844E-2</v>
      </c>
      <c r="E99" s="29">
        <f t="shared" si="41"/>
        <v>3.7866359932505894E-2</v>
      </c>
      <c r="F99" s="29">
        <f t="shared" si="41"/>
        <v>3.6192750337750663E-2</v>
      </c>
      <c r="G99" s="29">
        <f t="shared" si="41"/>
        <v>3.7752895551933077E-2</v>
      </c>
      <c r="H99" s="29">
        <f t="shared" si="41"/>
        <v>3.7179540877012744E-2</v>
      </c>
      <c r="I99" s="29">
        <f t="shared" si="41"/>
        <v>3.5797619745347231E-2</v>
      </c>
      <c r="J99" s="29">
        <f t="shared" si="41"/>
        <v>3.6091626727832039E-2</v>
      </c>
      <c r="K99" s="29">
        <f t="shared" si="41"/>
        <v>3.9131636223468554E-2</v>
      </c>
      <c r="L99" s="29">
        <f t="shared" si="41"/>
        <v>3.5885874941534161E-2</v>
      </c>
      <c r="M99" s="29">
        <f t="shared" si="41"/>
        <v>3.6199968571878391E-2</v>
      </c>
      <c r="N99" s="29">
        <f t="shared" si="41"/>
        <v>3.5343980613927115E-2</v>
      </c>
      <c r="O99" s="29">
        <f t="shared" si="41"/>
        <v>3.3418337596047801E-2</v>
      </c>
      <c r="P99" s="29">
        <f t="shared" si="41"/>
        <v>3.1354728216094363E-2</v>
      </c>
      <c r="Q99" s="29">
        <f t="shared" si="41"/>
        <v>3.2146626787235115E-2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0.46058515022044166</v>
      </c>
      <c r="C100" s="29">
        <f t="shared" si="42"/>
        <v>0.45914907222331458</v>
      </c>
      <c r="D100" s="29">
        <f t="shared" si="42"/>
        <v>0.46265198228465254</v>
      </c>
      <c r="E100" s="29">
        <f t="shared" si="42"/>
        <v>0.47616708664409985</v>
      </c>
      <c r="F100" s="29">
        <f t="shared" si="42"/>
        <v>0.47234479190195161</v>
      </c>
      <c r="G100" s="29">
        <f t="shared" si="42"/>
        <v>0.46704897672973861</v>
      </c>
      <c r="H100" s="29">
        <f t="shared" si="42"/>
        <v>0.46568582370751277</v>
      </c>
      <c r="I100" s="29">
        <f t="shared" si="42"/>
        <v>0.44338958984582938</v>
      </c>
      <c r="J100" s="29">
        <f t="shared" si="42"/>
        <v>0.45091856072914377</v>
      </c>
      <c r="K100" s="29">
        <f t="shared" si="42"/>
        <v>0.48640257895881878</v>
      </c>
      <c r="L100" s="29">
        <f t="shared" si="42"/>
        <v>0.44447114340160843</v>
      </c>
      <c r="M100" s="29">
        <f t="shared" si="42"/>
        <v>0.4422450172824014</v>
      </c>
      <c r="N100" s="29">
        <f t="shared" si="42"/>
        <v>0.42926499006895202</v>
      </c>
      <c r="O100" s="29">
        <f t="shared" si="42"/>
        <v>0.44486401563191968</v>
      </c>
      <c r="P100" s="29">
        <f t="shared" si="42"/>
        <v>0.44420901708026472</v>
      </c>
      <c r="Q100" s="29">
        <f t="shared" si="42"/>
        <v>0.44505264581767962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4.6553231279981434E-2</v>
      </c>
      <c r="C101" s="30">
        <f t="shared" si="43"/>
        <v>4.3759450338938376E-2</v>
      </c>
      <c r="D101" s="30">
        <f t="shared" si="43"/>
        <v>4.1289340429027994E-2</v>
      </c>
      <c r="E101" s="30">
        <f t="shared" si="43"/>
        <v>4.7822191323312509E-2</v>
      </c>
      <c r="F101" s="30">
        <f t="shared" si="43"/>
        <v>5.3691540459261826E-2</v>
      </c>
      <c r="G101" s="30">
        <f t="shared" si="43"/>
        <v>5.5064251314961482E-2</v>
      </c>
      <c r="H101" s="30">
        <f t="shared" si="43"/>
        <v>5.8476617439080843E-2</v>
      </c>
      <c r="I101" s="30">
        <f t="shared" si="43"/>
        <v>6.4009120594282515E-2</v>
      </c>
      <c r="J101" s="30">
        <f t="shared" si="43"/>
        <v>6.1304981572101659E-2</v>
      </c>
      <c r="K101" s="30">
        <f t="shared" si="43"/>
        <v>5.5391833725786058E-2</v>
      </c>
      <c r="L101" s="30">
        <f t="shared" si="43"/>
        <v>5.3558124091440132E-2</v>
      </c>
      <c r="M101" s="30">
        <f t="shared" si="43"/>
        <v>5.7399218072402385E-2</v>
      </c>
      <c r="N101" s="30">
        <f t="shared" si="43"/>
        <v>5.6212671889707883E-2</v>
      </c>
      <c r="O101" s="30">
        <f t="shared" si="43"/>
        <v>5.3017099667094468E-2</v>
      </c>
      <c r="P101" s="30">
        <f t="shared" si="43"/>
        <v>5.3169971408588076E-2</v>
      </c>
      <c r="Q101" s="30">
        <f t="shared" si="43"/>
        <v>5.6529740197332E-2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3.5538790418090417E-2</v>
      </c>
      <c r="C102" s="30">
        <f t="shared" si="44"/>
        <v>3.5629246099200859E-2</v>
      </c>
      <c r="D102" s="30">
        <f t="shared" si="44"/>
        <v>3.8110312810412959E-2</v>
      </c>
      <c r="E102" s="30">
        <f t="shared" si="44"/>
        <v>4.0223791397872806E-2</v>
      </c>
      <c r="F102" s="30">
        <f t="shared" si="44"/>
        <v>4.0181927360265539E-2</v>
      </c>
      <c r="G102" s="30">
        <f t="shared" si="44"/>
        <v>4.2325423007690405E-2</v>
      </c>
      <c r="H102" s="30">
        <f t="shared" si="44"/>
        <v>4.4767654838631883E-2</v>
      </c>
      <c r="I102" s="30">
        <f t="shared" si="44"/>
        <v>4.3105025306959241E-2</v>
      </c>
      <c r="J102" s="30">
        <f t="shared" si="44"/>
        <v>4.4421558129853385E-2</v>
      </c>
      <c r="K102" s="30">
        <f t="shared" si="44"/>
        <v>4.1391982843960166E-2</v>
      </c>
      <c r="L102" s="30">
        <f t="shared" si="44"/>
        <v>4.349652403253576E-2</v>
      </c>
      <c r="M102" s="30">
        <f t="shared" si="44"/>
        <v>4.429324129465801E-2</v>
      </c>
      <c r="N102" s="30">
        <f t="shared" si="44"/>
        <v>4.343933985024552E-2</v>
      </c>
      <c r="O102" s="30">
        <f t="shared" si="44"/>
        <v>4.2844521108658863E-2</v>
      </c>
      <c r="P102" s="30">
        <f t="shared" si="44"/>
        <v>4.468963845076962E-2</v>
      </c>
      <c r="Q102" s="30">
        <f t="shared" si="44"/>
        <v>4.5297284982741444E-2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6.2474176789887887E-4</v>
      </c>
      <c r="C103" s="29">
        <f t="shared" si="45"/>
        <v>8.3987576090192319E-4</v>
      </c>
      <c r="D103" s="29">
        <f t="shared" si="45"/>
        <v>7.9720252698804478E-4</v>
      </c>
      <c r="E103" s="29">
        <f t="shared" si="45"/>
        <v>7.3268428737521742E-4</v>
      </c>
      <c r="F103" s="29">
        <f t="shared" si="45"/>
        <v>5.3706815292660695E-4</v>
      </c>
      <c r="G103" s="29">
        <f t="shared" si="45"/>
        <v>3.6170070544139818E-4</v>
      </c>
      <c r="H103" s="29">
        <f t="shared" si="45"/>
        <v>3.429689767213495E-4</v>
      </c>
      <c r="I103" s="29">
        <f t="shared" si="45"/>
        <v>3.2805391751194253E-4</v>
      </c>
      <c r="J103" s="29">
        <f t="shared" si="45"/>
        <v>3.6519561200207989E-4</v>
      </c>
      <c r="K103" s="29">
        <f t="shared" si="45"/>
        <v>4.4574937911890029E-4</v>
      </c>
      <c r="L103" s="29">
        <f t="shared" si="45"/>
        <v>9.0275412048242121E-4</v>
      </c>
      <c r="M103" s="29">
        <f t="shared" si="45"/>
        <v>8.0513936860275288E-4</v>
      </c>
      <c r="N103" s="29">
        <f t="shared" si="45"/>
        <v>7.522637662627274E-4</v>
      </c>
      <c r="O103" s="29">
        <f t="shared" si="45"/>
        <v>7.6377266498929152E-4</v>
      </c>
      <c r="P103" s="29">
        <f t="shared" si="45"/>
        <v>8.3004430194210288E-4</v>
      </c>
      <c r="Q103" s="29">
        <f t="shared" si="45"/>
        <v>7.7010445630685967E-4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3.4914048650191536E-2</v>
      </c>
      <c r="C104" s="29">
        <f t="shared" si="46"/>
        <v>3.4789370338298937E-2</v>
      </c>
      <c r="D104" s="29">
        <f t="shared" si="46"/>
        <v>3.7313110283424912E-2</v>
      </c>
      <c r="E104" s="29">
        <f t="shared" si="46"/>
        <v>3.9491107110497588E-2</v>
      </c>
      <c r="F104" s="29">
        <f t="shared" si="46"/>
        <v>3.9644859207338928E-2</v>
      </c>
      <c r="G104" s="29">
        <f t="shared" si="46"/>
        <v>4.1963722302249006E-2</v>
      </c>
      <c r="H104" s="29">
        <f t="shared" si="46"/>
        <v>4.4424685861910528E-2</v>
      </c>
      <c r="I104" s="29">
        <f t="shared" si="46"/>
        <v>4.2776971389447298E-2</v>
      </c>
      <c r="J104" s="29">
        <f t="shared" si="46"/>
        <v>4.4056362517851305E-2</v>
      </c>
      <c r="K104" s="29">
        <f t="shared" si="46"/>
        <v>4.0946233464841268E-2</v>
      </c>
      <c r="L104" s="29">
        <f t="shared" si="46"/>
        <v>4.2593769912053339E-2</v>
      </c>
      <c r="M104" s="29">
        <f t="shared" si="46"/>
        <v>4.3488101926055261E-2</v>
      </c>
      <c r="N104" s="29">
        <f t="shared" si="46"/>
        <v>4.268707608398279E-2</v>
      </c>
      <c r="O104" s="29">
        <f t="shared" si="46"/>
        <v>4.2080748443669574E-2</v>
      </c>
      <c r="P104" s="29">
        <f t="shared" si="46"/>
        <v>4.3859594148827515E-2</v>
      </c>
      <c r="Q104" s="29">
        <f t="shared" si="46"/>
        <v>4.452718052643459E-2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0.42567134189509559</v>
      </c>
      <c r="C105" s="30">
        <f t="shared" si="47"/>
        <v>0.42698131008315859</v>
      </c>
      <c r="D105" s="30">
        <f t="shared" si="47"/>
        <v>0.42161673752076162</v>
      </c>
      <c r="E105" s="30">
        <f t="shared" si="47"/>
        <v>0.39792057070220882</v>
      </c>
      <c r="F105" s="30">
        <f t="shared" si="47"/>
        <v>0.39758898994077041</v>
      </c>
      <c r="G105" s="30">
        <f t="shared" si="47"/>
        <v>0.39780845339567639</v>
      </c>
      <c r="H105" s="30">
        <f t="shared" si="47"/>
        <v>0.39389036313776177</v>
      </c>
      <c r="I105" s="30">
        <f t="shared" si="47"/>
        <v>0.41369864450758159</v>
      </c>
      <c r="J105" s="30">
        <f t="shared" si="47"/>
        <v>0.40726327284106911</v>
      </c>
      <c r="K105" s="30">
        <f t="shared" si="47"/>
        <v>0.37768196824796652</v>
      </c>
      <c r="L105" s="30">
        <f t="shared" si="47"/>
        <v>0.4225883335328815</v>
      </c>
      <c r="M105" s="30">
        <f t="shared" si="47"/>
        <v>0.41986255477865975</v>
      </c>
      <c r="N105" s="30">
        <f t="shared" si="47"/>
        <v>0.43573901757716738</v>
      </c>
      <c r="O105" s="30">
        <f t="shared" si="47"/>
        <v>0.4258560259962792</v>
      </c>
      <c r="P105" s="30">
        <f t="shared" si="47"/>
        <v>0.42657664484428315</v>
      </c>
      <c r="Q105" s="30">
        <f t="shared" si="47"/>
        <v>0.4209737022150119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7.9332151559236334E-4</v>
      </c>
      <c r="C106" s="29">
        <f t="shared" si="48"/>
        <v>9.7648641317220656E-4</v>
      </c>
      <c r="D106" s="29">
        <f t="shared" si="48"/>
        <v>1.0995807606090256E-3</v>
      </c>
      <c r="E106" s="29">
        <f t="shared" si="48"/>
        <v>1.2047472080089078E-3</v>
      </c>
      <c r="F106" s="29">
        <f t="shared" si="48"/>
        <v>1.1960684468993248E-3</v>
      </c>
      <c r="G106" s="29">
        <f t="shared" si="48"/>
        <v>1.2989008322035092E-3</v>
      </c>
      <c r="H106" s="29">
        <f t="shared" si="48"/>
        <v>1.3652549821253006E-3</v>
      </c>
      <c r="I106" s="29">
        <f t="shared" si="48"/>
        <v>1.3472060450238081E-3</v>
      </c>
      <c r="J106" s="29">
        <f t="shared" si="48"/>
        <v>1.4249970672220052E-3</v>
      </c>
      <c r="K106" s="29">
        <f t="shared" si="48"/>
        <v>1.6868086281318826E-3</v>
      </c>
      <c r="L106" s="29">
        <f t="shared" si="48"/>
        <v>1.6983126137869304E-3</v>
      </c>
      <c r="M106" s="29">
        <f t="shared" si="48"/>
        <v>1.7248203666246733E-3</v>
      </c>
      <c r="N106" s="29">
        <f t="shared" si="48"/>
        <v>1.7684259037087063E-3</v>
      </c>
      <c r="O106" s="29">
        <f t="shared" si="48"/>
        <v>1.6930602983846797E-3</v>
      </c>
      <c r="P106" s="29">
        <f t="shared" si="48"/>
        <v>1.7081506659156582E-3</v>
      </c>
      <c r="Q106" s="29">
        <f t="shared" si="48"/>
        <v>1.7726417906407986E-3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0.42487802037950329</v>
      </c>
      <c r="C107" s="28">
        <f t="shared" si="49"/>
        <v>0.42600482366998638</v>
      </c>
      <c r="D107" s="28">
        <f t="shared" si="49"/>
        <v>0.42051715676015267</v>
      </c>
      <c r="E107" s="28">
        <f t="shared" si="49"/>
        <v>0.39671582349419993</v>
      </c>
      <c r="F107" s="28">
        <f t="shared" si="49"/>
        <v>0.39639292149387106</v>
      </c>
      <c r="G107" s="28">
        <f t="shared" si="49"/>
        <v>0.39650955256347287</v>
      </c>
      <c r="H107" s="28">
        <f t="shared" si="49"/>
        <v>0.39252510815563646</v>
      </c>
      <c r="I107" s="28">
        <f t="shared" si="49"/>
        <v>0.41235143846255784</v>
      </c>
      <c r="J107" s="28">
        <f t="shared" si="49"/>
        <v>0.40583827577384707</v>
      </c>
      <c r="K107" s="28">
        <f t="shared" si="49"/>
        <v>0.37599515961983465</v>
      </c>
      <c r="L107" s="28">
        <f t="shared" si="49"/>
        <v>0.42089002091909461</v>
      </c>
      <c r="M107" s="28">
        <f t="shared" si="49"/>
        <v>0.41813773441203506</v>
      </c>
      <c r="N107" s="28">
        <f t="shared" si="49"/>
        <v>0.43397059167345864</v>
      </c>
      <c r="O107" s="28">
        <f t="shared" si="49"/>
        <v>0.42416296569789447</v>
      </c>
      <c r="P107" s="28">
        <f t="shared" si="49"/>
        <v>0.42486849417836753</v>
      </c>
      <c r="Q107" s="28">
        <f t="shared" si="49"/>
        <v>0.41920106042437105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0.66661597117533988</v>
      </c>
      <c r="C110" s="32">
        <f t="shared" si="51"/>
        <v>0.65267524958075773</v>
      </c>
      <c r="D110" s="32">
        <f t="shared" si="51"/>
        <v>0.64941190217480127</v>
      </c>
      <c r="E110" s="32">
        <f t="shared" si="51"/>
        <v>0.64083030383948736</v>
      </c>
      <c r="F110" s="32">
        <f t="shared" si="51"/>
        <v>0.6423543250252095</v>
      </c>
      <c r="G110" s="32">
        <f t="shared" si="51"/>
        <v>0.63972489608962657</v>
      </c>
      <c r="H110" s="32">
        <f t="shared" si="51"/>
        <v>0.63051680331703885</v>
      </c>
      <c r="I110" s="32">
        <f t="shared" si="51"/>
        <v>0.62956583044724068</v>
      </c>
      <c r="J110" s="32">
        <f t="shared" si="51"/>
        <v>0.62408113132062337</v>
      </c>
      <c r="K110" s="32">
        <f t="shared" si="51"/>
        <v>0.64218405779299204</v>
      </c>
      <c r="L110" s="32">
        <f t="shared" si="51"/>
        <v>0.63348922797465834</v>
      </c>
      <c r="M110" s="32">
        <f t="shared" si="51"/>
        <v>0.62746351589358718</v>
      </c>
      <c r="N110" s="32">
        <f t="shared" si="51"/>
        <v>0.64226481441522287</v>
      </c>
      <c r="O110" s="32">
        <f t="shared" si="51"/>
        <v>0.64216071400222674</v>
      </c>
      <c r="P110" s="32">
        <f t="shared" si="51"/>
        <v>0.66809920788307942</v>
      </c>
      <c r="Q110" s="32">
        <f t="shared" si="51"/>
        <v>0.66184146681854727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0.44764042123541536</v>
      </c>
      <c r="C111" s="31">
        <f t="shared" si="52"/>
        <v>0.44346383208532619</v>
      </c>
      <c r="D111" s="31">
        <f t="shared" si="52"/>
        <v>0.43695958804264057</v>
      </c>
      <c r="E111" s="31">
        <f t="shared" si="52"/>
        <v>0.43438536294357083</v>
      </c>
      <c r="F111" s="31">
        <f t="shared" si="52"/>
        <v>0.42696362231665635</v>
      </c>
      <c r="G111" s="31">
        <f t="shared" si="52"/>
        <v>0.41965769865379088</v>
      </c>
      <c r="H111" s="31">
        <f t="shared" si="52"/>
        <v>0.41281883419215326</v>
      </c>
      <c r="I111" s="31">
        <f t="shared" si="52"/>
        <v>0.41288004868629652</v>
      </c>
      <c r="J111" s="31">
        <f t="shared" si="52"/>
        <v>0.40743954437794982</v>
      </c>
      <c r="K111" s="31">
        <f t="shared" si="52"/>
        <v>0.42841997372072155</v>
      </c>
      <c r="L111" s="31">
        <f t="shared" si="52"/>
        <v>0.42828232880427747</v>
      </c>
      <c r="M111" s="31">
        <f t="shared" si="52"/>
        <v>0.41727577728824949</v>
      </c>
      <c r="N111" s="31">
        <f t="shared" si="52"/>
        <v>0.43056962411685679</v>
      </c>
      <c r="O111" s="31">
        <f t="shared" si="52"/>
        <v>0.42395594650927187</v>
      </c>
      <c r="P111" s="31">
        <f t="shared" si="52"/>
        <v>0.43211902623195941</v>
      </c>
      <c r="Q111" s="31">
        <f t="shared" si="52"/>
        <v>0.41873769426172119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9.2163209407196238E-3</v>
      </c>
      <c r="C112" s="29">
        <f t="shared" si="53"/>
        <v>9.5447159664372415E-3</v>
      </c>
      <c r="D112" s="29">
        <f t="shared" si="53"/>
        <v>9.5446204431944934E-3</v>
      </c>
      <c r="E112" s="29">
        <f t="shared" si="53"/>
        <v>9.4645833127510511E-3</v>
      </c>
      <c r="F112" s="29">
        <f t="shared" si="53"/>
        <v>8.6917761853595107E-3</v>
      </c>
      <c r="G112" s="29">
        <f t="shared" si="53"/>
        <v>8.8034478318867997E-3</v>
      </c>
      <c r="H112" s="29">
        <f t="shared" si="53"/>
        <v>8.9969726023352257E-3</v>
      </c>
      <c r="I112" s="29">
        <f t="shared" si="53"/>
        <v>9.7253394604720923E-3</v>
      </c>
      <c r="J112" s="29">
        <f t="shared" si="53"/>
        <v>1.0299561614995732E-2</v>
      </c>
      <c r="K112" s="29">
        <f t="shared" si="53"/>
        <v>1.1093421667233198E-2</v>
      </c>
      <c r="L112" s="29">
        <f t="shared" si="53"/>
        <v>1.1242481732465498E-2</v>
      </c>
      <c r="M112" s="29">
        <f t="shared" si="53"/>
        <v>1.1207615968695919E-2</v>
      </c>
      <c r="N112" s="29">
        <f t="shared" si="53"/>
        <v>1.1243872891798578E-2</v>
      </c>
      <c r="O112" s="29">
        <f t="shared" si="53"/>
        <v>1.1033944079437861E-2</v>
      </c>
      <c r="P112" s="29">
        <f t="shared" si="53"/>
        <v>1.1014578675756342E-2</v>
      </c>
      <c r="Q112" s="29">
        <f t="shared" si="53"/>
        <v>1.0823613916964432E-2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0.41276646345327922</v>
      </c>
      <c r="C113" s="29">
        <f t="shared" si="54"/>
        <v>0.40881532448474461</v>
      </c>
      <c r="D113" s="29">
        <f t="shared" si="54"/>
        <v>0.4031390373902049</v>
      </c>
      <c r="E113" s="29">
        <f t="shared" si="54"/>
        <v>0.40136695072643108</v>
      </c>
      <c r="F113" s="29">
        <f t="shared" si="54"/>
        <v>0.39581663209739049</v>
      </c>
      <c r="G113" s="29">
        <f t="shared" si="54"/>
        <v>0.38873116928355417</v>
      </c>
      <c r="H113" s="29">
        <f t="shared" si="54"/>
        <v>0.38249373958180893</v>
      </c>
      <c r="I113" s="29">
        <f t="shared" si="54"/>
        <v>0.38211784163826884</v>
      </c>
      <c r="J113" s="29">
        <f t="shared" si="54"/>
        <v>0.37562252476487185</v>
      </c>
      <c r="K113" s="29">
        <f t="shared" si="54"/>
        <v>0.3941952369108504</v>
      </c>
      <c r="L113" s="29">
        <f t="shared" si="54"/>
        <v>0.3927643969005144</v>
      </c>
      <c r="M113" s="29">
        <f t="shared" si="54"/>
        <v>0.38264001152248406</v>
      </c>
      <c r="N113" s="29">
        <f t="shared" si="54"/>
        <v>0.39539882626312661</v>
      </c>
      <c r="O113" s="29">
        <f t="shared" si="54"/>
        <v>0.38956529280142382</v>
      </c>
      <c r="P113" s="29">
        <f t="shared" si="54"/>
        <v>0.39772235142091916</v>
      </c>
      <c r="Q113" s="29">
        <f t="shared" si="54"/>
        <v>0.38549116383060472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2.5657636841416556E-2</v>
      </c>
      <c r="C114" s="29">
        <f t="shared" si="55"/>
        <v>2.5103791634144359E-2</v>
      </c>
      <c r="D114" s="29">
        <f t="shared" si="55"/>
        <v>2.4275930209241122E-2</v>
      </c>
      <c r="E114" s="29">
        <f t="shared" si="55"/>
        <v>2.3553828904388667E-2</v>
      </c>
      <c r="F114" s="29">
        <f t="shared" si="55"/>
        <v>2.2455214033906365E-2</v>
      </c>
      <c r="G114" s="29">
        <f t="shared" si="55"/>
        <v>2.212308153834992E-2</v>
      </c>
      <c r="H114" s="29">
        <f t="shared" si="55"/>
        <v>2.1328122008009088E-2</v>
      </c>
      <c r="I114" s="29">
        <f t="shared" si="55"/>
        <v>2.1036867587555613E-2</v>
      </c>
      <c r="J114" s="29">
        <f t="shared" si="55"/>
        <v>2.1517457998082211E-2</v>
      </c>
      <c r="K114" s="29">
        <f t="shared" si="55"/>
        <v>2.3131315142637943E-2</v>
      </c>
      <c r="L114" s="29">
        <f t="shared" si="55"/>
        <v>2.4275450171297577E-2</v>
      </c>
      <c r="M114" s="29">
        <f t="shared" si="55"/>
        <v>2.3428149797069496E-2</v>
      </c>
      <c r="N114" s="29">
        <f t="shared" si="55"/>
        <v>2.3926924961931668E-2</v>
      </c>
      <c r="O114" s="29">
        <f t="shared" si="55"/>
        <v>2.3356709628410157E-2</v>
      </c>
      <c r="P114" s="29">
        <f t="shared" si="55"/>
        <v>2.3382096135283928E-2</v>
      </c>
      <c r="Q114" s="29">
        <f t="shared" si="55"/>
        <v>2.2422916514151989E-2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1.1796017586999424E-2</v>
      </c>
      <c r="C115" s="30">
        <f t="shared" si="56"/>
        <v>1.1395970552271215E-2</v>
      </c>
      <c r="D115" s="30">
        <f t="shared" si="56"/>
        <v>1.0963230996335222E-2</v>
      </c>
      <c r="E115" s="30">
        <f t="shared" si="56"/>
        <v>1.0945896998031166E-2</v>
      </c>
      <c r="F115" s="30">
        <f t="shared" si="56"/>
        <v>1.0906250458201495E-2</v>
      </c>
      <c r="G115" s="30">
        <f t="shared" si="56"/>
        <v>1.0546735385993057E-2</v>
      </c>
      <c r="H115" s="30">
        <f t="shared" si="56"/>
        <v>1.022134898979798E-2</v>
      </c>
      <c r="I115" s="30">
        <f t="shared" si="56"/>
        <v>9.8733969772189043E-3</v>
      </c>
      <c r="J115" s="30">
        <f t="shared" si="56"/>
        <v>9.8844238646291077E-3</v>
      </c>
      <c r="K115" s="30">
        <f t="shared" si="56"/>
        <v>1.0539049366720569E-2</v>
      </c>
      <c r="L115" s="30">
        <f t="shared" si="56"/>
        <v>1.1124195162983999E-2</v>
      </c>
      <c r="M115" s="30">
        <f t="shared" si="56"/>
        <v>1.0853726697943803E-2</v>
      </c>
      <c r="N115" s="30">
        <f t="shared" si="56"/>
        <v>1.1114524972925853E-2</v>
      </c>
      <c r="O115" s="30">
        <f t="shared" si="56"/>
        <v>1.1160541652269257E-2</v>
      </c>
      <c r="P115" s="30">
        <f t="shared" si="56"/>
        <v>1.1307789866655798E-2</v>
      </c>
      <c r="Q115" s="30">
        <f t="shared" si="56"/>
        <v>1.1458328926253012E-2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2.1732888716743961E-4</v>
      </c>
      <c r="C116" s="29">
        <f t="shared" si="57"/>
        <v>2.2064273632052363E-4</v>
      </c>
      <c r="D116" s="29">
        <f t="shared" si="57"/>
        <v>2.0642495866636363E-4</v>
      </c>
      <c r="E116" s="29">
        <f t="shared" si="57"/>
        <v>2.0845999267397986E-4</v>
      </c>
      <c r="F116" s="29">
        <f t="shared" si="57"/>
        <v>2.123732703522478E-4</v>
      </c>
      <c r="G116" s="29">
        <f t="shared" si="57"/>
        <v>2.1023687542285434E-4</v>
      </c>
      <c r="H116" s="29">
        <f t="shared" si="57"/>
        <v>2.1002112956139906E-4</v>
      </c>
      <c r="I116" s="29">
        <f t="shared" si="57"/>
        <v>2.1608797352063006E-4</v>
      </c>
      <c r="J116" s="29">
        <f t="shared" si="57"/>
        <v>2.209391022132908E-4</v>
      </c>
      <c r="K116" s="29">
        <f t="shared" si="57"/>
        <v>2.2893759021216651E-4</v>
      </c>
      <c r="L116" s="29">
        <f t="shared" si="57"/>
        <v>2.3075152608726437E-4</v>
      </c>
      <c r="M116" s="29">
        <f t="shared" si="57"/>
        <v>2.318491527473943E-4</v>
      </c>
      <c r="N116" s="29">
        <f t="shared" si="57"/>
        <v>2.198241808733582E-4</v>
      </c>
      <c r="O116" s="29">
        <f t="shared" si="57"/>
        <v>2.2877746219987096E-4</v>
      </c>
      <c r="P116" s="29">
        <f t="shared" si="57"/>
        <v>2.3445161855248695E-4</v>
      </c>
      <c r="Q116" s="29">
        <f t="shared" si="57"/>
        <v>2.529887276542899E-4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1.1524892056282312E-2</v>
      </c>
      <c r="C117" s="29">
        <f t="shared" si="58"/>
        <v>1.1085481357734525E-2</v>
      </c>
      <c r="D117" s="29">
        <f t="shared" si="58"/>
        <v>1.0665710689730001E-2</v>
      </c>
      <c r="E117" s="29">
        <f t="shared" si="58"/>
        <v>1.0442638440984088E-2</v>
      </c>
      <c r="F117" s="29">
        <f t="shared" si="58"/>
        <v>1.0412426392821639E-2</v>
      </c>
      <c r="G117" s="29">
        <f t="shared" si="58"/>
        <v>1.0050627655890888E-2</v>
      </c>
      <c r="H117" s="29">
        <f t="shared" si="58"/>
        <v>9.7182746941681438E-3</v>
      </c>
      <c r="I117" s="29">
        <f t="shared" si="58"/>
        <v>9.3347816094358806E-3</v>
      </c>
      <c r="J117" s="29">
        <f t="shared" si="58"/>
        <v>9.3189887010165801E-3</v>
      </c>
      <c r="K117" s="29">
        <f t="shared" si="58"/>
        <v>9.932729565756233E-3</v>
      </c>
      <c r="L117" s="29">
        <f t="shared" si="58"/>
        <v>1.0779262286809529E-2</v>
      </c>
      <c r="M117" s="29">
        <f t="shared" si="58"/>
        <v>1.0504063817476799E-2</v>
      </c>
      <c r="N117" s="29">
        <f t="shared" si="58"/>
        <v>1.0765871486739199E-2</v>
      </c>
      <c r="O117" s="29">
        <f t="shared" si="58"/>
        <v>1.0788006044747689E-2</v>
      </c>
      <c r="P117" s="29">
        <f t="shared" si="58"/>
        <v>1.0975103538729269E-2</v>
      </c>
      <c r="Q117" s="29">
        <f t="shared" si="58"/>
        <v>1.080116717163267E-2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5.3796643549671782E-5</v>
      </c>
      <c r="C118" s="29">
        <f t="shared" si="59"/>
        <v>8.9846458216164739E-5</v>
      </c>
      <c r="D118" s="29">
        <f t="shared" si="59"/>
        <v>9.1095347938856472E-5</v>
      </c>
      <c r="E118" s="29">
        <f t="shared" si="59"/>
        <v>2.9479856437309858E-4</v>
      </c>
      <c r="F118" s="29">
        <f t="shared" si="59"/>
        <v>2.8145079502761014E-4</v>
      </c>
      <c r="G118" s="29">
        <f t="shared" si="59"/>
        <v>2.8587085467931351E-4</v>
      </c>
      <c r="H118" s="29">
        <f t="shared" si="59"/>
        <v>2.9305316606843731E-4</v>
      </c>
      <c r="I118" s="29">
        <f t="shared" si="59"/>
        <v>3.2252739426239175E-4</v>
      </c>
      <c r="J118" s="29">
        <f t="shared" si="59"/>
        <v>3.4449606139923695E-4</v>
      </c>
      <c r="K118" s="29">
        <f t="shared" si="59"/>
        <v>3.7738221075216783E-4</v>
      </c>
      <c r="L118" s="29">
        <f t="shared" si="59"/>
        <v>1.1418135008720674E-4</v>
      </c>
      <c r="M118" s="29">
        <f t="shared" si="59"/>
        <v>1.1781372771960721E-4</v>
      </c>
      <c r="N118" s="29">
        <f t="shared" si="59"/>
        <v>1.2882930531329739E-4</v>
      </c>
      <c r="O118" s="29">
        <f t="shared" si="59"/>
        <v>1.4375814532169585E-4</v>
      </c>
      <c r="P118" s="29">
        <f t="shared" si="59"/>
        <v>9.8234709374039823E-5</v>
      </c>
      <c r="Q118" s="29">
        <f t="shared" si="59"/>
        <v>4.0417302696604942E-4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0.20717953235292505</v>
      </c>
      <c r="C119" s="30">
        <f t="shared" si="60"/>
        <v>0.19781544694316033</v>
      </c>
      <c r="D119" s="30">
        <f t="shared" si="60"/>
        <v>0.20148908313582548</v>
      </c>
      <c r="E119" s="30">
        <f t="shared" si="60"/>
        <v>0.19549904389788542</v>
      </c>
      <c r="F119" s="30">
        <f t="shared" si="60"/>
        <v>0.20448445225035169</v>
      </c>
      <c r="G119" s="30">
        <f t="shared" si="60"/>
        <v>0.20952046204984273</v>
      </c>
      <c r="H119" s="30">
        <f t="shared" si="60"/>
        <v>0.20747662013508766</v>
      </c>
      <c r="I119" s="30">
        <f t="shared" si="60"/>
        <v>0.20681238478372532</v>
      </c>
      <c r="J119" s="30">
        <f t="shared" si="60"/>
        <v>0.20675716307804445</v>
      </c>
      <c r="K119" s="30">
        <f t="shared" si="60"/>
        <v>0.20322503470554987</v>
      </c>
      <c r="L119" s="30">
        <f t="shared" si="60"/>
        <v>0.1940827040073968</v>
      </c>
      <c r="M119" s="30">
        <f t="shared" si="60"/>
        <v>0.19933401190739394</v>
      </c>
      <c r="N119" s="30">
        <f t="shared" si="60"/>
        <v>0.20058066532544019</v>
      </c>
      <c r="O119" s="30">
        <f t="shared" si="60"/>
        <v>0.2070442258406856</v>
      </c>
      <c r="P119" s="30">
        <f t="shared" si="60"/>
        <v>0.22467239178446421</v>
      </c>
      <c r="Q119" s="30">
        <f t="shared" si="60"/>
        <v>0.23164544363057302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5.5294565888989913E-2</v>
      </c>
      <c r="C121" s="29">
        <f t="shared" si="62"/>
        <v>5.9451949168701557E-2</v>
      </c>
      <c r="D121" s="29">
        <f t="shared" si="62"/>
        <v>6.0935273259026819E-2</v>
      </c>
      <c r="E121" s="29">
        <f t="shared" si="62"/>
        <v>6.0338096465424262E-2</v>
      </c>
      <c r="F121" s="29">
        <f t="shared" si="62"/>
        <v>6.1105896999662311E-2</v>
      </c>
      <c r="G121" s="29">
        <f t="shared" si="62"/>
        <v>6.3381306310454147E-2</v>
      </c>
      <c r="H121" s="29">
        <f t="shared" si="62"/>
        <v>6.923573763441751E-2</v>
      </c>
      <c r="I121" s="29">
        <f t="shared" si="62"/>
        <v>6.8974407113150074E-2</v>
      </c>
      <c r="J121" s="29">
        <f t="shared" si="62"/>
        <v>6.5097611503507222E-2</v>
      </c>
      <c r="K121" s="29">
        <f t="shared" si="62"/>
        <v>6.308720785922392E-2</v>
      </c>
      <c r="L121" s="29">
        <f t="shared" si="62"/>
        <v>6.2164820607828554E-2</v>
      </c>
      <c r="M121" s="29">
        <f t="shared" si="62"/>
        <v>6.6764235578390105E-2</v>
      </c>
      <c r="N121" s="29">
        <f t="shared" si="62"/>
        <v>6.6304713477223082E-2</v>
      </c>
      <c r="O121" s="29">
        <f t="shared" si="62"/>
        <v>6.7553714741258319E-2</v>
      </c>
      <c r="P121" s="29">
        <f t="shared" si="62"/>
        <v>7.511303631773758E-2</v>
      </c>
      <c r="Q121" s="29">
        <f t="shared" si="62"/>
        <v>7.7158921853291915E-2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0.15188496646393512</v>
      </c>
      <c r="C122" s="29">
        <f t="shared" si="63"/>
        <v>0.13836349777445878</v>
      </c>
      <c r="D122" s="29">
        <f t="shared" si="63"/>
        <v>0.14055380987679866</v>
      </c>
      <c r="E122" s="29">
        <f t="shared" si="63"/>
        <v>0.13516094743246115</v>
      </c>
      <c r="F122" s="29">
        <f t="shared" si="63"/>
        <v>0.14337855525068935</v>
      </c>
      <c r="G122" s="29">
        <f t="shared" si="63"/>
        <v>0.14613915573938857</v>
      </c>
      <c r="H122" s="29">
        <f t="shared" si="63"/>
        <v>0.13824088250067015</v>
      </c>
      <c r="I122" s="29">
        <f t="shared" si="63"/>
        <v>0.13783797767057523</v>
      </c>
      <c r="J122" s="29">
        <f t="shared" si="63"/>
        <v>0.14165955157453722</v>
      </c>
      <c r="K122" s="29">
        <f t="shared" si="63"/>
        <v>0.14013782684632595</v>
      </c>
      <c r="L122" s="29">
        <f t="shared" si="63"/>
        <v>0.13191788339956825</v>
      </c>
      <c r="M122" s="29">
        <f t="shared" si="63"/>
        <v>0.13256977632900385</v>
      </c>
      <c r="N122" s="29">
        <f t="shared" si="63"/>
        <v>0.13427595184821714</v>
      </c>
      <c r="O122" s="29">
        <f t="shared" si="63"/>
        <v>0.13949051109942728</v>
      </c>
      <c r="P122" s="29">
        <f t="shared" si="63"/>
        <v>0.14955935546672663</v>
      </c>
      <c r="Q122" s="29">
        <f t="shared" si="63"/>
        <v>0.15448652177728109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0.33338402882466012</v>
      </c>
      <c r="C123" s="32">
        <f t="shared" si="64"/>
        <v>0.34732475041924227</v>
      </c>
      <c r="D123" s="32">
        <f t="shared" si="64"/>
        <v>0.35058809782519879</v>
      </c>
      <c r="E123" s="32">
        <f t="shared" si="64"/>
        <v>0.3591696961605127</v>
      </c>
      <c r="F123" s="32">
        <f t="shared" si="64"/>
        <v>0.3576456749747905</v>
      </c>
      <c r="G123" s="32">
        <f t="shared" si="64"/>
        <v>0.36027510391037337</v>
      </c>
      <c r="H123" s="32">
        <f t="shared" si="64"/>
        <v>0.36948319668296109</v>
      </c>
      <c r="I123" s="32">
        <f t="shared" si="64"/>
        <v>0.37043416955275926</v>
      </c>
      <c r="J123" s="32">
        <f t="shared" si="64"/>
        <v>0.37591886867937663</v>
      </c>
      <c r="K123" s="32">
        <f t="shared" si="64"/>
        <v>0.35781594220700796</v>
      </c>
      <c r="L123" s="32">
        <f t="shared" si="64"/>
        <v>0.36651077202534171</v>
      </c>
      <c r="M123" s="32">
        <f t="shared" si="64"/>
        <v>0.37253648410641288</v>
      </c>
      <c r="N123" s="32">
        <f t="shared" si="64"/>
        <v>0.35773518558477718</v>
      </c>
      <c r="O123" s="32">
        <f t="shared" si="64"/>
        <v>0.35783928599777315</v>
      </c>
      <c r="P123" s="32">
        <f t="shared" si="64"/>
        <v>0.3319007921169207</v>
      </c>
      <c r="Q123" s="32">
        <f t="shared" si="64"/>
        <v>0.33815853318145273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0.28824547977372655</v>
      </c>
      <c r="C124" s="31">
        <f t="shared" si="65"/>
        <v>0.29841686065969986</v>
      </c>
      <c r="D124" s="31">
        <f t="shared" si="65"/>
        <v>0.30173922298092615</v>
      </c>
      <c r="E124" s="31">
        <f t="shared" si="65"/>
        <v>0.31050326139435497</v>
      </c>
      <c r="F124" s="31">
        <f t="shared" si="65"/>
        <v>0.3088079008583467</v>
      </c>
      <c r="G124" s="31">
        <f t="shared" si="65"/>
        <v>0.31108336126174679</v>
      </c>
      <c r="H124" s="31">
        <f t="shared" si="65"/>
        <v>0.32053473337323413</v>
      </c>
      <c r="I124" s="31">
        <f t="shared" si="65"/>
        <v>0.31877367083118763</v>
      </c>
      <c r="J124" s="31">
        <f t="shared" si="65"/>
        <v>0.32237109156300325</v>
      </c>
      <c r="K124" s="31">
        <f t="shared" si="65"/>
        <v>0.30723227120023039</v>
      </c>
      <c r="L124" s="31">
        <f t="shared" si="65"/>
        <v>0.30922352444845846</v>
      </c>
      <c r="M124" s="31">
        <f t="shared" si="65"/>
        <v>0.31543876349458538</v>
      </c>
      <c r="N124" s="31">
        <f t="shared" si="65"/>
        <v>0.30234298584130115</v>
      </c>
      <c r="O124" s="31">
        <f t="shared" si="65"/>
        <v>0.29852771142090717</v>
      </c>
      <c r="P124" s="31">
        <f t="shared" si="65"/>
        <v>0.27283533238045343</v>
      </c>
      <c r="Q124" s="31">
        <f t="shared" si="65"/>
        <v>0.27365154537400371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0.10367966571895861</v>
      </c>
      <c r="C125" s="29">
        <f t="shared" si="66"/>
        <v>0.10944200224756526</v>
      </c>
      <c r="D125" s="29">
        <f t="shared" si="66"/>
        <v>0.10972526170139137</v>
      </c>
      <c r="E125" s="29">
        <f t="shared" si="66"/>
        <v>0.1133721087894346</v>
      </c>
      <c r="F125" s="29">
        <f t="shared" si="66"/>
        <v>0.11576875508885101</v>
      </c>
      <c r="G125" s="29">
        <f t="shared" si="66"/>
        <v>0.1155996828876493</v>
      </c>
      <c r="H125" s="29">
        <f t="shared" si="66"/>
        <v>0.11184317107688627</v>
      </c>
      <c r="I125" s="29">
        <f t="shared" si="66"/>
        <v>0.11230340667996472</v>
      </c>
      <c r="J125" s="29">
        <f t="shared" si="66"/>
        <v>0.11278511245818468</v>
      </c>
      <c r="K125" s="29">
        <f t="shared" si="66"/>
        <v>0.11027038543378993</v>
      </c>
      <c r="L125" s="29">
        <f t="shared" si="66"/>
        <v>0.11077341807557274</v>
      </c>
      <c r="M125" s="29">
        <f t="shared" si="66"/>
        <v>0.11043608824338599</v>
      </c>
      <c r="N125" s="29">
        <f t="shared" si="66"/>
        <v>0.10943424253366899</v>
      </c>
      <c r="O125" s="29">
        <f t="shared" si="66"/>
        <v>0.10938505540974075</v>
      </c>
      <c r="P125" s="29">
        <f t="shared" si="66"/>
        <v>0.10661865064880779</v>
      </c>
      <c r="Q125" s="29">
        <f t="shared" si="66"/>
        <v>0.10566792126045467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0.18456581405476796</v>
      </c>
      <c r="C126" s="29">
        <f t="shared" si="67"/>
        <v>0.1889748584121346</v>
      </c>
      <c r="D126" s="29">
        <f t="shared" si="67"/>
        <v>0.19201396127953471</v>
      </c>
      <c r="E126" s="29">
        <f t="shared" si="67"/>
        <v>0.19713115260492037</v>
      </c>
      <c r="F126" s="29">
        <f t="shared" si="67"/>
        <v>0.19303914576949568</v>
      </c>
      <c r="G126" s="29">
        <f t="shared" si="67"/>
        <v>0.1954836783740975</v>
      </c>
      <c r="H126" s="29">
        <f t="shared" si="67"/>
        <v>0.20869156229634789</v>
      </c>
      <c r="I126" s="29">
        <f t="shared" si="67"/>
        <v>0.20647026415122291</v>
      </c>
      <c r="J126" s="29">
        <f t="shared" si="67"/>
        <v>0.20958597910481855</v>
      </c>
      <c r="K126" s="29">
        <f t="shared" si="67"/>
        <v>0.19696188576644047</v>
      </c>
      <c r="L126" s="29">
        <f t="shared" si="67"/>
        <v>0.19845010637288574</v>
      </c>
      <c r="M126" s="29">
        <f t="shared" si="67"/>
        <v>0.20500267525119933</v>
      </c>
      <c r="N126" s="29">
        <f t="shared" si="67"/>
        <v>0.19290874330763216</v>
      </c>
      <c r="O126" s="29">
        <f t="shared" si="67"/>
        <v>0.18914265601116639</v>
      </c>
      <c r="P126" s="29">
        <f t="shared" si="67"/>
        <v>0.16621668173164564</v>
      </c>
      <c r="Q126" s="29">
        <f t="shared" si="67"/>
        <v>0.16798362411354906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7.1948561331877116E-4</v>
      </c>
      <c r="C127" s="30">
        <f t="shared" si="68"/>
        <v>6.6218854944094692E-4</v>
      </c>
      <c r="D127" s="30">
        <f t="shared" si="68"/>
        <v>5.834300241081016E-4</v>
      </c>
      <c r="E127" s="30">
        <f t="shared" si="68"/>
        <v>6.7406405133573811E-4</v>
      </c>
      <c r="F127" s="30">
        <f t="shared" si="68"/>
        <v>8.2088500603582997E-4</v>
      </c>
      <c r="G127" s="30">
        <f t="shared" si="68"/>
        <v>7.5780265617688932E-4</v>
      </c>
      <c r="H127" s="30">
        <f t="shared" si="68"/>
        <v>7.9244194837503005E-4</v>
      </c>
      <c r="I127" s="30">
        <f t="shared" si="68"/>
        <v>9.5872838328712128E-4</v>
      </c>
      <c r="J127" s="30">
        <f t="shared" si="68"/>
        <v>1.0439575188699488E-3</v>
      </c>
      <c r="K127" s="30">
        <f t="shared" si="68"/>
        <v>9.7657482356592424E-4</v>
      </c>
      <c r="L127" s="30">
        <f t="shared" si="68"/>
        <v>1.0457127875758312E-3</v>
      </c>
      <c r="M127" s="30">
        <f t="shared" si="68"/>
        <v>9.4258521407157656E-4</v>
      </c>
      <c r="N127" s="30">
        <f t="shared" si="68"/>
        <v>9.1685947187827746E-4</v>
      </c>
      <c r="O127" s="30">
        <f t="shared" si="68"/>
        <v>9.0211470706599828E-4</v>
      </c>
      <c r="P127" s="30">
        <f t="shared" si="68"/>
        <v>9.1108636322288045E-4</v>
      </c>
      <c r="Q127" s="30">
        <f t="shared" si="68"/>
        <v>9.3964494007894915E-4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2.7347638935964171E-2</v>
      </c>
      <c r="C128" s="30">
        <f t="shared" si="69"/>
        <v>3.0522196927090666E-2</v>
      </c>
      <c r="D128" s="30">
        <f t="shared" si="69"/>
        <v>3.0378312537371752E-2</v>
      </c>
      <c r="E128" s="30">
        <f t="shared" si="69"/>
        <v>3.1289484755935529E-2</v>
      </c>
      <c r="F128" s="30">
        <f t="shared" si="69"/>
        <v>3.1568822011068046E-2</v>
      </c>
      <c r="G128" s="30">
        <f t="shared" si="69"/>
        <v>3.0763897718808504E-2</v>
      </c>
      <c r="H128" s="30">
        <f t="shared" si="69"/>
        <v>3.006451875504355E-2</v>
      </c>
      <c r="I128" s="30">
        <f t="shared" si="69"/>
        <v>3.1192897996154365E-2</v>
      </c>
      <c r="J128" s="30">
        <f t="shared" si="69"/>
        <v>3.2691265432083297E-2</v>
      </c>
      <c r="K128" s="30">
        <f t="shared" si="69"/>
        <v>2.8572378351246642E-2</v>
      </c>
      <c r="L128" s="30">
        <f t="shared" si="69"/>
        <v>3.260543653104208E-2</v>
      </c>
      <c r="M128" s="30">
        <f t="shared" si="69"/>
        <v>3.2652650497634376E-2</v>
      </c>
      <c r="N128" s="30">
        <f t="shared" si="69"/>
        <v>3.1910259004719409E-2</v>
      </c>
      <c r="O128" s="30">
        <f t="shared" si="69"/>
        <v>3.4079992397484569E-2</v>
      </c>
      <c r="P128" s="30">
        <f t="shared" si="69"/>
        <v>3.6084535327166399E-2</v>
      </c>
      <c r="Q128" s="30">
        <f t="shared" si="69"/>
        <v>3.7004367978696731E-2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1.924976800268224E-3</v>
      </c>
      <c r="C129" s="29">
        <f t="shared" si="70"/>
        <v>2.7306377617540294E-3</v>
      </c>
      <c r="D129" s="29">
        <f t="shared" si="70"/>
        <v>2.4031332810513909E-3</v>
      </c>
      <c r="E129" s="29">
        <f t="shared" si="70"/>
        <v>2.2950554580740824E-3</v>
      </c>
      <c r="F129" s="29">
        <f t="shared" si="70"/>
        <v>1.8089369240282087E-3</v>
      </c>
      <c r="G129" s="29">
        <f t="shared" si="70"/>
        <v>1.278012289033368E-3</v>
      </c>
      <c r="H129" s="29">
        <f t="shared" si="70"/>
        <v>1.164490152936221E-3</v>
      </c>
      <c r="I129" s="29">
        <f t="shared" si="70"/>
        <v>1.2112894987556275E-3</v>
      </c>
      <c r="J129" s="29">
        <f t="shared" si="70"/>
        <v>1.3741507256820194E-3</v>
      </c>
      <c r="K129" s="29">
        <f t="shared" si="70"/>
        <v>1.40406655124114E-3</v>
      </c>
      <c r="L129" s="29">
        <f t="shared" si="70"/>
        <v>2.8739166134967922E-3</v>
      </c>
      <c r="M129" s="29">
        <f t="shared" si="70"/>
        <v>2.4121475472572273E-3</v>
      </c>
      <c r="N129" s="29">
        <f t="shared" si="70"/>
        <v>2.2040426335304822E-3</v>
      </c>
      <c r="O129" s="29">
        <f t="shared" si="70"/>
        <v>2.2663314126090618E-3</v>
      </c>
      <c r="P129" s="29">
        <f t="shared" si="70"/>
        <v>2.4086542164201597E-3</v>
      </c>
      <c r="Q129" s="29">
        <f t="shared" si="70"/>
        <v>2.2315112026249037E-3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2.5422662135695946E-2</v>
      </c>
      <c r="C130" s="29">
        <f t="shared" si="71"/>
        <v>2.7791559165336637E-2</v>
      </c>
      <c r="D130" s="29">
        <f t="shared" si="71"/>
        <v>2.797517925632036E-2</v>
      </c>
      <c r="E130" s="29">
        <f t="shared" si="71"/>
        <v>2.8994429297861446E-2</v>
      </c>
      <c r="F130" s="29">
        <f t="shared" si="71"/>
        <v>2.9759885087039833E-2</v>
      </c>
      <c r="G130" s="29">
        <f t="shared" si="71"/>
        <v>2.9485885429775135E-2</v>
      </c>
      <c r="H130" s="29">
        <f t="shared" si="71"/>
        <v>2.8900028602107327E-2</v>
      </c>
      <c r="I130" s="29">
        <f t="shared" si="71"/>
        <v>2.998160849739874E-2</v>
      </c>
      <c r="J130" s="29">
        <f t="shared" si="71"/>
        <v>3.1317114706401278E-2</v>
      </c>
      <c r="K130" s="29">
        <f t="shared" si="71"/>
        <v>2.71683118000055E-2</v>
      </c>
      <c r="L130" s="29">
        <f t="shared" si="71"/>
        <v>2.9731519917545284E-2</v>
      </c>
      <c r="M130" s="29">
        <f t="shared" si="71"/>
        <v>3.0240502950377144E-2</v>
      </c>
      <c r="N130" s="29">
        <f t="shared" si="71"/>
        <v>2.9706216371188927E-2</v>
      </c>
      <c r="O130" s="29">
        <f t="shared" si="71"/>
        <v>3.1813660984875508E-2</v>
      </c>
      <c r="P130" s="29">
        <f t="shared" si="71"/>
        <v>3.3675881110746236E-2</v>
      </c>
      <c r="Q130" s="29">
        <f t="shared" si="71"/>
        <v>3.4772856776071823E-2</v>
      </c>
    </row>
    <row r="131" spans="1:17" ht="11.45" customHeight="1" x14ac:dyDescent="0.25">
      <c r="A131" s="19" t="s">
        <v>32</v>
      </c>
      <c r="B131" s="30">
        <f t="shared" ref="B131:Q131" si="72">IF(B51=0,0,B51/B$29)</f>
        <v>1.7071424501650594E-2</v>
      </c>
      <c r="C131" s="30">
        <f t="shared" si="72"/>
        <v>1.7723504283010793E-2</v>
      </c>
      <c r="D131" s="30">
        <f t="shared" si="72"/>
        <v>1.7887132282792848E-2</v>
      </c>
      <c r="E131" s="30">
        <f t="shared" si="72"/>
        <v>1.670288595888644E-2</v>
      </c>
      <c r="F131" s="30">
        <f t="shared" si="72"/>
        <v>1.6448067099339991E-2</v>
      </c>
      <c r="G131" s="30">
        <f t="shared" si="72"/>
        <v>1.7670042273641169E-2</v>
      </c>
      <c r="H131" s="30">
        <f t="shared" si="72"/>
        <v>1.8091502606308412E-2</v>
      </c>
      <c r="I131" s="30">
        <f t="shared" si="72"/>
        <v>1.9508872342130185E-2</v>
      </c>
      <c r="J131" s="30">
        <f t="shared" si="72"/>
        <v>1.981255416542008E-2</v>
      </c>
      <c r="K131" s="30">
        <f t="shared" si="72"/>
        <v>2.1034717831965005E-2</v>
      </c>
      <c r="L131" s="30">
        <f t="shared" si="72"/>
        <v>2.363609825826533E-2</v>
      </c>
      <c r="M131" s="30">
        <f t="shared" si="72"/>
        <v>2.3502484900121554E-2</v>
      </c>
      <c r="N131" s="30">
        <f t="shared" si="72"/>
        <v>2.2565081266878378E-2</v>
      </c>
      <c r="O131" s="30">
        <f t="shared" si="72"/>
        <v>2.4329467472315486E-2</v>
      </c>
      <c r="P131" s="30">
        <f t="shared" si="72"/>
        <v>2.2069838046078007E-2</v>
      </c>
      <c r="Q131" s="30">
        <f t="shared" si="72"/>
        <v>2.6562974888673346E-2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5.8697838092841258E-5</v>
      </c>
      <c r="C132" s="29">
        <f t="shared" si="73"/>
        <v>7.47198033506516E-5</v>
      </c>
      <c r="D132" s="29">
        <f t="shared" si="73"/>
        <v>8.593456599765446E-5</v>
      </c>
      <c r="E132" s="29">
        <f t="shared" si="73"/>
        <v>9.308124882134787E-5</v>
      </c>
      <c r="F132" s="29">
        <f t="shared" si="73"/>
        <v>9.1037822721183351E-5</v>
      </c>
      <c r="G132" s="29">
        <f t="shared" si="73"/>
        <v>1.0608112466185507E-4</v>
      </c>
      <c r="H132" s="29">
        <f t="shared" si="73"/>
        <v>1.1522465821812303E-4</v>
      </c>
      <c r="I132" s="29">
        <f t="shared" si="73"/>
        <v>1.1670733485595138E-4</v>
      </c>
      <c r="J132" s="29">
        <f t="shared" si="73"/>
        <v>1.2726649848468434E-4</v>
      </c>
      <c r="K132" s="29">
        <f t="shared" si="73"/>
        <v>1.7225290758181075E-4</v>
      </c>
      <c r="L132" s="29">
        <f t="shared" si="73"/>
        <v>1.7415517502096135E-4</v>
      </c>
      <c r="M132" s="29">
        <f t="shared" si="73"/>
        <v>1.7692370718734913E-4</v>
      </c>
      <c r="N132" s="29">
        <f t="shared" si="73"/>
        <v>1.67748370816608E-4</v>
      </c>
      <c r="O132" s="29">
        <f t="shared" si="73"/>
        <v>1.7710902062338402E-4</v>
      </c>
      <c r="P132" s="29">
        <f t="shared" si="73"/>
        <v>1.617423512689407E-4</v>
      </c>
      <c r="Q132" s="29">
        <f t="shared" si="73"/>
        <v>2.0458368880820689E-4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1.7012726663557753E-2</v>
      </c>
      <c r="C133" s="28">
        <f t="shared" si="74"/>
        <v>1.7648784479660139E-2</v>
      </c>
      <c r="D133" s="28">
        <f t="shared" si="74"/>
        <v>1.780119771679519E-2</v>
      </c>
      <c r="E133" s="28">
        <f t="shared" si="74"/>
        <v>1.6609804710065092E-2</v>
      </c>
      <c r="F133" s="28">
        <f t="shared" si="74"/>
        <v>1.6357029276618806E-2</v>
      </c>
      <c r="G133" s="28">
        <f t="shared" si="74"/>
        <v>1.7563961148979314E-2</v>
      </c>
      <c r="H133" s="28">
        <f t="shared" si="74"/>
        <v>1.7976277948090289E-2</v>
      </c>
      <c r="I133" s="28">
        <f t="shared" si="74"/>
        <v>1.9392165007274233E-2</v>
      </c>
      <c r="J133" s="28">
        <f t="shared" si="74"/>
        <v>1.9685287666935395E-2</v>
      </c>
      <c r="K133" s="28">
        <f t="shared" si="74"/>
        <v>2.0862464924383196E-2</v>
      </c>
      <c r="L133" s="28">
        <f t="shared" si="74"/>
        <v>2.3461943083244369E-2</v>
      </c>
      <c r="M133" s="28">
        <f t="shared" si="74"/>
        <v>2.3325561192934201E-2</v>
      </c>
      <c r="N133" s="28">
        <f t="shared" si="74"/>
        <v>2.2397332896061769E-2</v>
      </c>
      <c r="O133" s="28">
        <f t="shared" si="74"/>
        <v>2.4152358451692103E-2</v>
      </c>
      <c r="P133" s="28">
        <f t="shared" si="74"/>
        <v>2.1908095694809067E-2</v>
      </c>
      <c r="Q133" s="28">
        <f t="shared" si="74"/>
        <v>2.635839119986514E-2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0.65384335680718053</v>
      </c>
      <c r="C136" s="32">
        <f t="shared" si="76"/>
        <v>0.63950097389644101</v>
      </c>
      <c r="D136" s="32">
        <f t="shared" si="76"/>
        <v>0.63631385182034805</v>
      </c>
      <c r="E136" s="32">
        <f t="shared" si="76"/>
        <v>0.62776364635490112</v>
      </c>
      <c r="F136" s="32">
        <f t="shared" si="76"/>
        <v>0.6296447631155393</v>
      </c>
      <c r="G136" s="32">
        <f t="shared" si="76"/>
        <v>0.62709988606638922</v>
      </c>
      <c r="H136" s="32">
        <f t="shared" si="76"/>
        <v>0.61789222309843639</v>
      </c>
      <c r="I136" s="32">
        <f t="shared" si="76"/>
        <v>0.6211108515841971</v>
      </c>
      <c r="J136" s="32">
        <f t="shared" si="76"/>
        <v>0.61339700009955289</v>
      </c>
      <c r="K136" s="32">
        <f t="shared" si="76"/>
        <v>0.63224821201631154</v>
      </c>
      <c r="L136" s="32">
        <f t="shared" si="76"/>
        <v>0.6198719456668963</v>
      </c>
      <c r="M136" s="32">
        <f t="shared" si="76"/>
        <v>0.61522955848617566</v>
      </c>
      <c r="N136" s="32">
        <f t="shared" si="76"/>
        <v>0.63126441527327093</v>
      </c>
      <c r="O136" s="32">
        <f t="shared" si="76"/>
        <v>0.6308777146382939</v>
      </c>
      <c r="P136" s="32">
        <f t="shared" si="76"/>
        <v>0.65901840596456174</v>
      </c>
      <c r="Q136" s="32">
        <f t="shared" si="76"/>
        <v>0.65054175881635923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0.44135584201730899</v>
      </c>
      <c r="C137" s="31">
        <f t="shared" si="77"/>
        <v>0.43674404677410156</v>
      </c>
      <c r="D137" s="31">
        <f t="shared" si="77"/>
        <v>0.43015602387804952</v>
      </c>
      <c r="E137" s="31">
        <f t="shared" si="77"/>
        <v>0.42788551171904932</v>
      </c>
      <c r="F137" s="31">
        <f t="shared" si="77"/>
        <v>0.42081292601991266</v>
      </c>
      <c r="G137" s="31">
        <f t="shared" si="77"/>
        <v>0.41344461636410473</v>
      </c>
      <c r="H137" s="31">
        <f t="shared" si="77"/>
        <v>0.40596840156931363</v>
      </c>
      <c r="I137" s="31">
        <f t="shared" si="77"/>
        <v>0.40597632374296183</v>
      </c>
      <c r="J137" s="31">
        <f t="shared" si="77"/>
        <v>0.39913555218862845</v>
      </c>
      <c r="K137" s="31">
        <f t="shared" si="77"/>
        <v>0.41995539774547741</v>
      </c>
      <c r="L137" s="31">
        <f t="shared" si="77"/>
        <v>0.41884141498378535</v>
      </c>
      <c r="M137" s="31">
        <f t="shared" si="77"/>
        <v>0.40774716725207438</v>
      </c>
      <c r="N137" s="31">
        <f t="shared" si="77"/>
        <v>0.42255658234883869</v>
      </c>
      <c r="O137" s="31">
        <f t="shared" si="77"/>
        <v>0.41559699406157108</v>
      </c>
      <c r="P137" s="31">
        <f t="shared" si="77"/>
        <v>0.42413401058397904</v>
      </c>
      <c r="Q137" s="31">
        <f t="shared" si="77"/>
        <v>0.40926000476292018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9.0032416059803218E-3</v>
      </c>
      <c r="C138" s="29">
        <f t="shared" si="78"/>
        <v>9.3190878845222178E-3</v>
      </c>
      <c r="D138" s="29">
        <f t="shared" si="78"/>
        <v>9.3101121919712711E-3</v>
      </c>
      <c r="E138" s="29">
        <f t="shared" si="78"/>
        <v>9.2236523210093013E-3</v>
      </c>
      <c r="F138" s="29">
        <f t="shared" si="78"/>
        <v>8.4661156790163932E-3</v>
      </c>
      <c r="G138" s="29">
        <f t="shared" si="78"/>
        <v>8.5673771812488E-3</v>
      </c>
      <c r="H138" s="29">
        <f t="shared" si="78"/>
        <v>8.7344768113102756E-3</v>
      </c>
      <c r="I138" s="29">
        <f t="shared" si="78"/>
        <v>9.4627223495523053E-3</v>
      </c>
      <c r="J138" s="29">
        <f t="shared" si="78"/>
        <v>9.9379494793831562E-3</v>
      </c>
      <c r="K138" s="29">
        <f t="shared" si="78"/>
        <v>1.0711710570148464E-2</v>
      </c>
      <c r="L138" s="29">
        <f t="shared" si="78"/>
        <v>1.0757523032480652E-2</v>
      </c>
      <c r="M138" s="29">
        <f t="shared" si="78"/>
        <v>1.0753501819677833E-2</v>
      </c>
      <c r="N138" s="29">
        <f t="shared" si="78"/>
        <v>1.0849306896356938E-2</v>
      </c>
      <c r="O138" s="29">
        <f t="shared" si="78"/>
        <v>1.0629843367725857E-2</v>
      </c>
      <c r="P138" s="29">
        <f t="shared" si="78"/>
        <v>1.0649327950846254E-2</v>
      </c>
      <c r="Q138" s="29">
        <f t="shared" si="78"/>
        <v>1.0389203813778379E-2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0.40564922060366293</v>
      </c>
      <c r="C139" s="29">
        <f t="shared" si="79"/>
        <v>0.4013057127996994</v>
      </c>
      <c r="D139" s="29">
        <f t="shared" si="79"/>
        <v>0.39561971287258013</v>
      </c>
      <c r="E139" s="29">
        <f t="shared" si="79"/>
        <v>0.39419917182169506</v>
      </c>
      <c r="F139" s="29">
        <f t="shared" si="79"/>
        <v>0.38904676399543081</v>
      </c>
      <c r="G139" s="29">
        <f t="shared" si="79"/>
        <v>0.38194944928348851</v>
      </c>
      <c r="H139" s="29">
        <f t="shared" si="79"/>
        <v>0.3751716751129196</v>
      </c>
      <c r="I139" s="29">
        <f t="shared" si="79"/>
        <v>0.37508915444224278</v>
      </c>
      <c r="J139" s="29">
        <f t="shared" si="79"/>
        <v>0.36712608889030507</v>
      </c>
      <c r="K139" s="29">
        <f t="shared" si="79"/>
        <v>0.38561562360424767</v>
      </c>
      <c r="L139" s="29">
        <f t="shared" si="79"/>
        <v>0.38304498807153425</v>
      </c>
      <c r="M139" s="29">
        <f t="shared" si="79"/>
        <v>0.3730769488473451</v>
      </c>
      <c r="N139" s="29">
        <f t="shared" si="79"/>
        <v>0.38742882198280654</v>
      </c>
      <c r="O139" s="29">
        <f t="shared" si="79"/>
        <v>0.38125340019741011</v>
      </c>
      <c r="P139" s="29">
        <f t="shared" si="79"/>
        <v>0.3898941898451766</v>
      </c>
      <c r="Q139" s="29">
        <f t="shared" si="79"/>
        <v>0.37617425187395825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2.670337980766568E-2</v>
      </c>
      <c r="C140" s="29">
        <f t="shared" si="80"/>
        <v>2.6119246089879936E-2</v>
      </c>
      <c r="D140" s="29">
        <f t="shared" si="80"/>
        <v>2.5226198813498153E-2</v>
      </c>
      <c r="E140" s="29">
        <f t="shared" si="80"/>
        <v>2.4462687576344951E-2</v>
      </c>
      <c r="F140" s="29">
        <f t="shared" si="80"/>
        <v>2.3300046345465404E-2</v>
      </c>
      <c r="G140" s="29">
        <f t="shared" si="80"/>
        <v>2.2927789899367449E-2</v>
      </c>
      <c r="H140" s="29">
        <f t="shared" si="80"/>
        <v>2.2062249645083774E-2</v>
      </c>
      <c r="I140" s="29">
        <f t="shared" si="80"/>
        <v>2.1424446951166781E-2</v>
      </c>
      <c r="J140" s="29">
        <f t="shared" si="80"/>
        <v>2.2071513818940201E-2</v>
      </c>
      <c r="K140" s="29">
        <f t="shared" si="80"/>
        <v>2.3628063571081336E-2</v>
      </c>
      <c r="L140" s="29">
        <f t="shared" si="80"/>
        <v>2.5038903879770431E-2</v>
      </c>
      <c r="M140" s="29">
        <f t="shared" si="80"/>
        <v>2.3916716585051453E-2</v>
      </c>
      <c r="N140" s="29">
        <f t="shared" si="80"/>
        <v>2.4278453469675231E-2</v>
      </c>
      <c r="O140" s="29">
        <f t="shared" si="80"/>
        <v>2.3713750496435176E-2</v>
      </c>
      <c r="P140" s="29">
        <f t="shared" si="80"/>
        <v>2.3590492787956212E-2</v>
      </c>
      <c r="Q140" s="29">
        <f t="shared" si="80"/>
        <v>2.2696549075183595E-2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2.5134487338903037E-3</v>
      </c>
      <c r="C141" s="30">
        <f t="shared" si="81"/>
        <v>2.3783245640505496E-3</v>
      </c>
      <c r="D141" s="30">
        <f t="shared" si="81"/>
        <v>2.2555942834700223E-3</v>
      </c>
      <c r="E141" s="30">
        <f t="shared" si="81"/>
        <v>2.2126112213065852E-3</v>
      </c>
      <c r="F141" s="30">
        <f t="shared" si="81"/>
        <v>2.1885576533051017E-3</v>
      </c>
      <c r="G141" s="30">
        <f t="shared" si="81"/>
        <v>2.1064517780562081E-3</v>
      </c>
      <c r="H141" s="30">
        <f t="shared" si="81"/>
        <v>2.0464085093104952E-3</v>
      </c>
      <c r="I141" s="30">
        <f t="shared" si="81"/>
        <v>2.0299925601182456E-3</v>
      </c>
      <c r="J141" s="30">
        <f t="shared" si="81"/>
        <v>1.9883655288053434E-3</v>
      </c>
      <c r="K141" s="30">
        <f t="shared" si="81"/>
        <v>1.9274872901871307E-3</v>
      </c>
      <c r="L141" s="30">
        <f t="shared" si="81"/>
        <v>2.0988249188013232E-3</v>
      </c>
      <c r="M141" s="30">
        <f t="shared" si="81"/>
        <v>2.0278768050244656E-3</v>
      </c>
      <c r="N141" s="30">
        <f t="shared" si="81"/>
        <v>1.7244832674001393E-3</v>
      </c>
      <c r="O141" s="30">
        <f t="shared" si="81"/>
        <v>1.7503283309216915E-3</v>
      </c>
      <c r="P141" s="30">
        <f t="shared" si="81"/>
        <v>1.9055400783697025E-3</v>
      </c>
      <c r="Q141" s="30">
        <f t="shared" si="81"/>
        <v>2.1188104931077738E-3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2.5134487338903037E-3</v>
      </c>
      <c r="C143" s="29">
        <f t="shared" si="83"/>
        <v>2.3783245640505496E-3</v>
      </c>
      <c r="D143" s="29">
        <f t="shared" si="83"/>
        <v>2.2555942834700223E-3</v>
      </c>
      <c r="E143" s="29">
        <f t="shared" si="83"/>
        <v>2.2126112213065852E-3</v>
      </c>
      <c r="F143" s="29">
        <f t="shared" si="83"/>
        <v>2.1885576533051017E-3</v>
      </c>
      <c r="G143" s="29">
        <f t="shared" si="83"/>
        <v>2.1064517780562081E-3</v>
      </c>
      <c r="H143" s="29">
        <f t="shared" si="83"/>
        <v>2.0464085093104952E-3</v>
      </c>
      <c r="I143" s="29">
        <f t="shared" si="83"/>
        <v>2.0299925601182456E-3</v>
      </c>
      <c r="J143" s="29">
        <f t="shared" si="83"/>
        <v>1.9883655288053434E-3</v>
      </c>
      <c r="K143" s="29">
        <f t="shared" si="83"/>
        <v>1.9274872901871307E-3</v>
      </c>
      <c r="L143" s="29">
        <f t="shared" si="83"/>
        <v>2.0988249188013232E-3</v>
      </c>
      <c r="M143" s="29">
        <f t="shared" si="83"/>
        <v>2.0278768050244656E-3</v>
      </c>
      <c r="N143" s="29">
        <f t="shared" si="83"/>
        <v>1.7244832674001393E-3</v>
      </c>
      <c r="O143" s="29">
        <f t="shared" si="83"/>
        <v>1.7503283309216915E-3</v>
      </c>
      <c r="P143" s="29">
        <f t="shared" si="83"/>
        <v>1.9055400783697025E-3</v>
      </c>
      <c r="Q143" s="29">
        <f t="shared" si="83"/>
        <v>2.1188104931077738E-3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0.20997406605598135</v>
      </c>
      <c r="C145" s="30">
        <f t="shared" si="85"/>
        <v>0.20037860255828902</v>
      </c>
      <c r="D145" s="30">
        <f t="shared" si="85"/>
        <v>0.20390223365882859</v>
      </c>
      <c r="E145" s="30">
        <f t="shared" si="85"/>
        <v>0.19766552341454521</v>
      </c>
      <c r="F145" s="30">
        <f t="shared" si="85"/>
        <v>0.20664327944232155</v>
      </c>
      <c r="G145" s="30">
        <f t="shared" si="85"/>
        <v>0.21154881792422825</v>
      </c>
      <c r="H145" s="30">
        <f t="shared" si="85"/>
        <v>0.20987741301981225</v>
      </c>
      <c r="I145" s="30">
        <f t="shared" si="85"/>
        <v>0.213104535281117</v>
      </c>
      <c r="J145" s="30">
        <f t="shared" si="85"/>
        <v>0.21227308238211917</v>
      </c>
      <c r="K145" s="30">
        <f t="shared" si="85"/>
        <v>0.210365326980647</v>
      </c>
      <c r="L145" s="30">
        <f t="shared" si="85"/>
        <v>0.19893170576430955</v>
      </c>
      <c r="M145" s="30">
        <f t="shared" si="85"/>
        <v>0.20545451442907675</v>
      </c>
      <c r="N145" s="30">
        <f t="shared" si="85"/>
        <v>0.20698334965703202</v>
      </c>
      <c r="O145" s="30">
        <f t="shared" si="85"/>
        <v>0.21353039224580117</v>
      </c>
      <c r="P145" s="30">
        <f t="shared" si="85"/>
        <v>0.23297885530221307</v>
      </c>
      <c r="Q145" s="30">
        <f t="shared" si="85"/>
        <v>0.23916294356033127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5.6040404660888596E-2</v>
      </c>
      <c r="C147" s="29">
        <f t="shared" si="87"/>
        <v>6.022228636782781E-2</v>
      </c>
      <c r="D147" s="29">
        <f t="shared" si="87"/>
        <v>6.1665069554914631E-2</v>
      </c>
      <c r="E147" s="29">
        <f t="shared" si="87"/>
        <v>6.1006750630990737E-2</v>
      </c>
      <c r="F147" s="29">
        <f t="shared" si="87"/>
        <v>6.1751017303826435E-2</v>
      </c>
      <c r="G147" s="29">
        <f t="shared" si="87"/>
        <v>6.399489719185672E-2</v>
      </c>
      <c r="H147" s="29">
        <f t="shared" si="87"/>
        <v>7.003689135560856E-2</v>
      </c>
      <c r="I147" s="29">
        <f t="shared" si="87"/>
        <v>7.1072914658905403E-2</v>
      </c>
      <c r="J147" s="29">
        <f t="shared" si="87"/>
        <v>6.6834301863327117E-2</v>
      </c>
      <c r="K147" s="29">
        <f t="shared" si="87"/>
        <v>6.5303770910067199E-2</v>
      </c>
      <c r="L147" s="29">
        <f t="shared" si="87"/>
        <v>6.3717959131362509E-2</v>
      </c>
      <c r="M147" s="29">
        <f t="shared" si="87"/>
        <v>6.8814215249724878E-2</v>
      </c>
      <c r="N147" s="29">
        <f t="shared" si="87"/>
        <v>6.8421209348859119E-2</v>
      </c>
      <c r="O147" s="29">
        <f t="shared" si="87"/>
        <v>6.9669999961560314E-2</v>
      </c>
      <c r="P147" s="29">
        <f t="shared" si="87"/>
        <v>7.7890073989901526E-2</v>
      </c>
      <c r="Q147" s="29">
        <f t="shared" si="87"/>
        <v>7.9662930481829375E-2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0.15393366139509274</v>
      </c>
      <c r="C148" s="29">
        <f t="shared" si="88"/>
        <v>0.14015631619046121</v>
      </c>
      <c r="D148" s="29">
        <f t="shared" si="88"/>
        <v>0.14223716410391393</v>
      </c>
      <c r="E148" s="29">
        <f t="shared" si="88"/>
        <v>0.13665877278355446</v>
      </c>
      <c r="F148" s="29">
        <f t="shared" si="88"/>
        <v>0.14489226213849513</v>
      </c>
      <c r="G148" s="29">
        <f t="shared" si="88"/>
        <v>0.14755392073237153</v>
      </c>
      <c r="H148" s="29">
        <f t="shared" si="88"/>
        <v>0.13984052166420369</v>
      </c>
      <c r="I148" s="29">
        <f t="shared" si="88"/>
        <v>0.14203162062221161</v>
      </c>
      <c r="J148" s="29">
        <f t="shared" si="88"/>
        <v>0.14543878051879203</v>
      </c>
      <c r="K148" s="29">
        <f t="shared" si="88"/>
        <v>0.14506155607057983</v>
      </c>
      <c r="L148" s="29">
        <f t="shared" si="88"/>
        <v>0.13521374663294702</v>
      </c>
      <c r="M148" s="29">
        <f t="shared" si="88"/>
        <v>0.13664029917935189</v>
      </c>
      <c r="N148" s="29">
        <f t="shared" si="88"/>
        <v>0.13856214030817293</v>
      </c>
      <c r="O148" s="29">
        <f t="shared" si="88"/>
        <v>0.14386039228424086</v>
      </c>
      <c r="P148" s="29">
        <f t="shared" si="88"/>
        <v>0.15508878131231157</v>
      </c>
      <c r="Q148" s="29">
        <f t="shared" si="88"/>
        <v>0.1595000130785019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0.34615664319281947</v>
      </c>
      <c r="C149" s="32">
        <f t="shared" si="89"/>
        <v>0.36049902610355899</v>
      </c>
      <c r="D149" s="32">
        <f t="shared" si="89"/>
        <v>0.36368614817965195</v>
      </c>
      <c r="E149" s="32">
        <f t="shared" si="89"/>
        <v>0.37223635364509877</v>
      </c>
      <c r="F149" s="32">
        <f t="shared" si="89"/>
        <v>0.37035523688446065</v>
      </c>
      <c r="G149" s="32">
        <f t="shared" si="89"/>
        <v>0.37290011393361072</v>
      </c>
      <c r="H149" s="32">
        <f t="shared" si="89"/>
        <v>0.38210777690156361</v>
      </c>
      <c r="I149" s="32">
        <f t="shared" si="89"/>
        <v>0.37888914841580301</v>
      </c>
      <c r="J149" s="32">
        <f t="shared" si="89"/>
        <v>0.38660299990044705</v>
      </c>
      <c r="K149" s="32">
        <f t="shared" si="89"/>
        <v>0.36775178798368846</v>
      </c>
      <c r="L149" s="32">
        <f t="shared" si="89"/>
        <v>0.38012805433310376</v>
      </c>
      <c r="M149" s="32">
        <f t="shared" si="89"/>
        <v>0.38477044151382439</v>
      </c>
      <c r="N149" s="32">
        <f t="shared" si="89"/>
        <v>0.36873558472672907</v>
      </c>
      <c r="O149" s="32">
        <f t="shared" si="89"/>
        <v>0.36912228536170605</v>
      </c>
      <c r="P149" s="32">
        <f t="shared" si="89"/>
        <v>0.34098159403543821</v>
      </c>
      <c r="Q149" s="32">
        <f t="shared" si="89"/>
        <v>0.34945824118364077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0.30041312068532966</v>
      </c>
      <c r="C150" s="31">
        <f t="shared" si="90"/>
        <v>0.31089752772311352</v>
      </c>
      <c r="D150" s="31">
        <f t="shared" si="90"/>
        <v>0.31412626082066403</v>
      </c>
      <c r="E150" s="31">
        <f t="shared" si="90"/>
        <v>0.32301152816958267</v>
      </c>
      <c r="F150" s="31">
        <f t="shared" si="90"/>
        <v>0.32111347634981852</v>
      </c>
      <c r="G150" s="31">
        <f t="shared" si="90"/>
        <v>0.3232593504654499</v>
      </c>
      <c r="H150" s="31">
        <f t="shared" si="90"/>
        <v>0.332632008243609</v>
      </c>
      <c r="I150" s="31">
        <f t="shared" si="90"/>
        <v>0.32577772657750653</v>
      </c>
      <c r="J150" s="31">
        <f t="shared" si="90"/>
        <v>0.33180772306989498</v>
      </c>
      <c r="K150" s="31">
        <f t="shared" si="90"/>
        <v>0.31550465001604905</v>
      </c>
      <c r="L150" s="31">
        <f t="shared" si="90"/>
        <v>0.32148451298415676</v>
      </c>
      <c r="M150" s="31">
        <f t="shared" si="90"/>
        <v>0.32592125497414187</v>
      </c>
      <c r="N150" s="31">
        <f t="shared" si="90"/>
        <v>0.31161930430120915</v>
      </c>
      <c r="O150" s="31">
        <f t="shared" si="90"/>
        <v>0.30792249002410432</v>
      </c>
      <c r="P150" s="31">
        <f t="shared" si="90"/>
        <v>0.27976642537482316</v>
      </c>
      <c r="Q150" s="31">
        <f t="shared" si="90"/>
        <v>0.28275146860944278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0.10762620695915448</v>
      </c>
      <c r="C151" s="29">
        <f t="shared" si="91"/>
        <v>0.11361010459860718</v>
      </c>
      <c r="D151" s="29">
        <f t="shared" si="91"/>
        <v>0.11385712100200336</v>
      </c>
      <c r="E151" s="29">
        <f t="shared" si="91"/>
        <v>0.11759203174264633</v>
      </c>
      <c r="F151" s="29">
        <f t="shared" si="91"/>
        <v>0.12006257517831849</v>
      </c>
      <c r="G151" s="29">
        <f t="shared" si="91"/>
        <v>0.11984079399341217</v>
      </c>
      <c r="H151" s="29">
        <f t="shared" si="91"/>
        <v>0.11580423876303959</v>
      </c>
      <c r="I151" s="29">
        <f t="shared" si="91"/>
        <v>0.11457464234377208</v>
      </c>
      <c r="J151" s="29">
        <f t="shared" si="91"/>
        <v>0.11586149886991501</v>
      </c>
      <c r="K151" s="29">
        <f t="shared" si="91"/>
        <v>0.11302947593609887</v>
      </c>
      <c r="L151" s="29">
        <f t="shared" si="91"/>
        <v>0.11490506220004282</v>
      </c>
      <c r="M151" s="29">
        <f t="shared" si="91"/>
        <v>0.11386822667205562</v>
      </c>
      <c r="N151" s="29">
        <f t="shared" si="91"/>
        <v>0.11255825308668956</v>
      </c>
      <c r="O151" s="29">
        <f t="shared" si="91"/>
        <v>0.11258652221835314</v>
      </c>
      <c r="P151" s="29">
        <f t="shared" si="91"/>
        <v>0.10908932648830856</v>
      </c>
      <c r="Q151" s="29">
        <f t="shared" si="91"/>
        <v>0.10891279146943077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0.19278691372617518</v>
      </c>
      <c r="C152" s="29">
        <f t="shared" si="92"/>
        <v>0.19728742312450634</v>
      </c>
      <c r="D152" s="29">
        <f t="shared" si="92"/>
        <v>0.20026913981866065</v>
      </c>
      <c r="E152" s="29">
        <f t="shared" si="92"/>
        <v>0.20541949642693633</v>
      </c>
      <c r="F152" s="29">
        <f t="shared" si="92"/>
        <v>0.20105090117150001</v>
      </c>
      <c r="G152" s="29">
        <f t="shared" si="92"/>
        <v>0.20341855647203777</v>
      </c>
      <c r="H152" s="29">
        <f t="shared" si="92"/>
        <v>0.21682776948056939</v>
      </c>
      <c r="I152" s="29">
        <f t="shared" si="92"/>
        <v>0.21120308423373446</v>
      </c>
      <c r="J152" s="29">
        <f t="shared" si="92"/>
        <v>0.21594622419997997</v>
      </c>
      <c r="K152" s="29">
        <f t="shared" si="92"/>
        <v>0.20247517407995019</v>
      </c>
      <c r="L152" s="29">
        <f t="shared" si="92"/>
        <v>0.20657945078411394</v>
      </c>
      <c r="M152" s="29">
        <f t="shared" si="92"/>
        <v>0.21205302830208628</v>
      </c>
      <c r="N152" s="29">
        <f t="shared" si="92"/>
        <v>0.19906105121451961</v>
      </c>
      <c r="O152" s="29">
        <f t="shared" si="92"/>
        <v>0.19533596780575121</v>
      </c>
      <c r="P152" s="29">
        <f t="shared" si="92"/>
        <v>0.17067709888651464</v>
      </c>
      <c r="Q152" s="29">
        <f t="shared" si="92"/>
        <v>0.17383867714001203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1.9517038277456865E-4</v>
      </c>
      <c r="C153" s="30">
        <f t="shared" si="93"/>
        <v>1.8069592124068107E-4</v>
      </c>
      <c r="D153" s="30">
        <f t="shared" si="93"/>
        <v>1.6159994795956033E-4</v>
      </c>
      <c r="E153" s="30">
        <f t="shared" si="93"/>
        <v>1.8344140155210329E-4</v>
      </c>
      <c r="F153" s="30">
        <f t="shared" si="93"/>
        <v>2.0893773710220587E-4</v>
      </c>
      <c r="G153" s="30">
        <f t="shared" si="93"/>
        <v>1.9175520676811556E-4</v>
      </c>
      <c r="H153" s="30">
        <f t="shared" si="93"/>
        <v>2.0226273652979831E-4</v>
      </c>
      <c r="I153" s="30">
        <f t="shared" si="93"/>
        <v>2.5167580145000378E-4</v>
      </c>
      <c r="J153" s="30">
        <f t="shared" si="93"/>
        <v>2.680411437170026E-4</v>
      </c>
      <c r="K153" s="30">
        <f t="shared" si="93"/>
        <v>2.3051104471412444E-4</v>
      </c>
      <c r="L153" s="30">
        <f t="shared" si="93"/>
        <v>2.551639040504256E-4</v>
      </c>
      <c r="M153" s="30">
        <f t="shared" si="93"/>
        <v>2.2822122073433583E-4</v>
      </c>
      <c r="N153" s="30">
        <f t="shared" si="93"/>
        <v>1.8917042760660042E-4</v>
      </c>
      <c r="O153" s="30">
        <f t="shared" si="93"/>
        <v>1.9255547410034065E-4</v>
      </c>
      <c r="P153" s="30">
        <f t="shared" si="93"/>
        <v>2.1030266945715472E-4</v>
      </c>
      <c r="Q153" s="30">
        <f t="shared" si="93"/>
        <v>2.3714676472484859E-4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2.7716516584434678E-2</v>
      </c>
      <c r="C154" s="30">
        <f t="shared" si="94"/>
        <v>3.0917682424551413E-2</v>
      </c>
      <c r="D154" s="30">
        <f t="shared" si="94"/>
        <v>3.0742140888003002E-2</v>
      </c>
      <c r="E154" s="30">
        <f t="shared" si="94"/>
        <v>3.1636228281934464E-2</v>
      </c>
      <c r="F154" s="30">
        <f t="shared" si="94"/>
        <v>3.1902107161239326E-2</v>
      </c>
      <c r="G154" s="30">
        <f t="shared" si="94"/>
        <v>3.1061721291964318E-2</v>
      </c>
      <c r="H154" s="30">
        <f t="shared" si="94"/>
        <v>3.041240702632338E-2</v>
      </c>
      <c r="I154" s="30">
        <f t="shared" si="94"/>
        <v>3.2141924375047683E-2</v>
      </c>
      <c r="J154" s="30">
        <f t="shared" si="94"/>
        <v>3.3563411186972536E-2</v>
      </c>
      <c r="K154" s="30">
        <f t="shared" si="94"/>
        <v>2.95762661484275E-2</v>
      </c>
      <c r="L154" s="30">
        <f t="shared" si="94"/>
        <v>3.3420057389879167E-2</v>
      </c>
      <c r="M154" s="30">
        <f t="shared" si="94"/>
        <v>3.365524221692031E-2</v>
      </c>
      <c r="N154" s="30">
        <f t="shared" si="94"/>
        <v>3.292885825512603E-2</v>
      </c>
      <c r="O154" s="30">
        <f t="shared" si="94"/>
        <v>3.5147631453235136E-2</v>
      </c>
      <c r="P154" s="30">
        <f t="shared" si="94"/>
        <v>3.7418632827394965E-2</v>
      </c>
      <c r="Q154" s="30">
        <f t="shared" si="94"/>
        <v>3.8205256411124697E-2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1.9509417809053427E-3</v>
      </c>
      <c r="C155" s="29">
        <f t="shared" si="95"/>
        <v>2.7660194754678897E-3</v>
      </c>
      <c r="D155" s="29">
        <f t="shared" si="95"/>
        <v>2.431914603809736E-3</v>
      </c>
      <c r="E155" s="29">
        <f t="shared" si="95"/>
        <v>2.320488782659101E-3</v>
      </c>
      <c r="F155" s="29">
        <f t="shared" si="95"/>
        <v>1.8280346215654734E-3</v>
      </c>
      <c r="G155" s="29">
        <f t="shared" si="95"/>
        <v>1.2903846545228115E-3</v>
      </c>
      <c r="H155" s="29">
        <f t="shared" si="95"/>
        <v>1.1779649226316251E-3</v>
      </c>
      <c r="I155" s="29">
        <f t="shared" si="95"/>
        <v>1.2481423005356121E-3</v>
      </c>
      <c r="J155" s="29">
        <f t="shared" si="95"/>
        <v>1.410810662400326E-3</v>
      </c>
      <c r="K155" s="29">
        <f t="shared" si="95"/>
        <v>1.453398296043522E-3</v>
      </c>
      <c r="L155" s="29">
        <f t="shared" si="95"/>
        <v>2.9457191307758978E-3</v>
      </c>
      <c r="M155" s="29">
        <f t="shared" si="95"/>
        <v>2.4862119530472322E-3</v>
      </c>
      <c r="N155" s="29">
        <f t="shared" si="95"/>
        <v>2.274397317083704E-3</v>
      </c>
      <c r="O155" s="29">
        <f t="shared" si="95"/>
        <v>2.3373297831824776E-3</v>
      </c>
      <c r="P155" s="29">
        <f t="shared" si="95"/>
        <v>2.4977056491158143E-3</v>
      </c>
      <c r="Q155" s="29">
        <f t="shared" si="95"/>
        <v>2.3039295720349265E-3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2.5765574803529333E-2</v>
      </c>
      <c r="C156" s="29">
        <f t="shared" si="96"/>
        <v>2.8151662949083521E-2</v>
      </c>
      <c r="D156" s="29">
        <f t="shared" si="96"/>
        <v>2.8310226284193264E-2</v>
      </c>
      <c r="E156" s="29">
        <f t="shared" si="96"/>
        <v>2.9315739499275361E-2</v>
      </c>
      <c r="F156" s="29">
        <f t="shared" si="96"/>
        <v>3.0074072539673855E-2</v>
      </c>
      <c r="G156" s="29">
        <f t="shared" si="96"/>
        <v>2.9771336637441505E-2</v>
      </c>
      <c r="H156" s="29">
        <f t="shared" si="96"/>
        <v>2.9234442103691752E-2</v>
      </c>
      <c r="I156" s="29">
        <f t="shared" si="96"/>
        <v>3.0893782074512072E-2</v>
      </c>
      <c r="J156" s="29">
        <f t="shared" si="96"/>
        <v>3.2152600524572209E-2</v>
      </c>
      <c r="K156" s="29">
        <f t="shared" si="96"/>
        <v>2.8122867852383982E-2</v>
      </c>
      <c r="L156" s="29">
        <f t="shared" si="96"/>
        <v>3.0474338259103267E-2</v>
      </c>
      <c r="M156" s="29">
        <f t="shared" si="96"/>
        <v>3.116903026387308E-2</v>
      </c>
      <c r="N156" s="29">
        <f t="shared" si="96"/>
        <v>3.0654460938042326E-2</v>
      </c>
      <c r="O156" s="29">
        <f t="shared" si="96"/>
        <v>3.2810301670052659E-2</v>
      </c>
      <c r="P156" s="29">
        <f t="shared" si="96"/>
        <v>3.4920927178279153E-2</v>
      </c>
      <c r="Q156" s="29">
        <f t="shared" si="96"/>
        <v>3.5901326839089767E-2</v>
      </c>
    </row>
    <row r="157" spans="1:17" ht="11.45" customHeight="1" x14ac:dyDescent="0.25">
      <c r="A157" s="19" t="s">
        <v>32</v>
      </c>
      <c r="B157" s="30">
        <f t="shared" ref="B157:Q157" si="97">IF(B77=0,0,B77/B$55)</f>
        <v>1.7831835540280568E-2</v>
      </c>
      <c r="C157" s="30">
        <f t="shared" si="97"/>
        <v>1.8503120034653361E-2</v>
      </c>
      <c r="D157" s="30">
        <f t="shared" si="97"/>
        <v>1.8656146523025368E-2</v>
      </c>
      <c r="E157" s="30">
        <f t="shared" si="97"/>
        <v>1.7405155792029583E-2</v>
      </c>
      <c r="F157" s="30">
        <f t="shared" si="97"/>
        <v>1.7130715636300576E-2</v>
      </c>
      <c r="G157" s="30">
        <f t="shared" si="97"/>
        <v>1.8387286969428381E-2</v>
      </c>
      <c r="H157" s="30">
        <f t="shared" si="97"/>
        <v>1.8861098895101448E-2</v>
      </c>
      <c r="I157" s="30">
        <f t="shared" si="97"/>
        <v>2.0717821661798749E-2</v>
      </c>
      <c r="J157" s="30">
        <f t="shared" si="97"/>
        <v>2.096382449986257E-2</v>
      </c>
      <c r="K157" s="30">
        <f t="shared" si="97"/>
        <v>2.2440360774497747E-2</v>
      </c>
      <c r="L157" s="30">
        <f t="shared" si="97"/>
        <v>2.4968320055017319E-2</v>
      </c>
      <c r="M157" s="30">
        <f t="shared" si="97"/>
        <v>2.4965723102027892E-2</v>
      </c>
      <c r="N157" s="30">
        <f t="shared" si="97"/>
        <v>2.399825174278726E-2</v>
      </c>
      <c r="O157" s="30">
        <f t="shared" si="97"/>
        <v>2.5859608410266237E-2</v>
      </c>
      <c r="P157" s="30">
        <f t="shared" si="97"/>
        <v>2.358623316376289E-2</v>
      </c>
      <c r="Q157" s="30">
        <f t="shared" si="97"/>
        <v>2.8264369398348463E-2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6.1312411002395215E-5</v>
      </c>
      <c r="C158" s="29">
        <f t="shared" si="98"/>
        <v>7.80065537991869E-5</v>
      </c>
      <c r="D158" s="29">
        <f t="shared" si="98"/>
        <v>8.9629116020296742E-5</v>
      </c>
      <c r="E158" s="29">
        <f t="shared" si="98"/>
        <v>9.699483317074862E-5</v>
      </c>
      <c r="F158" s="29">
        <f t="shared" si="98"/>
        <v>9.4816189876019836E-5</v>
      </c>
      <c r="G158" s="29">
        <f t="shared" si="98"/>
        <v>1.1038706365218544E-4</v>
      </c>
      <c r="H158" s="29">
        <f t="shared" si="98"/>
        <v>1.2012621179671811E-4</v>
      </c>
      <c r="I158" s="29">
        <f t="shared" si="98"/>
        <v>1.2393959567554458E-4</v>
      </c>
      <c r="J158" s="29">
        <f t="shared" si="98"/>
        <v>1.346617158327592E-4</v>
      </c>
      <c r="K158" s="29">
        <f t="shared" si="98"/>
        <v>1.8376369112582265E-4</v>
      </c>
      <c r="L158" s="29">
        <f t="shared" si="98"/>
        <v>1.8397123339256458E-4</v>
      </c>
      <c r="M158" s="29">
        <f t="shared" si="98"/>
        <v>1.8793877764817864E-4</v>
      </c>
      <c r="N158" s="29">
        <f t="shared" si="98"/>
        <v>1.7840253197795342E-4</v>
      </c>
      <c r="O158" s="29">
        <f t="shared" si="98"/>
        <v>1.882478490109998E-4</v>
      </c>
      <c r="P158" s="29">
        <f t="shared" si="98"/>
        <v>1.7285549633484567E-4</v>
      </c>
      <c r="Q158" s="29">
        <f t="shared" si="98"/>
        <v>2.1768755109645487E-4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1.7770523129278171E-2</v>
      </c>
      <c r="C159" s="28">
        <f t="shared" si="99"/>
        <v>1.8425113480854172E-2</v>
      </c>
      <c r="D159" s="28">
        <f t="shared" si="99"/>
        <v>1.856651740700507E-2</v>
      </c>
      <c r="E159" s="28">
        <f t="shared" si="99"/>
        <v>1.7308160958858836E-2</v>
      </c>
      <c r="F159" s="28">
        <f t="shared" si="99"/>
        <v>1.7035899446424554E-2</v>
      </c>
      <c r="G159" s="28">
        <f t="shared" si="99"/>
        <v>1.8276899905776193E-2</v>
      </c>
      <c r="H159" s="28">
        <f t="shared" si="99"/>
        <v>1.874097268330473E-2</v>
      </c>
      <c r="I159" s="28">
        <f t="shared" si="99"/>
        <v>2.0593882066123202E-2</v>
      </c>
      <c r="J159" s="28">
        <f t="shared" si="99"/>
        <v>2.0829162784029812E-2</v>
      </c>
      <c r="K159" s="28">
        <f t="shared" si="99"/>
        <v>2.2256597083371923E-2</v>
      </c>
      <c r="L159" s="28">
        <f t="shared" si="99"/>
        <v>2.4784348821624756E-2</v>
      </c>
      <c r="M159" s="28">
        <f t="shared" si="99"/>
        <v>2.4777784324379711E-2</v>
      </c>
      <c r="N159" s="28">
        <f t="shared" si="99"/>
        <v>2.3819849210809305E-2</v>
      </c>
      <c r="O159" s="28">
        <f t="shared" si="99"/>
        <v>2.5671360561255237E-2</v>
      </c>
      <c r="P159" s="28">
        <f t="shared" si="99"/>
        <v>2.3413377667428042E-2</v>
      </c>
      <c r="Q159" s="28">
        <f t="shared" si="99"/>
        <v>2.8046681847252009E-2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40.144734850718471</v>
      </c>
      <c r="C162" s="24">
        <f t="shared" si="100"/>
        <v>39.39568765082582</v>
      </c>
      <c r="D162" s="24">
        <f t="shared" si="100"/>
        <v>39.303192675149994</v>
      </c>
      <c r="E162" s="24">
        <f t="shared" si="100"/>
        <v>39.068212321764683</v>
      </c>
      <c r="F162" s="24">
        <f t="shared" si="100"/>
        <v>38.045606070712509</v>
      </c>
      <c r="G162" s="24">
        <f t="shared" si="100"/>
        <v>38.266771087618125</v>
      </c>
      <c r="H162" s="24">
        <f t="shared" si="100"/>
        <v>40.133112614897563</v>
      </c>
      <c r="I162" s="24">
        <f t="shared" si="100"/>
        <v>37.577102510458033</v>
      </c>
      <c r="J162" s="24">
        <f t="shared" si="100"/>
        <v>37.718527080972315</v>
      </c>
      <c r="K162" s="24">
        <f t="shared" si="100"/>
        <v>38.005409679755317</v>
      </c>
      <c r="L162" s="24">
        <f t="shared" si="100"/>
        <v>38.000413526778829</v>
      </c>
      <c r="M162" s="24">
        <f t="shared" si="100"/>
        <v>37.234614974799037</v>
      </c>
      <c r="N162" s="24">
        <f t="shared" si="100"/>
        <v>36.793560414558449</v>
      </c>
      <c r="O162" s="24">
        <f t="shared" si="100"/>
        <v>34.757873175871495</v>
      </c>
      <c r="P162" s="24">
        <f t="shared" si="100"/>
        <v>34.352792583775305</v>
      </c>
      <c r="Q162" s="24">
        <f t="shared" si="100"/>
        <v>35.32919563733131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42.496822311284696</v>
      </c>
      <c r="C163" s="22">
        <f t="shared" si="101"/>
        <v>41.898856900786612</v>
      </c>
      <c r="D163" s="22">
        <f t="shared" si="101"/>
        <v>41.719405307424871</v>
      </c>
      <c r="E163" s="22">
        <f t="shared" si="101"/>
        <v>41.226528372635158</v>
      </c>
      <c r="F163" s="22">
        <f t="shared" si="101"/>
        <v>40.240273105402565</v>
      </c>
      <c r="G163" s="22">
        <f t="shared" si="101"/>
        <v>40.658474781324173</v>
      </c>
      <c r="H163" s="22">
        <f t="shared" si="101"/>
        <v>41.102244002090785</v>
      </c>
      <c r="I163" s="22">
        <f t="shared" si="101"/>
        <v>40.948521911523031</v>
      </c>
      <c r="J163" s="22">
        <f t="shared" si="101"/>
        <v>41.052167067414281</v>
      </c>
      <c r="K163" s="22">
        <f t="shared" si="101"/>
        <v>41.501013652582259</v>
      </c>
      <c r="L163" s="22">
        <f t="shared" si="101"/>
        <v>41.956207359173781</v>
      </c>
      <c r="M163" s="22">
        <f t="shared" si="101"/>
        <v>41.447043899613661</v>
      </c>
      <c r="N163" s="22">
        <f t="shared" si="101"/>
        <v>42.49759034125524</v>
      </c>
      <c r="O163" s="22">
        <f t="shared" si="101"/>
        <v>39.642697350174643</v>
      </c>
      <c r="P163" s="22">
        <f t="shared" si="101"/>
        <v>38.927547016090251</v>
      </c>
      <c r="Q163" s="22">
        <f t="shared" si="101"/>
        <v>40.071308056202326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38.10346515481362</v>
      </c>
      <c r="C164" s="20">
        <f t="shared" si="102"/>
        <v>37.959534821492099</v>
      </c>
      <c r="D164" s="20">
        <f t="shared" si="102"/>
        <v>37.622897301715518</v>
      </c>
      <c r="E164" s="20">
        <f t="shared" si="102"/>
        <v>37.284957065095838</v>
      </c>
      <c r="F164" s="20">
        <f t="shared" si="102"/>
        <v>36.819804287658521</v>
      </c>
      <c r="G164" s="20">
        <f t="shared" si="102"/>
        <v>36.239510955143352</v>
      </c>
      <c r="H164" s="20">
        <f t="shared" si="102"/>
        <v>35.377690730443312</v>
      </c>
      <c r="I164" s="20">
        <f t="shared" si="102"/>
        <v>34.765561361674273</v>
      </c>
      <c r="J164" s="20">
        <f t="shared" si="102"/>
        <v>33.94150996626697</v>
      </c>
      <c r="K164" s="20">
        <f t="shared" si="102"/>
        <v>33.514015055975705</v>
      </c>
      <c r="L164" s="20">
        <f t="shared" si="102"/>
        <v>33.198690241903208</v>
      </c>
      <c r="M164" s="20">
        <f t="shared" si="102"/>
        <v>32.811482171330489</v>
      </c>
      <c r="N164" s="20">
        <f t="shared" si="102"/>
        <v>32.509708327386434</v>
      </c>
      <c r="O164" s="20">
        <f t="shared" si="102"/>
        <v>31.60216047087297</v>
      </c>
      <c r="P164" s="20">
        <f t="shared" si="102"/>
        <v>31.319474987490278</v>
      </c>
      <c r="Q164" s="20">
        <f t="shared" si="102"/>
        <v>30.643101806865385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41.419456263254723</v>
      </c>
      <c r="C165" s="20">
        <f t="shared" si="103"/>
        <v>40.870668711238302</v>
      </c>
      <c r="D165" s="20">
        <f t="shared" si="103"/>
        <v>40.652534266535284</v>
      </c>
      <c r="E165" s="20">
        <f t="shared" si="103"/>
        <v>40.262132936213227</v>
      </c>
      <c r="F165" s="20">
        <f t="shared" si="103"/>
        <v>39.336509210839431</v>
      </c>
      <c r="G165" s="20">
        <f t="shared" si="103"/>
        <v>39.807649673819192</v>
      </c>
      <c r="H165" s="20">
        <f t="shared" si="103"/>
        <v>40.355550633081108</v>
      </c>
      <c r="I165" s="20">
        <f t="shared" si="103"/>
        <v>40.278699606888978</v>
      </c>
      <c r="J165" s="20">
        <f t="shared" si="103"/>
        <v>40.380813376191561</v>
      </c>
      <c r="K165" s="20">
        <f t="shared" si="103"/>
        <v>40.759536274439796</v>
      </c>
      <c r="L165" s="20">
        <f t="shared" si="103"/>
        <v>41.134428507100282</v>
      </c>
      <c r="M165" s="20">
        <f t="shared" si="103"/>
        <v>40.706523033121613</v>
      </c>
      <c r="N165" s="20">
        <f t="shared" si="103"/>
        <v>41.702393205345224</v>
      </c>
      <c r="O165" s="20">
        <f t="shared" si="103"/>
        <v>38.859702938233752</v>
      </c>
      <c r="P165" s="20">
        <f t="shared" si="103"/>
        <v>38.16166229621119</v>
      </c>
      <c r="Q165" s="20">
        <f t="shared" si="103"/>
        <v>39.518627880338322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78.678793102963837</v>
      </c>
      <c r="C166" s="20">
        <f t="shared" si="104"/>
        <v>76.060911584434677</v>
      </c>
      <c r="D166" s="20">
        <f t="shared" si="104"/>
        <v>80.018196016324026</v>
      </c>
      <c r="E166" s="20">
        <f t="shared" si="104"/>
        <v>75.045561259459106</v>
      </c>
      <c r="F166" s="20">
        <f t="shared" si="104"/>
        <v>71.978485918702816</v>
      </c>
      <c r="G166" s="20">
        <f t="shared" si="104"/>
        <v>70.597577106983579</v>
      </c>
      <c r="H166" s="20">
        <f t="shared" si="104"/>
        <v>68.513401852143872</v>
      </c>
      <c r="I166" s="20">
        <f t="shared" si="104"/>
        <v>66.505508997498922</v>
      </c>
      <c r="J166" s="20">
        <f t="shared" si="104"/>
        <v>67.354351405318312</v>
      </c>
      <c r="K166" s="20">
        <f t="shared" si="104"/>
        <v>72.088740588731028</v>
      </c>
      <c r="L166" s="20">
        <f t="shared" si="104"/>
        <v>75.65119310438638</v>
      </c>
      <c r="M166" s="20">
        <f t="shared" si="104"/>
        <v>71.834441326249689</v>
      </c>
      <c r="N166" s="20">
        <f t="shared" si="104"/>
        <v>78.624143897021895</v>
      </c>
      <c r="O166" s="20">
        <f t="shared" si="104"/>
        <v>72.907954301192376</v>
      </c>
      <c r="P166" s="20">
        <f t="shared" si="104"/>
        <v>71.532611802098245</v>
      </c>
      <c r="Q166" s="20">
        <f t="shared" si="104"/>
        <v>65.577819676585889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10.891128990355483</v>
      </c>
      <c r="C167" s="21">
        <f t="shared" si="105"/>
        <v>10.700208733353605</v>
      </c>
      <c r="D167" s="21">
        <f t="shared" si="105"/>
        <v>10.662300011689496</v>
      </c>
      <c r="E167" s="21">
        <f t="shared" si="105"/>
        <v>11.03702953902123</v>
      </c>
      <c r="F167" s="21">
        <f t="shared" si="105"/>
        <v>10.784450335849947</v>
      </c>
      <c r="G167" s="21">
        <f t="shared" si="105"/>
        <v>10.107814017532744</v>
      </c>
      <c r="H167" s="21">
        <f t="shared" si="105"/>
        <v>9.5761611238844271</v>
      </c>
      <c r="I167" s="21">
        <f t="shared" si="105"/>
        <v>9.0457430624687856</v>
      </c>
      <c r="J167" s="21">
        <f t="shared" si="105"/>
        <v>9.0983837038637621</v>
      </c>
      <c r="K167" s="21">
        <f t="shared" si="105"/>
        <v>9.2261926599896231</v>
      </c>
      <c r="L167" s="21">
        <f t="shared" si="105"/>
        <v>9.4626512047488252</v>
      </c>
      <c r="M167" s="21">
        <f t="shared" si="105"/>
        <v>9.0768774258352014</v>
      </c>
      <c r="N167" s="21">
        <f t="shared" si="105"/>
        <v>8.8105002479533692</v>
      </c>
      <c r="O167" s="21">
        <f t="shared" si="105"/>
        <v>8.1352159215789346</v>
      </c>
      <c r="P167" s="21">
        <f t="shared" si="105"/>
        <v>7.5408872101518725</v>
      </c>
      <c r="Q167" s="21">
        <f t="shared" si="105"/>
        <v>8.8751217360845391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4.5981905803854257</v>
      </c>
      <c r="C168" s="20">
        <f t="shared" si="106"/>
        <v>4.5616694204742956</v>
      </c>
      <c r="D168" s="20">
        <f t="shared" si="106"/>
        <v>4.5237470567137876</v>
      </c>
      <c r="E168" s="20">
        <f t="shared" si="106"/>
        <v>4.4493189668677635</v>
      </c>
      <c r="F168" s="20">
        <f t="shared" si="106"/>
        <v>4.3995671585272369</v>
      </c>
      <c r="G168" s="20">
        <f t="shared" si="106"/>
        <v>4.2919399239572558</v>
      </c>
      <c r="H168" s="20">
        <f t="shared" si="106"/>
        <v>4.2152573400288258</v>
      </c>
      <c r="I168" s="20">
        <f t="shared" si="106"/>
        <v>4.2633611787908414</v>
      </c>
      <c r="J168" s="20">
        <f t="shared" si="106"/>
        <v>4.2304763072095994</v>
      </c>
      <c r="K168" s="20">
        <f t="shared" si="106"/>
        <v>4.1983674466326377</v>
      </c>
      <c r="L168" s="20">
        <f t="shared" si="106"/>
        <v>4.0809703314992571</v>
      </c>
      <c r="M168" s="20">
        <f t="shared" si="106"/>
        <v>4.0022428651454378</v>
      </c>
      <c r="N168" s="20">
        <f t="shared" si="106"/>
        <v>3.9686050451939807</v>
      </c>
      <c r="O168" s="20">
        <f t="shared" si="106"/>
        <v>3.8874340079903362</v>
      </c>
      <c r="P168" s="20">
        <f t="shared" si="106"/>
        <v>3.8221098535871914</v>
      </c>
      <c r="Q168" s="20">
        <f t="shared" si="106"/>
        <v>3.9427145316408172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11.212729360591368</v>
      </c>
      <c r="C169" s="20">
        <f t="shared" si="107"/>
        <v>11.050538917859173</v>
      </c>
      <c r="D169" s="20">
        <f t="shared" si="107"/>
        <v>11.009543582967908</v>
      </c>
      <c r="E169" s="20">
        <f t="shared" si="107"/>
        <v>11.608294900965722</v>
      </c>
      <c r="F169" s="20">
        <f t="shared" si="107"/>
        <v>11.325058154955439</v>
      </c>
      <c r="G169" s="20">
        <f t="shared" si="107"/>
        <v>10.586802871804361</v>
      </c>
      <c r="H169" s="20">
        <f t="shared" si="107"/>
        <v>10.012562395266674</v>
      </c>
      <c r="I169" s="20">
        <f t="shared" si="107"/>
        <v>9.4309101929386134</v>
      </c>
      <c r="J169" s="20">
        <f t="shared" si="107"/>
        <v>9.5159211311417486</v>
      </c>
      <c r="K169" s="20">
        <f t="shared" si="107"/>
        <v>9.6689604751744067</v>
      </c>
      <c r="L169" s="20">
        <f t="shared" si="107"/>
        <v>9.7977715501753071</v>
      </c>
      <c r="M169" s="20">
        <f t="shared" si="107"/>
        <v>9.3956474794014344</v>
      </c>
      <c r="N169" s="20">
        <f t="shared" si="107"/>
        <v>9.0918118448988565</v>
      </c>
      <c r="O169" s="20">
        <f t="shared" si="107"/>
        <v>8.3757688965067825</v>
      </c>
      <c r="P169" s="20">
        <f t="shared" si="107"/>
        <v>7.7246388530566881</v>
      </c>
      <c r="Q169" s="20">
        <f t="shared" si="107"/>
        <v>9.3342097539549673</v>
      </c>
    </row>
    <row r="170" spans="1:17" ht="11.45" customHeight="1" x14ac:dyDescent="0.25">
      <c r="A170" s="17" t="str">
        <f>$A$12</f>
        <v>High speed passenger trains</v>
      </c>
      <c r="B170" s="20">
        <f t="shared" ref="B170:Q170" si="108">IF(B38=0,"",B38/B12*1000)</f>
        <v>6.7406804517953329</v>
      </c>
      <c r="C170" s="20">
        <f t="shared" si="108"/>
        <v>6.6590982765213287</v>
      </c>
      <c r="D170" s="20">
        <f t="shared" si="108"/>
        <v>6.5901935844762276</v>
      </c>
      <c r="E170" s="20">
        <f t="shared" si="108"/>
        <v>6.5067282676666114</v>
      </c>
      <c r="F170" s="20">
        <f t="shared" si="108"/>
        <v>6.454135659265539</v>
      </c>
      <c r="G170" s="20">
        <f t="shared" si="108"/>
        <v>6.3406421921197369</v>
      </c>
      <c r="H170" s="20">
        <f t="shared" si="108"/>
        <v>6.2428529409974507</v>
      </c>
      <c r="I170" s="20">
        <f t="shared" si="108"/>
        <v>6.3235022445931426</v>
      </c>
      <c r="J170" s="20">
        <f t="shared" si="108"/>
        <v>6.2792233828857453</v>
      </c>
      <c r="K170" s="20">
        <f t="shared" si="108"/>
        <v>6.2391082146257766</v>
      </c>
      <c r="L170" s="20">
        <f t="shared" si="108"/>
        <v>6.0504674501801956</v>
      </c>
      <c r="M170" s="20">
        <f t="shared" si="108"/>
        <v>5.9338543086677182</v>
      </c>
      <c r="N170" s="20">
        <f t="shared" si="108"/>
        <v>5.8585705471934171</v>
      </c>
      <c r="O170" s="20">
        <f t="shared" si="108"/>
        <v>5.7439342669798856</v>
      </c>
      <c r="P170" s="20">
        <f t="shared" si="108"/>
        <v>5.6464050237616359</v>
      </c>
      <c r="Q170" s="20">
        <f t="shared" si="108"/>
        <v>5.7957398554400017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41.529540733061282</v>
      </c>
      <c r="C171" s="21">
        <f t="shared" si="109"/>
        <v>40.222737000719697</v>
      </c>
      <c r="D171" s="21">
        <f t="shared" si="109"/>
        <v>40.12818226978235</v>
      </c>
      <c r="E171" s="21">
        <f t="shared" si="109"/>
        <v>40.105951322033505</v>
      </c>
      <c r="F171" s="21">
        <f t="shared" si="109"/>
        <v>38.859503015720627</v>
      </c>
      <c r="G171" s="21">
        <f t="shared" si="109"/>
        <v>39.144051652456049</v>
      </c>
      <c r="H171" s="21">
        <f t="shared" si="109"/>
        <v>45.107946331267286</v>
      </c>
      <c r="I171" s="21">
        <f t="shared" si="109"/>
        <v>37.065984295422425</v>
      </c>
      <c r="J171" s="21">
        <f t="shared" si="109"/>
        <v>37.358348797476403</v>
      </c>
      <c r="K171" s="21">
        <f t="shared" si="109"/>
        <v>37.414231354817481</v>
      </c>
      <c r="L171" s="21">
        <f t="shared" si="109"/>
        <v>36.708335434809243</v>
      </c>
      <c r="M171" s="21">
        <f t="shared" si="109"/>
        <v>35.67066407907641</v>
      </c>
      <c r="N171" s="21">
        <f t="shared" si="109"/>
        <v>33.084000263195939</v>
      </c>
      <c r="O171" s="21">
        <f t="shared" si="109"/>
        <v>32.305475056204521</v>
      </c>
      <c r="P171" s="21">
        <f t="shared" si="109"/>
        <v>32.808230346277185</v>
      </c>
      <c r="Q171" s="21">
        <f t="shared" si="109"/>
        <v>33.126842768967478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59.986538754520886</v>
      </c>
      <c r="C173" s="20">
        <f t="shared" si="111"/>
        <v>65.072263498821783</v>
      </c>
      <c r="D173" s="20">
        <f t="shared" si="111"/>
        <v>66.624476505050254</v>
      </c>
      <c r="E173" s="20">
        <f t="shared" si="111"/>
        <v>67.830398453012023</v>
      </c>
      <c r="F173" s="20">
        <f t="shared" si="111"/>
        <v>67.96298652317725</v>
      </c>
      <c r="G173" s="20">
        <f t="shared" si="111"/>
        <v>67.942484462246853</v>
      </c>
      <c r="H173" s="20">
        <f t="shared" si="111"/>
        <v>70.93082574592222</v>
      </c>
      <c r="I173" s="20">
        <f t="shared" si="111"/>
        <v>69.022602865348972</v>
      </c>
      <c r="J173" s="20">
        <f t="shared" si="111"/>
        <v>68.474045410286166</v>
      </c>
      <c r="K173" s="20">
        <f t="shared" si="111"/>
        <v>68.925153691011076</v>
      </c>
      <c r="L173" s="20">
        <f t="shared" si="111"/>
        <v>65.574601347332319</v>
      </c>
      <c r="M173" s="20">
        <f t="shared" si="111"/>
        <v>62.451897940069678</v>
      </c>
      <c r="N173" s="20">
        <f t="shared" si="111"/>
        <v>58.513924064536759</v>
      </c>
      <c r="O173" s="20">
        <f t="shared" si="111"/>
        <v>55.793107242891175</v>
      </c>
      <c r="P173" s="20">
        <f t="shared" si="111"/>
        <v>55.81546472951068</v>
      </c>
      <c r="Q173" s="20">
        <f t="shared" si="111"/>
        <v>55.255060151058856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37.346216419218031</v>
      </c>
      <c r="C174" s="20">
        <f t="shared" si="112"/>
        <v>34.553116455694848</v>
      </c>
      <c r="D174" s="20">
        <f t="shared" si="112"/>
        <v>34.22691568333974</v>
      </c>
      <c r="E174" s="20">
        <f t="shared" si="112"/>
        <v>33.917249843282164</v>
      </c>
      <c r="F174" s="20">
        <f t="shared" si="112"/>
        <v>32.862058864208784</v>
      </c>
      <c r="G174" s="20">
        <f t="shared" si="112"/>
        <v>33.065535405613765</v>
      </c>
      <c r="H174" s="20">
        <f t="shared" si="112"/>
        <v>38.151667226389108</v>
      </c>
      <c r="I174" s="20">
        <f t="shared" si="112"/>
        <v>30.093842466470424</v>
      </c>
      <c r="J174" s="20">
        <f t="shared" si="112"/>
        <v>30.904799109470165</v>
      </c>
      <c r="K174" s="20">
        <f t="shared" si="112"/>
        <v>31.028262974147065</v>
      </c>
      <c r="L174" s="20">
        <f t="shared" si="112"/>
        <v>30.401746884055985</v>
      </c>
      <c r="M174" s="20">
        <f t="shared" si="112"/>
        <v>29.335260962396248</v>
      </c>
      <c r="N174" s="20">
        <f t="shared" si="112"/>
        <v>27.238572014763555</v>
      </c>
      <c r="O174" s="20">
        <f t="shared" si="112"/>
        <v>26.834583383383698</v>
      </c>
      <c r="P174" s="20">
        <f t="shared" si="112"/>
        <v>27.181189548438404</v>
      </c>
      <c r="Q174" s="20">
        <f t="shared" si="112"/>
        <v>27.605279242956442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48.594941788475339</v>
      </c>
      <c r="C175" s="24">
        <f t="shared" si="113"/>
        <v>50.118092335918867</v>
      </c>
      <c r="D175" s="24">
        <f t="shared" si="113"/>
        <v>52.308849951009158</v>
      </c>
      <c r="E175" s="24">
        <f t="shared" si="113"/>
        <v>53.502603703698355</v>
      </c>
      <c r="F175" s="24">
        <f t="shared" si="113"/>
        <v>49.615432316856655</v>
      </c>
      <c r="G175" s="24">
        <f t="shared" si="113"/>
        <v>51.541384170239269</v>
      </c>
      <c r="H175" s="24">
        <f t="shared" si="113"/>
        <v>53.645834105155551</v>
      </c>
      <c r="I175" s="24">
        <f t="shared" si="113"/>
        <v>51.539171415785425</v>
      </c>
      <c r="J175" s="24">
        <f t="shared" si="113"/>
        <v>52.146651990152705</v>
      </c>
      <c r="K175" s="24">
        <f t="shared" si="113"/>
        <v>53.751316671738337</v>
      </c>
      <c r="L175" s="24">
        <f t="shared" si="113"/>
        <v>50.033670131920566</v>
      </c>
      <c r="M175" s="24">
        <f t="shared" si="113"/>
        <v>51.502830010913115</v>
      </c>
      <c r="N175" s="24">
        <f t="shared" si="113"/>
        <v>48.122562156374002</v>
      </c>
      <c r="O175" s="24">
        <f t="shared" si="113"/>
        <v>45.271711538318961</v>
      </c>
      <c r="P175" s="24">
        <f t="shared" si="113"/>
        <v>39.790772826173807</v>
      </c>
      <c r="Q175" s="24">
        <f t="shared" si="113"/>
        <v>41.714648155170295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85.356155648525188</v>
      </c>
      <c r="C176" s="22">
        <f t="shared" si="114"/>
        <v>87.232961530240942</v>
      </c>
      <c r="D176" s="22">
        <f t="shared" si="114"/>
        <v>90.224293786710788</v>
      </c>
      <c r="E176" s="22">
        <f t="shared" si="114"/>
        <v>89.980834846490623</v>
      </c>
      <c r="F176" s="22">
        <f t="shared" si="114"/>
        <v>84.242100272066239</v>
      </c>
      <c r="G176" s="22">
        <f t="shared" si="114"/>
        <v>88.161232155425168</v>
      </c>
      <c r="H176" s="22">
        <f t="shared" si="114"/>
        <v>92.547498086073318</v>
      </c>
      <c r="I176" s="22">
        <f t="shared" si="114"/>
        <v>92.555795613647561</v>
      </c>
      <c r="J176" s="22">
        <f t="shared" si="114"/>
        <v>91.822761362088897</v>
      </c>
      <c r="K176" s="22">
        <f t="shared" si="114"/>
        <v>87.820368648815574</v>
      </c>
      <c r="L176" s="22">
        <f t="shared" si="114"/>
        <v>87.87877673877972</v>
      </c>
      <c r="M176" s="22">
        <f t="shared" si="114"/>
        <v>91.147620668192772</v>
      </c>
      <c r="N176" s="22">
        <f t="shared" si="114"/>
        <v>87.538558537481947</v>
      </c>
      <c r="O176" s="22">
        <f t="shared" si="114"/>
        <v>78.965827225826587</v>
      </c>
      <c r="P176" s="22">
        <f t="shared" si="114"/>
        <v>68.780599634388381</v>
      </c>
      <c r="Q176" s="22">
        <f t="shared" si="114"/>
        <v>70.740213447171357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477.46963432181667</v>
      </c>
      <c r="C177" s="20">
        <f t="shared" si="115"/>
        <v>457.9984084065282</v>
      </c>
      <c r="D177" s="20">
        <f t="shared" si="115"/>
        <v>450.60891822246168</v>
      </c>
      <c r="E177" s="20">
        <f t="shared" si="115"/>
        <v>445.99285003988092</v>
      </c>
      <c r="F177" s="20">
        <f t="shared" si="115"/>
        <v>443.74510828314732</v>
      </c>
      <c r="G177" s="20">
        <f t="shared" si="115"/>
        <v>438.05455607412728</v>
      </c>
      <c r="H177" s="20">
        <f t="shared" si="115"/>
        <v>436.76392434845206</v>
      </c>
      <c r="I177" s="20">
        <f t="shared" si="115"/>
        <v>436.48082782127813</v>
      </c>
      <c r="J177" s="20">
        <f t="shared" si="115"/>
        <v>433.488544470786</v>
      </c>
      <c r="K177" s="20">
        <f t="shared" si="115"/>
        <v>423.31173269215594</v>
      </c>
      <c r="L177" s="20">
        <f t="shared" si="115"/>
        <v>421.39330847470728</v>
      </c>
      <c r="M177" s="20">
        <f t="shared" si="115"/>
        <v>421.75972334307329</v>
      </c>
      <c r="N177" s="20">
        <f t="shared" si="115"/>
        <v>416.50945069113811</v>
      </c>
      <c r="O177" s="20">
        <f t="shared" si="115"/>
        <v>414.10649693935432</v>
      </c>
      <c r="P177" s="20">
        <f t="shared" si="115"/>
        <v>407.66575068699859</v>
      </c>
      <c r="Q177" s="20">
        <f t="shared" si="115"/>
        <v>405.4861170607428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58.410053830467646</v>
      </c>
      <c r="C178" s="20">
        <f t="shared" si="116"/>
        <v>59.389424536787253</v>
      </c>
      <c r="D178" s="20">
        <f t="shared" si="116"/>
        <v>61.923626683302984</v>
      </c>
      <c r="E178" s="20">
        <f t="shared" si="116"/>
        <v>61.669598127843486</v>
      </c>
      <c r="F178" s="20">
        <f t="shared" si="116"/>
        <v>56.695691721178029</v>
      </c>
      <c r="G178" s="20">
        <f t="shared" si="116"/>
        <v>59.878360828495317</v>
      </c>
      <c r="H178" s="20">
        <f t="shared" si="116"/>
        <v>65.065861241574098</v>
      </c>
      <c r="I178" s="20">
        <f t="shared" si="116"/>
        <v>64.78857282396514</v>
      </c>
      <c r="J178" s="20">
        <f t="shared" si="116"/>
        <v>64.475752426170132</v>
      </c>
      <c r="K178" s="20">
        <f t="shared" si="116"/>
        <v>60.829709919247527</v>
      </c>
      <c r="L178" s="20">
        <f t="shared" si="116"/>
        <v>60.951357591918374</v>
      </c>
      <c r="M178" s="20">
        <f t="shared" si="116"/>
        <v>64.085364998569503</v>
      </c>
      <c r="N178" s="20">
        <f t="shared" si="116"/>
        <v>60.452397066551178</v>
      </c>
      <c r="O178" s="20">
        <f t="shared" si="116"/>
        <v>53.789945048116415</v>
      </c>
      <c r="P178" s="20">
        <f t="shared" si="116"/>
        <v>44.86021216101858</v>
      </c>
      <c r="Q178" s="20">
        <f t="shared" si="116"/>
        <v>46.561160175281366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2.2527788441266576</v>
      </c>
      <c r="C179" s="21">
        <f t="shared" si="117"/>
        <v>2.1835774872797735</v>
      </c>
      <c r="D179" s="21">
        <f t="shared" si="117"/>
        <v>2.1082826422451704</v>
      </c>
      <c r="E179" s="21">
        <f t="shared" si="117"/>
        <v>2.0996500850486397</v>
      </c>
      <c r="F179" s="21">
        <f t="shared" si="117"/>
        <v>2.1209980099686279</v>
      </c>
      <c r="G179" s="21">
        <f t="shared" si="117"/>
        <v>1.968829962242187</v>
      </c>
      <c r="H179" s="21">
        <f t="shared" si="117"/>
        <v>1.967553381172952</v>
      </c>
      <c r="I179" s="21">
        <f t="shared" si="117"/>
        <v>2.0839155557705844</v>
      </c>
      <c r="J179" s="21">
        <f t="shared" si="117"/>
        <v>2.3622146883114925</v>
      </c>
      <c r="K179" s="21">
        <f t="shared" si="117"/>
        <v>2.648434289003319</v>
      </c>
      <c r="L179" s="21">
        <f t="shared" si="117"/>
        <v>2.6654017544700848</v>
      </c>
      <c r="M179" s="21">
        <f t="shared" si="117"/>
        <v>2.2702669600784775</v>
      </c>
      <c r="N179" s="21">
        <f t="shared" si="117"/>
        <v>2.1940960296495517</v>
      </c>
      <c r="O179" s="21">
        <f t="shared" si="117"/>
        <v>2.1527058574470535</v>
      </c>
      <c r="P179" s="21">
        <f t="shared" si="117"/>
        <v>2.0543157928438314</v>
      </c>
      <c r="Q179" s="21">
        <f t="shared" si="117"/>
        <v>2.050477574055825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112.1665780581411</v>
      </c>
      <c r="C180" s="21">
        <f t="shared" si="118"/>
        <v>123.6140844857819</v>
      </c>
      <c r="D180" s="21">
        <f t="shared" si="118"/>
        <v>118.93211337246416</v>
      </c>
      <c r="E180" s="21">
        <f t="shared" si="118"/>
        <v>115.87523772273467</v>
      </c>
      <c r="F180" s="21">
        <f t="shared" si="118"/>
        <v>108.99119510255603</v>
      </c>
      <c r="G180" s="21">
        <f t="shared" si="118"/>
        <v>103.98288841943986</v>
      </c>
      <c r="H180" s="21">
        <f t="shared" si="118"/>
        <v>97.505973337226223</v>
      </c>
      <c r="I180" s="21">
        <f t="shared" si="118"/>
        <v>100.68255148169165</v>
      </c>
      <c r="J180" s="21">
        <f t="shared" si="118"/>
        <v>102.08695482768719</v>
      </c>
      <c r="K180" s="21">
        <f t="shared" si="118"/>
        <v>103.69542160732027</v>
      </c>
      <c r="L180" s="21">
        <f t="shared" si="118"/>
        <v>102.33191097243709</v>
      </c>
      <c r="M180" s="21">
        <f t="shared" si="118"/>
        <v>101.91620873638307</v>
      </c>
      <c r="N180" s="21">
        <f t="shared" si="118"/>
        <v>98.817576081392914</v>
      </c>
      <c r="O180" s="21">
        <f t="shared" si="118"/>
        <v>100.63361906421768</v>
      </c>
      <c r="P180" s="21">
        <f t="shared" si="118"/>
        <v>96.802898501655662</v>
      </c>
      <c r="Q180" s="21">
        <f t="shared" si="118"/>
        <v>100.77412888658296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449.12913970869005</v>
      </c>
      <c r="C181" s="20">
        <f t="shared" si="119"/>
        <v>469.14581201584912</v>
      </c>
      <c r="D181" s="20">
        <f t="shared" si="119"/>
        <v>449.7665936587332</v>
      </c>
      <c r="E181" s="20">
        <f t="shared" si="119"/>
        <v>466.60730806002516</v>
      </c>
      <c r="F181" s="20">
        <f t="shared" si="119"/>
        <v>467.25916196737649</v>
      </c>
      <c r="G181" s="20">
        <f t="shared" si="119"/>
        <v>505.4841001983288</v>
      </c>
      <c r="H181" s="20">
        <f t="shared" si="119"/>
        <v>492.97204524341277</v>
      </c>
      <c r="I181" s="20">
        <f t="shared" si="119"/>
        <v>513.72312534188575</v>
      </c>
      <c r="J181" s="20">
        <f t="shared" si="119"/>
        <v>521.96469178709515</v>
      </c>
      <c r="K181" s="20">
        <f t="shared" si="119"/>
        <v>473.1799861006794</v>
      </c>
      <c r="L181" s="20">
        <f t="shared" si="119"/>
        <v>434.59057262772154</v>
      </c>
      <c r="M181" s="20">
        <f t="shared" si="119"/>
        <v>414.18568877657225</v>
      </c>
      <c r="N181" s="20">
        <f t="shared" si="119"/>
        <v>394.12767480574081</v>
      </c>
      <c r="O181" s="20">
        <f t="shared" si="119"/>
        <v>375.40340056691042</v>
      </c>
      <c r="P181" s="20">
        <f t="shared" si="119"/>
        <v>347.89426569861939</v>
      </c>
      <c r="Q181" s="20">
        <f t="shared" si="119"/>
        <v>357.45194849503099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106.13706860220626</v>
      </c>
      <c r="C182" s="20">
        <f t="shared" si="120"/>
        <v>115.27234907197385</v>
      </c>
      <c r="D182" s="20">
        <f t="shared" si="120"/>
        <v>111.86376442766584</v>
      </c>
      <c r="E182" s="20">
        <f t="shared" si="120"/>
        <v>109.3680543131715</v>
      </c>
      <c r="F182" s="20">
        <f t="shared" si="120"/>
        <v>104.13774577611117</v>
      </c>
      <c r="G182" s="20">
        <f t="shared" si="120"/>
        <v>100.52220229417166</v>
      </c>
      <c r="H182" s="20">
        <f t="shared" si="120"/>
        <v>94.452882665267936</v>
      </c>
      <c r="I182" s="20">
        <f t="shared" si="120"/>
        <v>97.514969160058541</v>
      </c>
      <c r="J182" s="20">
        <f t="shared" si="120"/>
        <v>98.606469868158158</v>
      </c>
      <c r="K182" s="20">
        <f t="shared" si="120"/>
        <v>99.673134298321486</v>
      </c>
      <c r="L182" s="20">
        <f t="shared" si="120"/>
        <v>95.289851147852232</v>
      </c>
      <c r="M182" s="20">
        <f t="shared" si="120"/>
        <v>96.134846918822745</v>
      </c>
      <c r="N182" s="20">
        <f t="shared" si="120"/>
        <v>93.613399373559048</v>
      </c>
      <c r="O182" s="20">
        <f t="shared" si="120"/>
        <v>95.646501295678846</v>
      </c>
      <c r="P182" s="20">
        <f t="shared" si="120"/>
        <v>92.050985889298218</v>
      </c>
      <c r="Q182" s="20">
        <f t="shared" si="120"/>
        <v>96.334846399378449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5.8457686633848009</v>
      </c>
      <c r="C183" s="18">
        <f t="shared" si="121"/>
        <v>5.9896235646307172</v>
      </c>
      <c r="D183" s="18">
        <f t="shared" si="121"/>
        <v>6.3299587400952797</v>
      </c>
      <c r="E183" s="18">
        <f t="shared" si="121"/>
        <v>6.2527397839932952</v>
      </c>
      <c r="F183" s="18">
        <f t="shared" si="121"/>
        <v>5.7391070027964872</v>
      </c>
      <c r="G183" s="18">
        <f t="shared" si="121"/>
        <v>6.3545588541216445</v>
      </c>
      <c r="H183" s="18">
        <f t="shared" si="121"/>
        <v>6.6686909838673047</v>
      </c>
      <c r="I183" s="18">
        <f t="shared" si="121"/>
        <v>6.5610668261096663</v>
      </c>
      <c r="J183" s="18">
        <f t="shared" si="121"/>
        <v>6.7483488533056288</v>
      </c>
      <c r="K183" s="18">
        <f t="shared" si="121"/>
        <v>8.3664238130948849</v>
      </c>
      <c r="L183" s="18">
        <f t="shared" si="121"/>
        <v>7.6354370510779654</v>
      </c>
      <c r="M183" s="18">
        <f t="shared" si="121"/>
        <v>7.7387162035913999</v>
      </c>
      <c r="N183" s="18">
        <f t="shared" si="121"/>
        <v>6.9662256212519997</v>
      </c>
      <c r="O183" s="18">
        <f t="shared" si="121"/>
        <v>7.2278428459964958</v>
      </c>
      <c r="P183" s="18">
        <f t="shared" si="121"/>
        <v>6.2026340290741411</v>
      </c>
      <c r="Q183" s="18">
        <f t="shared" si="121"/>
        <v>7.783769716297444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10.784975149207547</v>
      </c>
      <c r="C184" s="16">
        <f t="shared" si="122"/>
        <v>11.041506055112784</v>
      </c>
      <c r="D184" s="16">
        <f t="shared" si="122"/>
        <v>11.660542584906452</v>
      </c>
      <c r="E184" s="16">
        <f t="shared" si="122"/>
        <v>11.509103696212259</v>
      </c>
      <c r="F184" s="16">
        <f t="shared" si="122"/>
        <v>10.559166338035029</v>
      </c>
      <c r="G184" s="16">
        <f t="shared" si="122"/>
        <v>11.683795469802913</v>
      </c>
      <c r="H184" s="16">
        <f t="shared" si="122"/>
        <v>12.253861528736897</v>
      </c>
      <c r="I184" s="16">
        <f t="shared" si="122"/>
        <v>12.052871346814237</v>
      </c>
      <c r="J184" s="16">
        <f t="shared" si="122"/>
        <v>12.388890950292483</v>
      </c>
      <c r="K184" s="16">
        <f t="shared" si="122"/>
        <v>15.340169853160186</v>
      </c>
      <c r="L184" s="16">
        <f t="shared" si="122"/>
        <v>13.998914671940923</v>
      </c>
      <c r="M184" s="16">
        <f t="shared" si="122"/>
        <v>14.180921117803745</v>
      </c>
      <c r="N184" s="16">
        <f t="shared" si="122"/>
        <v>12.760230730554316</v>
      </c>
      <c r="O184" s="16">
        <f t="shared" si="122"/>
        <v>13.234488192093639</v>
      </c>
      <c r="P184" s="16">
        <f t="shared" si="122"/>
        <v>11.35198119211632</v>
      </c>
      <c r="Q184" s="16">
        <f t="shared" si="122"/>
        <v>14.23699246353697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5.8365463017016603</v>
      </c>
      <c r="C185" s="14">
        <f t="shared" si="123"/>
        <v>5.9780436614493393</v>
      </c>
      <c r="D185" s="14">
        <f t="shared" si="123"/>
        <v>6.3160201710158947</v>
      </c>
      <c r="E185" s="14">
        <f t="shared" si="123"/>
        <v>6.2367772501781618</v>
      </c>
      <c r="F185" s="14">
        <f t="shared" si="123"/>
        <v>5.7245630476185427</v>
      </c>
      <c r="G185" s="14">
        <f t="shared" si="123"/>
        <v>6.3371011413619769</v>
      </c>
      <c r="H185" s="14">
        <f t="shared" si="123"/>
        <v>6.6492650114798799</v>
      </c>
      <c r="I185" s="14">
        <f t="shared" si="123"/>
        <v>6.5431243829452432</v>
      </c>
      <c r="J185" s="14">
        <f t="shared" si="123"/>
        <v>6.7285435357060939</v>
      </c>
      <c r="K185" s="14">
        <f t="shared" si="123"/>
        <v>8.335137838555541</v>
      </c>
      <c r="L185" s="14">
        <f t="shared" si="123"/>
        <v>7.6097600956408593</v>
      </c>
      <c r="M185" s="14">
        <f t="shared" si="123"/>
        <v>7.7121420742375202</v>
      </c>
      <c r="N185" s="14">
        <f t="shared" si="123"/>
        <v>6.94261510727224</v>
      </c>
      <c r="O185" s="14">
        <f t="shared" si="123"/>
        <v>7.2038671253787809</v>
      </c>
      <c r="P185" s="14">
        <f t="shared" si="123"/>
        <v>6.1819314801534651</v>
      </c>
      <c r="Q185" s="14">
        <f t="shared" si="123"/>
        <v>7.7564814925642072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116.95013568002055</v>
      </c>
      <c r="C188" s="24">
        <f t="shared" si="124"/>
        <v>114.70908183879209</v>
      </c>
      <c r="D188" s="24">
        <f t="shared" si="124"/>
        <v>114.55080938932048</v>
      </c>
      <c r="E188" s="24">
        <f t="shared" si="124"/>
        <v>113.94379640005953</v>
      </c>
      <c r="F188" s="24">
        <f t="shared" si="124"/>
        <v>111.08751103240007</v>
      </c>
      <c r="G188" s="24">
        <f t="shared" si="124"/>
        <v>111.83703528153075</v>
      </c>
      <c r="H188" s="24">
        <f t="shared" si="124"/>
        <v>117.03802328752427</v>
      </c>
      <c r="I188" s="24">
        <f t="shared" si="124"/>
        <v>108.30281820651133</v>
      </c>
      <c r="J188" s="24">
        <f t="shared" si="124"/>
        <v>108.69903676597677</v>
      </c>
      <c r="K188" s="24">
        <f t="shared" si="124"/>
        <v>108.81300085226876</v>
      </c>
      <c r="L188" s="24">
        <f t="shared" si="124"/>
        <v>109.20385186934107</v>
      </c>
      <c r="M188" s="24">
        <f t="shared" si="124"/>
        <v>106.62661886798224</v>
      </c>
      <c r="N188" s="24">
        <f t="shared" si="124"/>
        <v>105.49374602510389</v>
      </c>
      <c r="O188" s="24">
        <f t="shared" si="124"/>
        <v>99.670291946816789</v>
      </c>
      <c r="P188" s="24">
        <f t="shared" si="124"/>
        <v>98.369308144049924</v>
      </c>
      <c r="Q188" s="24">
        <f t="shared" si="124"/>
        <v>101.24947736346272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124.44864601758492</v>
      </c>
      <c r="C189" s="22">
        <f t="shared" si="125"/>
        <v>122.62415132923975</v>
      </c>
      <c r="D189" s="22">
        <f t="shared" si="125"/>
        <v>122.16366211817324</v>
      </c>
      <c r="E189" s="22">
        <f t="shared" si="125"/>
        <v>120.90470119201039</v>
      </c>
      <c r="F189" s="22">
        <f t="shared" si="125"/>
        <v>118.14052682692876</v>
      </c>
      <c r="G189" s="22">
        <f t="shared" si="125"/>
        <v>119.42454278785122</v>
      </c>
      <c r="H189" s="22">
        <f t="shared" si="125"/>
        <v>120.28357627594768</v>
      </c>
      <c r="I189" s="22">
        <f t="shared" si="125"/>
        <v>117.62605705597605</v>
      </c>
      <c r="J189" s="22">
        <f t="shared" si="125"/>
        <v>117.91354560158946</v>
      </c>
      <c r="K189" s="22">
        <f t="shared" si="125"/>
        <v>118.30400332266747</v>
      </c>
      <c r="L189" s="22">
        <f t="shared" si="125"/>
        <v>120.5043080481562</v>
      </c>
      <c r="M189" s="22">
        <f t="shared" si="125"/>
        <v>118.285468744135</v>
      </c>
      <c r="N189" s="22">
        <f t="shared" si="125"/>
        <v>121.66439750930772</v>
      </c>
      <c r="O189" s="22">
        <f t="shared" si="125"/>
        <v>113.42948125262798</v>
      </c>
      <c r="P189" s="22">
        <f t="shared" si="125"/>
        <v>110.91690191919315</v>
      </c>
      <c r="Q189" s="22">
        <f t="shared" si="125"/>
        <v>114.19013906055221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110.55539042175036</v>
      </c>
      <c r="C190" s="20">
        <f t="shared" si="126"/>
        <v>110.13778341070184</v>
      </c>
      <c r="D190" s="20">
        <f t="shared" si="126"/>
        <v>109.161045671016</v>
      </c>
      <c r="E190" s="20">
        <f t="shared" si="126"/>
        <v>108.18052816041927</v>
      </c>
      <c r="F190" s="20">
        <f t="shared" si="126"/>
        <v>106.83090951795711</v>
      </c>
      <c r="G190" s="20">
        <f t="shared" si="126"/>
        <v>105.14721603562697</v>
      </c>
      <c r="H190" s="20">
        <f t="shared" si="126"/>
        <v>102.20639014310885</v>
      </c>
      <c r="I190" s="20">
        <f t="shared" si="126"/>
        <v>98.820961377510613</v>
      </c>
      <c r="J190" s="20">
        <f t="shared" si="126"/>
        <v>96.023952586066926</v>
      </c>
      <c r="K190" s="20">
        <f t="shared" si="126"/>
        <v>94.108109287282275</v>
      </c>
      <c r="L190" s="20">
        <f t="shared" si="126"/>
        <v>93.294906068816886</v>
      </c>
      <c r="M190" s="20">
        <f t="shared" si="126"/>
        <v>91.945944193522209</v>
      </c>
      <c r="N190" s="20">
        <f t="shared" si="126"/>
        <v>91.507535846974434</v>
      </c>
      <c r="O190" s="20">
        <f t="shared" si="126"/>
        <v>88.863608162982274</v>
      </c>
      <c r="P190" s="20">
        <f t="shared" si="126"/>
        <v>87.904228704932223</v>
      </c>
      <c r="Q190" s="20">
        <f t="shared" si="126"/>
        <v>85.759162801705529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120.89957383308005</v>
      </c>
      <c r="C191" s="20">
        <f t="shared" si="127"/>
        <v>119.22435196179926</v>
      </c>
      <c r="D191" s="20">
        <f t="shared" si="127"/>
        <v>118.666980491339</v>
      </c>
      <c r="E191" s="20">
        <f t="shared" si="127"/>
        <v>117.72939205613051</v>
      </c>
      <c r="F191" s="20">
        <f t="shared" si="127"/>
        <v>115.17106208929872</v>
      </c>
      <c r="G191" s="20">
        <f t="shared" si="127"/>
        <v>116.61204674485853</v>
      </c>
      <c r="H191" s="20">
        <f t="shared" si="127"/>
        <v>117.79234258295551</v>
      </c>
      <c r="I191" s="20">
        <f t="shared" si="127"/>
        <v>115.50509239379991</v>
      </c>
      <c r="J191" s="20">
        <f t="shared" si="127"/>
        <v>115.72016859806148</v>
      </c>
      <c r="K191" s="20">
        <f t="shared" si="127"/>
        <v>115.95240548675015</v>
      </c>
      <c r="L191" s="20">
        <f t="shared" si="127"/>
        <v>117.81756059224109</v>
      </c>
      <c r="M191" s="20">
        <f t="shared" si="127"/>
        <v>115.91565677653334</v>
      </c>
      <c r="N191" s="20">
        <f t="shared" si="127"/>
        <v>119.1997239811846</v>
      </c>
      <c r="O191" s="20">
        <f t="shared" si="127"/>
        <v>111.00537970520899</v>
      </c>
      <c r="P191" s="20">
        <f t="shared" si="127"/>
        <v>108.60130182722648</v>
      </c>
      <c r="Q191" s="20">
        <f t="shared" si="127"/>
        <v>112.43831538266645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243.20998647369194</v>
      </c>
      <c r="C192" s="20">
        <f t="shared" si="128"/>
        <v>235.17323516887194</v>
      </c>
      <c r="D192" s="20">
        <f t="shared" si="128"/>
        <v>247.33403824790659</v>
      </c>
      <c r="E192" s="20">
        <f t="shared" si="128"/>
        <v>232.05006115674422</v>
      </c>
      <c r="F192" s="20">
        <f t="shared" si="128"/>
        <v>222.4754425521412</v>
      </c>
      <c r="G192" s="20">
        <f t="shared" si="128"/>
        <v>218.13568984759675</v>
      </c>
      <c r="H192" s="20">
        <f t="shared" si="128"/>
        <v>210.90203981566469</v>
      </c>
      <c r="I192" s="20">
        <f t="shared" si="128"/>
        <v>197.86759184302662</v>
      </c>
      <c r="J192" s="20">
        <f t="shared" si="128"/>
        <v>202.57096206738973</v>
      </c>
      <c r="K192" s="20">
        <f t="shared" si="128"/>
        <v>214.14232950251014</v>
      </c>
      <c r="L192" s="20">
        <f t="shared" si="128"/>
        <v>229.16626674818511</v>
      </c>
      <c r="M192" s="20">
        <f t="shared" si="128"/>
        <v>214.17379881346238</v>
      </c>
      <c r="N192" s="20">
        <f t="shared" si="128"/>
        <v>232.7275414076791</v>
      </c>
      <c r="O192" s="20">
        <f t="shared" si="128"/>
        <v>216.06010345467899</v>
      </c>
      <c r="P192" s="20">
        <f t="shared" si="128"/>
        <v>209.50704714198338</v>
      </c>
      <c r="Q192" s="20">
        <f t="shared" si="128"/>
        <v>193.53634606601429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6.8925774827682007</v>
      </c>
      <c r="C193" s="21">
        <f t="shared" si="129"/>
        <v>6.6361639141024868</v>
      </c>
      <c r="D193" s="21">
        <f t="shared" si="129"/>
        <v>6.5251803108270936</v>
      </c>
      <c r="E193" s="21">
        <f t="shared" si="129"/>
        <v>6.6423228833064121</v>
      </c>
      <c r="F193" s="21">
        <f t="shared" si="129"/>
        <v>6.4464456595395596</v>
      </c>
      <c r="G193" s="21">
        <f t="shared" si="129"/>
        <v>6.0188160700375173</v>
      </c>
      <c r="H193" s="21">
        <f t="shared" si="129"/>
        <v>5.7053675971627111</v>
      </c>
      <c r="I193" s="21">
        <f t="shared" si="129"/>
        <v>5.4332613397239831</v>
      </c>
      <c r="J193" s="21">
        <f t="shared" si="129"/>
        <v>5.3663560998175548</v>
      </c>
      <c r="K193" s="21">
        <f t="shared" si="129"/>
        <v>4.9070432146124734</v>
      </c>
      <c r="L193" s="21">
        <f t="shared" si="129"/>
        <v>5.2433316929140883</v>
      </c>
      <c r="M193" s="21">
        <f t="shared" si="129"/>
        <v>4.9530100969171853</v>
      </c>
      <c r="N193" s="21">
        <f t="shared" si="129"/>
        <v>3.9877357077306961</v>
      </c>
      <c r="O193" s="21">
        <f t="shared" si="129"/>
        <v>3.7240406808440234</v>
      </c>
      <c r="P193" s="21">
        <f t="shared" si="129"/>
        <v>3.6889586348490728</v>
      </c>
      <c r="Q193" s="21">
        <f t="shared" si="129"/>
        <v>4.7850114740566019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7.263043411918928</v>
      </c>
      <c r="C195" s="20">
        <f t="shared" si="131"/>
        <v>7.0453906010429668</v>
      </c>
      <c r="D195" s="20">
        <f t="shared" si="131"/>
        <v>6.92563659619353</v>
      </c>
      <c r="E195" s="20">
        <f t="shared" si="131"/>
        <v>7.322802582278535</v>
      </c>
      <c r="F195" s="20">
        <f t="shared" si="131"/>
        <v>7.0906536886059603</v>
      </c>
      <c r="G195" s="20">
        <f t="shared" si="131"/>
        <v>6.6152082693109788</v>
      </c>
      <c r="H195" s="20">
        <f t="shared" si="131"/>
        <v>6.2741726936611615</v>
      </c>
      <c r="I195" s="20">
        <f t="shared" si="131"/>
        <v>5.9914562658423707</v>
      </c>
      <c r="J195" s="20">
        <f t="shared" si="131"/>
        <v>5.9531749984949816</v>
      </c>
      <c r="K195" s="20">
        <f t="shared" si="131"/>
        <v>5.4564474368849858</v>
      </c>
      <c r="L195" s="20">
        <f t="shared" si="131"/>
        <v>5.6027516068111938</v>
      </c>
      <c r="M195" s="20">
        <f t="shared" si="131"/>
        <v>5.2976222372309261</v>
      </c>
      <c r="N195" s="20">
        <f t="shared" si="131"/>
        <v>4.2483271554177939</v>
      </c>
      <c r="O195" s="20">
        <f t="shared" si="131"/>
        <v>3.9665607446606854</v>
      </c>
      <c r="P195" s="20">
        <f t="shared" si="131"/>
        <v>3.8933964437577</v>
      </c>
      <c r="Q195" s="20">
        <f t="shared" si="131"/>
        <v>5.3387159917980638</v>
      </c>
    </row>
    <row r="196" spans="1:17" ht="11.45" customHeight="1" x14ac:dyDescent="0.25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125.01153080868546</v>
      </c>
      <c r="C197" s="21">
        <f t="shared" si="133"/>
        <v>121.07871774094401</v>
      </c>
      <c r="D197" s="21">
        <f t="shared" si="133"/>
        <v>120.7922715440062</v>
      </c>
      <c r="E197" s="21">
        <f t="shared" si="133"/>
        <v>120.72831403966273</v>
      </c>
      <c r="F197" s="21">
        <f t="shared" si="133"/>
        <v>116.97633800678871</v>
      </c>
      <c r="G197" s="21">
        <f t="shared" si="133"/>
        <v>117.83391126589916</v>
      </c>
      <c r="H197" s="21">
        <f t="shared" si="133"/>
        <v>135.78683423034795</v>
      </c>
      <c r="I197" s="21">
        <f t="shared" si="133"/>
        <v>111.57841485798399</v>
      </c>
      <c r="J197" s="21">
        <f t="shared" si="133"/>
        <v>112.45853181059282</v>
      </c>
      <c r="K197" s="21">
        <f t="shared" si="133"/>
        <v>112.62662237572428</v>
      </c>
      <c r="L197" s="21">
        <f t="shared" si="133"/>
        <v>110.50164706867119</v>
      </c>
      <c r="M197" s="21">
        <f t="shared" si="133"/>
        <v>107.3780546792124</v>
      </c>
      <c r="N197" s="21">
        <f t="shared" si="133"/>
        <v>99.591455535187507</v>
      </c>
      <c r="O197" s="21">
        <f t="shared" si="133"/>
        <v>97.248696518338576</v>
      </c>
      <c r="P197" s="21">
        <f t="shared" si="133"/>
        <v>98.762161457114246</v>
      </c>
      <c r="Q197" s="21">
        <f t="shared" si="133"/>
        <v>99.721317778476248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180.5704783931622</v>
      </c>
      <c r="C199" s="20">
        <f t="shared" si="135"/>
        <v>195.88090747770849</v>
      </c>
      <c r="D199" s="20">
        <f t="shared" si="135"/>
        <v>200.55037139161553</v>
      </c>
      <c r="E199" s="20">
        <f t="shared" si="135"/>
        <v>204.18539832445683</v>
      </c>
      <c r="F199" s="20">
        <f t="shared" si="135"/>
        <v>204.58473903461422</v>
      </c>
      <c r="G199" s="20">
        <f t="shared" si="135"/>
        <v>204.52478339213525</v>
      </c>
      <c r="H199" s="20">
        <f t="shared" si="135"/>
        <v>213.52052267356339</v>
      </c>
      <c r="I199" s="20">
        <f t="shared" si="135"/>
        <v>207.77628770643202</v>
      </c>
      <c r="J199" s="20">
        <f t="shared" si="135"/>
        <v>206.125025913694</v>
      </c>
      <c r="K199" s="20">
        <f t="shared" si="135"/>
        <v>207.48274054671234</v>
      </c>
      <c r="L199" s="20">
        <f t="shared" si="135"/>
        <v>197.39662310812653</v>
      </c>
      <c r="M199" s="20">
        <f t="shared" si="135"/>
        <v>187.9965928574612</v>
      </c>
      <c r="N199" s="20">
        <f t="shared" si="135"/>
        <v>176.14214787518898</v>
      </c>
      <c r="O199" s="20">
        <f t="shared" si="135"/>
        <v>167.95317031058403</v>
      </c>
      <c r="P199" s="20">
        <f t="shared" si="135"/>
        <v>168.02052049861049</v>
      </c>
      <c r="Q199" s="20">
        <f t="shared" si="135"/>
        <v>166.3336120082748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112.41895773632272</v>
      </c>
      <c r="C200" s="20">
        <f t="shared" si="136"/>
        <v>104.01199287691905</v>
      </c>
      <c r="D200" s="20">
        <f t="shared" si="136"/>
        <v>103.02851162159563</v>
      </c>
      <c r="E200" s="20">
        <f t="shared" si="136"/>
        <v>102.09887199937518</v>
      </c>
      <c r="F200" s="20">
        <f t="shared" si="136"/>
        <v>98.922605977321624</v>
      </c>
      <c r="G200" s="20">
        <f t="shared" si="136"/>
        <v>99.535975466660062</v>
      </c>
      <c r="H200" s="20">
        <f t="shared" si="136"/>
        <v>114.84659654501174</v>
      </c>
      <c r="I200" s="20">
        <f t="shared" si="136"/>
        <v>90.590424164436328</v>
      </c>
      <c r="J200" s="20">
        <f t="shared" si="136"/>
        <v>93.031636719102138</v>
      </c>
      <c r="K200" s="20">
        <f t="shared" si="136"/>
        <v>93.403187247730585</v>
      </c>
      <c r="L200" s="20">
        <f t="shared" si="136"/>
        <v>91.517173542753028</v>
      </c>
      <c r="M200" s="20">
        <f t="shared" si="136"/>
        <v>88.306829630818257</v>
      </c>
      <c r="N200" s="20">
        <f t="shared" si="136"/>
        <v>81.995194416319805</v>
      </c>
      <c r="O200" s="20">
        <f t="shared" si="136"/>
        <v>80.779751763642082</v>
      </c>
      <c r="P200" s="20">
        <f t="shared" si="136"/>
        <v>81.82315847108508</v>
      </c>
      <c r="Q200" s="20">
        <f t="shared" si="136"/>
        <v>83.099824602941965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149.86253736451715</v>
      </c>
      <c r="C201" s="24">
        <f t="shared" si="137"/>
        <v>154.58521246815059</v>
      </c>
      <c r="D201" s="24">
        <f t="shared" si="137"/>
        <v>161.40759344686646</v>
      </c>
      <c r="E201" s="24">
        <f t="shared" si="137"/>
        <v>165.08516186973932</v>
      </c>
      <c r="F201" s="24">
        <f t="shared" si="137"/>
        <v>153.04603365706001</v>
      </c>
      <c r="G201" s="24">
        <f t="shared" si="137"/>
        <v>159.05037571982655</v>
      </c>
      <c r="H201" s="24">
        <f t="shared" si="137"/>
        <v>165.09550803424372</v>
      </c>
      <c r="I201" s="24">
        <f t="shared" si="137"/>
        <v>154.00224760496994</v>
      </c>
      <c r="J201" s="24">
        <f t="shared" si="137"/>
        <v>157.24176137915669</v>
      </c>
      <c r="K201" s="24">
        <f t="shared" si="137"/>
        <v>160.653981396332</v>
      </c>
      <c r="L201" s="24">
        <f t="shared" si="137"/>
        <v>152.40261812531281</v>
      </c>
      <c r="M201" s="24">
        <f t="shared" si="137"/>
        <v>155.35814969497082</v>
      </c>
      <c r="N201" s="24">
        <f t="shared" si="137"/>
        <v>144.69710958911949</v>
      </c>
      <c r="O201" s="24">
        <f t="shared" si="137"/>
        <v>136.30765413705899</v>
      </c>
      <c r="P201" s="24">
        <f t="shared" si="137"/>
        <v>118.67138314351597</v>
      </c>
      <c r="Q201" s="24">
        <f t="shared" si="137"/>
        <v>125.69018208568644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264.21980829225498</v>
      </c>
      <c r="C202" s="22">
        <f t="shared" si="138"/>
        <v>270.07201202095717</v>
      </c>
      <c r="D202" s="22">
        <f t="shared" si="138"/>
        <v>279.39277214210432</v>
      </c>
      <c r="E202" s="22">
        <f t="shared" si="138"/>
        <v>278.68647920405755</v>
      </c>
      <c r="F202" s="22">
        <f t="shared" si="138"/>
        <v>260.9390646698576</v>
      </c>
      <c r="G202" s="22">
        <f t="shared" si="138"/>
        <v>273.13183486318496</v>
      </c>
      <c r="H202" s="22">
        <f t="shared" si="138"/>
        <v>285.79965085215497</v>
      </c>
      <c r="I202" s="22">
        <f t="shared" si="138"/>
        <v>276.33192541374558</v>
      </c>
      <c r="J202" s="22">
        <f t="shared" si="138"/>
        <v>277.10931490353454</v>
      </c>
      <c r="K202" s="22">
        <f t="shared" si="138"/>
        <v>262.26568329490664</v>
      </c>
      <c r="L202" s="22">
        <f t="shared" si="138"/>
        <v>268.32332129167025</v>
      </c>
      <c r="M202" s="22">
        <f t="shared" si="138"/>
        <v>275.05086490492926</v>
      </c>
      <c r="N202" s="22">
        <f t="shared" si="138"/>
        <v>263.19738350568014</v>
      </c>
      <c r="O202" s="22">
        <f t="shared" si="138"/>
        <v>237.74261221210546</v>
      </c>
      <c r="P202" s="22">
        <f t="shared" si="138"/>
        <v>204.73963403188199</v>
      </c>
      <c r="Q202" s="22">
        <f t="shared" si="138"/>
        <v>213.11359975946019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1472.1238154531197</v>
      </c>
      <c r="C203" s="20">
        <f t="shared" si="139"/>
        <v>1412.8691759349365</v>
      </c>
      <c r="D203" s="20">
        <f t="shared" si="139"/>
        <v>1390.8252090221808</v>
      </c>
      <c r="E203" s="20">
        <f t="shared" si="139"/>
        <v>1377.252565558236</v>
      </c>
      <c r="F203" s="20">
        <f t="shared" si="139"/>
        <v>1370.8491149947693</v>
      </c>
      <c r="G203" s="20">
        <f t="shared" si="139"/>
        <v>1353.9311946301837</v>
      </c>
      <c r="H203" s="20">
        <f t="shared" si="139"/>
        <v>1345.7668116593036</v>
      </c>
      <c r="I203" s="20">
        <f t="shared" si="139"/>
        <v>1300.9159904663363</v>
      </c>
      <c r="J203" s="20">
        <f t="shared" si="139"/>
        <v>1305.675833177165</v>
      </c>
      <c r="K203" s="20">
        <f t="shared" si="139"/>
        <v>1261.8287153602635</v>
      </c>
      <c r="L203" s="20">
        <f t="shared" si="139"/>
        <v>1283.7431165851601</v>
      </c>
      <c r="M203" s="20">
        <f t="shared" si="139"/>
        <v>1270.0672055371253</v>
      </c>
      <c r="N203" s="20">
        <f t="shared" si="139"/>
        <v>1249.7026440838974</v>
      </c>
      <c r="O203" s="20">
        <f t="shared" si="139"/>
        <v>1244.089256296176</v>
      </c>
      <c r="P203" s="20">
        <f t="shared" si="139"/>
        <v>1210.8609884594468</v>
      </c>
      <c r="Q203" s="20">
        <f t="shared" si="139"/>
        <v>1218.567383979411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181.21244911265487</v>
      </c>
      <c r="C204" s="20">
        <f t="shared" si="140"/>
        <v>184.25086720411011</v>
      </c>
      <c r="D204" s="20">
        <f t="shared" si="140"/>
        <v>192.11302358646086</v>
      </c>
      <c r="E204" s="20">
        <f t="shared" si="140"/>
        <v>191.32492062026645</v>
      </c>
      <c r="F204" s="20">
        <f t="shared" si="140"/>
        <v>175.89377987478707</v>
      </c>
      <c r="G204" s="20">
        <f t="shared" si="140"/>
        <v>185.76775234750744</v>
      </c>
      <c r="H204" s="20">
        <f t="shared" si="140"/>
        <v>201.1737284442774</v>
      </c>
      <c r="I204" s="20">
        <f t="shared" si="140"/>
        <v>193.61083408039261</v>
      </c>
      <c r="J204" s="20">
        <f t="shared" si="140"/>
        <v>194.78261098110181</v>
      </c>
      <c r="K204" s="20">
        <f t="shared" si="140"/>
        <v>181.84970968527577</v>
      </c>
      <c r="L204" s="20">
        <f t="shared" si="140"/>
        <v>186.33998372742434</v>
      </c>
      <c r="M204" s="20">
        <f t="shared" si="140"/>
        <v>193.60379630768114</v>
      </c>
      <c r="N204" s="20">
        <f t="shared" si="140"/>
        <v>181.97244410446552</v>
      </c>
      <c r="O204" s="20">
        <f t="shared" si="140"/>
        <v>162.14550678455154</v>
      </c>
      <c r="P204" s="20">
        <f t="shared" si="140"/>
        <v>133.72202653746947</v>
      </c>
      <c r="Q204" s="20">
        <f t="shared" si="140"/>
        <v>140.48860166794671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1.815032866962172</v>
      </c>
      <c r="C205" s="21">
        <f t="shared" si="141"/>
        <v>1.7706810635221979</v>
      </c>
      <c r="D205" s="21">
        <f t="shared" si="141"/>
        <v>1.7370026190769801</v>
      </c>
      <c r="E205" s="21">
        <f t="shared" si="141"/>
        <v>1.701206924972541</v>
      </c>
      <c r="F205" s="21">
        <f t="shared" si="141"/>
        <v>1.6081057736248103</v>
      </c>
      <c r="G205" s="21">
        <f t="shared" si="141"/>
        <v>1.4853185669258584</v>
      </c>
      <c r="H205" s="21">
        <f t="shared" si="141"/>
        <v>1.4944555970849833</v>
      </c>
      <c r="I205" s="21">
        <f t="shared" si="141"/>
        <v>1.5981387866914141</v>
      </c>
      <c r="J205" s="21">
        <f t="shared" si="141"/>
        <v>1.7783137091437113</v>
      </c>
      <c r="K205" s="21">
        <f t="shared" si="141"/>
        <v>1.8179531898736636</v>
      </c>
      <c r="L205" s="21">
        <f t="shared" si="141"/>
        <v>1.9101012387677583</v>
      </c>
      <c r="M205" s="21">
        <f t="shared" si="141"/>
        <v>1.6053967754710783</v>
      </c>
      <c r="N205" s="21">
        <f t="shared" si="141"/>
        <v>1.3205772819174542</v>
      </c>
      <c r="O205" s="21">
        <f t="shared" si="141"/>
        <v>1.3411886868759215</v>
      </c>
      <c r="P205" s="21">
        <f t="shared" si="141"/>
        <v>1.3765545495855127</v>
      </c>
      <c r="Q205" s="21">
        <f t="shared" si="141"/>
        <v>1.5088507506378461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337.64196235036258</v>
      </c>
      <c r="C206" s="21">
        <f t="shared" si="142"/>
        <v>372.10383878131898</v>
      </c>
      <c r="D206" s="21">
        <f t="shared" si="142"/>
        <v>358.00475678678538</v>
      </c>
      <c r="E206" s="21">
        <f t="shared" si="142"/>
        <v>348.81162590763284</v>
      </c>
      <c r="F206" s="21">
        <f t="shared" si="142"/>
        <v>328.08939612332864</v>
      </c>
      <c r="G206" s="21">
        <f t="shared" si="142"/>
        <v>313.01589717832354</v>
      </c>
      <c r="H206" s="21">
        <f t="shared" si="142"/>
        <v>293.51873704862351</v>
      </c>
      <c r="I206" s="21">
        <f t="shared" si="142"/>
        <v>303.08110553998949</v>
      </c>
      <c r="J206" s="21">
        <f t="shared" si="142"/>
        <v>307.3087924515425</v>
      </c>
      <c r="K206" s="21">
        <f t="shared" si="142"/>
        <v>312.1503414222995</v>
      </c>
      <c r="L206" s="21">
        <f t="shared" si="142"/>
        <v>308.04569524054432</v>
      </c>
      <c r="M206" s="21">
        <f t="shared" si="142"/>
        <v>306.79451916379111</v>
      </c>
      <c r="N206" s="21">
        <f t="shared" si="142"/>
        <v>297.46663511404427</v>
      </c>
      <c r="O206" s="21">
        <f t="shared" si="142"/>
        <v>302.93590367861259</v>
      </c>
      <c r="P206" s="21">
        <f t="shared" si="142"/>
        <v>291.40442475654601</v>
      </c>
      <c r="Q206" s="21">
        <f t="shared" si="142"/>
        <v>303.35909161744985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1351.961044950197</v>
      </c>
      <c r="C207" s="20">
        <f t="shared" si="143"/>
        <v>1412.2254622154783</v>
      </c>
      <c r="D207" s="20">
        <f t="shared" si="143"/>
        <v>1353.8696606638757</v>
      </c>
      <c r="E207" s="20">
        <f t="shared" si="143"/>
        <v>1404.5973668183294</v>
      </c>
      <c r="F207" s="20">
        <f t="shared" si="143"/>
        <v>1406.5611092594943</v>
      </c>
      <c r="G207" s="20">
        <f t="shared" si="143"/>
        <v>1521.6403538890061</v>
      </c>
      <c r="H207" s="20">
        <f t="shared" si="143"/>
        <v>1483.9760803134363</v>
      </c>
      <c r="I207" s="20">
        <f t="shared" si="143"/>
        <v>1546.4424617644913</v>
      </c>
      <c r="J207" s="20">
        <f t="shared" si="143"/>
        <v>1571.2520704156634</v>
      </c>
      <c r="K207" s="20">
        <f t="shared" si="143"/>
        <v>1424.3955222522484</v>
      </c>
      <c r="L207" s="20">
        <f t="shared" si="143"/>
        <v>1308.2307739386533</v>
      </c>
      <c r="M207" s="20">
        <f t="shared" si="143"/>
        <v>1246.8075569943121</v>
      </c>
      <c r="N207" s="20">
        <f t="shared" si="143"/>
        <v>1186.4269280721805</v>
      </c>
      <c r="O207" s="20">
        <f t="shared" si="143"/>
        <v>1130.0713365201607</v>
      </c>
      <c r="P207" s="20">
        <f t="shared" si="143"/>
        <v>1047.261290118015</v>
      </c>
      <c r="Q207" s="20">
        <f t="shared" si="143"/>
        <v>1076.0331008604455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319.49203355734323</v>
      </c>
      <c r="C208" s="20">
        <f t="shared" si="144"/>
        <v>346.99349813940717</v>
      </c>
      <c r="D208" s="20">
        <f t="shared" si="144"/>
        <v>336.72789158098692</v>
      </c>
      <c r="E208" s="20">
        <f t="shared" si="144"/>
        <v>329.22347860561808</v>
      </c>
      <c r="F208" s="20">
        <f t="shared" si="144"/>
        <v>313.47936035731908</v>
      </c>
      <c r="G208" s="20">
        <f t="shared" si="144"/>
        <v>302.59831993249969</v>
      </c>
      <c r="H208" s="20">
        <f t="shared" si="144"/>
        <v>284.32812761766269</v>
      </c>
      <c r="I208" s="20">
        <f t="shared" si="144"/>
        <v>293.54584508223229</v>
      </c>
      <c r="J208" s="20">
        <f t="shared" si="144"/>
        <v>296.83161021152006</v>
      </c>
      <c r="K208" s="20">
        <f t="shared" si="144"/>
        <v>300.0422045601228</v>
      </c>
      <c r="L208" s="20">
        <f t="shared" si="144"/>
        <v>286.84726169253753</v>
      </c>
      <c r="M208" s="20">
        <f t="shared" si="144"/>
        <v>289.39110374124385</v>
      </c>
      <c r="N208" s="20">
        <f t="shared" si="144"/>
        <v>281.80070810786947</v>
      </c>
      <c r="O208" s="20">
        <f t="shared" si="144"/>
        <v>287.92325639421063</v>
      </c>
      <c r="P208" s="20">
        <f t="shared" si="144"/>
        <v>277.09980802780507</v>
      </c>
      <c r="Q208" s="20">
        <f t="shared" si="144"/>
        <v>289.99557542901164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18.136022601735878</v>
      </c>
      <c r="C209" s="18">
        <f t="shared" si="145"/>
        <v>18.582320751833354</v>
      </c>
      <c r="D209" s="18">
        <f t="shared" si="145"/>
        <v>19.638182998495907</v>
      </c>
      <c r="E209" s="18">
        <f t="shared" si="145"/>
        <v>19.398617457368736</v>
      </c>
      <c r="F209" s="18">
        <f t="shared" si="145"/>
        <v>17.805113460687476</v>
      </c>
      <c r="G209" s="18">
        <f t="shared" si="145"/>
        <v>19.714502854733453</v>
      </c>
      <c r="H209" s="18">
        <f t="shared" si="145"/>
        <v>20.689072279740429</v>
      </c>
      <c r="I209" s="18">
        <f t="shared" si="145"/>
        <v>20.355177069378961</v>
      </c>
      <c r="J209" s="18">
        <f t="shared" si="145"/>
        <v>20.936204351453824</v>
      </c>
      <c r="K209" s="18">
        <f t="shared" si="145"/>
        <v>25.956150526513259</v>
      </c>
      <c r="L209" s="18">
        <f t="shared" si="145"/>
        <v>23.688323453480837</v>
      </c>
      <c r="M209" s="18">
        <f t="shared" si="145"/>
        <v>24.008738637886584</v>
      </c>
      <c r="N209" s="18">
        <f t="shared" si="145"/>
        <v>21.612149332413885</v>
      </c>
      <c r="O209" s="18">
        <f t="shared" si="145"/>
        <v>22.423795528865035</v>
      </c>
      <c r="P209" s="18">
        <f t="shared" si="145"/>
        <v>19.243168421319364</v>
      </c>
      <c r="Q209" s="18">
        <f t="shared" si="145"/>
        <v>24.148513502711857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33.459509660434293</v>
      </c>
      <c r="C210" s="16">
        <f t="shared" si="146"/>
        <v>34.255375965695741</v>
      </c>
      <c r="D210" s="16">
        <f t="shared" si="146"/>
        <v>36.175886533614374</v>
      </c>
      <c r="E210" s="16">
        <f t="shared" si="146"/>
        <v>35.706059678278407</v>
      </c>
      <c r="F210" s="16">
        <f t="shared" si="146"/>
        <v>32.758956159447031</v>
      </c>
      <c r="G210" s="16">
        <f t="shared" si="146"/>
        <v>36.248026720871387</v>
      </c>
      <c r="H210" s="16">
        <f t="shared" si="146"/>
        <v>38.016610379350084</v>
      </c>
      <c r="I210" s="16">
        <f t="shared" si="146"/>
        <v>37.39305466033781</v>
      </c>
      <c r="J210" s="16">
        <f t="shared" si="146"/>
        <v>38.43552819533727</v>
      </c>
      <c r="K210" s="16">
        <f t="shared" si="146"/>
        <v>47.591631347637403</v>
      </c>
      <c r="L210" s="16">
        <f t="shared" si="146"/>
        <v>43.430496057825351</v>
      </c>
      <c r="M210" s="16">
        <f t="shared" si="146"/>
        <v>43.995156277191342</v>
      </c>
      <c r="N210" s="16">
        <f t="shared" si="146"/>
        <v>39.58757971080945</v>
      </c>
      <c r="O210" s="16">
        <f t="shared" si="146"/>
        <v>41.058924975529308</v>
      </c>
      <c r="P210" s="16">
        <f t="shared" si="146"/>
        <v>35.218599867668075</v>
      </c>
      <c r="Q210" s="16">
        <f t="shared" si="146"/>
        <v>44.169113074335407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18.107410973469701</v>
      </c>
      <c r="C211" s="14">
        <f t="shared" si="147"/>
        <v>18.546395042501267</v>
      </c>
      <c r="D211" s="14">
        <f t="shared" si="147"/>
        <v>19.594939719738925</v>
      </c>
      <c r="E211" s="14">
        <f t="shared" si="147"/>
        <v>19.349094992365035</v>
      </c>
      <c r="F211" s="14">
        <f t="shared" si="147"/>
        <v>17.759992020717061</v>
      </c>
      <c r="G211" s="14">
        <f t="shared" si="147"/>
        <v>19.660341718462856</v>
      </c>
      <c r="H211" s="14">
        <f t="shared" si="147"/>
        <v>20.628804777797395</v>
      </c>
      <c r="I211" s="14">
        <f t="shared" si="147"/>
        <v>20.299512096387723</v>
      </c>
      <c r="J211" s="14">
        <f t="shared" si="147"/>
        <v>20.874759961793057</v>
      </c>
      <c r="K211" s="14">
        <f t="shared" si="147"/>
        <v>25.859088330926074</v>
      </c>
      <c r="L211" s="14">
        <f t="shared" si="147"/>
        <v>23.608662784205997</v>
      </c>
      <c r="M211" s="14">
        <f t="shared" si="147"/>
        <v>23.926294559385475</v>
      </c>
      <c r="N211" s="14">
        <f t="shared" si="147"/>
        <v>21.538899629965417</v>
      </c>
      <c r="O211" s="14">
        <f t="shared" si="147"/>
        <v>22.34941280247709</v>
      </c>
      <c r="P211" s="14">
        <f t="shared" si="147"/>
        <v>19.17894044433994</v>
      </c>
      <c r="Q211" s="14">
        <f t="shared" si="147"/>
        <v>24.063854004383256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149141.95836574561</v>
      </c>
      <c r="C4" s="79">
        <f t="shared" si="0"/>
        <v>149831.75305556771</v>
      </c>
      <c r="D4" s="79">
        <f t="shared" si="0"/>
        <v>152300.45286370552</v>
      </c>
      <c r="E4" s="79">
        <f t="shared" si="0"/>
        <v>154420.09068319565</v>
      </c>
      <c r="F4" s="79">
        <f t="shared" si="0"/>
        <v>159856.73340969608</v>
      </c>
      <c r="G4" s="79">
        <f t="shared" si="0"/>
        <v>157276.63728102803</v>
      </c>
      <c r="H4" s="79">
        <f t="shared" si="0"/>
        <v>156831.98218596875</v>
      </c>
      <c r="I4" s="79">
        <f t="shared" si="0"/>
        <v>158149.0995289378</v>
      </c>
      <c r="J4" s="79">
        <f t="shared" si="0"/>
        <v>156843.981959406</v>
      </c>
      <c r="K4" s="79">
        <f t="shared" si="0"/>
        <v>156161.22026043461</v>
      </c>
      <c r="L4" s="79">
        <f t="shared" si="0"/>
        <v>154160.30022812411</v>
      </c>
      <c r="M4" s="79">
        <f t="shared" si="0"/>
        <v>154657.30373350283</v>
      </c>
      <c r="N4" s="79">
        <f t="shared" si="0"/>
        <v>149279.81607227217</v>
      </c>
      <c r="O4" s="79">
        <f t="shared" si="0"/>
        <v>155110.48629127018</v>
      </c>
      <c r="P4" s="79">
        <f t="shared" si="0"/>
        <v>154407.63802287169</v>
      </c>
      <c r="Q4" s="79">
        <f t="shared" si="0"/>
        <v>149248.3137729709</v>
      </c>
    </row>
    <row r="5" spans="1:17" ht="11.45" customHeight="1" x14ac:dyDescent="0.25">
      <c r="A5" s="23" t="s">
        <v>30</v>
      </c>
      <c r="B5" s="78">
        <v>3424.6809661735447</v>
      </c>
      <c r="C5" s="78">
        <v>3559.507868452029</v>
      </c>
      <c r="D5" s="78">
        <v>3688.9643314199357</v>
      </c>
      <c r="E5" s="78">
        <v>3720.2595184130332</v>
      </c>
      <c r="F5" s="78">
        <v>3556.5427906556829</v>
      </c>
      <c r="G5" s="78">
        <v>3701.6092342159991</v>
      </c>
      <c r="H5" s="78">
        <v>3971.0703274702687</v>
      </c>
      <c r="I5" s="78">
        <v>4387.6964951206101</v>
      </c>
      <c r="J5" s="78">
        <v>4795.4387775680225</v>
      </c>
      <c r="K5" s="78">
        <v>5007.2727542061948</v>
      </c>
      <c r="L5" s="78">
        <v>5114.2252893539262</v>
      </c>
      <c r="M5" s="78">
        <v>5247.207192599777</v>
      </c>
      <c r="N5" s="78">
        <v>5095.9465425494809</v>
      </c>
      <c r="O5" s="78">
        <v>5064.0458566539928</v>
      </c>
      <c r="P5" s="78">
        <v>4891.8805607773702</v>
      </c>
      <c r="Q5" s="78">
        <v>5044.7594618325566</v>
      </c>
    </row>
    <row r="6" spans="1:17" ht="11.45" customHeight="1" x14ac:dyDescent="0.25">
      <c r="A6" s="19" t="s">
        <v>29</v>
      </c>
      <c r="B6" s="76">
        <v>141100</v>
      </c>
      <c r="C6" s="76">
        <v>141600</v>
      </c>
      <c r="D6" s="76">
        <v>144200</v>
      </c>
      <c r="E6" s="76">
        <v>146100</v>
      </c>
      <c r="F6" s="76">
        <v>151600</v>
      </c>
      <c r="G6" s="76">
        <v>148800</v>
      </c>
      <c r="H6" s="76">
        <v>148000</v>
      </c>
      <c r="I6" s="76">
        <v>148800</v>
      </c>
      <c r="J6" s="76">
        <v>147000</v>
      </c>
      <c r="K6" s="76">
        <v>146300</v>
      </c>
      <c r="L6" s="76">
        <v>144200</v>
      </c>
      <c r="M6" s="76">
        <v>144399.99999999997</v>
      </c>
      <c r="N6" s="76">
        <v>139700.00000000006</v>
      </c>
      <c r="O6" s="76">
        <v>145399.99999999994</v>
      </c>
      <c r="P6" s="76">
        <v>144969</v>
      </c>
      <c r="Q6" s="76">
        <v>139320</v>
      </c>
    </row>
    <row r="7" spans="1:17" ht="11.45" customHeight="1" x14ac:dyDescent="0.25">
      <c r="A7" s="62" t="s">
        <v>59</v>
      </c>
      <c r="B7" s="77">
        <f t="shared" ref="B7" si="1">IF(B34=0,0,B34*B144)</f>
        <v>93181.06450060803</v>
      </c>
      <c r="C7" s="77">
        <f t="shared" ref="C7:Q7" si="2">IF(C34=0,0,C34*C144)</f>
        <v>95786.461065165538</v>
      </c>
      <c r="D7" s="77">
        <f t="shared" si="2"/>
        <v>97111.665652785203</v>
      </c>
      <c r="E7" s="77">
        <f t="shared" si="2"/>
        <v>97306.25787312453</v>
      </c>
      <c r="F7" s="77">
        <f t="shared" si="2"/>
        <v>98452.165429107641</v>
      </c>
      <c r="G7" s="77">
        <f t="shared" si="2"/>
        <v>96297.499814155977</v>
      </c>
      <c r="H7" s="77">
        <f t="shared" si="2"/>
        <v>96454.111323032892</v>
      </c>
      <c r="I7" s="77">
        <f t="shared" si="2"/>
        <v>94683.507565216205</v>
      </c>
      <c r="J7" s="77">
        <f t="shared" si="2"/>
        <v>94681.801108955362</v>
      </c>
      <c r="K7" s="77">
        <f t="shared" si="2"/>
        <v>93611.960492397542</v>
      </c>
      <c r="L7" s="77">
        <f t="shared" si="2"/>
        <v>93444.386012819974</v>
      </c>
      <c r="M7" s="77">
        <f t="shared" si="2"/>
        <v>95858.333801134053</v>
      </c>
      <c r="N7" s="77">
        <f t="shared" si="2"/>
        <v>88539.719547421759</v>
      </c>
      <c r="O7" s="77">
        <f t="shared" si="2"/>
        <v>93304.681554288924</v>
      </c>
      <c r="P7" s="77">
        <f t="shared" si="2"/>
        <v>90444.142114766772</v>
      </c>
      <c r="Q7" s="77">
        <f t="shared" si="2"/>
        <v>88932.334279278162</v>
      </c>
    </row>
    <row r="8" spans="1:17" ht="11.45" customHeight="1" x14ac:dyDescent="0.25">
      <c r="A8" s="62" t="s">
        <v>58</v>
      </c>
      <c r="B8" s="77">
        <f t="shared" ref="B8" si="3">IF(B35=0,0,B35*B145)</f>
        <v>35990.817279876675</v>
      </c>
      <c r="C8" s="77">
        <f t="shared" ref="C8:Q8" si="4">IF(C35=0,0,C35*C145)</f>
        <v>34135.765634967436</v>
      </c>
      <c r="D8" s="77">
        <f t="shared" si="4"/>
        <v>35865.33880207887</v>
      </c>
      <c r="E8" s="77">
        <f t="shared" si="4"/>
        <v>38247.098437059365</v>
      </c>
      <c r="F8" s="77">
        <f t="shared" si="4"/>
        <v>42706.56639425311</v>
      </c>
      <c r="G8" s="77">
        <f t="shared" si="4"/>
        <v>42917.574877132953</v>
      </c>
      <c r="H8" s="77">
        <f t="shared" si="4"/>
        <v>42820.28169021511</v>
      </c>
      <c r="I8" s="77">
        <f t="shared" si="4"/>
        <v>46184.253100069385</v>
      </c>
      <c r="J8" s="77">
        <f t="shared" si="4"/>
        <v>45174.345543607968</v>
      </c>
      <c r="K8" s="77">
        <f t="shared" si="4"/>
        <v>46365.373638045858</v>
      </c>
      <c r="L8" s="77">
        <f t="shared" si="4"/>
        <v>45178.814251369884</v>
      </c>
      <c r="M8" s="77">
        <f t="shared" si="4"/>
        <v>43241.671681122272</v>
      </c>
      <c r="N8" s="77">
        <f t="shared" si="4"/>
        <v>46219.426362556886</v>
      </c>
      <c r="O8" s="77">
        <f t="shared" si="4"/>
        <v>47078.319547455569</v>
      </c>
      <c r="P8" s="77">
        <f t="shared" si="4"/>
        <v>49462.738944501092</v>
      </c>
      <c r="Q8" s="77">
        <f t="shared" si="4"/>
        <v>45543.331785428032</v>
      </c>
    </row>
    <row r="9" spans="1:17" ht="11.45" customHeight="1" x14ac:dyDescent="0.25">
      <c r="A9" s="62" t="s">
        <v>57</v>
      </c>
      <c r="B9" s="77">
        <f t="shared" ref="B9" si="5">IF(B36=0,0,B36*B146)</f>
        <v>11928.118219515291</v>
      </c>
      <c r="C9" s="77">
        <f t="shared" ref="C9:Q9" si="6">IF(C36=0,0,C36*C146)</f>
        <v>11677.77329986702</v>
      </c>
      <c r="D9" s="77">
        <f t="shared" si="6"/>
        <v>11222.995545135933</v>
      </c>
      <c r="E9" s="77">
        <f t="shared" si="6"/>
        <v>10546.643689816105</v>
      </c>
      <c r="F9" s="77">
        <f t="shared" si="6"/>
        <v>10441.268176639256</v>
      </c>
      <c r="G9" s="77">
        <f t="shared" si="6"/>
        <v>9584.9253087110774</v>
      </c>
      <c r="H9" s="77">
        <f t="shared" si="6"/>
        <v>8725.6069867519982</v>
      </c>
      <c r="I9" s="77">
        <f t="shared" si="6"/>
        <v>7932.2393347144143</v>
      </c>
      <c r="J9" s="77">
        <f t="shared" si="6"/>
        <v>7143.8533474366723</v>
      </c>
      <c r="K9" s="77">
        <f t="shared" si="6"/>
        <v>6322.6658695566002</v>
      </c>
      <c r="L9" s="77">
        <f t="shared" si="6"/>
        <v>5571.8078594701929</v>
      </c>
      <c r="M9" s="77">
        <f t="shared" si="6"/>
        <v>5263.3540017606692</v>
      </c>
      <c r="N9" s="77">
        <f t="shared" si="6"/>
        <v>4811.753313155139</v>
      </c>
      <c r="O9" s="77">
        <f t="shared" si="6"/>
        <v>4733.3138726729967</v>
      </c>
      <c r="P9" s="77">
        <f t="shared" si="6"/>
        <v>4319.6041408375659</v>
      </c>
      <c r="Q9" s="77">
        <f t="shared" si="6"/>
        <v>3559.9424505068082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3.8475170684297724</v>
      </c>
      <c r="M10" s="77">
        <f t="shared" si="8"/>
        <v>17.33640532723329</v>
      </c>
      <c r="N10" s="77">
        <f t="shared" si="8"/>
        <v>30.545258760151349</v>
      </c>
      <c r="O10" s="77">
        <f t="shared" si="8"/>
        <v>44.016141374257892</v>
      </c>
      <c r="P10" s="77">
        <f t="shared" si="8"/>
        <v>124.88342312757302</v>
      </c>
      <c r="Q10" s="77">
        <f t="shared" si="8"/>
        <v>129.91230347736536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64.007512487748969</v>
      </c>
      <c r="O11" s="77">
        <f t="shared" si="10"/>
        <v>148.39774549081449</v>
      </c>
      <c r="P11" s="77">
        <f t="shared" si="10"/>
        <v>453.18074193667377</v>
      </c>
      <c r="Q11" s="77">
        <f t="shared" si="10"/>
        <v>932.51727069526885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1.1443592715207775</v>
      </c>
      <c r="M12" s="77">
        <f t="shared" si="12"/>
        <v>19.304110655771602</v>
      </c>
      <c r="N12" s="77">
        <f t="shared" si="12"/>
        <v>34.548005618330379</v>
      </c>
      <c r="O12" s="77">
        <f t="shared" si="12"/>
        <v>91.271138717430233</v>
      </c>
      <c r="P12" s="77">
        <f t="shared" si="12"/>
        <v>164.45063483034406</v>
      </c>
      <c r="Q12" s="77">
        <f t="shared" si="12"/>
        <v>221.96191061435937</v>
      </c>
    </row>
    <row r="13" spans="1:17" ht="11.45" customHeight="1" x14ac:dyDescent="0.25">
      <c r="A13" s="19" t="s">
        <v>28</v>
      </c>
      <c r="B13" s="76">
        <v>4617.2773995720845</v>
      </c>
      <c r="C13" s="76">
        <v>4672.2451871156682</v>
      </c>
      <c r="D13" s="76">
        <v>4411.4885322855989</v>
      </c>
      <c r="E13" s="76">
        <v>4599.8311647826149</v>
      </c>
      <c r="F13" s="76">
        <v>4700.1906190403852</v>
      </c>
      <c r="G13" s="76">
        <v>4775.0280468120172</v>
      </c>
      <c r="H13" s="76">
        <v>4860.9118584984581</v>
      </c>
      <c r="I13" s="76">
        <v>4961.4030338171933</v>
      </c>
      <c r="J13" s="76">
        <v>5048.5431818379848</v>
      </c>
      <c r="K13" s="76">
        <v>4853.9475062283936</v>
      </c>
      <c r="L13" s="76">
        <v>4846.0749387701881</v>
      </c>
      <c r="M13" s="76">
        <v>5010.0965409031041</v>
      </c>
      <c r="N13" s="76">
        <v>4483.8695297226486</v>
      </c>
      <c r="O13" s="76">
        <v>4646.4404346162364</v>
      </c>
      <c r="P13" s="76">
        <v>4546.7574620943151</v>
      </c>
      <c r="Q13" s="76">
        <v>4883.5543111383358</v>
      </c>
    </row>
    <row r="14" spans="1:17" ht="11.45" customHeight="1" x14ac:dyDescent="0.25">
      <c r="A14" s="62" t="s">
        <v>59</v>
      </c>
      <c r="B14" s="75">
        <f t="shared" ref="B14" si="13">IF(B41=0,0,B41*B151)</f>
        <v>4.6900727981114647</v>
      </c>
      <c r="C14" s="75">
        <f t="shared" ref="C14:Q14" si="14">IF(C41=0,0,C41*C151)</f>
        <v>5.7991598871564172</v>
      </c>
      <c r="D14" s="75">
        <f t="shared" si="14"/>
        <v>6.9528725791371579</v>
      </c>
      <c r="E14" s="75">
        <f t="shared" si="14"/>
        <v>7.9131003265660391</v>
      </c>
      <c r="F14" s="75">
        <f t="shared" si="14"/>
        <v>7.4143794108260952</v>
      </c>
      <c r="G14" s="75">
        <f t="shared" si="14"/>
        <v>8.017055153251059</v>
      </c>
      <c r="H14" s="75">
        <f t="shared" si="14"/>
        <v>8.3248004226008305</v>
      </c>
      <c r="I14" s="75">
        <f t="shared" si="14"/>
        <v>8.9323000929591725</v>
      </c>
      <c r="J14" s="75">
        <f t="shared" si="14"/>
        <v>8.9337830221505357</v>
      </c>
      <c r="K14" s="75">
        <f t="shared" si="14"/>
        <v>9.218273982450448</v>
      </c>
      <c r="L14" s="75">
        <f t="shared" si="14"/>
        <v>10.115818250631586</v>
      </c>
      <c r="M14" s="75">
        <f t="shared" si="14"/>
        <v>8.3461552000338894</v>
      </c>
      <c r="N14" s="75">
        <f t="shared" si="14"/>
        <v>5.0443008056305914</v>
      </c>
      <c r="O14" s="75">
        <f t="shared" si="14"/>
        <v>4.4586271401923483</v>
      </c>
      <c r="P14" s="75">
        <f t="shared" si="14"/>
        <v>4.1582570396675722</v>
      </c>
      <c r="Q14" s="75">
        <f t="shared" si="14"/>
        <v>3.8757299230596605</v>
      </c>
    </row>
    <row r="15" spans="1:17" ht="11.45" customHeight="1" x14ac:dyDescent="0.25">
      <c r="A15" s="62" t="s">
        <v>58</v>
      </c>
      <c r="B15" s="75">
        <f t="shared" ref="B15" si="15">IF(B42=0,0,B42*B152)</f>
        <v>4546.6470174939668</v>
      </c>
      <c r="C15" s="75">
        <f t="shared" ref="C15:Q15" si="16">IF(C42=0,0,C42*C152)</f>
        <v>4603.5847414894906</v>
      </c>
      <c r="D15" s="75">
        <f t="shared" si="16"/>
        <v>4344.2300434384761</v>
      </c>
      <c r="E15" s="75">
        <f t="shared" si="16"/>
        <v>4535.232960870404</v>
      </c>
      <c r="F15" s="75">
        <f t="shared" si="16"/>
        <v>4634.5568318292708</v>
      </c>
      <c r="G15" s="75">
        <f t="shared" si="16"/>
        <v>4698.8476635335664</v>
      </c>
      <c r="H15" s="75">
        <f t="shared" si="16"/>
        <v>4776.6778698933813</v>
      </c>
      <c r="I15" s="75">
        <f t="shared" si="16"/>
        <v>4870.5595008899345</v>
      </c>
      <c r="J15" s="75">
        <f t="shared" si="16"/>
        <v>4943.968849202759</v>
      </c>
      <c r="K15" s="75">
        <f t="shared" si="16"/>
        <v>4701.3680462615876</v>
      </c>
      <c r="L15" s="75">
        <f t="shared" si="16"/>
        <v>4650.4417936654781</v>
      </c>
      <c r="M15" s="75">
        <f t="shared" si="16"/>
        <v>4703.3459026804057</v>
      </c>
      <c r="N15" s="75">
        <f t="shared" si="16"/>
        <v>4132.3556735050224</v>
      </c>
      <c r="O15" s="75">
        <f t="shared" si="16"/>
        <v>4247.8914883750213</v>
      </c>
      <c r="P15" s="75">
        <f t="shared" si="16"/>
        <v>4121.772620406341</v>
      </c>
      <c r="Q15" s="75">
        <f t="shared" si="16"/>
        <v>4352.0084686228711</v>
      </c>
    </row>
    <row r="16" spans="1:17" ht="11.45" customHeight="1" x14ac:dyDescent="0.25">
      <c r="A16" s="62" t="s">
        <v>57</v>
      </c>
      <c r="B16" s="75">
        <f t="shared" ref="B16" si="17">IF(B43=0,0,B43*B153)</f>
        <v>42.379946210998575</v>
      </c>
      <c r="C16" s="75">
        <f t="shared" ref="C16:Q16" si="18">IF(C43=0,0,C43*C153)</f>
        <v>40.416117443981335</v>
      </c>
      <c r="D16" s="75">
        <f t="shared" si="18"/>
        <v>33.360313379823914</v>
      </c>
      <c r="E16" s="75">
        <f t="shared" si="18"/>
        <v>32.13008300042457</v>
      </c>
      <c r="F16" s="75">
        <f t="shared" si="18"/>
        <v>28.414296796466878</v>
      </c>
      <c r="G16" s="75">
        <f t="shared" si="18"/>
        <v>35.657182570963187</v>
      </c>
      <c r="H16" s="75">
        <f t="shared" si="18"/>
        <v>29.961016319413979</v>
      </c>
      <c r="I16" s="75">
        <f t="shared" si="18"/>
        <v>27.206232079321921</v>
      </c>
      <c r="J16" s="75">
        <f t="shared" si="18"/>
        <v>26.458966607515777</v>
      </c>
      <c r="K16" s="75">
        <f t="shared" si="18"/>
        <v>23.018097770345122</v>
      </c>
      <c r="L16" s="75">
        <f t="shared" si="18"/>
        <v>22.075464528935786</v>
      </c>
      <c r="M16" s="75">
        <f t="shared" si="18"/>
        <v>22.334740129722494</v>
      </c>
      <c r="N16" s="75">
        <f t="shared" si="18"/>
        <v>19.628446095351183</v>
      </c>
      <c r="O16" s="75">
        <f t="shared" si="18"/>
        <v>20.844134424241219</v>
      </c>
      <c r="P16" s="75">
        <f t="shared" si="18"/>
        <v>20.774641288435948</v>
      </c>
      <c r="Q16" s="75">
        <f t="shared" si="18"/>
        <v>23.443537542147478</v>
      </c>
    </row>
    <row r="17" spans="1:17" ht="11.45" customHeight="1" x14ac:dyDescent="0.25">
      <c r="A17" s="62" t="s">
        <v>56</v>
      </c>
      <c r="B17" s="75">
        <f t="shared" ref="B17" si="19">IF(B44=0,0,B44*B154)</f>
        <v>2.3029032770703286</v>
      </c>
      <c r="C17" s="75">
        <f t="shared" ref="C17:Q17" si="20">IF(C44=0,0,C44*C154)</f>
        <v>3.4082599769571962</v>
      </c>
      <c r="D17" s="75">
        <f t="shared" si="20"/>
        <v>6.5025374941400642</v>
      </c>
      <c r="E17" s="75">
        <f t="shared" si="20"/>
        <v>5.9328026305271724</v>
      </c>
      <c r="F17" s="75">
        <f t="shared" si="20"/>
        <v>5.6440198799486883</v>
      </c>
      <c r="G17" s="75">
        <f t="shared" si="20"/>
        <v>7.2708296941043109</v>
      </c>
      <c r="H17" s="75">
        <f t="shared" si="20"/>
        <v>19.71889333218499</v>
      </c>
      <c r="I17" s="75">
        <f t="shared" si="20"/>
        <v>28.060113831597068</v>
      </c>
      <c r="J17" s="75">
        <f t="shared" si="20"/>
        <v>47.739086496090152</v>
      </c>
      <c r="K17" s="75">
        <f t="shared" si="20"/>
        <v>96.365640837014482</v>
      </c>
      <c r="L17" s="75">
        <f t="shared" si="20"/>
        <v>127.37303570284251</v>
      </c>
      <c r="M17" s="75">
        <f t="shared" si="20"/>
        <v>239.95406044011412</v>
      </c>
      <c r="N17" s="75">
        <f t="shared" si="20"/>
        <v>293.8819019801997</v>
      </c>
      <c r="O17" s="75">
        <f t="shared" si="20"/>
        <v>349.73973729109997</v>
      </c>
      <c r="P17" s="75">
        <f t="shared" si="20"/>
        <v>377.42809223763521</v>
      </c>
      <c r="Q17" s="75">
        <f t="shared" si="20"/>
        <v>481.33639939069343</v>
      </c>
    </row>
    <row r="18" spans="1:17" ht="11.45" customHeight="1" x14ac:dyDescent="0.25">
      <c r="A18" s="62" t="s">
        <v>55</v>
      </c>
      <c r="B18" s="75">
        <f t="shared" ref="B18" si="21">IF(B45=0,0,B45*B155)</f>
        <v>21.257459791938782</v>
      </c>
      <c r="C18" s="75">
        <f t="shared" ref="C18:Q18" si="22">IF(C45=0,0,C45*C155)</f>
        <v>19.036908318082535</v>
      </c>
      <c r="D18" s="75">
        <f t="shared" si="22"/>
        <v>20.442765394022182</v>
      </c>
      <c r="E18" s="75">
        <f t="shared" si="22"/>
        <v>18.622217954693383</v>
      </c>
      <c r="F18" s="75">
        <f t="shared" si="22"/>
        <v>24.161091123873209</v>
      </c>
      <c r="G18" s="75">
        <f t="shared" si="22"/>
        <v>25.235315860131962</v>
      </c>
      <c r="H18" s="75">
        <f t="shared" si="22"/>
        <v>26.229278530877128</v>
      </c>
      <c r="I18" s="75">
        <f t="shared" si="22"/>
        <v>26.644886923381016</v>
      </c>
      <c r="J18" s="75">
        <f t="shared" si="22"/>
        <v>21.442496509469066</v>
      </c>
      <c r="K18" s="75">
        <f t="shared" si="22"/>
        <v>23.977447376996775</v>
      </c>
      <c r="L18" s="75">
        <f t="shared" si="22"/>
        <v>36.068826622299405</v>
      </c>
      <c r="M18" s="75">
        <f t="shared" si="22"/>
        <v>36.115682452827876</v>
      </c>
      <c r="N18" s="75">
        <f t="shared" si="22"/>
        <v>32.959207336445132</v>
      </c>
      <c r="O18" s="75">
        <f t="shared" si="22"/>
        <v>23.506447385681703</v>
      </c>
      <c r="P18" s="75">
        <f t="shared" si="22"/>
        <v>22.623851122234644</v>
      </c>
      <c r="Q18" s="75">
        <f t="shared" si="22"/>
        <v>22.890175659564648</v>
      </c>
    </row>
    <row r="19" spans="1:17" ht="11.45" customHeight="1" x14ac:dyDescent="0.25">
      <c r="A19" s="25" t="s">
        <v>51</v>
      </c>
      <c r="B19" s="79">
        <f t="shared" ref="B19" si="23">B20+B26</f>
        <v>47813.95423326637</v>
      </c>
      <c r="C19" s="79">
        <f t="shared" ref="C19:Q19" si="24">C20+C26</f>
        <v>48427.335023410618</v>
      </c>
      <c r="D19" s="79">
        <f t="shared" si="24"/>
        <v>48630.228110142125</v>
      </c>
      <c r="E19" s="79">
        <f t="shared" si="24"/>
        <v>50573.327972194762</v>
      </c>
      <c r="F19" s="79">
        <f t="shared" si="24"/>
        <v>55228.111978824614</v>
      </c>
      <c r="G19" s="79">
        <f t="shared" si="24"/>
        <v>53767.42460362053</v>
      </c>
      <c r="H19" s="79">
        <f t="shared" si="24"/>
        <v>54081.792285039366</v>
      </c>
      <c r="I19" s="79">
        <f t="shared" si="24"/>
        <v>54020.659435817841</v>
      </c>
      <c r="J19" s="79">
        <f t="shared" si="24"/>
        <v>55481.284913188108</v>
      </c>
      <c r="K19" s="79">
        <f t="shared" si="24"/>
        <v>52921.697208990518</v>
      </c>
      <c r="L19" s="79">
        <f t="shared" si="24"/>
        <v>53140.683733133163</v>
      </c>
      <c r="M19" s="79">
        <f t="shared" si="24"/>
        <v>53163.130479050415</v>
      </c>
      <c r="N19" s="79">
        <f t="shared" si="24"/>
        <v>50888.835850164251</v>
      </c>
      <c r="O19" s="79">
        <f t="shared" si="24"/>
        <v>54831.368769194327</v>
      </c>
      <c r="P19" s="79">
        <f t="shared" si="24"/>
        <v>55176.872716154518</v>
      </c>
      <c r="Q19" s="79">
        <f t="shared" si="24"/>
        <v>55250.01934020163</v>
      </c>
    </row>
    <row r="20" spans="1:17" ht="11.45" customHeight="1" x14ac:dyDescent="0.25">
      <c r="A20" s="23" t="s">
        <v>27</v>
      </c>
      <c r="B20" s="78">
        <v>3074.5023836058954</v>
      </c>
      <c r="C20" s="78">
        <v>3382.7343305923623</v>
      </c>
      <c r="D20" s="78">
        <v>3540.8283433057627</v>
      </c>
      <c r="E20" s="78">
        <v>3725.492675104364</v>
      </c>
      <c r="F20" s="78">
        <v>3930.5992231597374</v>
      </c>
      <c r="G20" s="78">
        <v>4021.1339866510702</v>
      </c>
      <c r="H20" s="78">
        <v>3998.5577623247773</v>
      </c>
      <c r="I20" s="78">
        <v>4035.6065148862413</v>
      </c>
      <c r="J20" s="78">
        <v>4111.6384770579043</v>
      </c>
      <c r="K20" s="78">
        <v>3940.5856815477732</v>
      </c>
      <c r="L20" s="78">
        <v>3969.9637101847688</v>
      </c>
      <c r="M20" s="78">
        <v>4022.4136722595777</v>
      </c>
      <c r="N20" s="78">
        <v>3871.2425743952676</v>
      </c>
      <c r="O20" s="78">
        <v>3831.1536689896429</v>
      </c>
      <c r="P20" s="78">
        <v>3637.9052544279443</v>
      </c>
      <c r="Q20" s="78">
        <v>3721.9288747480205</v>
      </c>
    </row>
    <row r="21" spans="1:17" ht="11.45" customHeight="1" x14ac:dyDescent="0.25">
      <c r="A21" s="62" t="s">
        <v>59</v>
      </c>
      <c r="B21" s="77">
        <f t="shared" ref="B21" si="25">IF(B48=0,0,B48*B158)</f>
        <v>97.926048872018001</v>
      </c>
      <c r="C21" s="77">
        <f t="shared" ref="C21:Q21" si="26">IF(C48=0,0,C48*C158)</f>
        <v>89.570319671276437</v>
      </c>
      <c r="D21" s="77">
        <f t="shared" si="26"/>
        <v>79.686301308038651</v>
      </c>
      <c r="E21" s="77">
        <f t="shared" si="26"/>
        <v>71.926852127785054</v>
      </c>
      <c r="F21" s="77">
        <f t="shared" si="26"/>
        <v>66.253355885367341</v>
      </c>
      <c r="G21" s="77">
        <f t="shared" si="26"/>
        <v>62.982046618532273</v>
      </c>
      <c r="H21" s="77">
        <f t="shared" si="26"/>
        <v>56.175762846480374</v>
      </c>
      <c r="I21" s="77">
        <f t="shared" si="26"/>
        <v>51.835493350319304</v>
      </c>
      <c r="J21" s="77">
        <f t="shared" si="26"/>
        <v>48.890885944543378</v>
      </c>
      <c r="K21" s="77">
        <f t="shared" si="26"/>
        <v>45.375365553216113</v>
      </c>
      <c r="L21" s="77">
        <f t="shared" si="26"/>
        <v>43.100245103467536</v>
      </c>
      <c r="M21" s="77">
        <f t="shared" si="26"/>
        <v>41.071783790602034</v>
      </c>
      <c r="N21" s="77">
        <f t="shared" si="26"/>
        <v>39.029151538109865</v>
      </c>
      <c r="O21" s="77">
        <f t="shared" si="26"/>
        <v>36.12839411292687</v>
      </c>
      <c r="P21" s="77">
        <f t="shared" si="26"/>
        <v>35.822323135630292</v>
      </c>
      <c r="Q21" s="77">
        <f t="shared" si="26"/>
        <v>35.936945179858498</v>
      </c>
    </row>
    <row r="22" spans="1:17" ht="11.45" customHeight="1" x14ac:dyDescent="0.25">
      <c r="A22" s="62" t="s">
        <v>58</v>
      </c>
      <c r="B22" s="77">
        <f t="shared" ref="B22" si="27">IF(B49=0,0,B49*B159)</f>
        <v>2943.0261683199483</v>
      </c>
      <c r="C22" s="77">
        <f t="shared" ref="C22:Q22" si="28">IF(C49=0,0,C49*C159)</f>
        <v>3259.6200880703068</v>
      </c>
      <c r="D22" s="77">
        <f t="shared" si="28"/>
        <v>3428.6204072500677</v>
      </c>
      <c r="E22" s="77">
        <f t="shared" si="28"/>
        <v>3622.0524115122917</v>
      </c>
      <c r="F22" s="77">
        <f t="shared" si="28"/>
        <v>3833.5439513885981</v>
      </c>
      <c r="G22" s="77">
        <f t="shared" si="28"/>
        <v>3931.6621767423903</v>
      </c>
      <c r="H22" s="77">
        <f t="shared" si="28"/>
        <v>3917.9070535775172</v>
      </c>
      <c r="I22" s="77">
        <f t="shared" si="28"/>
        <v>3958.7457397254493</v>
      </c>
      <c r="J22" s="77">
        <f t="shared" si="28"/>
        <v>4037.5169158048298</v>
      </c>
      <c r="K22" s="77">
        <f t="shared" si="28"/>
        <v>3869.8771118645095</v>
      </c>
      <c r="L22" s="77">
        <f t="shared" si="28"/>
        <v>3900.7160145157973</v>
      </c>
      <c r="M22" s="77">
        <f t="shared" si="28"/>
        <v>3954.1483115522183</v>
      </c>
      <c r="N22" s="77">
        <f t="shared" si="28"/>
        <v>3803.9827982442757</v>
      </c>
      <c r="O22" s="77">
        <f t="shared" si="28"/>
        <v>3765.7009925281445</v>
      </c>
      <c r="P22" s="77">
        <f t="shared" si="28"/>
        <v>3570.2153402898871</v>
      </c>
      <c r="Q22" s="77">
        <f t="shared" si="28"/>
        <v>3652.8542324171608</v>
      </c>
    </row>
    <row r="23" spans="1:17" ht="11.45" customHeight="1" x14ac:dyDescent="0.25">
      <c r="A23" s="62" t="s">
        <v>57</v>
      </c>
      <c r="B23" s="77">
        <f t="shared" ref="B23" si="29">IF(B50=0,0,B50*B160)</f>
        <v>33.550166413929283</v>
      </c>
      <c r="C23" s="77">
        <f t="shared" ref="C23:Q23" si="30">IF(C50=0,0,C50*C160)</f>
        <v>33.543922850779154</v>
      </c>
      <c r="D23" s="77">
        <f t="shared" si="30"/>
        <v>32.521634747656002</v>
      </c>
      <c r="E23" s="77">
        <f t="shared" si="30"/>
        <v>31.313447025935456</v>
      </c>
      <c r="F23" s="77">
        <f t="shared" si="30"/>
        <v>30.242461992381546</v>
      </c>
      <c r="G23" s="77">
        <f t="shared" si="30"/>
        <v>25.973981016633175</v>
      </c>
      <c r="H23" s="77">
        <f t="shared" si="30"/>
        <v>23.971231783516608</v>
      </c>
      <c r="I23" s="77">
        <f t="shared" si="30"/>
        <v>23.856658797286745</v>
      </c>
      <c r="J23" s="77">
        <f t="shared" si="30"/>
        <v>24.051308883419107</v>
      </c>
      <c r="K23" s="77">
        <f t="shared" si="30"/>
        <v>23.428307371486405</v>
      </c>
      <c r="L23" s="77">
        <f t="shared" si="30"/>
        <v>23.274456638145338</v>
      </c>
      <c r="M23" s="77">
        <f t="shared" si="30"/>
        <v>23.326423544468351</v>
      </c>
      <c r="N23" s="77">
        <f t="shared" si="30"/>
        <v>23.02121048913909</v>
      </c>
      <c r="O23" s="77">
        <f t="shared" si="30"/>
        <v>22.923379272282656</v>
      </c>
      <c r="P23" s="77">
        <f t="shared" si="30"/>
        <v>23.06770038961313</v>
      </c>
      <c r="Q23" s="77">
        <f t="shared" si="30"/>
        <v>23.247964830577267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0.19996443835189298</v>
      </c>
      <c r="F24" s="77">
        <f t="shared" si="32"/>
        <v>0.55945389339063367</v>
      </c>
      <c r="G24" s="77">
        <f t="shared" si="32"/>
        <v>0.5157822735140557</v>
      </c>
      <c r="H24" s="77">
        <f t="shared" si="32"/>
        <v>0.50371411726333071</v>
      </c>
      <c r="I24" s="77">
        <f t="shared" si="32"/>
        <v>1.1686230131856887</v>
      </c>
      <c r="J24" s="77">
        <f t="shared" si="32"/>
        <v>1.1793664251116567</v>
      </c>
      <c r="K24" s="77">
        <f t="shared" si="32"/>
        <v>1.9048967585613483</v>
      </c>
      <c r="L24" s="77">
        <f t="shared" si="32"/>
        <v>2.6972646706887482</v>
      </c>
      <c r="M24" s="77">
        <f t="shared" si="32"/>
        <v>3.4744981146400922</v>
      </c>
      <c r="N24" s="77">
        <f t="shared" si="32"/>
        <v>3.9842486433877968</v>
      </c>
      <c r="O24" s="77">
        <f t="shared" si="32"/>
        <v>4.7691644410393836</v>
      </c>
      <c r="P24" s="77">
        <f t="shared" si="32"/>
        <v>5.5558284245274585</v>
      </c>
      <c r="Q24" s="77">
        <f t="shared" si="32"/>
        <v>6.0172728122866026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0.17572925667047426</v>
      </c>
      <c r="M25" s="77">
        <f t="shared" si="34"/>
        <v>0.39265525764859288</v>
      </c>
      <c r="N25" s="77">
        <f t="shared" si="34"/>
        <v>1.2251654803551562</v>
      </c>
      <c r="O25" s="77">
        <f t="shared" si="34"/>
        <v>1.6317386352496377</v>
      </c>
      <c r="P25" s="77">
        <f t="shared" si="34"/>
        <v>3.2440621882866281</v>
      </c>
      <c r="Q25" s="77">
        <f t="shared" si="34"/>
        <v>3.8724595081373807</v>
      </c>
    </row>
    <row r="26" spans="1:17" ht="11.45" customHeight="1" x14ac:dyDescent="0.25">
      <c r="A26" s="19" t="s">
        <v>24</v>
      </c>
      <c r="B26" s="76">
        <v>44739.451849660472</v>
      </c>
      <c r="C26" s="76">
        <v>45044.600692818254</v>
      </c>
      <c r="D26" s="76">
        <v>45089.399766836359</v>
      </c>
      <c r="E26" s="76">
        <v>46847.835297090394</v>
      </c>
      <c r="F26" s="76">
        <v>51297.512755664873</v>
      </c>
      <c r="G26" s="76">
        <v>49746.290616969462</v>
      </c>
      <c r="H26" s="76">
        <v>50083.234522714592</v>
      </c>
      <c r="I26" s="76">
        <v>49985.052920931601</v>
      </c>
      <c r="J26" s="76">
        <v>51369.646436130206</v>
      </c>
      <c r="K26" s="76">
        <v>48981.111527442743</v>
      </c>
      <c r="L26" s="76">
        <v>49170.720022948393</v>
      </c>
      <c r="M26" s="76">
        <v>49140.716806790835</v>
      </c>
      <c r="N26" s="76">
        <v>47017.593275768981</v>
      </c>
      <c r="O26" s="76">
        <v>51000.215100204681</v>
      </c>
      <c r="P26" s="76">
        <v>51538.96746172657</v>
      </c>
      <c r="Q26" s="76">
        <v>51528.090465453613</v>
      </c>
    </row>
    <row r="27" spans="1:17" ht="11.45" customHeight="1" x14ac:dyDescent="0.25">
      <c r="A27" s="17" t="s">
        <v>23</v>
      </c>
      <c r="B27" s="75">
        <v>31537</v>
      </c>
      <c r="C27" s="75">
        <v>30999</v>
      </c>
      <c r="D27" s="75">
        <v>30256</v>
      </c>
      <c r="E27" s="75">
        <v>31785</v>
      </c>
      <c r="F27" s="75">
        <v>33938</v>
      </c>
      <c r="G27" s="75">
        <v>31827</v>
      </c>
      <c r="H27" s="75">
        <v>31009</v>
      </c>
      <c r="I27" s="75">
        <v>30686</v>
      </c>
      <c r="J27" s="75">
        <v>32009</v>
      </c>
      <c r="K27" s="75">
        <v>31337</v>
      </c>
      <c r="L27" s="75">
        <v>30064</v>
      </c>
      <c r="M27" s="75">
        <v>30325</v>
      </c>
      <c r="N27" s="75">
        <v>28695</v>
      </c>
      <c r="O27" s="75">
        <v>32299</v>
      </c>
      <c r="P27" s="75">
        <v>32253</v>
      </c>
      <c r="Q27" s="75">
        <v>32170</v>
      </c>
    </row>
    <row r="28" spans="1:17" ht="11.45" customHeight="1" x14ac:dyDescent="0.25">
      <c r="A28" s="15" t="s">
        <v>22</v>
      </c>
      <c r="B28" s="74">
        <v>13202.451849660472</v>
      </c>
      <c r="C28" s="74">
        <v>14045.600692818254</v>
      </c>
      <c r="D28" s="74">
        <v>14833.399766836359</v>
      </c>
      <c r="E28" s="74">
        <v>15062.835297090394</v>
      </c>
      <c r="F28" s="74">
        <v>17359.512755664873</v>
      </c>
      <c r="G28" s="74">
        <v>17919.290616969462</v>
      </c>
      <c r="H28" s="74">
        <v>19074.234522714592</v>
      </c>
      <c r="I28" s="74">
        <v>19299.052920931601</v>
      </c>
      <c r="J28" s="74">
        <v>19360.646436130206</v>
      </c>
      <c r="K28" s="74">
        <v>17644.111527442743</v>
      </c>
      <c r="L28" s="74">
        <v>19106.720022948393</v>
      </c>
      <c r="M28" s="74">
        <v>18815.716806790835</v>
      </c>
      <c r="N28" s="74">
        <v>18322.593275768981</v>
      </c>
      <c r="O28" s="74">
        <v>18701.215100204681</v>
      </c>
      <c r="P28" s="74">
        <v>19285.96746172657</v>
      </c>
      <c r="Q28" s="74">
        <v>19358.090465453613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113957.35293867314</v>
      </c>
      <c r="C30" s="68">
        <f t="shared" si="35"/>
        <v>116624.51730884296</v>
      </c>
      <c r="D30" s="68">
        <f t="shared" si="35"/>
        <v>119438.43068064397</v>
      </c>
      <c r="E30" s="68">
        <f t="shared" si="35"/>
        <v>121552.21237322292</v>
      </c>
      <c r="F30" s="68">
        <f t="shared" si="35"/>
        <v>124919.21782586008</v>
      </c>
      <c r="G30" s="68">
        <f t="shared" si="35"/>
        <v>124980.99334874871</v>
      </c>
      <c r="H30" s="68">
        <f t="shared" si="35"/>
        <v>126154.68232019441</v>
      </c>
      <c r="I30" s="68">
        <f t="shared" si="35"/>
        <v>128265.4168557938</v>
      </c>
      <c r="J30" s="68">
        <f t="shared" si="35"/>
        <v>128199.71255780867</v>
      </c>
      <c r="K30" s="68">
        <f t="shared" si="35"/>
        <v>127450.83313501821</v>
      </c>
      <c r="L30" s="68">
        <f t="shared" si="35"/>
        <v>127793.26762953261</v>
      </c>
      <c r="M30" s="68">
        <f t="shared" si="35"/>
        <v>128914.35463472635</v>
      </c>
      <c r="N30" s="68">
        <f t="shared" si="35"/>
        <v>127870.85752380532</v>
      </c>
      <c r="O30" s="68">
        <f t="shared" si="35"/>
        <v>127888.21547039975</v>
      </c>
      <c r="P30" s="68">
        <f t="shared" si="35"/>
        <v>126974.4997403642</v>
      </c>
      <c r="Q30" s="68">
        <f t="shared" si="35"/>
        <v>128980.07820711102</v>
      </c>
    </row>
    <row r="31" spans="1:17" ht="11.45" customHeight="1" x14ac:dyDescent="0.25">
      <c r="A31" s="25" t="s">
        <v>39</v>
      </c>
      <c r="B31" s="79">
        <f t="shared" ref="B31:Q31" si="36">B32+B33+B40</f>
        <v>92707.477806336086</v>
      </c>
      <c r="C31" s="79">
        <f t="shared" si="36"/>
        <v>93869.42481514145</v>
      </c>
      <c r="D31" s="79">
        <f t="shared" si="36"/>
        <v>95715.951684750413</v>
      </c>
      <c r="E31" s="79">
        <f t="shared" si="36"/>
        <v>96745.720104010106</v>
      </c>
      <c r="F31" s="79">
        <f t="shared" si="36"/>
        <v>99002.827692074308</v>
      </c>
      <c r="G31" s="79">
        <f t="shared" si="36"/>
        <v>98690.603022270021</v>
      </c>
      <c r="H31" s="79">
        <f t="shared" si="36"/>
        <v>99819.962487118406</v>
      </c>
      <c r="I31" s="79">
        <f t="shared" si="36"/>
        <v>101878.06673088358</v>
      </c>
      <c r="J31" s="79">
        <f t="shared" si="36"/>
        <v>101408.71963093725</v>
      </c>
      <c r="K31" s="79">
        <f t="shared" si="36"/>
        <v>101939.65618495412</v>
      </c>
      <c r="L31" s="79">
        <f t="shared" si="36"/>
        <v>102761.70780389212</v>
      </c>
      <c r="M31" s="79">
        <f t="shared" si="36"/>
        <v>103393.45316385498</v>
      </c>
      <c r="N31" s="79">
        <f t="shared" si="36"/>
        <v>103473.43825482324</v>
      </c>
      <c r="O31" s="79">
        <f t="shared" si="36"/>
        <v>103513.02635361366</v>
      </c>
      <c r="P31" s="79">
        <f t="shared" si="36"/>
        <v>103564.31321397118</v>
      </c>
      <c r="Q31" s="79">
        <f t="shared" si="36"/>
        <v>104949.51</v>
      </c>
    </row>
    <row r="32" spans="1:17" ht="11.45" customHeight="1" x14ac:dyDescent="0.25">
      <c r="A32" s="23" t="s">
        <v>30</v>
      </c>
      <c r="B32" s="78">
        <v>2965.227122787609</v>
      </c>
      <c r="C32" s="78">
        <v>3082.0248151414576</v>
      </c>
      <c r="D32" s="78">
        <v>3194.6707162137318</v>
      </c>
      <c r="E32" s="78">
        <v>3220.420104010097</v>
      </c>
      <c r="F32" s="78">
        <v>3078.2874721706335</v>
      </c>
      <c r="G32" s="78">
        <v>3206.7503429018043</v>
      </c>
      <c r="H32" s="78">
        <v>3439.2285006186348</v>
      </c>
      <c r="I32" s="78">
        <v>3793.9667308835924</v>
      </c>
      <c r="J32" s="78">
        <v>4144.353492645706</v>
      </c>
      <c r="K32" s="78">
        <v>4325.3506961639196</v>
      </c>
      <c r="L32" s="78">
        <v>4425.3404560156914</v>
      </c>
      <c r="M32" s="78">
        <v>4544.3906272467075</v>
      </c>
      <c r="N32" s="78">
        <v>4421.5353252442401</v>
      </c>
      <c r="O32" s="78">
        <v>4396.04</v>
      </c>
      <c r="P32" s="78">
        <v>4245.04</v>
      </c>
      <c r="Q32" s="78">
        <v>4377.6099999999997</v>
      </c>
    </row>
    <row r="33" spans="1:17" ht="11.45" customHeight="1" x14ac:dyDescent="0.25">
      <c r="A33" s="19" t="s">
        <v>29</v>
      </c>
      <c r="B33" s="76">
        <v>89148</v>
      </c>
      <c r="C33" s="76">
        <v>90195.9</v>
      </c>
      <c r="D33" s="76">
        <v>91930.2</v>
      </c>
      <c r="E33" s="76">
        <v>92942.8</v>
      </c>
      <c r="F33" s="76">
        <v>95348.2</v>
      </c>
      <c r="G33" s="76">
        <v>94901.9</v>
      </c>
      <c r="H33" s="76">
        <v>95800</v>
      </c>
      <c r="I33" s="76">
        <v>97499.999999999985</v>
      </c>
      <c r="J33" s="76">
        <v>96654.800000000017</v>
      </c>
      <c r="K33" s="76">
        <v>96978.1</v>
      </c>
      <c r="L33" s="76">
        <v>97669</v>
      </c>
      <c r="M33" s="76">
        <v>98190</v>
      </c>
      <c r="N33" s="76">
        <v>98397.6</v>
      </c>
      <c r="O33" s="76">
        <v>98482.6</v>
      </c>
      <c r="P33" s="76">
        <v>98707.099999999991</v>
      </c>
      <c r="Q33" s="76">
        <v>99968.7</v>
      </c>
    </row>
    <row r="34" spans="1:17" ht="11.45" customHeight="1" x14ac:dyDescent="0.25">
      <c r="A34" s="62" t="s">
        <v>59</v>
      </c>
      <c r="B34" s="77">
        <v>59939.912662329305</v>
      </c>
      <c r="C34" s="77">
        <v>62050.282016229445</v>
      </c>
      <c r="D34" s="77">
        <v>63006.126568765772</v>
      </c>
      <c r="E34" s="77">
        <v>63069.836585744706</v>
      </c>
      <c r="F34" s="77">
        <v>63193.899709248552</v>
      </c>
      <c r="G34" s="77">
        <v>62716.405277463586</v>
      </c>
      <c r="H34" s="77">
        <v>63763.898155362534</v>
      </c>
      <c r="I34" s="77">
        <v>63472.118095886013</v>
      </c>
      <c r="J34" s="77">
        <v>63678.125543568261</v>
      </c>
      <c r="K34" s="77">
        <v>63522.681901042524</v>
      </c>
      <c r="L34" s="77">
        <v>64774.43844486236</v>
      </c>
      <c r="M34" s="77">
        <v>66637.386920764315</v>
      </c>
      <c r="N34" s="77">
        <v>63912.644422448393</v>
      </c>
      <c r="O34" s="77">
        <v>64730.150291039055</v>
      </c>
      <c r="P34" s="77">
        <v>63159.259646523795</v>
      </c>
      <c r="Q34" s="77">
        <v>65371.572670222638</v>
      </c>
    </row>
    <row r="35" spans="1:17" ht="11.45" customHeight="1" x14ac:dyDescent="0.25">
      <c r="A35" s="62" t="s">
        <v>58</v>
      </c>
      <c r="B35" s="77">
        <v>21438.735462979574</v>
      </c>
      <c r="C35" s="77">
        <v>20477.092787359317</v>
      </c>
      <c r="D35" s="77">
        <v>21547.918998934765</v>
      </c>
      <c r="E35" s="77">
        <v>22956.117904303494</v>
      </c>
      <c r="F35" s="77">
        <v>25384.204499059837</v>
      </c>
      <c r="G35" s="77">
        <v>25883.341253167935</v>
      </c>
      <c r="H35" s="77">
        <v>26213.357700510678</v>
      </c>
      <c r="I35" s="77">
        <v>28669.597518135051</v>
      </c>
      <c r="J35" s="77">
        <v>28134.205022910304</v>
      </c>
      <c r="K35" s="77">
        <v>29134.680996375959</v>
      </c>
      <c r="L35" s="77">
        <v>29000.420067108294</v>
      </c>
      <c r="M35" s="77">
        <v>27836.176154382527</v>
      </c>
      <c r="N35" s="77">
        <v>30895.285626756289</v>
      </c>
      <c r="O35" s="77">
        <v>30244.273114624564</v>
      </c>
      <c r="P35" s="77">
        <v>31985.545847891175</v>
      </c>
      <c r="Q35" s="77">
        <v>31000.81123230276</v>
      </c>
    </row>
    <row r="36" spans="1:17" ht="11.45" customHeight="1" x14ac:dyDescent="0.25">
      <c r="A36" s="62" t="s">
        <v>57</v>
      </c>
      <c r="B36" s="77">
        <v>7769.3518746911177</v>
      </c>
      <c r="C36" s="77">
        <v>7668.5251964112331</v>
      </c>
      <c r="D36" s="77">
        <v>7376.154432299465</v>
      </c>
      <c r="E36" s="77">
        <v>6916.8455099518078</v>
      </c>
      <c r="F36" s="77">
        <v>6770.0957916916122</v>
      </c>
      <c r="G36" s="77">
        <v>6302.1534693684725</v>
      </c>
      <c r="H36" s="77">
        <v>5822.7441441267856</v>
      </c>
      <c r="I36" s="77">
        <v>5358.2843859789336</v>
      </c>
      <c r="J36" s="77">
        <v>4842.4694335214408</v>
      </c>
      <c r="K36" s="77">
        <v>4320.7371025815264</v>
      </c>
      <c r="L36" s="77">
        <v>3890.5936902254484</v>
      </c>
      <c r="M36" s="77">
        <v>3689.6987851106619</v>
      </c>
      <c r="N36" s="77">
        <v>3493.974406176078</v>
      </c>
      <c r="O36" s="77">
        <v>3305.1309349033995</v>
      </c>
      <c r="P36" s="77">
        <v>3032.1135694639283</v>
      </c>
      <c r="Q36" s="77">
        <v>2633.4302610616805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2.6865832431793435</v>
      </c>
      <c r="M37" s="77">
        <v>12.153108769176663</v>
      </c>
      <c r="N37" s="77">
        <v>22.179930140270155</v>
      </c>
      <c r="O37" s="77">
        <v>30.735149707911983</v>
      </c>
      <c r="P37" s="77">
        <v>87.660977608192979</v>
      </c>
      <c r="Q37" s="77">
        <v>96.101270180032714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46.477987519386375</v>
      </c>
      <c r="O38" s="77">
        <v>103.62168926157267</v>
      </c>
      <c r="P38" s="77">
        <v>318.10680614346381</v>
      </c>
      <c r="Q38" s="77">
        <v>689.81991528036122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0.86121456071939295</v>
      </c>
      <c r="M39" s="77">
        <v>14.585030973301121</v>
      </c>
      <c r="N39" s="77">
        <v>27.037626959597752</v>
      </c>
      <c r="O39" s="77">
        <v>68.688820463496825</v>
      </c>
      <c r="P39" s="77">
        <v>124.41315236945105</v>
      </c>
      <c r="Q39" s="77">
        <v>176.96465095251304</v>
      </c>
    </row>
    <row r="40" spans="1:17" ht="11.45" customHeight="1" x14ac:dyDescent="0.25">
      <c r="A40" s="19" t="s">
        <v>28</v>
      </c>
      <c r="B40" s="76">
        <v>594.25068354848747</v>
      </c>
      <c r="C40" s="76">
        <v>591.49999999999989</v>
      </c>
      <c r="D40" s="76">
        <v>591.0809685366894</v>
      </c>
      <c r="E40" s="76">
        <v>582.5</v>
      </c>
      <c r="F40" s="76">
        <v>576.34021990367444</v>
      </c>
      <c r="G40" s="76">
        <v>581.95267936821756</v>
      </c>
      <c r="H40" s="76">
        <v>580.73398649977912</v>
      </c>
      <c r="I40" s="76">
        <v>584.09999999999991</v>
      </c>
      <c r="J40" s="76">
        <v>609.56613829152354</v>
      </c>
      <c r="K40" s="76">
        <v>636.20548879019248</v>
      </c>
      <c r="L40" s="76">
        <v>667.36734787642604</v>
      </c>
      <c r="M40" s="76">
        <v>659.06253660826553</v>
      </c>
      <c r="N40" s="76">
        <v>654.30292957898359</v>
      </c>
      <c r="O40" s="76">
        <v>634.38635361366289</v>
      </c>
      <c r="P40" s="76">
        <v>612.17321397119042</v>
      </c>
      <c r="Q40" s="76">
        <v>603.19999999999993</v>
      </c>
    </row>
    <row r="41" spans="1:17" ht="11.45" customHeight="1" x14ac:dyDescent="0.25">
      <c r="A41" s="62" t="s">
        <v>59</v>
      </c>
      <c r="B41" s="75">
        <v>0.7445927576256236</v>
      </c>
      <c r="C41" s="75">
        <v>0.91994568466723281</v>
      </c>
      <c r="D41" s="75">
        <v>1.1059029685402224</v>
      </c>
      <c r="E41" s="75">
        <v>1.2553065506001573</v>
      </c>
      <c r="F41" s="75">
        <v>1.1743388097501684</v>
      </c>
      <c r="G41" s="75">
        <v>1.2694083742016182</v>
      </c>
      <c r="H41" s="75">
        <v>1.3168122477368454</v>
      </c>
      <c r="I41" s="75">
        <v>1.411842760883639</v>
      </c>
      <c r="J41" s="75">
        <v>1.4138985922217355</v>
      </c>
      <c r="K41" s="75">
        <v>1.4647424989069298</v>
      </c>
      <c r="L41" s="75">
        <v>1.6109818054911469</v>
      </c>
      <c r="M41" s="75">
        <v>1.3263910596479178</v>
      </c>
      <c r="N41" s="75">
        <v>0.80533920279635118</v>
      </c>
      <c r="O41" s="75">
        <v>0.70977987139411547</v>
      </c>
      <c r="P41" s="75">
        <v>0.6615462816634291</v>
      </c>
      <c r="Q41" s="75">
        <v>0.61408523082984545</v>
      </c>
    </row>
    <row r="42" spans="1:17" ht="11.45" customHeight="1" x14ac:dyDescent="0.25">
      <c r="A42" s="62" t="s">
        <v>58</v>
      </c>
      <c r="B42" s="75">
        <v>585.02148715872011</v>
      </c>
      <c r="C42" s="75">
        <v>582.62440212746594</v>
      </c>
      <c r="D42" s="75">
        <v>581.8972992243971</v>
      </c>
      <c r="E42" s="75">
        <v>574.0694966810122</v>
      </c>
      <c r="F42" s="75">
        <v>568.03027196314179</v>
      </c>
      <c r="G42" s="75">
        <v>572.380100641181</v>
      </c>
      <c r="H42" s="75">
        <v>570.35333123592193</v>
      </c>
      <c r="I42" s="75">
        <v>573.0508049187099</v>
      </c>
      <c r="J42" s="75">
        <v>596.61086618195532</v>
      </c>
      <c r="K42" s="75">
        <v>615.95802762555547</v>
      </c>
      <c r="L42" s="75">
        <v>640.21658413905311</v>
      </c>
      <c r="M42" s="75">
        <v>618.49559987109342</v>
      </c>
      <c r="N42" s="75">
        <v>602.94482083773471</v>
      </c>
      <c r="O42" s="75">
        <v>579.87933508210369</v>
      </c>
      <c r="P42" s="75">
        <v>554.86120063973203</v>
      </c>
      <c r="Q42" s="75">
        <v>537.42453739548739</v>
      </c>
    </row>
    <row r="43" spans="1:17" ht="11.45" customHeight="1" x14ac:dyDescent="0.25">
      <c r="A43" s="62" t="s">
        <v>57</v>
      </c>
      <c r="B43" s="75">
        <v>5.4530688357088524</v>
      </c>
      <c r="C43" s="75">
        <v>5.1150174449692667</v>
      </c>
      <c r="D43" s="75">
        <v>4.4685194068668963</v>
      </c>
      <c r="E43" s="75">
        <v>4.0670238410052759</v>
      </c>
      <c r="F43" s="75">
        <v>3.4825726218504345</v>
      </c>
      <c r="G43" s="75">
        <v>4.3435036013065416</v>
      </c>
      <c r="H43" s="75">
        <v>3.577458210589572</v>
      </c>
      <c r="I43" s="75">
        <v>3.2009778730784411</v>
      </c>
      <c r="J43" s="75">
        <v>3.1929220161925063</v>
      </c>
      <c r="K43" s="75">
        <v>3.0157566824805637</v>
      </c>
      <c r="L43" s="75">
        <v>3.0390829777182113</v>
      </c>
      <c r="M43" s="75">
        <v>2.9370449846406625</v>
      </c>
      <c r="N43" s="75">
        <v>2.8639523916503622</v>
      </c>
      <c r="O43" s="75">
        <v>2.8454311611699747</v>
      </c>
      <c r="P43" s="75">
        <v>2.7966225868677195</v>
      </c>
      <c r="Q43" s="75">
        <v>2.895015579436397</v>
      </c>
    </row>
    <row r="44" spans="1:17" ht="11.45" customHeight="1" x14ac:dyDescent="0.25">
      <c r="A44" s="62" t="s">
        <v>56</v>
      </c>
      <c r="B44" s="75">
        <v>0.29631680109553643</v>
      </c>
      <c r="C44" s="75">
        <v>0.43134547160028436</v>
      </c>
      <c r="D44" s="75">
        <v>0.87099646384070883</v>
      </c>
      <c r="E44" s="75">
        <v>0.75097377563618439</v>
      </c>
      <c r="F44" s="75">
        <v>0.69175419866568477</v>
      </c>
      <c r="G44" s="75">
        <v>0.88568060300271612</v>
      </c>
      <c r="H44" s="75">
        <v>2.3545101442121226</v>
      </c>
      <c r="I44" s="75">
        <v>3.3014422294541848</v>
      </c>
      <c r="J44" s="75">
        <v>5.7608894015908794</v>
      </c>
      <c r="K44" s="75">
        <v>12.625514419795211</v>
      </c>
      <c r="L44" s="75">
        <v>17.535179117857677</v>
      </c>
      <c r="M44" s="75">
        <v>31.55424534453968</v>
      </c>
      <c r="N44" s="75">
        <v>42.879796594713149</v>
      </c>
      <c r="O44" s="75">
        <v>47.742944203533312</v>
      </c>
      <c r="P44" s="75">
        <v>50.808286555480187</v>
      </c>
      <c r="Q44" s="75">
        <v>59.439680239411167</v>
      </c>
    </row>
    <row r="45" spans="1:17" ht="11.45" customHeight="1" x14ac:dyDescent="0.25">
      <c r="A45" s="62" t="s">
        <v>55</v>
      </c>
      <c r="B45" s="75">
        <v>2.7352179953374232</v>
      </c>
      <c r="C45" s="75">
        <v>2.4092892712972214</v>
      </c>
      <c r="D45" s="75">
        <v>2.7382504730444857</v>
      </c>
      <c r="E45" s="75">
        <v>2.3571991517461592</v>
      </c>
      <c r="F45" s="75">
        <v>2.9612823102663217</v>
      </c>
      <c r="G45" s="75">
        <v>3.0739861485256554</v>
      </c>
      <c r="H45" s="75">
        <v>3.131874661318649</v>
      </c>
      <c r="I45" s="75">
        <v>3.1349322178738639</v>
      </c>
      <c r="J45" s="75">
        <v>2.5875620995631481</v>
      </c>
      <c r="K45" s="75">
        <v>3.141447563454324</v>
      </c>
      <c r="L45" s="75">
        <v>4.9655198363059743</v>
      </c>
      <c r="M45" s="75">
        <v>4.7492553483437749</v>
      </c>
      <c r="N45" s="75">
        <v>4.8090205520888611</v>
      </c>
      <c r="O45" s="75">
        <v>3.2088632954618852</v>
      </c>
      <c r="P45" s="75">
        <v>3.0455579074471433</v>
      </c>
      <c r="Q45" s="75">
        <v>2.8266815548352273</v>
      </c>
    </row>
    <row r="46" spans="1:17" ht="11.45" customHeight="1" x14ac:dyDescent="0.25">
      <c r="A46" s="25" t="s">
        <v>18</v>
      </c>
      <c r="B46" s="79">
        <f t="shared" ref="B46" si="37">B47+B53</f>
        <v>21249.87513233706</v>
      </c>
      <c r="C46" s="79">
        <f t="shared" ref="C46:Q46" si="38">C47+C53</f>
        <v>22755.092493701508</v>
      </c>
      <c r="D46" s="79">
        <f t="shared" si="38"/>
        <v>23722.478995893565</v>
      </c>
      <c r="E46" s="79">
        <f t="shared" si="38"/>
        <v>24806.492269212817</v>
      </c>
      <c r="F46" s="79">
        <f t="shared" si="38"/>
        <v>25916.390133785764</v>
      </c>
      <c r="G46" s="79">
        <f t="shared" si="38"/>
        <v>26290.390326478697</v>
      </c>
      <c r="H46" s="79">
        <f t="shared" si="38"/>
        <v>26334.719833076007</v>
      </c>
      <c r="I46" s="79">
        <f t="shared" si="38"/>
        <v>26387.350124910205</v>
      </c>
      <c r="J46" s="79">
        <f t="shared" si="38"/>
        <v>26790.992926871419</v>
      </c>
      <c r="K46" s="79">
        <f t="shared" si="38"/>
        <v>25511.176950064095</v>
      </c>
      <c r="L46" s="79">
        <f t="shared" si="38"/>
        <v>25031.559825640496</v>
      </c>
      <c r="M46" s="79">
        <f t="shared" si="38"/>
        <v>25520.901470871362</v>
      </c>
      <c r="N46" s="79">
        <f t="shared" si="38"/>
        <v>24397.419268982085</v>
      </c>
      <c r="O46" s="79">
        <f t="shared" si="38"/>
        <v>24375.189116786089</v>
      </c>
      <c r="P46" s="79">
        <f t="shared" si="38"/>
        <v>23410.186526393019</v>
      </c>
      <c r="Q46" s="79">
        <f t="shared" si="38"/>
        <v>24030.568207111017</v>
      </c>
    </row>
    <row r="47" spans="1:17" ht="11.45" customHeight="1" x14ac:dyDescent="0.25">
      <c r="A47" s="23" t="s">
        <v>27</v>
      </c>
      <c r="B47" s="78">
        <v>15378.993186346808</v>
      </c>
      <c r="C47" s="78">
        <v>16892.002354589054</v>
      </c>
      <c r="D47" s="78">
        <v>17579.799656165058</v>
      </c>
      <c r="E47" s="78">
        <v>18457.390069302008</v>
      </c>
      <c r="F47" s="78">
        <v>19505.820413807283</v>
      </c>
      <c r="G47" s="78">
        <v>19876.099974630637</v>
      </c>
      <c r="H47" s="78">
        <v>19878.353136852998</v>
      </c>
      <c r="I47" s="78">
        <v>20165.224070860793</v>
      </c>
      <c r="J47" s="78">
        <v>20543.742391108648</v>
      </c>
      <c r="K47" s="78">
        <v>19394.693928851029</v>
      </c>
      <c r="L47" s="78">
        <v>19587.886092887009</v>
      </c>
      <c r="M47" s="78">
        <v>19969.240894203045</v>
      </c>
      <c r="N47" s="78">
        <v>19098.668622945603</v>
      </c>
      <c r="O47" s="78">
        <v>18943.402750474528</v>
      </c>
      <c r="P47" s="78">
        <v>17855.312968940834</v>
      </c>
      <c r="Q47" s="78">
        <v>18371.716805666656</v>
      </c>
    </row>
    <row r="48" spans="1:17" ht="11.45" customHeight="1" x14ac:dyDescent="0.25">
      <c r="A48" s="62" t="s">
        <v>59</v>
      </c>
      <c r="B48" s="77">
        <v>597.28041422645208</v>
      </c>
      <c r="C48" s="77">
        <v>545.43515768698728</v>
      </c>
      <c r="D48" s="77">
        <v>482.07139850203771</v>
      </c>
      <c r="E48" s="77">
        <v>433.89539578322911</v>
      </c>
      <c r="F48" s="77">
        <v>400.85177300675218</v>
      </c>
      <c r="G48" s="77">
        <v>380.23951333873055</v>
      </c>
      <c r="H48" s="77">
        <v>339.64612500239048</v>
      </c>
      <c r="I48" s="77">
        <v>316.28449670541477</v>
      </c>
      <c r="J48" s="77">
        <v>299.00066676847882</v>
      </c>
      <c r="K48" s="77">
        <v>275.64041841769358</v>
      </c>
      <c r="L48" s="77">
        <v>262.20694240060021</v>
      </c>
      <c r="M48" s="77">
        <v>250.33509834479824</v>
      </c>
      <c r="N48" s="77">
        <v>237.83269341042671</v>
      </c>
      <c r="O48" s="77">
        <v>220.61062246187623</v>
      </c>
      <c r="P48" s="77">
        <v>220.09252036561489</v>
      </c>
      <c r="Q48" s="77">
        <v>221.71509167090503</v>
      </c>
    </row>
    <row r="49" spans="1:17" ht="11.45" customHeight="1" x14ac:dyDescent="0.25">
      <c r="A49" s="62" t="s">
        <v>58</v>
      </c>
      <c r="B49" s="77">
        <v>14577.080220068068</v>
      </c>
      <c r="C49" s="77">
        <v>16142.302716026019</v>
      </c>
      <c r="D49" s="77">
        <v>16900.984906710259</v>
      </c>
      <c r="E49" s="77">
        <v>17833.341359178481</v>
      </c>
      <c r="F49" s="77">
        <v>18918.481657952922</v>
      </c>
      <c r="G49" s="77">
        <v>19335.831108276321</v>
      </c>
      <c r="H49" s="77">
        <v>19390.639529275333</v>
      </c>
      <c r="I49" s="77">
        <v>19696.064476321095</v>
      </c>
      <c r="J49" s="77">
        <v>20090.25871433302</v>
      </c>
      <c r="K49" s="77">
        <v>18964.920470302757</v>
      </c>
      <c r="L49" s="77">
        <v>19166.490525208181</v>
      </c>
      <c r="M49" s="77">
        <v>19553.302300615593</v>
      </c>
      <c r="N49" s="77">
        <v>18690.023198877781</v>
      </c>
      <c r="O49" s="77">
        <v>18545.526939729963</v>
      </c>
      <c r="P49" s="77">
        <v>17443.446930958216</v>
      </c>
      <c r="Q49" s="77">
        <v>17950.617132566003</v>
      </c>
    </row>
    <row r="50" spans="1:17" ht="11.45" customHeight="1" x14ac:dyDescent="0.25">
      <c r="A50" s="62" t="s">
        <v>57</v>
      </c>
      <c r="B50" s="77">
        <v>204.63255205228756</v>
      </c>
      <c r="C50" s="77">
        <v>204.264480876047</v>
      </c>
      <c r="D50" s="77">
        <v>196.74335095276209</v>
      </c>
      <c r="E50" s="77">
        <v>188.8969152510281</v>
      </c>
      <c r="F50" s="77">
        <v>182.97555418491453</v>
      </c>
      <c r="G50" s="77">
        <v>156.81189214210045</v>
      </c>
      <c r="H50" s="77">
        <v>144.93325189113418</v>
      </c>
      <c r="I50" s="77">
        <v>145.56611373944151</v>
      </c>
      <c r="J50" s="77">
        <v>147.0899382137207</v>
      </c>
      <c r="K50" s="77">
        <v>142.31925997645504</v>
      </c>
      <c r="L50" s="77">
        <v>141.59372171719878</v>
      </c>
      <c r="M50" s="77">
        <v>142.17601460429063</v>
      </c>
      <c r="N50" s="77">
        <v>140.28479432493126</v>
      </c>
      <c r="O50" s="77">
        <v>139.97690997227261</v>
      </c>
      <c r="P50" s="77">
        <v>141.72805874611237</v>
      </c>
      <c r="Q50" s="77">
        <v>143.4296829565331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1.2563990892663985</v>
      </c>
      <c r="F51" s="77">
        <v>3.5114286626942444</v>
      </c>
      <c r="G51" s="77">
        <v>3.2174608734867367</v>
      </c>
      <c r="H51" s="77">
        <v>3.1342306841441281</v>
      </c>
      <c r="I51" s="77">
        <v>7.308984094840878</v>
      </c>
      <c r="J51" s="77">
        <v>7.3930717934261141</v>
      </c>
      <c r="K51" s="77">
        <v>11.813780154124203</v>
      </c>
      <c r="L51" s="77">
        <v>16.740722191543171</v>
      </c>
      <c r="M51" s="77">
        <v>21.518857167125027</v>
      </c>
      <c r="N51" s="77">
        <v>24.572004431564018</v>
      </c>
      <c r="O51" s="77">
        <v>29.355841287594853</v>
      </c>
      <c r="P51" s="77">
        <v>34.271853901736741</v>
      </c>
      <c r="Q51" s="77">
        <v>37.123917642635355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0.85418136948699264</v>
      </c>
      <c r="M52" s="77">
        <v>1.9086234712379067</v>
      </c>
      <c r="N52" s="77">
        <v>5.955931900898122</v>
      </c>
      <c r="O52" s="77">
        <v>7.9324370228220129</v>
      </c>
      <c r="P52" s="77">
        <v>15.773604969153553</v>
      </c>
      <c r="Q52" s="77">
        <v>18.830980830581215</v>
      </c>
    </row>
    <row r="53" spans="1:17" ht="11.45" customHeight="1" x14ac:dyDescent="0.25">
      <c r="A53" s="19" t="s">
        <v>24</v>
      </c>
      <c r="B53" s="76">
        <v>5870.8819459902497</v>
      </c>
      <c r="C53" s="76">
        <v>5863.0901391124517</v>
      </c>
      <c r="D53" s="76">
        <v>6142.6793397285091</v>
      </c>
      <c r="E53" s="76">
        <v>6349.1021999108079</v>
      </c>
      <c r="F53" s="76">
        <v>6410.5697199784809</v>
      </c>
      <c r="G53" s="76">
        <v>6414.2903518480607</v>
      </c>
      <c r="H53" s="76">
        <v>6456.3666962230109</v>
      </c>
      <c r="I53" s="76">
        <v>6222.1260540494104</v>
      </c>
      <c r="J53" s="76">
        <v>6247.2505357627715</v>
      </c>
      <c r="K53" s="76">
        <v>6116.4830212130655</v>
      </c>
      <c r="L53" s="76">
        <v>5443.6737327534865</v>
      </c>
      <c r="M53" s="76">
        <v>5551.6605766683178</v>
      </c>
      <c r="N53" s="76">
        <v>5298.7506460364812</v>
      </c>
      <c r="O53" s="76">
        <v>5431.7863663115622</v>
      </c>
      <c r="P53" s="76">
        <v>5554.8735574521861</v>
      </c>
      <c r="Q53" s="76">
        <v>5658.8514014443599</v>
      </c>
    </row>
    <row r="54" spans="1:17" ht="11.45" customHeight="1" x14ac:dyDescent="0.25">
      <c r="A54" s="17" t="s">
        <v>23</v>
      </c>
      <c r="B54" s="75">
        <v>4922</v>
      </c>
      <c r="C54" s="75">
        <v>4854</v>
      </c>
      <c r="D54" s="75">
        <v>5085</v>
      </c>
      <c r="E54" s="75">
        <v>5271</v>
      </c>
      <c r="F54" s="75">
        <v>5154</v>
      </c>
      <c r="G54" s="75">
        <v>5118</v>
      </c>
      <c r="H54" s="75">
        <v>5088</v>
      </c>
      <c r="I54" s="75">
        <v>4840</v>
      </c>
      <c r="J54" s="75">
        <v>4843</v>
      </c>
      <c r="K54" s="75">
        <v>4821</v>
      </c>
      <c r="L54" s="75">
        <v>4085</v>
      </c>
      <c r="M54" s="75">
        <v>4209</v>
      </c>
      <c r="N54" s="75">
        <v>3987</v>
      </c>
      <c r="O54" s="75">
        <v>4095</v>
      </c>
      <c r="P54" s="75">
        <v>4179</v>
      </c>
      <c r="Q54" s="75">
        <v>4267</v>
      </c>
    </row>
    <row r="55" spans="1:17" ht="11.45" customHeight="1" x14ac:dyDescent="0.25">
      <c r="A55" s="15" t="s">
        <v>22</v>
      </c>
      <c r="B55" s="74">
        <v>948.88194599025007</v>
      </c>
      <c r="C55" s="74">
        <v>1009.0901391124517</v>
      </c>
      <c r="D55" s="74">
        <v>1057.6793397285087</v>
      </c>
      <c r="E55" s="74">
        <v>1078.1021999108082</v>
      </c>
      <c r="F55" s="74">
        <v>1256.5697199784804</v>
      </c>
      <c r="G55" s="74">
        <v>1296.2903518480605</v>
      </c>
      <c r="H55" s="74">
        <v>1368.3666962230106</v>
      </c>
      <c r="I55" s="74">
        <v>1382.1260540494104</v>
      </c>
      <c r="J55" s="74">
        <v>1404.2505357627715</v>
      </c>
      <c r="K55" s="74">
        <v>1295.4830212130657</v>
      </c>
      <c r="L55" s="74">
        <v>1358.6737327534868</v>
      </c>
      <c r="M55" s="74">
        <v>1342.6605766683176</v>
      </c>
      <c r="N55" s="74">
        <v>1311.7506460364809</v>
      </c>
      <c r="O55" s="74">
        <v>1336.7863663115622</v>
      </c>
      <c r="P55" s="74">
        <v>1375.8735574521861</v>
      </c>
      <c r="Q55" s="74">
        <v>1391.8514014443599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8135437.3170116497</v>
      </c>
      <c r="C57" s="41">
        <f t="shared" ref="C57:Q57" si="40">C58+C73</f>
        <v>8388876.648695441</v>
      </c>
      <c r="D57" s="41">
        <f t="shared" si="40"/>
        <v>8640198.2863497473</v>
      </c>
      <c r="E57" s="41">
        <f t="shared" si="40"/>
        <v>8834081.5552930683</v>
      </c>
      <c r="F57" s="41">
        <f t="shared" si="40"/>
        <v>8927217.1731762178</v>
      </c>
      <c r="G57" s="41">
        <f t="shared" si="40"/>
        <v>9113091.474727625</v>
      </c>
      <c r="H57" s="41">
        <f t="shared" si="40"/>
        <v>9348524.4317202717</v>
      </c>
      <c r="I57" s="41">
        <f t="shared" si="40"/>
        <v>9573288.3065182287</v>
      </c>
      <c r="J57" s="41">
        <f t="shared" si="40"/>
        <v>9855945.594538385</v>
      </c>
      <c r="K57" s="41">
        <f t="shared" si="40"/>
        <v>10120609.976720154</v>
      </c>
      <c r="L57" s="41">
        <f t="shared" si="40"/>
        <v>10282317.396855924</v>
      </c>
      <c r="M57" s="41">
        <f t="shared" si="40"/>
        <v>10426151.006784333</v>
      </c>
      <c r="N57" s="41">
        <f t="shared" si="40"/>
        <v>10568081.360541606</v>
      </c>
      <c r="O57" s="41">
        <f t="shared" si="40"/>
        <v>10621754.898427196</v>
      </c>
      <c r="P57" s="41">
        <f t="shared" si="40"/>
        <v>10640242.747734731</v>
      </c>
      <c r="Q57" s="41">
        <f t="shared" si="40"/>
        <v>10713468.722369934</v>
      </c>
    </row>
    <row r="58" spans="1:17" ht="11.45" customHeight="1" x14ac:dyDescent="0.25">
      <c r="A58" s="25" t="s">
        <v>39</v>
      </c>
      <c r="B58" s="40">
        <f t="shared" ref="B58" si="41">B59+B60+B67</f>
        <v>7325168</v>
      </c>
      <c r="C58" s="40">
        <f t="shared" ref="C58:Q58" si="42">C59+C60+C67</f>
        <v>7515231</v>
      </c>
      <c r="D58" s="40">
        <f t="shared" si="42"/>
        <v>7724371</v>
      </c>
      <c r="E58" s="40">
        <f t="shared" si="42"/>
        <v>7881896</v>
      </c>
      <c r="F58" s="40">
        <f t="shared" si="42"/>
        <v>7959168</v>
      </c>
      <c r="G58" s="40">
        <f t="shared" si="42"/>
        <v>8116154</v>
      </c>
      <c r="H58" s="40">
        <f t="shared" si="42"/>
        <v>8382991</v>
      </c>
      <c r="I58" s="40">
        <f t="shared" si="42"/>
        <v>8612636</v>
      </c>
      <c r="J58" s="40">
        <f t="shared" si="42"/>
        <v>8882470</v>
      </c>
      <c r="K58" s="40">
        <f t="shared" si="42"/>
        <v>9128557</v>
      </c>
      <c r="L58" s="40">
        <f t="shared" si="42"/>
        <v>9293768</v>
      </c>
      <c r="M58" s="40">
        <f t="shared" si="42"/>
        <v>9450919</v>
      </c>
      <c r="N58" s="40">
        <f t="shared" si="42"/>
        <v>9603457</v>
      </c>
      <c r="O58" s="40">
        <f t="shared" si="42"/>
        <v>9677248</v>
      </c>
      <c r="P58" s="40">
        <f t="shared" si="42"/>
        <v>9714425</v>
      </c>
      <c r="Q58" s="40">
        <f t="shared" si="42"/>
        <v>9786827</v>
      </c>
    </row>
    <row r="59" spans="1:17" ht="11.45" customHeight="1" x14ac:dyDescent="0.25">
      <c r="A59" s="23" t="s">
        <v>30</v>
      </c>
      <c r="B59" s="39">
        <v>970798</v>
      </c>
      <c r="C59" s="39">
        <v>964822</v>
      </c>
      <c r="D59" s="39">
        <v>1002450</v>
      </c>
      <c r="E59" s="39">
        <v>1015567</v>
      </c>
      <c r="F59" s="39">
        <v>1038934</v>
      </c>
      <c r="G59" s="39">
        <v>1112949</v>
      </c>
      <c r="H59" s="39">
        <v>1279703</v>
      </c>
      <c r="I59" s="39">
        <v>1371613</v>
      </c>
      <c r="J59" s="39">
        <v>1479476</v>
      </c>
      <c r="K59" s="39">
        <v>1574894</v>
      </c>
      <c r="L59" s="39">
        <v>1659781</v>
      </c>
      <c r="M59" s="39">
        <v>1704095</v>
      </c>
      <c r="N59" s="39">
        <v>1733759</v>
      </c>
      <c r="O59" s="39">
        <v>1751171</v>
      </c>
      <c r="P59" s="39">
        <v>1772213</v>
      </c>
      <c r="Q59" s="39">
        <v>1798147</v>
      </c>
    </row>
    <row r="60" spans="1:17" ht="11.45" customHeight="1" x14ac:dyDescent="0.25">
      <c r="A60" s="19" t="s">
        <v>29</v>
      </c>
      <c r="B60" s="38">
        <f>SUM(B61:B66)</f>
        <v>6343164</v>
      </c>
      <c r="C60" s="38">
        <f t="shared" ref="C60:Q60" si="43">SUM(C61:C66)</f>
        <v>6539040</v>
      </c>
      <c r="D60" s="38">
        <f t="shared" si="43"/>
        <v>6710595</v>
      </c>
      <c r="E60" s="38">
        <f t="shared" si="43"/>
        <v>6854947</v>
      </c>
      <c r="F60" s="38">
        <f t="shared" si="43"/>
        <v>6908890</v>
      </c>
      <c r="G60" s="38">
        <f t="shared" si="43"/>
        <v>6991974</v>
      </c>
      <c r="H60" s="38">
        <f t="shared" si="43"/>
        <v>7092293</v>
      </c>
      <c r="I60" s="38">
        <f t="shared" si="43"/>
        <v>7230178</v>
      </c>
      <c r="J60" s="38">
        <f t="shared" si="43"/>
        <v>7391903</v>
      </c>
      <c r="K60" s="38">
        <f t="shared" si="43"/>
        <v>7542331</v>
      </c>
      <c r="L60" s="38">
        <f t="shared" si="43"/>
        <v>7622353</v>
      </c>
      <c r="M60" s="38">
        <f t="shared" si="43"/>
        <v>7735547</v>
      </c>
      <c r="N60" s="38">
        <f t="shared" si="43"/>
        <v>7858712</v>
      </c>
      <c r="O60" s="38">
        <f t="shared" si="43"/>
        <v>7915613</v>
      </c>
      <c r="P60" s="38">
        <f t="shared" si="43"/>
        <v>7932290</v>
      </c>
      <c r="Q60" s="38">
        <f t="shared" si="43"/>
        <v>7979083</v>
      </c>
    </row>
    <row r="61" spans="1:17" ht="11.45" customHeight="1" x14ac:dyDescent="0.25">
      <c r="A61" s="62" t="s">
        <v>59</v>
      </c>
      <c r="B61" s="42">
        <v>5048616</v>
      </c>
      <c r="C61" s="42">
        <v>5178493</v>
      </c>
      <c r="D61" s="42">
        <v>5310422</v>
      </c>
      <c r="E61" s="42">
        <v>5420603</v>
      </c>
      <c r="F61" s="42">
        <v>5455377</v>
      </c>
      <c r="G61" s="42">
        <v>5515708</v>
      </c>
      <c r="H61" s="42">
        <v>5578392</v>
      </c>
      <c r="I61" s="42">
        <v>5677085</v>
      </c>
      <c r="J61" s="42">
        <v>5832044</v>
      </c>
      <c r="K61" s="42">
        <v>5980641</v>
      </c>
      <c r="L61" s="42">
        <v>6082241</v>
      </c>
      <c r="M61" s="42">
        <v>6174721</v>
      </c>
      <c r="N61" s="42">
        <v>6275625</v>
      </c>
      <c r="O61" s="42">
        <v>6343631</v>
      </c>
      <c r="P61" s="42">
        <v>6362045</v>
      </c>
      <c r="Q61" s="42">
        <v>6406145</v>
      </c>
    </row>
    <row r="62" spans="1:17" ht="11.45" customHeight="1" x14ac:dyDescent="0.25">
      <c r="A62" s="62" t="s">
        <v>58</v>
      </c>
      <c r="B62" s="42">
        <v>822548</v>
      </c>
      <c r="C62" s="42">
        <v>880670</v>
      </c>
      <c r="D62" s="42">
        <v>930610</v>
      </c>
      <c r="E62" s="42">
        <v>984768</v>
      </c>
      <c r="F62" s="42">
        <v>1025903</v>
      </c>
      <c r="G62" s="42">
        <v>1072336</v>
      </c>
      <c r="H62" s="42">
        <v>1135051</v>
      </c>
      <c r="I62" s="42">
        <v>1200360</v>
      </c>
      <c r="J62" s="42">
        <v>1233887</v>
      </c>
      <c r="K62" s="42">
        <v>1262700</v>
      </c>
      <c r="L62" s="42">
        <v>1267014</v>
      </c>
      <c r="M62" s="42">
        <v>1295283</v>
      </c>
      <c r="N62" s="42">
        <v>1319795</v>
      </c>
      <c r="O62" s="42">
        <v>1310005</v>
      </c>
      <c r="P62" s="42">
        <v>1298836</v>
      </c>
      <c r="Q62" s="42">
        <v>1297028</v>
      </c>
    </row>
    <row r="63" spans="1:17" ht="11.45" customHeight="1" x14ac:dyDescent="0.25">
      <c r="A63" s="62" t="s">
        <v>57</v>
      </c>
      <c r="B63" s="42">
        <v>472000</v>
      </c>
      <c r="C63" s="42">
        <v>479877</v>
      </c>
      <c r="D63" s="42">
        <v>469563</v>
      </c>
      <c r="E63" s="42">
        <v>449576</v>
      </c>
      <c r="F63" s="42">
        <v>427610</v>
      </c>
      <c r="G63" s="42">
        <v>403930</v>
      </c>
      <c r="H63" s="42">
        <v>378850</v>
      </c>
      <c r="I63" s="42">
        <v>352733</v>
      </c>
      <c r="J63" s="42">
        <v>325972</v>
      </c>
      <c r="K63" s="42">
        <v>298990</v>
      </c>
      <c r="L63" s="42">
        <v>272905</v>
      </c>
      <c r="M63" s="42">
        <v>264000</v>
      </c>
      <c r="N63" s="42">
        <v>256150</v>
      </c>
      <c r="O63" s="42">
        <v>246366</v>
      </c>
      <c r="P63" s="42">
        <v>228234</v>
      </c>
      <c r="Q63" s="42">
        <v>194842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140</v>
      </c>
      <c r="M64" s="42">
        <v>646</v>
      </c>
      <c r="N64" s="42">
        <v>1208</v>
      </c>
      <c r="O64" s="42">
        <v>1702</v>
      </c>
      <c r="P64" s="42">
        <v>4902</v>
      </c>
      <c r="Q64" s="42">
        <v>5389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4275</v>
      </c>
      <c r="O65" s="42">
        <v>9699</v>
      </c>
      <c r="P65" s="42">
        <v>30656</v>
      </c>
      <c r="Q65" s="42">
        <v>64859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53</v>
      </c>
      <c r="M66" s="42">
        <v>897</v>
      </c>
      <c r="N66" s="42">
        <v>1659</v>
      </c>
      <c r="O66" s="42">
        <v>4210</v>
      </c>
      <c r="P66" s="42">
        <v>7617</v>
      </c>
      <c r="Q66" s="42">
        <v>10820</v>
      </c>
    </row>
    <row r="67" spans="1:17" ht="11.45" customHeight="1" x14ac:dyDescent="0.25">
      <c r="A67" s="19" t="s">
        <v>28</v>
      </c>
      <c r="B67" s="38">
        <f>SUM(B68:B72)</f>
        <v>11206</v>
      </c>
      <c r="C67" s="38">
        <f t="shared" ref="C67:Q67" si="44">SUM(C68:C72)</f>
        <v>11369</v>
      </c>
      <c r="D67" s="38">
        <f t="shared" si="44"/>
        <v>11326</v>
      </c>
      <c r="E67" s="38">
        <f t="shared" si="44"/>
        <v>11382</v>
      </c>
      <c r="F67" s="38">
        <f t="shared" si="44"/>
        <v>11344</v>
      </c>
      <c r="G67" s="38">
        <f t="shared" si="44"/>
        <v>11231</v>
      </c>
      <c r="H67" s="38">
        <f t="shared" si="44"/>
        <v>10995</v>
      </c>
      <c r="I67" s="38">
        <f t="shared" si="44"/>
        <v>10845</v>
      </c>
      <c r="J67" s="38">
        <f t="shared" si="44"/>
        <v>11091</v>
      </c>
      <c r="K67" s="38">
        <f t="shared" si="44"/>
        <v>11332</v>
      </c>
      <c r="L67" s="38">
        <f t="shared" si="44"/>
        <v>11634</v>
      </c>
      <c r="M67" s="38">
        <f t="shared" si="44"/>
        <v>11277</v>
      </c>
      <c r="N67" s="38">
        <f t="shared" si="44"/>
        <v>10986</v>
      </c>
      <c r="O67" s="38">
        <f t="shared" si="44"/>
        <v>10464</v>
      </c>
      <c r="P67" s="38">
        <f t="shared" si="44"/>
        <v>9922</v>
      </c>
      <c r="Q67" s="38">
        <f t="shared" si="44"/>
        <v>9597</v>
      </c>
    </row>
    <row r="68" spans="1:17" ht="11.45" customHeight="1" x14ac:dyDescent="0.25">
      <c r="A68" s="62" t="s">
        <v>59</v>
      </c>
      <c r="B68" s="37">
        <v>14</v>
      </c>
      <c r="C68" s="37">
        <v>18</v>
      </c>
      <c r="D68" s="37">
        <v>22</v>
      </c>
      <c r="E68" s="37">
        <v>26</v>
      </c>
      <c r="F68" s="37">
        <v>25</v>
      </c>
      <c r="G68" s="37">
        <v>27</v>
      </c>
      <c r="H68" s="37">
        <v>28</v>
      </c>
      <c r="I68" s="37">
        <v>30</v>
      </c>
      <c r="J68" s="37">
        <v>30</v>
      </c>
      <c r="K68" s="37">
        <v>31</v>
      </c>
      <c r="L68" s="37">
        <v>34</v>
      </c>
      <c r="M68" s="37">
        <v>28</v>
      </c>
      <c r="N68" s="37">
        <v>17</v>
      </c>
      <c r="O68" s="37">
        <v>15</v>
      </c>
      <c r="P68" s="37">
        <v>14</v>
      </c>
      <c r="Q68" s="37">
        <v>13</v>
      </c>
    </row>
    <row r="69" spans="1:17" ht="11.45" customHeight="1" x14ac:dyDescent="0.25">
      <c r="A69" s="62" t="s">
        <v>58</v>
      </c>
      <c r="B69" s="37">
        <v>10950</v>
      </c>
      <c r="C69" s="37">
        <v>11120</v>
      </c>
      <c r="D69" s="37">
        <v>11081</v>
      </c>
      <c r="E69" s="37">
        <v>11153</v>
      </c>
      <c r="F69" s="37">
        <v>11125</v>
      </c>
      <c r="G69" s="37">
        <v>10974</v>
      </c>
      <c r="H69" s="37">
        <v>10733</v>
      </c>
      <c r="I69" s="37">
        <v>10577</v>
      </c>
      <c r="J69" s="37">
        <v>10787</v>
      </c>
      <c r="K69" s="37">
        <v>10895</v>
      </c>
      <c r="L69" s="37">
        <v>11077</v>
      </c>
      <c r="M69" s="37">
        <v>10489</v>
      </c>
      <c r="N69" s="37">
        <v>10013</v>
      </c>
      <c r="O69" s="37">
        <v>9443</v>
      </c>
      <c r="P69" s="37">
        <v>8860</v>
      </c>
      <c r="Q69" s="37">
        <v>8418</v>
      </c>
    </row>
    <row r="70" spans="1:17" ht="11.45" customHeight="1" x14ac:dyDescent="0.25">
      <c r="A70" s="62" t="s">
        <v>57</v>
      </c>
      <c r="B70" s="37">
        <v>186</v>
      </c>
      <c r="C70" s="37">
        <v>178</v>
      </c>
      <c r="D70" s="37">
        <v>155</v>
      </c>
      <c r="E70" s="37">
        <v>144</v>
      </c>
      <c r="F70" s="37">
        <v>125</v>
      </c>
      <c r="G70" s="37">
        <v>155</v>
      </c>
      <c r="H70" s="37">
        <v>127</v>
      </c>
      <c r="I70" s="37">
        <v>113</v>
      </c>
      <c r="J70" s="37">
        <v>112</v>
      </c>
      <c r="K70" s="37">
        <v>105</v>
      </c>
      <c r="L70" s="37">
        <v>105</v>
      </c>
      <c r="M70" s="37">
        <v>101</v>
      </c>
      <c r="N70" s="37">
        <v>98</v>
      </c>
      <c r="O70" s="37">
        <v>97</v>
      </c>
      <c r="P70" s="37">
        <v>95</v>
      </c>
      <c r="Q70" s="37">
        <v>95</v>
      </c>
    </row>
    <row r="71" spans="1:17" ht="11.45" customHeight="1" x14ac:dyDescent="0.25">
      <c r="A71" s="62" t="s">
        <v>56</v>
      </c>
      <c r="B71" s="37">
        <v>6</v>
      </c>
      <c r="C71" s="37">
        <v>9</v>
      </c>
      <c r="D71" s="37">
        <v>18</v>
      </c>
      <c r="E71" s="37">
        <v>16</v>
      </c>
      <c r="F71" s="37">
        <v>15</v>
      </c>
      <c r="G71" s="37">
        <v>19</v>
      </c>
      <c r="H71" s="37">
        <v>50</v>
      </c>
      <c r="I71" s="37">
        <v>68</v>
      </c>
      <c r="J71" s="37">
        <v>115</v>
      </c>
      <c r="K71" s="37">
        <v>244</v>
      </c>
      <c r="L71" s="37">
        <v>328</v>
      </c>
      <c r="M71" s="37">
        <v>573</v>
      </c>
      <c r="N71" s="37">
        <v>771</v>
      </c>
      <c r="O71" s="37">
        <v>851</v>
      </c>
      <c r="P71" s="37">
        <v>898</v>
      </c>
      <c r="Q71" s="37">
        <v>1020</v>
      </c>
    </row>
    <row r="72" spans="1:17" ht="11.45" customHeight="1" x14ac:dyDescent="0.25">
      <c r="A72" s="62" t="s">
        <v>55</v>
      </c>
      <c r="B72" s="37">
        <v>50</v>
      </c>
      <c r="C72" s="37">
        <v>44</v>
      </c>
      <c r="D72" s="37">
        <v>50</v>
      </c>
      <c r="E72" s="37">
        <v>43</v>
      </c>
      <c r="F72" s="37">
        <v>54</v>
      </c>
      <c r="G72" s="37">
        <v>56</v>
      </c>
      <c r="H72" s="37">
        <v>57</v>
      </c>
      <c r="I72" s="37">
        <v>57</v>
      </c>
      <c r="J72" s="37">
        <v>47</v>
      </c>
      <c r="K72" s="37">
        <v>57</v>
      </c>
      <c r="L72" s="37">
        <v>90</v>
      </c>
      <c r="M72" s="37">
        <v>86</v>
      </c>
      <c r="N72" s="37">
        <v>87</v>
      </c>
      <c r="O72" s="37">
        <v>58</v>
      </c>
      <c r="P72" s="37">
        <v>55</v>
      </c>
      <c r="Q72" s="37">
        <v>51</v>
      </c>
    </row>
    <row r="73" spans="1:17" ht="11.45" customHeight="1" x14ac:dyDescent="0.25">
      <c r="A73" s="25" t="s">
        <v>18</v>
      </c>
      <c r="B73" s="40">
        <f t="shared" ref="B73" si="45">B74+B80</f>
        <v>810269.31701164995</v>
      </c>
      <c r="C73" s="40">
        <f t="shared" ref="C73:Q73" si="46">C74+C80</f>
        <v>873645.64869544061</v>
      </c>
      <c r="D73" s="40">
        <f t="shared" si="46"/>
        <v>915827.2863497471</v>
      </c>
      <c r="E73" s="40">
        <f t="shared" si="46"/>
        <v>952185.55529306829</v>
      </c>
      <c r="F73" s="40">
        <f t="shared" si="46"/>
        <v>968049.17317621736</v>
      </c>
      <c r="G73" s="40">
        <f t="shared" si="46"/>
        <v>996937.47472762421</v>
      </c>
      <c r="H73" s="40">
        <f t="shared" si="46"/>
        <v>965533.43172027078</v>
      </c>
      <c r="I73" s="40">
        <f t="shared" si="46"/>
        <v>960652.30651822838</v>
      </c>
      <c r="J73" s="40">
        <f t="shared" si="46"/>
        <v>973475.59453838551</v>
      </c>
      <c r="K73" s="40">
        <f t="shared" si="46"/>
        <v>992052.9767201537</v>
      </c>
      <c r="L73" s="40">
        <f t="shared" si="46"/>
        <v>988549.39685592335</v>
      </c>
      <c r="M73" s="40">
        <f t="shared" si="46"/>
        <v>975232.00678433315</v>
      </c>
      <c r="N73" s="40">
        <f t="shared" si="46"/>
        <v>964624.36054160562</v>
      </c>
      <c r="O73" s="40">
        <f t="shared" si="46"/>
        <v>944506.89842719492</v>
      </c>
      <c r="P73" s="40">
        <f t="shared" si="46"/>
        <v>925817.74773473165</v>
      </c>
      <c r="Q73" s="40">
        <f t="shared" si="46"/>
        <v>926641.72236993362</v>
      </c>
    </row>
    <row r="74" spans="1:17" ht="11.45" customHeight="1" x14ac:dyDescent="0.25">
      <c r="A74" s="23" t="s">
        <v>27</v>
      </c>
      <c r="B74" s="39">
        <f>SUM(B75:B79)</f>
        <v>696135</v>
      </c>
      <c r="C74" s="39">
        <f t="shared" ref="C74:Q74" si="47">SUM(C75:C79)</f>
        <v>755776</v>
      </c>
      <c r="D74" s="39">
        <f t="shared" si="47"/>
        <v>797594</v>
      </c>
      <c r="E74" s="39">
        <f t="shared" si="47"/>
        <v>835710</v>
      </c>
      <c r="F74" s="39">
        <f t="shared" si="47"/>
        <v>866753</v>
      </c>
      <c r="G74" s="39">
        <f t="shared" si="47"/>
        <v>893455</v>
      </c>
      <c r="H74" s="39">
        <f t="shared" si="47"/>
        <v>862974</v>
      </c>
      <c r="I74" s="39">
        <f t="shared" si="47"/>
        <v>849348</v>
      </c>
      <c r="J74" s="39">
        <f t="shared" si="47"/>
        <v>862303</v>
      </c>
      <c r="K74" s="39">
        <f t="shared" si="47"/>
        <v>876170</v>
      </c>
      <c r="L74" s="39">
        <f t="shared" si="47"/>
        <v>872355</v>
      </c>
      <c r="M74" s="39">
        <f t="shared" si="47"/>
        <v>861250</v>
      </c>
      <c r="N74" s="39">
        <f t="shared" si="47"/>
        <v>849666</v>
      </c>
      <c r="O74" s="39">
        <f t="shared" si="47"/>
        <v>832121</v>
      </c>
      <c r="P74" s="39">
        <f t="shared" si="47"/>
        <v>815169</v>
      </c>
      <c r="Q74" s="39">
        <f t="shared" si="47"/>
        <v>814954</v>
      </c>
    </row>
    <row r="75" spans="1:17" ht="11.45" customHeight="1" x14ac:dyDescent="0.25">
      <c r="A75" s="62" t="s">
        <v>59</v>
      </c>
      <c r="B75" s="42">
        <v>71434</v>
      </c>
      <c r="C75" s="42">
        <v>65762</v>
      </c>
      <c r="D75" s="42">
        <v>60062</v>
      </c>
      <c r="E75" s="42">
        <v>54833</v>
      </c>
      <c r="F75" s="42">
        <v>49915</v>
      </c>
      <c r="G75" s="42">
        <v>47861</v>
      </c>
      <c r="H75" s="42">
        <v>42439</v>
      </c>
      <c r="I75" s="42">
        <v>37753</v>
      </c>
      <c r="J75" s="42">
        <v>35284</v>
      </c>
      <c r="K75" s="42">
        <v>33640</v>
      </c>
      <c r="L75" s="42">
        <v>31765</v>
      </c>
      <c r="M75" s="42">
        <v>30044</v>
      </c>
      <c r="N75" s="42">
        <v>28575</v>
      </c>
      <c r="O75" s="42">
        <v>26234</v>
      </c>
      <c r="P75" s="42">
        <v>25379</v>
      </c>
      <c r="Q75" s="42">
        <v>25041</v>
      </c>
    </row>
    <row r="76" spans="1:17" ht="11.45" customHeight="1" x14ac:dyDescent="0.25">
      <c r="A76" s="62" t="s">
        <v>58</v>
      </c>
      <c r="B76" s="42">
        <v>601332</v>
      </c>
      <c r="C76" s="42">
        <v>666498</v>
      </c>
      <c r="D76" s="42">
        <v>714126</v>
      </c>
      <c r="E76" s="42">
        <v>757999</v>
      </c>
      <c r="F76" s="42">
        <v>794846</v>
      </c>
      <c r="G76" s="42">
        <v>826524</v>
      </c>
      <c r="H76" s="42">
        <v>803023</v>
      </c>
      <c r="I76" s="42">
        <v>794504</v>
      </c>
      <c r="J76" s="42">
        <v>809945</v>
      </c>
      <c r="K76" s="42">
        <v>825102</v>
      </c>
      <c r="L76" s="42">
        <v>822957</v>
      </c>
      <c r="M76" s="42">
        <v>813224</v>
      </c>
      <c r="N76" s="42">
        <v>802748</v>
      </c>
      <c r="O76" s="42">
        <v>787224</v>
      </c>
      <c r="P76" s="42">
        <v>770493</v>
      </c>
      <c r="Q76" s="42">
        <v>770318</v>
      </c>
    </row>
    <row r="77" spans="1:17" ht="11.45" customHeight="1" x14ac:dyDescent="0.25">
      <c r="A77" s="62" t="s">
        <v>57</v>
      </c>
      <c r="B77" s="42">
        <v>23369</v>
      </c>
      <c r="C77" s="42">
        <v>23516</v>
      </c>
      <c r="D77" s="42">
        <v>23406</v>
      </c>
      <c r="E77" s="42">
        <v>22794</v>
      </c>
      <c r="F77" s="42">
        <v>21756</v>
      </c>
      <c r="G77" s="42">
        <v>18847</v>
      </c>
      <c r="H77" s="42">
        <v>17292</v>
      </c>
      <c r="I77" s="42">
        <v>16591</v>
      </c>
      <c r="J77" s="42">
        <v>16574</v>
      </c>
      <c r="K77" s="42">
        <v>16585</v>
      </c>
      <c r="L77" s="42">
        <v>16379</v>
      </c>
      <c r="M77" s="42">
        <v>16293</v>
      </c>
      <c r="N77" s="42">
        <v>16094</v>
      </c>
      <c r="O77" s="42">
        <v>15894</v>
      </c>
      <c r="P77" s="42">
        <v>15605</v>
      </c>
      <c r="Q77" s="42">
        <v>15468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84</v>
      </c>
      <c r="F78" s="42">
        <v>236</v>
      </c>
      <c r="G78" s="42">
        <v>223</v>
      </c>
      <c r="H78" s="42">
        <v>220</v>
      </c>
      <c r="I78" s="42">
        <v>500</v>
      </c>
      <c r="J78" s="42">
        <v>500</v>
      </c>
      <c r="K78" s="42">
        <v>843</v>
      </c>
      <c r="L78" s="42">
        <v>1190</v>
      </c>
      <c r="M78" s="42">
        <v>1546</v>
      </c>
      <c r="N78" s="42">
        <v>1803</v>
      </c>
      <c r="O78" s="42">
        <v>2175</v>
      </c>
      <c r="P78" s="42">
        <v>2512</v>
      </c>
      <c r="Q78" s="42">
        <v>2719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64</v>
      </c>
      <c r="M79" s="42">
        <v>143</v>
      </c>
      <c r="N79" s="42">
        <v>446</v>
      </c>
      <c r="O79" s="42">
        <v>594</v>
      </c>
      <c r="P79" s="42">
        <v>1180</v>
      </c>
      <c r="Q79" s="42">
        <v>1408</v>
      </c>
    </row>
    <row r="80" spans="1:17" ht="11.45" customHeight="1" x14ac:dyDescent="0.25">
      <c r="A80" s="19" t="s">
        <v>24</v>
      </c>
      <c r="B80" s="38">
        <f>SUM(B81:B82)</f>
        <v>114134.31701165</v>
      </c>
      <c r="C80" s="38">
        <f t="shared" ref="C80:Q80" si="48">SUM(C81:C82)</f>
        <v>117869.64869544061</v>
      </c>
      <c r="D80" s="38">
        <f t="shared" si="48"/>
        <v>118233.28634974716</v>
      </c>
      <c r="E80" s="38">
        <f t="shared" si="48"/>
        <v>116475.55529306833</v>
      </c>
      <c r="F80" s="38">
        <f t="shared" si="48"/>
        <v>101296.17317621742</v>
      </c>
      <c r="G80" s="38">
        <f t="shared" si="48"/>
        <v>103482.47472762424</v>
      </c>
      <c r="H80" s="38">
        <f t="shared" si="48"/>
        <v>102559.43172027072</v>
      </c>
      <c r="I80" s="38">
        <f t="shared" si="48"/>
        <v>111304.30651822836</v>
      </c>
      <c r="J80" s="38">
        <f t="shared" si="48"/>
        <v>111172.59453838554</v>
      </c>
      <c r="K80" s="38">
        <f t="shared" si="48"/>
        <v>115882.97672015372</v>
      </c>
      <c r="L80" s="38">
        <f t="shared" si="48"/>
        <v>116194.39685592338</v>
      </c>
      <c r="M80" s="38">
        <f t="shared" si="48"/>
        <v>113982.00678433315</v>
      </c>
      <c r="N80" s="38">
        <f t="shared" si="48"/>
        <v>114958.36054160565</v>
      </c>
      <c r="O80" s="38">
        <f t="shared" si="48"/>
        <v>112385.89842719486</v>
      </c>
      <c r="P80" s="38">
        <f t="shared" si="48"/>
        <v>110648.7477347316</v>
      </c>
      <c r="Q80" s="38">
        <f t="shared" si="48"/>
        <v>111687.72236993365</v>
      </c>
    </row>
    <row r="81" spans="1:17" ht="11.45" customHeight="1" x14ac:dyDescent="0.25">
      <c r="A81" s="17" t="s">
        <v>23</v>
      </c>
      <c r="B81" s="37">
        <v>102971</v>
      </c>
      <c r="C81" s="37">
        <v>105998</v>
      </c>
      <c r="D81" s="37">
        <v>105790</v>
      </c>
      <c r="E81" s="37">
        <v>103792</v>
      </c>
      <c r="F81" s="37">
        <v>86513</v>
      </c>
      <c r="G81" s="37">
        <v>88232</v>
      </c>
      <c r="H81" s="37">
        <v>86461</v>
      </c>
      <c r="I81" s="37">
        <v>95044</v>
      </c>
      <c r="J81" s="37">
        <v>94652</v>
      </c>
      <c r="K81" s="37">
        <v>100642</v>
      </c>
      <c r="L81" s="37">
        <v>100210</v>
      </c>
      <c r="M81" s="37">
        <v>98186</v>
      </c>
      <c r="N81" s="37">
        <v>99526</v>
      </c>
      <c r="O81" s="37">
        <v>96659</v>
      </c>
      <c r="P81" s="37">
        <v>94462</v>
      </c>
      <c r="Q81" s="37">
        <v>95313</v>
      </c>
    </row>
    <row r="82" spans="1:17" ht="11.45" customHeight="1" x14ac:dyDescent="0.25">
      <c r="A82" s="15" t="s">
        <v>22</v>
      </c>
      <c r="B82" s="36">
        <v>11163.31701165</v>
      </c>
      <c r="C82" s="36">
        <v>11871.648695440608</v>
      </c>
      <c r="D82" s="36">
        <v>12443.286349747161</v>
      </c>
      <c r="E82" s="36">
        <v>12683.55529306833</v>
      </c>
      <c r="F82" s="36">
        <v>14783.173176217415</v>
      </c>
      <c r="G82" s="36">
        <v>15250.47472762424</v>
      </c>
      <c r="H82" s="36">
        <v>16098.431720270712</v>
      </c>
      <c r="I82" s="36">
        <v>16260.306518228357</v>
      </c>
      <c r="J82" s="36">
        <v>16520.594538385547</v>
      </c>
      <c r="K82" s="36">
        <v>15240.976720153712</v>
      </c>
      <c r="L82" s="36">
        <v>15984.396855923374</v>
      </c>
      <c r="M82" s="36">
        <v>15796.006784333147</v>
      </c>
      <c r="N82" s="36">
        <v>15432.360541605658</v>
      </c>
      <c r="O82" s="36">
        <v>15726.89842719485</v>
      </c>
      <c r="P82" s="36">
        <v>16186.747734731602</v>
      </c>
      <c r="Q82" s="36">
        <v>16374.722369933646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8135437.3170116497</v>
      </c>
      <c r="C84" s="41">
        <f t="shared" si="49"/>
        <v>8388876.648695441</v>
      </c>
      <c r="D84" s="41">
        <f t="shared" si="49"/>
        <v>8640198.2863497473</v>
      </c>
      <c r="E84" s="41">
        <f t="shared" si="49"/>
        <v>8834081.5552930683</v>
      </c>
      <c r="F84" s="41">
        <f t="shared" si="49"/>
        <v>8927217.1731762178</v>
      </c>
      <c r="G84" s="41">
        <f t="shared" si="49"/>
        <v>9113091.474727625</v>
      </c>
      <c r="H84" s="41">
        <f t="shared" si="49"/>
        <v>9348524.4317202717</v>
      </c>
      <c r="I84" s="41">
        <f t="shared" si="49"/>
        <v>9573288.3065182287</v>
      </c>
      <c r="J84" s="41">
        <f t="shared" si="49"/>
        <v>9855945.594538385</v>
      </c>
      <c r="K84" s="41">
        <f t="shared" si="49"/>
        <v>10120609.976720154</v>
      </c>
      <c r="L84" s="41">
        <f t="shared" si="49"/>
        <v>10282317.396855924</v>
      </c>
      <c r="M84" s="41">
        <f t="shared" si="49"/>
        <v>10426151.006784333</v>
      </c>
      <c r="N84" s="41">
        <f t="shared" si="49"/>
        <v>10568081.360541606</v>
      </c>
      <c r="O84" s="41">
        <f t="shared" si="49"/>
        <v>10621754.898427196</v>
      </c>
      <c r="P84" s="41">
        <f t="shared" si="49"/>
        <v>10640242.747734731</v>
      </c>
      <c r="Q84" s="41">
        <f t="shared" si="49"/>
        <v>10713468.722369934</v>
      </c>
    </row>
    <row r="85" spans="1:17" ht="11.45" customHeight="1" x14ac:dyDescent="0.25">
      <c r="A85" s="25" t="s">
        <v>39</v>
      </c>
      <c r="B85" s="40">
        <f t="shared" ref="B85:Q85" si="50">B86+B87+B94</f>
        <v>7325168</v>
      </c>
      <c r="C85" s="40">
        <f t="shared" si="50"/>
        <v>7515231</v>
      </c>
      <c r="D85" s="40">
        <f t="shared" si="50"/>
        <v>7724371</v>
      </c>
      <c r="E85" s="40">
        <f t="shared" si="50"/>
        <v>7881896</v>
      </c>
      <c r="F85" s="40">
        <f t="shared" si="50"/>
        <v>7959168</v>
      </c>
      <c r="G85" s="40">
        <f t="shared" si="50"/>
        <v>8116154</v>
      </c>
      <c r="H85" s="40">
        <f t="shared" si="50"/>
        <v>8382991</v>
      </c>
      <c r="I85" s="40">
        <f t="shared" si="50"/>
        <v>8612636</v>
      </c>
      <c r="J85" s="40">
        <f t="shared" si="50"/>
        <v>8882470</v>
      </c>
      <c r="K85" s="40">
        <f t="shared" si="50"/>
        <v>9128557</v>
      </c>
      <c r="L85" s="40">
        <f t="shared" si="50"/>
        <v>9293768</v>
      </c>
      <c r="M85" s="40">
        <f t="shared" si="50"/>
        <v>9450919</v>
      </c>
      <c r="N85" s="40">
        <f t="shared" si="50"/>
        <v>9603457</v>
      </c>
      <c r="O85" s="40">
        <f t="shared" si="50"/>
        <v>9677248</v>
      </c>
      <c r="P85" s="40">
        <f t="shared" si="50"/>
        <v>9714425</v>
      </c>
      <c r="Q85" s="40">
        <f t="shared" si="50"/>
        <v>9786827</v>
      </c>
    </row>
    <row r="86" spans="1:17" ht="11.45" customHeight="1" x14ac:dyDescent="0.25">
      <c r="A86" s="23" t="s">
        <v>30</v>
      </c>
      <c r="B86" s="39">
        <v>970798</v>
      </c>
      <c r="C86" s="39">
        <v>964822</v>
      </c>
      <c r="D86" s="39">
        <v>1002450</v>
      </c>
      <c r="E86" s="39">
        <v>1015567</v>
      </c>
      <c r="F86" s="39">
        <v>1038934</v>
      </c>
      <c r="G86" s="39">
        <v>1112949</v>
      </c>
      <c r="H86" s="39">
        <v>1279703</v>
      </c>
      <c r="I86" s="39">
        <v>1371613</v>
      </c>
      <c r="J86" s="39">
        <v>1479476</v>
      </c>
      <c r="K86" s="39">
        <v>1574894</v>
      </c>
      <c r="L86" s="39">
        <v>1659781</v>
      </c>
      <c r="M86" s="39">
        <v>1704095</v>
      </c>
      <c r="N86" s="39">
        <v>1733759</v>
      </c>
      <c r="O86" s="39">
        <v>1751171</v>
      </c>
      <c r="P86" s="39">
        <v>1772213</v>
      </c>
      <c r="Q86" s="39">
        <v>1798147</v>
      </c>
    </row>
    <row r="87" spans="1:17" ht="11.45" customHeight="1" x14ac:dyDescent="0.25">
      <c r="A87" s="19" t="s">
        <v>29</v>
      </c>
      <c r="B87" s="38">
        <f>SUM(B88:B93)</f>
        <v>6343164</v>
      </c>
      <c r="C87" s="38">
        <f t="shared" ref="C87" si="51">SUM(C88:C93)</f>
        <v>6539040</v>
      </c>
      <c r="D87" s="38">
        <f t="shared" ref="D87" si="52">SUM(D88:D93)</f>
        <v>6710595</v>
      </c>
      <c r="E87" s="38">
        <f t="shared" ref="E87" si="53">SUM(E88:E93)</f>
        <v>6854947</v>
      </c>
      <c r="F87" s="38">
        <f t="shared" ref="F87" si="54">SUM(F88:F93)</f>
        <v>6908890</v>
      </c>
      <c r="G87" s="38">
        <f t="shared" ref="G87" si="55">SUM(G88:G93)</f>
        <v>6991974</v>
      </c>
      <c r="H87" s="38">
        <f t="shared" ref="H87" si="56">SUM(H88:H93)</f>
        <v>7092293</v>
      </c>
      <c r="I87" s="38">
        <f t="shared" ref="I87" si="57">SUM(I88:I93)</f>
        <v>7230178</v>
      </c>
      <c r="J87" s="38">
        <f t="shared" ref="J87" si="58">SUM(J88:J93)</f>
        <v>7391903</v>
      </c>
      <c r="K87" s="38">
        <f t="shared" ref="K87" si="59">SUM(K88:K93)</f>
        <v>7542331</v>
      </c>
      <c r="L87" s="38">
        <f t="shared" ref="L87" si="60">SUM(L88:L93)</f>
        <v>7622353</v>
      </c>
      <c r="M87" s="38">
        <f t="shared" ref="M87" si="61">SUM(M88:M93)</f>
        <v>7735547</v>
      </c>
      <c r="N87" s="38">
        <f t="shared" ref="N87" si="62">SUM(N88:N93)</f>
        <v>7858712</v>
      </c>
      <c r="O87" s="38">
        <f t="shared" ref="O87" si="63">SUM(O88:O93)</f>
        <v>7915613</v>
      </c>
      <c r="P87" s="38">
        <f t="shared" ref="P87" si="64">SUM(P88:P93)</f>
        <v>7932290</v>
      </c>
      <c r="Q87" s="38">
        <f t="shared" ref="Q87" si="65">SUM(Q88:Q93)</f>
        <v>7979083</v>
      </c>
    </row>
    <row r="88" spans="1:17" ht="11.45" customHeight="1" x14ac:dyDescent="0.25">
      <c r="A88" s="62" t="s">
        <v>59</v>
      </c>
      <c r="B88" s="42">
        <v>5048616</v>
      </c>
      <c r="C88" s="42">
        <v>5178493</v>
      </c>
      <c r="D88" s="42">
        <v>5310422</v>
      </c>
      <c r="E88" s="42">
        <v>5420603</v>
      </c>
      <c r="F88" s="42">
        <v>5455377</v>
      </c>
      <c r="G88" s="42">
        <v>5515708</v>
      </c>
      <c r="H88" s="42">
        <v>5578392</v>
      </c>
      <c r="I88" s="42">
        <v>5677085</v>
      </c>
      <c r="J88" s="42">
        <v>5832044</v>
      </c>
      <c r="K88" s="42">
        <v>5980641</v>
      </c>
      <c r="L88" s="42">
        <v>6082241</v>
      </c>
      <c r="M88" s="42">
        <v>6174721</v>
      </c>
      <c r="N88" s="42">
        <v>6275625</v>
      </c>
      <c r="O88" s="42">
        <v>6343631</v>
      </c>
      <c r="P88" s="42">
        <v>6362045</v>
      </c>
      <c r="Q88" s="42">
        <v>6406145</v>
      </c>
    </row>
    <row r="89" spans="1:17" ht="11.45" customHeight="1" x14ac:dyDescent="0.25">
      <c r="A89" s="62" t="s">
        <v>58</v>
      </c>
      <c r="B89" s="42">
        <v>822548</v>
      </c>
      <c r="C89" s="42">
        <v>880670</v>
      </c>
      <c r="D89" s="42">
        <v>930610</v>
      </c>
      <c r="E89" s="42">
        <v>984768</v>
      </c>
      <c r="F89" s="42">
        <v>1025903</v>
      </c>
      <c r="G89" s="42">
        <v>1072336</v>
      </c>
      <c r="H89" s="42">
        <v>1135051</v>
      </c>
      <c r="I89" s="42">
        <v>1200360</v>
      </c>
      <c r="J89" s="42">
        <v>1233887</v>
      </c>
      <c r="K89" s="42">
        <v>1262700</v>
      </c>
      <c r="L89" s="42">
        <v>1267014</v>
      </c>
      <c r="M89" s="42">
        <v>1295283</v>
      </c>
      <c r="N89" s="42">
        <v>1319795</v>
      </c>
      <c r="O89" s="42">
        <v>1310005</v>
      </c>
      <c r="P89" s="42">
        <v>1298836</v>
      </c>
      <c r="Q89" s="42">
        <v>1297028</v>
      </c>
    </row>
    <row r="90" spans="1:17" ht="11.45" customHeight="1" x14ac:dyDescent="0.25">
      <c r="A90" s="62" t="s">
        <v>57</v>
      </c>
      <c r="B90" s="42">
        <v>472000</v>
      </c>
      <c r="C90" s="42">
        <v>479877</v>
      </c>
      <c r="D90" s="42">
        <v>469563</v>
      </c>
      <c r="E90" s="42">
        <v>449576</v>
      </c>
      <c r="F90" s="42">
        <v>427610</v>
      </c>
      <c r="G90" s="42">
        <v>403930</v>
      </c>
      <c r="H90" s="42">
        <v>378850</v>
      </c>
      <c r="I90" s="42">
        <v>352733</v>
      </c>
      <c r="J90" s="42">
        <v>325972</v>
      </c>
      <c r="K90" s="42">
        <v>298990</v>
      </c>
      <c r="L90" s="42">
        <v>272905</v>
      </c>
      <c r="M90" s="42">
        <v>264000</v>
      </c>
      <c r="N90" s="42">
        <v>256150</v>
      </c>
      <c r="O90" s="42">
        <v>246366</v>
      </c>
      <c r="P90" s="42">
        <v>228234</v>
      </c>
      <c r="Q90" s="42">
        <v>194842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140</v>
      </c>
      <c r="M91" s="42">
        <v>646</v>
      </c>
      <c r="N91" s="42">
        <v>1208</v>
      </c>
      <c r="O91" s="42">
        <v>1702</v>
      </c>
      <c r="P91" s="42">
        <v>4902</v>
      </c>
      <c r="Q91" s="42">
        <v>5389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4275</v>
      </c>
      <c r="O92" s="42">
        <v>9699</v>
      </c>
      <c r="P92" s="42">
        <v>30656</v>
      </c>
      <c r="Q92" s="42">
        <v>64859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53</v>
      </c>
      <c r="M93" s="42">
        <v>897</v>
      </c>
      <c r="N93" s="42">
        <v>1659</v>
      </c>
      <c r="O93" s="42">
        <v>4210</v>
      </c>
      <c r="P93" s="42">
        <v>7617</v>
      </c>
      <c r="Q93" s="42">
        <v>10820</v>
      </c>
    </row>
    <row r="94" spans="1:17" ht="11.45" customHeight="1" x14ac:dyDescent="0.25">
      <c r="A94" s="19" t="s">
        <v>28</v>
      </c>
      <c r="B94" s="38">
        <f>SUM(B95:B99)</f>
        <v>11206</v>
      </c>
      <c r="C94" s="38">
        <f t="shared" ref="C94" si="66">SUM(C95:C99)</f>
        <v>11369</v>
      </c>
      <c r="D94" s="38">
        <f t="shared" ref="D94" si="67">SUM(D95:D99)</f>
        <v>11326</v>
      </c>
      <c r="E94" s="38">
        <f t="shared" ref="E94" si="68">SUM(E95:E99)</f>
        <v>11382</v>
      </c>
      <c r="F94" s="38">
        <f t="shared" ref="F94" si="69">SUM(F95:F99)</f>
        <v>11344</v>
      </c>
      <c r="G94" s="38">
        <f t="shared" ref="G94" si="70">SUM(G95:G99)</f>
        <v>11231</v>
      </c>
      <c r="H94" s="38">
        <f t="shared" ref="H94" si="71">SUM(H95:H99)</f>
        <v>10995</v>
      </c>
      <c r="I94" s="38">
        <f t="shared" ref="I94" si="72">SUM(I95:I99)</f>
        <v>10845</v>
      </c>
      <c r="J94" s="38">
        <f t="shared" ref="J94" si="73">SUM(J95:J99)</f>
        <v>11091</v>
      </c>
      <c r="K94" s="38">
        <f t="shared" ref="K94" si="74">SUM(K95:K99)</f>
        <v>11332</v>
      </c>
      <c r="L94" s="38">
        <f t="shared" ref="L94" si="75">SUM(L95:L99)</f>
        <v>11634</v>
      </c>
      <c r="M94" s="38">
        <f t="shared" ref="M94" si="76">SUM(M95:M99)</f>
        <v>11277</v>
      </c>
      <c r="N94" s="38">
        <f t="shared" ref="N94" si="77">SUM(N95:N99)</f>
        <v>10986</v>
      </c>
      <c r="O94" s="38">
        <f t="shared" ref="O94" si="78">SUM(O95:O99)</f>
        <v>10464</v>
      </c>
      <c r="P94" s="38">
        <f t="shared" ref="P94" si="79">SUM(P95:P99)</f>
        <v>9922</v>
      </c>
      <c r="Q94" s="38">
        <f t="shared" ref="Q94" si="80">SUM(Q95:Q99)</f>
        <v>9597</v>
      </c>
    </row>
    <row r="95" spans="1:17" ht="11.45" customHeight="1" x14ac:dyDescent="0.25">
      <c r="A95" s="62" t="s">
        <v>59</v>
      </c>
      <c r="B95" s="37">
        <v>14</v>
      </c>
      <c r="C95" s="37">
        <v>18</v>
      </c>
      <c r="D95" s="37">
        <v>22</v>
      </c>
      <c r="E95" s="37">
        <v>26</v>
      </c>
      <c r="F95" s="37">
        <v>25</v>
      </c>
      <c r="G95" s="37">
        <v>27</v>
      </c>
      <c r="H95" s="37">
        <v>28</v>
      </c>
      <c r="I95" s="37">
        <v>30</v>
      </c>
      <c r="J95" s="37">
        <v>30</v>
      </c>
      <c r="K95" s="37">
        <v>31</v>
      </c>
      <c r="L95" s="37">
        <v>34</v>
      </c>
      <c r="M95" s="37">
        <v>28</v>
      </c>
      <c r="N95" s="37">
        <v>17</v>
      </c>
      <c r="O95" s="37">
        <v>15</v>
      </c>
      <c r="P95" s="37">
        <v>14</v>
      </c>
      <c r="Q95" s="37">
        <v>13</v>
      </c>
    </row>
    <row r="96" spans="1:17" ht="11.45" customHeight="1" x14ac:dyDescent="0.25">
      <c r="A96" s="62" t="s">
        <v>58</v>
      </c>
      <c r="B96" s="37">
        <v>10950</v>
      </c>
      <c r="C96" s="37">
        <v>11120</v>
      </c>
      <c r="D96" s="37">
        <v>11081</v>
      </c>
      <c r="E96" s="37">
        <v>11153</v>
      </c>
      <c r="F96" s="37">
        <v>11125</v>
      </c>
      <c r="G96" s="37">
        <v>10974</v>
      </c>
      <c r="H96" s="37">
        <v>10733</v>
      </c>
      <c r="I96" s="37">
        <v>10577</v>
      </c>
      <c r="J96" s="37">
        <v>10787</v>
      </c>
      <c r="K96" s="37">
        <v>10895</v>
      </c>
      <c r="L96" s="37">
        <v>11077</v>
      </c>
      <c r="M96" s="37">
        <v>10489</v>
      </c>
      <c r="N96" s="37">
        <v>10013</v>
      </c>
      <c r="O96" s="37">
        <v>9443</v>
      </c>
      <c r="P96" s="37">
        <v>8860</v>
      </c>
      <c r="Q96" s="37">
        <v>8418</v>
      </c>
    </row>
    <row r="97" spans="1:17" ht="11.45" customHeight="1" x14ac:dyDescent="0.25">
      <c r="A97" s="62" t="s">
        <v>57</v>
      </c>
      <c r="B97" s="37">
        <v>186</v>
      </c>
      <c r="C97" s="37">
        <v>178</v>
      </c>
      <c r="D97" s="37">
        <v>155</v>
      </c>
      <c r="E97" s="37">
        <v>144</v>
      </c>
      <c r="F97" s="37">
        <v>125</v>
      </c>
      <c r="G97" s="37">
        <v>155</v>
      </c>
      <c r="H97" s="37">
        <v>127</v>
      </c>
      <c r="I97" s="37">
        <v>113</v>
      </c>
      <c r="J97" s="37">
        <v>112</v>
      </c>
      <c r="K97" s="37">
        <v>105</v>
      </c>
      <c r="L97" s="37">
        <v>105</v>
      </c>
      <c r="M97" s="37">
        <v>101</v>
      </c>
      <c r="N97" s="37">
        <v>98</v>
      </c>
      <c r="O97" s="37">
        <v>97</v>
      </c>
      <c r="P97" s="37">
        <v>95</v>
      </c>
      <c r="Q97" s="37">
        <v>95</v>
      </c>
    </row>
    <row r="98" spans="1:17" ht="11.45" customHeight="1" x14ac:dyDescent="0.25">
      <c r="A98" s="62" t="s">
        <v>56</v>
      </c>
      <c r="B98" s="37">
        <v>6</v>
      </c>
      <c r="C98" s="37">
        <v>9</v>
      </c>
      <c r="D98" s="37">
        <v>18</v>
      </c>
      <c r="E98" s="37">
        <v>16</v>
      </c>
      <c r="F98" s="37">
        <v>15</v>
      </c>
      <c r="G98" s="37">
        <v>19</v>
      </c>
      <c r="H98" s="37">
        <v>50</v>
      </c>
      <c r="I98" s="37">
        <v>68</v>
      </c>
      <c r="J98" s="37">
        <v>115</v>
      </c>
      <c r="K98" s="37">
        <v>244</v>
      </c>
      <c r="L98" s="37">
        <v>328</v>
      </c>
      <c r="M98" s="37">
        <v>573</v>
      </c>
      <c r="N98" s="37">
        <v>771</v>
      </c>
      <c r="O98" s="37">
        <v>851</v>
      </c>
      <c r="P98" s="37">
        <v>898</v>
      </c>
      <c r="Q98" s="37">
        <v>1020</v>
      </c>
    </row>
    <row r="99" spans="1:17" ht="11.45" customHeight="1" x14ac:dyDescent="0.25">
      <c r="A99" s="62" t="s">
        <v>55</v>
      </c>
      <c r="B99" s="37">
        <v>50</v>
      </c>
      <c r="C99" s="37">
        <v>44</v>
      </c>
      <c r="D99" s="37">
        <v>50</v>
      </c>
      <c r="E99" s="37">
        <v>43</v>
      </c>
      <c r="F99" s="37">
        <v>54</v>
      </c>
      <c r="G99" s="37">
        <v>56</v>
      </c>
      <c r="H99" s="37">
        <v>57</v>
      </c>
      <c r="I99" s="37">
        <v>57</v>
      </c>
      <c r="J99" s="37">
        <v>47</v>
      </c>
      <c r="K99" s="37">
        <v>57</v>
      </c>
      <c r="L99" s="37">
        <v>90</v>
      </c>
      <c r="M99" s="37">
        <v>86</v>
      </c>
      <c r="N99" s="37">
        <v>87</v>
      </c>
      <c r="O99" s="37">
        <v>58</v>
      </c>
      <c r="P99" s="37">
        <v>55</v>
      </c>
      <c r="Q99" s="37">
        <v>51</v>
      </c>
    </row>
    <row r="100" spans="1:17" ht="11.45" customHeight="1" x14ac:dyDescent="0.25">
      <c r="A100" s="25" t="s">
        <v>18</v>
      </c>
      <c r="B100" s="40">
        <f t="shared" ref="B100:Q100" si="81">B101+B107</f>
        <v>810269.31701164995</v>
      </c>
      <c r="C100" s="40">
        <f t="shared" si="81"/>
        <v>873645.64869544061</v>
      </c>
      <c r="D100" s="40">
        <f t="shared" si="81"/>
        <v>915827.2863497471</v>
      </c>
      <c r="E100" s="40">
        <f t="shared" si="81"/>
        <v>952185.55529306829</v>
      </c>
      <c r="F100" s="40">
        <f t="shared" si="81"/>
        <v>968049.17317621736</v>
      </c>
      <c r="G100" s="40">
        <f t="shared" si="81"/>
        <v>996937.47472762421</v>
      </c>
      <c r="H100" s="40">
        <f t="shared" si="81"/>
        <v>965533.43172027078</v>
      </c>
      <c r="I100" s="40">
        <f t="shared" si="81"/>
        <v>960652.30651822838</v>
      </c>
      <c r="J100" s="40">
        <f t="shared" si="81"/>
        <v>973475.59453838551</v>
      </c>
      <c r="K100" s="40">
        <f t="shared" si="81"/>
        <v>992052.9767201537</v>
      </c>
      <c r="L100" s="40">
        <f t="shared" si="81"/>
        <v>988549.39685592335</v>
      </c>
      <c r="M100" s="40">
        <f t="shared" si="81"/>
        <v>975232.00678433315</v>
      </c>
      <c r="N100" s="40">
        <f t="shared" si="81"/>
        <v>964624.36054160562</v>
      </c>
      <c r="O100" s="40">
        <f t="shared" si="81"/>
        <v>944506.89842719492</v>
      </c>
      <c r="P100" s="40">
        <f t="shared" si="81"/>
        <v>925817.74773473165</v>
      </c>
      <c r="Q100" s="40">
        <f t="shared" si="81"/>
        <v>926641.72236993362</v>
      </c>
    </row>
    <row r="101" spans="1:17" ht="11.45" customHeight="1" x14ac:dyDescent="0.25">
      <c r="A101" s="23" t="s">
        <v>27</v>
      </c>
      <c r="B101" s="39">
        <f>SUM(B102:B106)</f>
        <v>696135</v>
      </c>
      <c r="C101" s="39">
        <f t="shared" ref="C101" si="82">SUM(C102:C106)</f>
        <v>755776</v>
      </c>
      <c r="D101" s="39">
        <f t="shared" ref="D101" si="83">SUM(D102:D106)</f>
        <v>797594</v>
      </c>
      <c r="E101" s="39">
        <f t="shared" ref="E101" si="84">SUM(E102:E106)</f>
        <v>835710</v>
      </c>
      <c r="F101" s="39">
        <f t="shared" ref="F101" si="85">SUM(F102:F106)</f>
        <v>866753</v>
      </c>
      <c r="G101" s="39">
        <f t="shared" ref="G101" si="86">SUM(G102:G106)</f>
        <v>893455</v>
      </c>
      <c r="H101" s="39">
        <f t="shared" ref="H101" si="87">SUM(H102:H106)</f>
        <v>862974</v>
      </c>
      <c r="I101" s="39">
        <f t="shared" ref="I101" si="88">SUM(I102:I106)</f>
        <v>849348</v>
      </c>
      <c r="J101" s="39">
        <f t="shared" ref="J101" si="89">SUM(J102:J106)</f>
        <v>862303</v>
      </c>
      <c r="K101" s="39">
        <f t="shared" ref="K101" si="90">SUM(K102:K106)</f>
        <v>876170</v>
      </c>
      <c r="L101" s="39">
        <f t="shared" ref="L101" si="91">SUM(L102:L106)</f>
        <v>872355</v>
      </c>
      <c r="M101" s="39">
        <f t="shared" ref="M101" si="92">SUM(M102:M106)</f>
        <v>861250</v>
      </c>
      <c r="N101" s="39">
        <f t="shared" ref="N101" si="93">SUM(N102:N106)</f>
        <v>849666</v>
      </c>
      <c r="O101" s="39">
        <f t="shared" ref="O101" si="94">SUM(O102:O106)</f>
        <v>832121</v>
      </c>
      <c r="P101" s="39">
        <f t="shared" ref="P101" si="95">SUM(P102:P106)</f>
        <v>815169</v>
      </c>
      <c r="Q101" s="39">
        <f t="shared" ref="Q101" si="96">SUM(Q102:Q106)</f>
        <v>814954</v>
      </c>
    </row>
    <row r="102" spans="1:17" ht="11.45" customHeight="1" x14ac:dyDescent="0.25">
      <c r="A102" s="62" t="s">
        <v>59</v>
      </c>
      <c r="B102" s="42">
        <v>71434</v>
      </c>
      <c r="C102" s="42">
        <v>65762</v>
      </c>
      <c r="D102" s="42">
        <v>60062</v>
      </c>
      <c r="E102" s="42">
        <v>54833</v>
      </c>
      <c r="F102" s="42">
        <v>49915</v>
      </c>
      <c r="G102" s="42">
        <v>47861</v>
      </c>
      <c r="H102" s="42">
        <v>42439</v>
      </c>
      <c r="I102" s="42">
        <v>37753</v>
      </c>
      <c r="J102" s="42">
        <v>35284</v>
      </c>
      <c r="K102" s="42">
        <v>33640</v>
      </c>
      <c r="L102" s="42">
        <v>31765</v>
      </c>
      <c r="M102" s="42">
        <v>30044</v>
      </c>
      <c r="N102" s="42">
        <v>28575</v>
      </c>
      <c r="O102" s="42">
        <v>26234</v>
      </c>
      <c r="P102" s="42">
        <v>25379</v>
      </c>
      <c r="Q102" s="42">
        <v>25041</v>
      </c>
    </row>
    <row r="103" spans="1:17" ht="11.45" customHeight="1" x14ac:dyDescent="0.25">
      <c r="A103" s="62" t="s">
        <v>58</v>
      </c>
      <c r="B103" s="42">
        <v>601332</v>
      </c>
      <c r="C103" s="42">
        <v>666498</v>
      </c>
      <c r="D103" s="42">
        <v>714126</v>
      </c>
      <c r="E103" s="42">
        <v>757999</v>
      </c>
      <c r="F103" s="42">
        <v>794846</v>
      </c>
      <c r="G103" s="42">
        <v>826524</v>
      </c>
      <c r="H103" s="42">
        <v>803023</v>
      </c>
      <c r="I103" s="42">
        <v>794504</v>
      </c>
      <c r="J103" s="42">
        <v>809945</v>
      </c>
      <c r="K103" s="42">
        <v>825102</v>
      </c>
      <c r="L103" s="42">
        <v>822957</v>
      </c>
      <c r="M103" s="42">
        <v>813224</v>
      </c>
      <c r="N103" s="42">
        <v>802748</v>
      </c>
      <c r="O103" s="42">
        <v>787224</v>
      </c>
      <c r="P103" s="42">
        <v>770493</v>
      </c>
      <c r="Q103" s="42">
        <v>770318</v>
      </c>
    </row>
    <row r="104" spans="1:17" ht="11.45" customHeight="1" x14ac:dyDescent="0.25">
      <c r="A104" s="62" t="s">
        <v>57</v>
      </c>
      <c r="B104" s="42">
        <v>23369</v>
      </c>
      <c r="C104" s="42">
        <v>23516</v>
      </c>
      <c r="D104" s="42">
        <v>23406</v>
      </c>
      <c r="E104" s="42">
        <v>22794</v>
      </c>
      <c r="F104" s="42">
        <v>21756</v>
      </c>
      <c r="G104" s="42">
        <v>18847</v>
      </c>
      <c r="H104" s="42">
        <v>17292</v>
      </c>
      <c r="I104" s="42">
        <v>16591</v>
      </c>
      <c r="J104" s="42">
        <v>16574</v>
      </c>
      <c r="K104" s="42">
        <v>16585</v>
      </c>
      <c r="L104" s="42">
        <v>16379</v>
      </c>
      <c r="M104" s="42">
        <v>16293</v>
      </c>
      <c r="N104" s="42">
        <v>16094</v>
      </c>
      <c r="O104" s="42">
        <v>15894</v>
      </c>
      <c r="P104" s="42">
        <v>15605</v>
      </c>
      <c r="Q104" s="42">
        <v>15468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84</v>
      </c>
      <c r="F105" s="42">
        <v>236</v>
      </c>
      <c r="G105" s="42">
        <v>223</v>
      </c>
      <c r="H105" s="42">
        <v>220</v>
      </c>
      <c r="I105" s="42">
        <v>500</v>
      </c>
      <c r="J105" s="42">
        <v>500</v>
      </c>
      <c r="K105" s="42">
        <v>843</v>
      </c>
      <c r="L105" s="42">
        <v>1190</v>
      </c>
      <c r="M105" s="42">
        <v>1546</v>
      </c>
      <c r="N105" s="42">
        <v>1803</v>
      </c>
      <c r="O105" s="42">
        <v>2175</v>
      </c>
      <c r="P105" s="42">
        <v>2512</v>
      </c>
      <c r="Q105" s="42">
        <v>2719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64</v>
      </c>
      <c r="M106" s="42">
        <v>143</v>
      </c>
      <c r="N106" s="42">
        <v>446</v>
      </c>
      <c r="O106" s="42">
        <v>594</v>
      </c>
      <c r="P106" s="42">
        <v>1180</v>
      </c>
      <c r="Q106" s="42">
        <v>1408</v>
      </c>
    </row>
    <row r="107" spans="1:17" ht="11.45" customHeight="1" x14ac:dyDescent="0.25">
      <c r="A107" s="19" t="s">
        <v>24</v>
      </c>
      <c r="B107" s="38">
        <f>SUM(B108:B109)</f>
        <v>114134.31701165</v>
      </c>
      <c r="C107" s="38">
        <f t="shared" ref="C107" si="97">SUM(C108:C109)</f>
        <v>117869.64869544061</v>
      </c>
      <c r="D107" s="38">
        <f t="shared" ref="D107" si="98">SUM(D108:D109)</f>
        <v>118233.28634974716</v>
      </c>
      <c r="E107" s="38">
        <f t="shared" ref="E107" si="99">SUM(E108:E109)</f>
        <v>116475.55529306833</v>
      </c>
      <c r="F107" s="38">
        <f t="shared" ref="F107" si="100">SUM(F108:F109)</f>
        <v>101296.17317621742</v>
      </c>
      <c r="G107" s="38">
        <f t="shared" ref="G107" si="101">SUM(G108:G109)</f>
        <v>103482.47472762424</v>
      </c>
      <c r="H107" s="38">
        <f t="shared" ref="H107" si="102">SUM(H108:H109)</f>
        <v>102559.43172027072</v>
      </c>
      <c r="I107" s="38">
        <f t="shared" ref="I107" si="103">SUM(I108:I109)</f>
        <v>111304.30651822836</v>
      </c>
      <c r="J107" s="38">
        <f t="shared" ref="J107" si="104">SUM(J108:J109)</f>
        <v>111172.59453838554</v>
      </c>
      <c r="K107" s="38">
        <f t="shared" ref="K107" si="105">SUM(K108:K109)</f>
        <v>115882.97672015372</v>
      </c>
      <c r="L107" s="38">
        <f t="shared" ref="L107" si="106">SUM(L108:L109)</f>
        <v>116194.39685592338</v>
      </c>
      <c r="M107" s="38">
        <f t="shared" ref="M107" si="107">SUM(M108:M109)</f>
        <v>113982.00678433315</v>
      </c>
      <c r="N107" s="38">
        <f t="shared" ref="N107" si="108">SUM(N108:N109)</f>
        <v>114958.36054160565</v>
      </c>
      <c r="O107" s="38">
        <f t="shared" ref="O107" si="109">SUM(O108:O109)</f>
        <v>112385.89842719486</v>
      </c>
      <c r="P107" s="38">
        <f t="shared" ref="P107" si="110">SUM(P108:P109)</f>
        <v>110648.7477347316</v>
      </c>
      <c r="Q107" s="38">
        <f t="shared" ref="Q107" si="111">SUM(Q108:Q109)</f>
        <v>111687.72236993365</v>
      </c>
    </row>
    <row r="108" spans="1:17" ht="11.45" customHeight="1" x14ac:dyDescent="0.25">
      <c r="A108" s="17" t="s">
        <v>23</v>
      </c>
      <c r="B108" s="37">
        <v>102971</v>
      </c>
      <c r="C108" s="37">
        <v>105998</v>
      </c>
      <c r="D108" s="37">
        <v>105790</v>
      </c>
      <c r="E108" s="37">
        <v>103792</v>
      </c>
      <c r="F108" s="37">
        <v>86513</v>
      </c>
      <c r="G108" s="37">
        <v>88232</v>
      </c>
      <c r="H108" s="37">
        <v>86461</v>
      </c>
      <c r="I108" s="37">
        <v>95044</v>
      </c>
      <c r="J108" s="37">
        <v>94652</v>
      </c>
      <c r="K108" s="37">
        <v>100642</v>
      </c>
      <c r="L108" s="37">
        <v>100210</v>
      </c>
      <c r="M108" s="37">
        <v>98186</v>
      </c>
      <c r="N108" s="37">
        <v>99526</v>
      </c>
      <c r="O108" s="37">
        <v>96659</v>
      </c>
      <c r="P108" s="37">
        <v>94462</v>
      </c>
      <c r="Q108" s="37">
        <v>95313</v>
      </c>
    </row>
    <row r="109" spans="1:17" ht="11.45" customHeight="1" x14ac:dyDescent="0.25">
      <c r="A109" s="15" t="s">
        <v>22</v>
      </c>
      <c r="B109" s="36">
        <v>11163.31701165</v>
      </c>
      <c r="C109" s="36">
        <v>11871.648695440608</v>
      </c>
      <c r="D109" s="36">
        <v>12443.286349747161</v>
      </c>
      <c r="E109" s="36">
        <v>12683.55529306833</v>
      </c>
      <c r="F109" s="36">
        <v>14783.173176217415</v>
      </c>
      <c r="G109" s="36">
        <v>15250.47472762424</v>
      </c>
      <c r="H109" s="36">
        <v>16098.431720270712</v>
      </c>
      <c r="I109" s="36">
        <v>16260.306518228357</v>
      </c>
      <c r="J109" s="36">
        <v>16520.594538385547</v>
      </c>
      <c r="K109" s="36">
        <v>15240.976720153712</v>
      </c>
      <c r="L109" s="36">
        <v>15984.396855923374</v>
      </c>
      <c r="M109" s="36">
        <v>15796.006784333147</v>
      </c>
      <c r="N109" s="36">
        <v>15432.360541605658</v>
      </c>
      <c r="O109" s="36">
        <v>15726.89842719485</v>
      </c>
      <c r="P109" s="36">
        <v>16186.747734731602</v>
      </c>
      <c r="Q109" s="36">
        <v>16374.722369933646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723304</v>
      </c>
      <c r="D111" s="41">
        <f t="shared" si="112"/>
        <v>695078</v>
      </c>
      <c r="E111" s="41">
        <f t="shared" si="112"/>
        <v>636069</v>
      </c>
      <c r="F111" s="41">
        <f t="shared" si="112"/>
        <v>630685</v>
      </c>
      <c r="G111" s="41">
        <f t="shared" si="112"/>
        <v>708747</v>
      </c>
      <c r="H111" s="41">
        <f t="shared" si="112"/>
        <v>891176</v>
      </c>
      <c r="I111" s="41">
        <f t="shared" si="112"/>
        <v>780141</v>
      </c>
      <c r="J111" s="41">
        <f t="shared" si="112"/>
        <v>804230</v>
      </c>
      <c r="K111" s="41">
        <f t="shared" si="112"/>
        <v>769552</v>
      </c>
      <c r="L111" s="41">
        <f t="shared" si="112"/>
        <v>771670</v>
      </c>
      <c r="M111" s="41">
        <f t="shared" si="112"/>
        <v>767860</v>
      </c>
      <c r="N111" s="41">
        <f t="shared" si="112"/>
        <v>727238</v>
      </c>
      <c r="O111" s="41">
        <f t="shared" si="112"/>
        <v>627158</v>
      </c>
      <c r="P111" s="41">
        <f t="shared" si="112"/>
        <v>569463</v>
      </c>
      <c r="Q111" s="41">
        <f t="shared" si="112"/>
        <v>651299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612620</v>
      </c>
      <c r="D112" s="40">
        <f t="shared" si="113"/>
        <v>597807</v>
      </c>
      <c r="E112" s="40">
        <f t="shared" si="113"/>
        <v>544806</v>
      </c>
      <c r="F112" s="40">
        <f t="shared" si="113"/>
        <v>544510</v>
      </c>
      <c r="G112" s="40">
        <f t="shared" si="113"/>
        <v>612200</v>
      </c>
      <c r="H112" s="40">
        <f t="shared" si="113"/>
        <v>815252</v>
      </c>
      <c r="I112" s="40">
        <f t="shared" si="113"/>
        <v>701521</v>
      </c>
      <c r="J112" s="40">
        <f t="shared" si="113"/>
        <v>711901</v>
      </c>
      <c r="K112" s="40">
        <f t="shared" si="113"/>
        <v>672741</v>
      </c>
      <c r="L112" s="40">
        <f t="shared" si="113"/>
        <v>707982</v>
      </c>
      <c r="M112" s="40">
        <f t="shared" si="113"/>
        <v>700420</v>
      </c>
      <c r="N112" s="40">
        <f t="shared" si="113"/>
        <v>657700</v>
      </c>
      <c r="O112" s="40">
        <f t="shared" si="113"/>
        <v>561383</v>
      </c>
      <c r="P112" s="40">
        <f t="shared" si="113"/>
        <v>503948</v>
      </c>
      <c r="Q112" s="40">
        <f t="shared" si="113"/>
        <v>581637</v>
      </c>
    </row>
    <row r="113" spans="1:17" ht="11.45" customHeight="1" x14ac:dyDescent="0.25">
      <c r="A113" s="23" t="s">
        <v>30</v>
      </c>
      <c r="B113" s="39"/>
      <c r="C113" s="39">
        <v>27221</v>
      </c>
      <c r="D113" s="39">
        <v>80755</v>
      </c>
      <c r="E113" s="39">
        <v>43639</v>
      </c>
      <c r="F113" s="39">
        <v>59832</v>
      </c>
      <c r="G113" s="39">
        <v>138878</v>
      </c>
      <c r="H113" s="39">
        <v>284344</v>
      </c>
      <c r="I113" s="39">
        <v>172214</v>
      </c>
      <c r="J113" s="39">
        <v>199077</v>
      </c>
      <c r="K113" s="39">
        <v>182296</v>
      </c>
      <c r="L113" s="39">
        <v>168191</v>
      </c>
      <c r="M113" s="39">
        <v>107277</v>
      </c>
      <c r="N113" s="39">
        <v>85599</v>
      </c>
      <c r="O113" s="39">
        <v>67298</v>
      </c>
      <c r="P113" s="39">
        <v>73331</v>
      </c>
      <c r="Q113" s="39">
        <v>81401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584555</v>
      </c>
      <c r="D114" s="38">
        <f t="shared" ref="D114" si="115">SUM(D115:D120)</f>
        <v>516357</v>
      </c>
      <c r="E114" s="38">
        <f t="shared" ref="E114" si="116">SUM(E115:E120)</f>
        <v>500289</v>
      </c>
      <c r="F114" s="38">
        <f t="shared" ref="F114" si="117">SUM(F115:F120)</f>
        <v>483745</v>
      </c>
      <c r="G114" s="38">
        <f t="shared" ref="G114" si="118">SUM(G115:G120)</f>
        <v>472187</v>
      </c>
      <c r="H114" s="38">
        <f t="shared" ref="H114" si="119">SUM(H115:H120)</f>
        <v>530116</v>
      </c>
      <c r="I114" s="38">
        <f t="shared" ref="I114" si="120">SUM(I115:I120)</f>
        <v>528158</v>
      </c>
      <c r="J114" s="38">
        <f t="shared" ref="J114" si="121">SUM(J115:J120)</f>
        <v>511615</v>
      </c>
      <c r="K114" s="38">
        <f t="shared" ref="K114" si="122">SUM(K115:K120)</f>
        <v>489283</v>
      </c>
      <c r="L114" s="38">
        <f t="shared" ref="L114" si="123">SUM(L115:L120)</f>
        <v>539219</v>
      </c>
      <c r="M114" s="38">
        <f t="shared" ref="M114" si="124">SUM(M115:M120)</f>
        <v>592898</v>
      </c>
      <c r="N114" s="38">
        <f t="shared" ref="N114" si="125">SUM(N115:N120)</f>
        <v>571317</v>
      </c>
      <c r="O114" s="38">
        <f t="shared" ref="O114" si="126">SUM(O115:O120)</f>
        <v>493443</v>
      </c>
      <c r="P114" s="38">
        <f t="shared" ref="P114" si="127">SUM(P115:P120)</f>
        <v>429948</v>
      </c>
      <c r="Q114" s="38">
        <f t="shared" ref="Q114" si="128">SUM(Q115:Q120)</f>
        <v>499553</v>
      </c>
    </row>
    <row r="115" spans="1:17" ht="11.45" customHeight="1" x14ac:dyDescent="0.25">
      <c r="A115" s="62" t="s">
        <v>59</v>
      </c>
      <c r="B115" s="42"/>
      <c r="C115" s="42">
        <v>408835</v>
      </c>
      <c r="D115" s="42">
        <v>368045</v>
      </c>
      <c r="E115" s="42">
        <v>358640</v>
      </c>
      <c r="F115" s="42">
        <v>349030</v>
      </c>
      <c r="G115" s="42">
        <v>343127</v>
      </c>
      <c r="H115" s="42">
        <v>345785</v>
      </c>
      <c r="I115" s="42">
        <v>355210</v>
      </c>
      <c r="J115" s="42">
        <v>364477</v>
      </c>
      <c r="K115" s="42">
        <v>348090</v>
      </c>
      <c r="L115" s="42">
        <v>413886</v>
      </c>
      <c r="M115" s="42">
        <v>423429</v>
      </c>
      <c r="N115" s="42">
        <v>389475</v>
      </c>
      <c r="O115" s="42">
        <v>338186</v>
      </c>
      <c r="P115" s="42">
        <v>275488</v>
      </c>
      <c r="Q115" s="42">
        <v>324880</v>
      </c>
    </row>
    <row r="116" spans="1:17" ht="11.45" customHeight="1" x14ac:dyDescent="0.25">
      <c r="A116" s="62" t="s">
        <v>58</v>
      </c>
      <c r="B116" s="42"/>
      <c r="C116" s="42">
        <v>167843</v>
      </c>
      <c r="D116" s="42">
        <v>148312</v>
      </c>
      <c r="E116" s="42">
        <v>141649</v>
      </c>
      <c r="F116" s="42">
        <v>134715</v>
      </c>
      <c r="G116" s="42">
        <v>129060</v>
      </c>
      <c r="H116" s="42">
        <v>184331</v>
      </c>
      <c r="I116" s="42">
        <v>172948</v>
      </c>
      <c r="J116" s="42">
        <v>147138</v>
      </c>
      <c r="K116" s="42">
        <v>141193</v>
      </c>
      <c r="L116" s="42">
        <v>124450</v>
      </c>
      <c r="M116" s="42">
        <v>161679</v>
      </c>
      <c r="N116" s="42">
        <v>167732</v>
      </c>
      <c r="O116" s="42">
        <v>144399</v>
      </c>
      <c r="P116" s="42">
        <v>125386</v>
      </c>
      <c r="Q116" s="42">
        <v>134804</v>
      </c>
    </row>
    <row r="117" spans="1:17" ht="11.45" customHeight="1" x14ac:dyDescent="0.25">
      <c r="A117" s="62" t="s">
        <v>57</v>
      </c>
      <c r="B117" s="42"/>
      <c r="C117" s="42">
        <v>7877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690</v>
      </c>
      <c r="M117" s="42">
        <v>6430</v>
      </c>
      <c r="N117" s="42">
        <v>8439</v>
      </c>
      <c r="O117" s="42">
        <v>2081</v>
      </c>
      <c r="P117" s="42">
        <v>998</v>
      </c>
      <c r="Q117" s="42">
        <v>362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140</v>
      </c>
      <c r="M118" s="42">
        <v>513</v>
      </c>
      <c r="N118" s="42">
        <v>590</v>
      </c>
      <c r="O118" s="42">
        <v>530</v>
      </c>
      <c r="P118" s="42">
        <v>3239</v>
      </c>
      <c r="Q118" s="42">
        <v>678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4275</v>
      </c>
      <c r="O119" s="42">
        <v>5647</v>
      </c>
      <c r="P119" s="42">
        <v>21279</v>
      </c>
      <c r="Q119" s="42">
        <v>35399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53</v>
      </c>
      <c r="M120" s="42">
        <v>847</v>
      </c>
      <c r="N120" s="42">
        <v>806</v>
      </c>
      <c r="O120" s="42">
        <v>2600</v>
      </c>
      <c r="P120" s="42">
        <v>3558</v>
      </c>
      <c r="Q120" s="42">
        <v>3430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844</v>
      </c>
      <c r="D121" s="38">
        <f t="shared" ref="D121" si="130">SUM(D122:D126)</f>
        <v>695</v>
      </c>
      <c r="E121" s="38">
        <f t="shared" ref="E121" si="131">SUM(E122:E126)</f>
        <v>878</v>
      </c>
      <c r="F121" s="38">
        <f t="shared" ref="F121" si="132">SUM(F122:F126)</f>
        <v>933</v>
      </c>
      <c r="G121" s="38">
        <f t="shared" ref="G121" si="133">SUM(G122:G126)</f>
        <v>1135</v>
      </c>
      <c r="H121" s="38">
        <f t="shared" ref="H121" si="134">SUM(H122:H126)</f>
        <v>792</v>
      </c>
      <c r="I121" s="38">
        <f t="shared" ref="I121" si="135">SUM(I122:I126)</f>
        <v>1149</v>
      </c>
      <c r="J121" s="38">
        <f t="shared" ref="J121" si="136">SUM(J122:J126)</f>
        <v>1209</v>
      </c>
      <c r="K121" s="38">
        <f t="shared" ref="K121" si="137">SUM(K122:K126)</f>
        <v>1162</v>
      </c>
      <c r="L121" s="38">
        <f t="shared" ref="L121" si="138">SUM(L122:L126)</f>
        <v>572</v>
      </c>
      <c r="M121" s="38">
        <f t="shared" ref="M121" si="139">SUM(M122:M126)</f>
        <v>245</v>
      </c>
      <c r="N121" s="38">
        <f t="shared" ref="N121" si="140">SUM(N122:N126)</f>
        <v>784</v>
      </c>
      <c r="O121" s="38">
        <f t="shared" ref="O121" si="141">SUM(O122:O126)</f>
        <v>642</v>
      </c>
      <c r="P121" s="38">
        <f t="shared" ref="P121" si="142">SUM(P122:P126)</f>
        <v>669</v>
      </c>
      <c r="Q121" s="38">
        <f t="shared" ref="Q121" si="143">SUM(Q122:Q126)</f>
        <v>683</v>
      </c>
    </row>
    <row r="122" spans="1:17" ht="11.45" customHeight="1" x14ac:dyDescent="0.25">
      <c r="A122" s="62" t="s">
        <v>59</v>
      </c>
      <c r="B122" s="37"/>
      <c r="C122" s="37">
        <v>4</v>
      </c>
      <c r="D122" s="37">
        <v>4</v>
      </c>
      <c r="E122" s="37">
        <v>4</v>
      </c>
      <c r="F122" s="37">
        <v>0</v>
      </c>
      <c r="G122" s="37">
        <v>2</v>
      </c>
      <c r="H122" s="37">
        <v>1</v>
      </c>
      <c r="I122" s="37">
        <v>2</v>
      </c>
      <c r="J122" s="37">
        <v>0</v>
      </c>
      <c r="K122" s="37">
        <v>1</v>
      </c>
      <c r="L122" s="37">
        <v>3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837</v>
      </c>
      <c r="D123" s="37">
        <v>676</v>
      </c>
      <c r="E123" s="37">
        <v>874</v>
      </c>
      <c r="F123" s="37">
        <v>922</v>
      </c>
      <c r="G123" s="37">
        <v>1097</v>
      </c>
      <c r="H123" s="37">
        <v>759</v>
      </c>
      <c r="I123" s="37">
        <v>1129</v>
      </c>
      <c r="J123" s="37">
        <v>1162</v>
      </c>
      <c r="K123" s="37">
        <v>1022</v>
      </c>
      <c r="L123" s="37">
        <v>452</v>
      </c>
      <c r="M123" s="37">
        <v>0</v>
      </c>
      <c r="N123" s="37">
        <v>585</v>
      </c>
      <c r="O123" s="37">
        <v>562</v>
      </c>
      <c r="P123" s="37">
        <v>622</v>
      </c>
      <c r="Q123" s="37">
        <v>561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30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3</v>
      </c>
      <c r="D125" s="37">
        <v>9</v>
      </c>
      <c r="E125" s="37">
        <v>0</v>
      </c>
      <c r="F125" s="37">
        <v>0</v>
      </c>
      <c r="G125" s="37">
        <v>4</v>
      </c>
      <c r="H125" s="37">
        <v>31</v>
      </c>
      <c r="I125" s="37">
        <v>18</v>
      </c>
      <c r="J125" s="37">
        <v>47</v>
      </c>
      <c r="K125" s="37">
        <v>129</v>
      </c>
      <c r="L125" s="37">
        <v>84</v>
      </c>
      <c r="M125" s="37">
        <v>245</v>
      </c>
      <c r="N125" s="37">
        <v>198</v>
      </c>
      <c r="O125" s="37">
        <v>80</v>
      </c>
      <c r="P125" s="37">
        <v>47</v>
      </c>
      <c r="Q125" s="37">
        <v>122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6</v>
      </c>
      <c r="E126" s="37">
        <v>0</v>
      </c>
      <c r="F126" s="37">
        <v>11</v>
      </c>
      <c r="G126" s="37">
        <v>2</v>
      </c>
      <c r="H126" s="37">
        <v>1</v>
      </c>
      <c r="I126" s="37">
        <v>0</v>
      </c>
      <c r="J126" s="37">
        <v>0</v>
      </c>
      <c r="K126" s="37">
        <v>10</v>
      </c>
      <c r="L126" s="37">
        <v>33</v>
      </c>
      <c r="M126" s="37">
        <v>0</v>
      </c>
      <c r="N126" s="37">
        <v>1</v>
      </c>
      <c r="O126" s="37">
        <v>0</v>
      </c>
      <c r="P126" s="37">
        <v>0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110684</v>
      </c>
      <c r="D127" s="40">
        <f t="shared" si="144"/>
        <v>97271</v>
      </c>
      <c r="E127" s="40">
        <f t="shared" si="144"/>
        <v>91263</v>
      </c>
      <c r="F127" s="40">
        <f t="shared" si="144"/>
        <v>86175</v>
      </c>
      <c r="G127" s="40">
        <f t="shared" si="144"/>
        <v>96547</v>
      </c>
      <c r="H127" s="40">
        <f t="shared" si="144"/>
        <v>75924</v>
      </c>
      <c r="I127" s="40">
        <f t="shared" si="144"/>
        <v>78620</v>
      </c>
      <c r="J127" s="40">
        <f t="shared" si="144"/>
        <v>92329</v>
      </c>
      <c r="K127" s="40">
        <f t="shared" si="144"/>
        <v>96811</v>
      </c>
      <c r="L127" s="40">
        <f t="shared" si="144"/>
        <v>63688</v>
      </c>
      <c r="M127" s="40">
        <f t="shared" si="144"/>
        <v>67440</v>
      </c>
      <c r="N127" s="40">
        <f t="shared" si="144"/>
        <v>69538</v>
      </c>
      <c r="O127" s="40">
        <f t="shared" si="144"/>
        <v>65775</v>
      </c>
      <c r="P127" s="40">
        <f t="shared" si="144"/>
        <v>65515</v>
      </c>
      <c r="Q127" s="40">
        <f t="shared" si="144"/>
        <v>69662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95049</v>
      </c>
      <c r="D128" s="39">
        <f t="shared" ref="D128" si="146">SUM(D129:D133)</f>
        <v>82359</v>
      </c>
      <c r="E128" s="39">
        <f t="shared" ref="E128" si="147">SUM(E129:E133)</f>
        <v>79201</v>
      </c>
      <c r="F128" s="39">
        <f t="shared" ref="F128" si="148">SUM(F129:F133)</f>
        <v>74435</v>
      </c>
      <c r="G128" s="39">
        <f t="shared" ref="G128" si="149">SUM(G129:G133)</f>
        <v>85626</v>
      </c>
      <c r="H128" s="39">
        <f t="shared" ref="H128" si="150">SUM(H129:H133)</f>
        <v>64408</v>
      </c>
      <c r="I128" s="39">
        <f t="shared" ref="I128" si="151">SUM(I129:I133)</f>
        <v>63733</v>
      </c>
      <c r="J128" s="39">
        <f t="shared" ref="J128" si="152">SUM(J129:J133)</f>
        <v>79533</v>
      </c>
      <c r="K128" s="39">
        <f t="shared" ref="K128" si="153">SUM(K129:K133)</f>
        <v>83074</v>
      </c>
      <c r="L128" s="39">
        <f t="shared" ref="L128" si="154">SUM(L129:L133)</f>
        <v>51959</v>
      </c>
      <c r="M128" s="39">
        <f t="shared" ref="M128" si="155">SUM(M129:M133)</f>
        <v>58051</v>
      </c>
      <c r="N128" s="39">
        <f t="shared" ref="N128" si="156">SUM(N129:N133)</f>
        <v>58820</v>
      </c>
      <c r="O128" s="39">
        <f t="shared" ref="O128" si="157">SUM(O129:O133)</f>
        <v>54785</v>
      </c>
      <c r="P128" s="39">
        <f t="shared" ref="P128" si="158">SUM(P129:P133)</f>
        <v>54054</v>
      </c>
      <c r="Q128" s="39">
        <f t="shared" ref="Q128" si="159">SUM(Q129:Q133)</f>
        <v>59859</v>
      </c>
    </row>
    <row r="129" spans="1:17" ht="11.45" customHeight="1" x14ac:dyDescent="0.25">
      <c r="A129" s="62" t="s">
        <v>59</v>
      </c>
      <c r="B129" s="42"/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1267</v>
      </c>
      <c r="L129" s="42">
        <v>2784</v>
      </c>
      <c r="M129" s="42">
        <v>2692</v>
      </c>
      <c r="N129" s="42">
        <v>2643</v>
      </c>
      <c r="O129" s="42">
        <v>1427</v>
      </c>
      <c r="P129" s="42">
        <v>2545</v>
      </c>
      <c r="Q129" s="42">
        <v>2685</v>
      </c>
    </row>
    <row r="130" spans="1:17" ht="11.45" customHeight="1" x14ac:dyDescent="0.25">
      <c r="A130" s="62" t="s">
        <v>58</v>
      </c>
      <c r="B130" s="42"/>
      <c r="C130" s="42">
        <v>94902</v>
      </c>
      <c r="D130" s="42">
        <v>82359</v>
      </c>
      <c r="E130" s="42">
        <v>79117</v>
      </c>
      <c r="F130" s="42">
        <v>74283</v>
      </c>
      <c r="G130" s="42">
        <v>85626</v>
      </c>
      <c r="H130" s="42">
        <v>64408</v>
      </c>
      <c r="I130" s="42">
        <v>63453</v>
      </c>
      <c r="J130" s="42">
        <v>79533</v>
      </c>
      <c r="K130" s="42">
        <v>81453</v>
      </c>
      <c r="L130" s="42">
        <v>48615</v>
      </c>
      <c r="M130" s="42">
        <v>54716</v>
      </c>
      <c r="N130" s="42">
        <v>54848</v>
      </c>
      <c r="O130" s="42">
        <v>52333</v>
      </c>
      <c r="P130" s="42">
        <v>49679</v>
      </c>
      <c r="Q130" s="42">
        <v>55958</v>
      </c>
    </row>
    <row r="131" spans="1:17" ht="11.45" customHeight="1" x14ac:dyDescent="0.25">
      <c r="A131" s="62" t="s">
        <v>57</v>
      </c>
      <c r="B131" s="42"/>
      <c r="C131" s="42">
        <v>147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11</v>
      </c>
      <c r="L131" s="42">
        <v>149</v>
      </c>
      <c r="M131" s="42">
        <v>208</v>
      </c>
      <c r="N131" s="42">
        <v>620</v>
      </c>
      <c r="O131" s="42">
        <v>487</v>
      </c>
      <c r="P131" s="42">
        <v>801</v>
      </c>
      <c r="Q131" s="42">
        <v>663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84</v>
      </c>
      <c r="F132" s="42">
        <v>152</v>
      </c>
      <c r="G132" s="42">
        <v>0</v>
      </c>
      <c r="H132" s="42">
        <v>0</v>
      </c>
      <c r="I132" s="42">
        <v>280</v>
      </c>
      <c r="J132" s="42">
        <v>0</v>
      </c>
      <c r="K132" s="42">
        <v>343</v>
      </c>
      <c r="L132" s="42">
        <v>347</v>
      </c>
      <c r="M132" s="42">
        <v>356</v>
      </c>
      <c r="N132" s="42">
        <v>398</v>
      </c>
      <c r="O132" s="42">
        <v>372</v>
      </c>
      <c r="P132" s="42">
        <v>429</v>
      </c>
      <c r="Q132" s="42">
        <v>285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64</v>
      </c>
      <c r="M133" s="42">
        <v>79</v>
      </c>
      <c r="N133" s="42">
        <v>311</v>
      </c>
      <c r="O133" s="42">
        <v>166</v>
      </c>
      <c r="P133" s="42">
        <v>600</v>
      </c>
      <c r="Q133" s="42">
        <v>268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15635</v>
      </c>
      <c r="D134" s="38">
        <f t="shared" ref="D134" si="161">SUM(D135:D136)</f>
        <v>14912</v>
      </c>
      <c r="E134" s="38">
        <f t="shared" ref="E134" si="162">SUM(E135:E136)</f>
        <v>12062</v>
      </c>
      <c r="F134" s="38">
        <f t="shared" ref="F134" si="163">SUM(F135:F136)</f>
        <v>11740</v>
      </c>
      <c r="G134" s="38">
        <f t="shared" ref="G134" si="164">SUM(G135:G136)</f>
        <v>10921</v>
      </c>
      <c r="H134" s="38">
        <f t="shared" ref="H134" si="165">SUM(H135:H136)</f>
        <v>11516</v>
      </c>
      <c r="I134" s="38">
        <f t="shared" ref="I134" si="166">SUM(I135:I136)</f>
        <v>14887</v>
      </c>
      <c r="J134" s="38">
        <f t="shared" ref="J134" si="167">SUM(J135:J136)</f>
        <v>12796</v>
      </c>
      <c r="K134" s="38">
        <f t="shared" ref="K134" si="168">SUM(K135:K136)</f>
        <v>13737</v>
      </c>
      <c r="L134" s="38">
        <f t="shared" ref="L134" si="169">SUM(L135:L136)</f>
        <v>11729</v>
      </c>
      <c r="M134" s="38">
        <f t="shared" ref="M134" si="170">SUM(M135:M136)</f>
        <v>9389</v>
      </c>
      <c r="N134" s="38">
        <f t="shared" ref="N134" si="171">SUM(N135:N136)</f>
        <v>10718</v>
      </c>
      <c r="O134" s="38">
        <f t="shared" ref="O134" si="172">SUM(O135:O136)</f>
        <v>10990</v>
      </c>
      <c r="P134" s="38">
        <f t="shared" ref="P134" si="173">SUM(P135:P136)</f>
        <v>11461</v>
      </c>
      <c r="Q134" s="38">
        <f t="shared" ref="Q134" si="174">SUM(Q135:Q136)</f>
        <v>9803</v>
      </c>
    </row>
    <row r="135" spans="1:17" ht="11.45" customHeight="1" x14ac:dyDescent="0.25">
      <c r="A135" s="17" t="s">
        <v>23</v>
      </c>
      <c r="B135" s="37"/>
      <c r="C135" s="37">
        <v>11526</v>
      </c>
      <c r="D135" s="37">
        <v>11149</v>
      </c>
      <c r="E135" s="37">
        <v>8951</v>
      </c>
      <c r="F135" s="37">
        <v>7033</v>
      </c>
      <c r="G135" s="37">
        <v>7790</v>
      </c>
      <c r="H135" s="37">
        <v>7787</v>
      </c>
      <c r="I135" s="37">
        <v>11530</v>
      </c>
      <c r="J135" s="37">
        <v>9104</v>
      </c>
      <c r="K135" s="37">
        <v>11451</v>
      </c>
      <c r="L135" s="37">
        <v>7464</v>
      </c>
      <c r="M135" s="37">
        <v>6071</v>
      </c>
      <c r="N135" s="37">
        <v>7622</v>
      </c>
      <c r="O135" s="37">
        <v>7290</v>
      </c>
      <c r="P135" s="37">
        <v>7604</v>
      </c>
      <c r="Q135" s="37">
        <v>6186</v>
      </c>
    </row>
    <row r="136" spans="1:17" ht="11.45" customHeight="1" x14ac:dyDescent="0.25">
      <c r="A136" s="15" t="s">
        <v>22</v>
      </c>
      <c r="B136" s="36"/>
      <c r="C136" s="36">
        <v>4109</v>
      </c>
      <c r="D136" s="36">
        <v>3763</v>
      </c>
      <c r="E136" s="36">
        <v>3111</v>
      </c>
      <c r="F136" s="36">
        <v>4707</v>
      </c>
      <c r="G136" s="36">
        <v>3131</v>
      </c>
      <c r="H136" s="36">
        <v>3729</v>
      </c>
      <c r="I136" s="36">
        <v>3357</v>
      </c>
      <c r="J136" s="36">
        <v>3692</v>
      </c>
      <c r="K136" s="36">
        <v>2286</v>
      </c>
      <c r="L136" s="36">
        <v>4265</v>
      </c>
      <c r="M136" s="36">
        <v>3318</v>
      </c>
      <c r="N136" s="36">
        <v>3096</v>
      </c>
      <c r="O136" s="36">
        <v>3700</v>
      </c>
      <c r="P136" s="36">
        <v>3857</v>
      </c>
      <c r="Q136" s="36">
        <v>3617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1.6087370932180889</v>
      </c>
      <c r="C141" s="24">
        <f t="shared" ref="C141:Q141" si="176">IF(C4=0,0,C4/C31)</f>
        <v>1.5961720586935924</v>
      </c>
      <c r="D141" s="24">
        <f t="shared" si="176"/>
        <v>1.59117106587752</v>
      </c>
      <c r="E141" s="24">
        <f t="shared" si="176"/>
        <v>1.596143896775801</v>
      </c>
      <c r="F141" s="24">
        <f t="shared" si="176"/>
        <v>1.6146683598461851</v>
      </c>
      <c r="G141" s="24">
        <f t="shared" si="176"/>
        <v>1.5936333598603889</v>
      </c>
      <c r="H141" s="24">
        <f t="shared" si="176"/>
        <v>1.5711484785040633</v>
      </c>
      <c r="I141" s="24">
        <f t="shared" si="176"/>
        <v>1.5523370692407934</v>
      </c>
      <c r="J141" s="24">
        <f t="shared" si="176"/>
        <v>1.5466518316197815</v>
      </c>
      <c r="K141" s="24">
        <f t="shared" si="176"/>
        <v>1.5318986359646303</v>
      </c>
      <c r="L141" s="24">
        <f t="shared" si="176"/>
        <v>1.5001726180175965</v>
      </c>
      <c r="M141" s="24">
        <f t="shared" si="176"/>
        <v>1.4958133131350819</v>
      </c>
      <c r="N141" s="24">
        <f t="shared" si="176"/>
        <v>1.4426873078735618</v>
      </c>
      <c r="O141" s="24">
        <f t="shared" si="176"/>
        <v>1.4984634471162406</v>
      </c>
      <c r="P141" s="24">
        <f t="shared" si="176"/>
        <v>1.4909347943422808</v>
      </c>
      <c r="Q141" s="24">
        <f t="shared" si="176"/>
        <v>1.4220963373051565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1.1549472685768514</v>
      </c>
      <c r="C142" s="22">
        <f t="shared" ref="C142:Q142" si="178">IF(C5=0,0,C5/C32)</f>
        <v>1.1549251164250136</v>
      </c>
      <c r="D142" s="22">
        <f t="shared" si="178"/>
        <v>1.1547244330057378</v>
      </c>
      <c r="E142" s="22">
        <f t="shared" si="178"/>
        <v>1.1552093820866822</v>
      </c>
      <c r="F142" s="22">
        <f t="shared" si="178"/>
        <v>1.1553640856511074</v>
      </c>
      <c r="G142" s="22">
        <f t="shared" si="178"/>
        <v>1.1543178727366703</v>
      </c>
      <c r="H142" s="22">
        <f t="shared" si="178"/>
        <v>1.1546398637822315</v>
      </c>
      <c r="I142" s="22">
        <f t="shared" si="178"/>
        <v>1.1564931393319682</v>
      </c>
      <c r="J142" s="22">
        <f t="shared" si="178"/>
        <v>1.1571017737935938</v>
      </c>
      <c r="K142" s="22">
        <f t="shared" si="178"/>
        <v>1.1576570562583655</v>
      </c>
      <c r="L142" s="22">
        <f t="shared" si="178"/>
        <v>1.15566821133542</v>
      </c>
      <c r="M142" s="22">
        <f t="shared" si="178"/>
        <v>1.1546558434345866</v>
      </c>
      <c r="N142" s="22">
        <f t="shared" si="178"/>
        <v>1.1525287411942111</v>
      </c>
      <c r="O142" s="22">
        <f t="shared" si="178"/>
        <v>1.1519562735220774</v>
      </c>
      <c r="P142" s="22">
        <f t="shared" si="178"/>
        <v>1.1523756103069394</v>
      </c>
      <c r="Q142" s="22">
        <f t="shared" si="178"/>
        <v>1.1524003878446361</v>
      </c>
    </row>
    <row r="143" spans="1:17" ht="11.45" customHeight="1" x14ac:dyDescent="0.25">
      <c r="A143" s="19" t="s">
        <v>29</v>
      </c>
      <c r="B143" s="21">
        <f t="shared" ref="B143" si="179">IF(B6=0,0,B6/B33)</f>
        <v>1.5827612509534705</v>
      </c>
      <c r="C143" s="21">
        <f t="shared" ref="C143:Q143" si="180">IF(C6=0,0,C6/C33)</f>
        <v>1.5699161491819473</v>
      </c>
      <c r="D143" s="21">
        <f t="shared" si="180"/>
        <v>1.5685813802210808</v>
      </c>
      <c r="E143" s="21">
        <f t="shared" si="180"/>
        <v>1.5719345662063118</v>
      </c>
      <c r="F143" s="21">
        <f t="shared" si="180"/>
        <v>1.5899618451108675</v>
      </c>
      <c r="G143" s="21">
        <f t="shared" si="180"/>
        <v>1.5679348885533377</v>
      </c>
      <c r="H143" s="21">
        <f t="shared" si="180"/>
        <v>1.5448851774530272</v>
      </c>
      <c r="I143" s="21">
        <f t="shared" si="180"/>
        <v>1.5261538461538464</v>
      </c>
      <c r="J143" s="21">
        <f t="shared" si="180"/>
        <v>1.5208763558560978</v>
      </c>
      <c r="K143" s="21">
        <f t="shared" si="180"/>
        <v>1.5085880214192688</v>
      </c>
      <c r="L143" s="21">
        <f t="shared" si="180"/>
        <v>1.4764152392263665</v>
      </c>
      <c r="M143" s="21">
        <f t="shared" si="180"/>
        <v>1.4706181892249717</v>
      </c>
      <c r="N143" s="21">
        <f t="shared" si="180"/>
        <v>1.4197500752050869</v>
      </c>
      <c r="O143" s="21">
        <f t="shared" si="180"/>
        <v>1.4764029381840034</v>
      </c>
      <c r="P143" s="21">
        <f t="shared" si="180"/>
        <v>1.468678544907104</v>
      </c>
      <c r="Q143" s="21">
        <f t="shared" si="180"/>
        <v>1.3936362081331457</v>
      </c>
    </row>
    <row r="144" spans="1:17" ht="11.45" customHeight="1" x14ac:dyDescent="0.25">
      <c r="A144" s="62" t="s">
        <v>59</v>
      </c>
      <c r="B144" s="70">
        <v>1.5545745791379828</v>
      </c>
      <c r="C144" s="70">
        <v>1.543690986611669</v>
      </c>
      <c r="D144" s="70">
        <v>1.5413051228723951</v>
      </c>
      <c r="E144" s="70">
        <v>1.5428335182196757</v>
      </c>
      <c r="F144" s="70">
        <v>1.5579378054223638</v>
      </c>
      <c r="G144" s="70">
        <v>1.5354435476352049</v>
      </c>
      <c r="H144" s="70">
        <v>1.5126758889178911</v>
      </c>
      <c r="I144" s="70">
        <v>1.4917338574108996</v>
      </c>
      <c r="J144" s="70">
        <v>1.4868810961493291</v>
      </c>
      <c r="K144" s="70">
        <v>1.473677711501995</v>
      </c>
      <c r="L144" s="70">
        <v>1.4426120589584455</v>
      </c>
      <c r="M144" s="70">
        <v>1.4385067937179938</v>
      </c>
      <c r="N144" s="70">
        <v>1.3853239894471252</v>
      </c>
      <c r="O144" s="70">
        <v>1.4414408298879786</v>
      </c>
      <c r="P144" s="70">
        <v>1.4320013030701304</v>
      </c>
      <c r="Q144" s="70">
        <v>1.3604129539289433</v>
      </c>
    </row>
    <row r="145" spans="1:17" ht="11.45" customHeight="1" x14ac:dyDescent="0.25">
      <c r="A145" s="62" t="s">
        <v>58</v>
      </c>
      <c r="B145" s="70">
        <v>1.6787751937153965</v>
      </c>
      <c r="C145" s="70">
        <v>1.6670220714162967</v>
      </c>
      <c r="D145" s="70">
        <v>1.6644455923494001</v>
      </c>
      <c r="E145" s="70">
        <v>1.666096096757254</v>
      </c>
      <c r="F145" s="70">
        <v>1.6824071203742015</v>
      </c>
      <c r="G145" s="70">
        <v>1.6581157145575303</v>
      </c>
      <c r="H145" s="70">
        <v>1.6335290648164811</v>
      </c>
      <c r="I145" s="70">
        <v>1.6109138982804128</v>
      </c>
      <c r="J145" s="70">
        <v>1.6056734322800841</v>
      </c>
      <c r="K145" s="70">
        <v>1.591415181234118</v>
      </c>
      <c r="L145" s="70">
        <v>1.5578675807737974</v>
      </c>
      <c r="M145" s="70">
        <v>1.5534343309691372</v>
      </c>
      <c r="N145" s="70">
        <v>1.4960025591260244</v>
      </c>
      <c r="O145" s="70">
        <v>1.5566027779550413</v>
      </c>
      <c r="P145" s="70">
        <v>1.5464090930235663</v>
      </c>
      <c r="Q145" s="70">
        <v>1.4691012904195231</v>
      </c>
    </row>
    <row r="146" spans="1:17" ht="11.45" customHeight="1" x14ac:dyDescent="0.25">
      <c r="A146" s="62" t="s">
        <v>57</v>
      </c>
      <c r="B146" s="70">
        <v>1.5352784134248665</v>
      </c>
      <c r="C146" s="70">
        <v>1.522818664706489</v>
      </c>
      <c r="D146" s="70">
        <v>1.5215239388144484</v>
      </c>
      <c r="E146" s="70">
        <v>1.5247765292201223</v>
      </c>
      <c r="F146" s="70">
        <v>1.5422629897575415</v>
      </c>
      <c r="G146" s="70">
        <v>1.5208968418967375</v>
      </c>
      <c r="H146" s="70">
        <v>1.4985386221294366</v>
      </c>
      <c r="I146" s="70">
        <v>1.4803692307692309</v>
      </c>
      <c r="J146" s="70">
        <v>1.4752500651804148</v>
      </c>
      <c r="K146" s="70">
        <v>1.4633303807766906</v>
      </c>
      <c r="L146" s="70">
        <v>1.4321227820495752</v>
      </c>
      <c r="M146" s="70">
        <v>1.4264996435482227</v>
      </c>
      <c r="N146" s="70">
        <v>1.3771575729489336</v>
      </c>
      <c r="O146" s="70">
        <v>1.432110850038484</v>
      </c>
      <c r="P146" s="70">
        <v>1.4246181885598908</v>
      </c>
      <c r="Q146" s="70">
        <v>1.3518271218891513</v>
      </c>
    </row>
    <row r="147" spans="1:17" ht="11.45" customHeight="1" x14ac:dyDescent="0.25">
      <c r="A147" s="62" t="s">
        <v>56</v>
      </c>
      <c r="B147" s="70" t="s">
        <v>181</v>
      </c>
      <c r="C147" s="70" t="s">
        <v>181</v>
      </c>
      <c r="D147" s="70" t="s">
        <v>181</v>
      </c>
      <c r="E147" s="70" t="s">
        <v>181</v>
      </c>
      <c r="F147" s="70" t="s">
        <v>181</v>
      </c>
      <c r="G147" s="70" t="s">
        <v>181</v>
      </c>
      <c r="H147" s="70" t="s">
        <v>181</v>
      </c>
      <c r="I147" s="70" t="s">
        <v>181</v>
      </c>
      <c r="J147" s="70" t="s">
        <v>181</v>
      </c>
      <c r="K147" s="70" t="s">
        <v>181</v>
      </c>
      <c r="L147" s="70">
        <v>1.4321227820495754</v>
      </c>
      <c r="M147" s="70">
        <v>1.4264996435482227</v>
      </c>
      <c r="N147" s="70">
        <v>1.3771575729489336</v>
      </c>
      <c r="O147" s="70">
        <v>1.432110850038484</v>
      </c>
      <c r="P147" s="70">
        <v>1.4246181885598908</v>
      </c>
      <c r="Q147" s="70">
        <v>1.3518271218891513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>
        <v>1.3771575729489336</v>
      </c>
      <c r="O148" s="70">
        <v>1.432110850038484</v>
      </c>
      <c r="P148" s="70">
        <v>1.4246181885598908</v>
      </c>
      <c r="Q148" s="70">
        <v>1.3518271218891513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 t="s">
        <v>181</v>
      </c>
      <c r="K149" s="70" t="s">
        <v>181</v>
      </c>
      <c r="L149" s="70">
        <v>1.32877371530373</v>
      </c>
      <c r="M149" s="70">
        <v>1.3235563703024746</v>
      </c>
      <c r="N149" s="70">
        <v>1.2777750676845776</v>
      </c>
      <c r="O149" s="70">
        <v>1.3287626443656038</v>
      </c>
      <c r="P149" s="70">
        <v>1.3218106904163935</v>
      </c>
      <c r="Q149" s="70">
        <v>1.2542725873198313</v>
      </c>
    </row>
    <row r="150" spans="1:17" ht="11.45" customHeight="1" x14ac:dyDescent="0.25">
      <c r="A150" s="19" t="s">
        <v>28</v>
      </c>
      <c r="B150" s="21">
        <f t="shared" ref="B150" si="181">IF(B13=0,0,B13/B40)</f>
        <v>7.769915167788513</v>
      </c>
      <c r="C150" s="21">
        <f t="shared" ref="C150:Q150" si="182">IF(C13=0,0,C13/C40)</f>
        <v>7.8989774930104293</v>
      </c>
      <c r="D150" s="21">
        <f t="shared" si="182"/>
        <v>7.4634250925163572</v>
      </c>
      <c r="E150" s="21">
        <f t="shared" si="182"/>
        <v>7.8967058622877513</v>
      </c>
      <c r="F150" s="21">
        <f t="shared" si="182"/>
        <v>8.1552361898774706</v>
      </c>
      <c r="G150" s="21">
        <f t="shared" si="182"/>
        <v>8.2051826825437217</v>
      </c>
      <c r="H150" s="21">
        <f t="shared" si="182"/>
        <v>8.3702899632176209</v>
      </c>
      <c r="I150" s="21">
        <f t="shared" si="182"/>
        <v>8.4940986711473965</v>
      </c>
      <c r="J150" s="21">
        <f t="shared" si="182"/>
        <v>8.2821909956939432</v>
      </c>
      <c r="K150" s="21">
        <f t="shared" si="182"/>
        <v>7.6295278675741294</v>
      </c>
      <c r="L150" s="21">
        <f t="shared" si="182"/>
        <v>7.2614804338127703</v>
      </c>
      <c r="M150" s="21">
        <f t="shared" si="182"/>
        <v>7.6018530300425979</v>
      </c>
      <c r="N150" s="21">
        <f t="shared" si="182"/>
        <v>6.8528953899195129</v>
      </c>
      <c r="O150" s="21">
        <f t="shared" si="182"/>
        <v>7.324307038051276</v>
      </c>
      <c r="P150" s="21">
        <f t="shared" si="182"/>
        <v>7.4272401312682899</v>
      </c>
      <c r="Q150" s="21">
        <f t="shared" si="182"/>
        <v>8.0960781020197885</v>
      </c>
    </row>
    <row r="151" spans="1:17" ht="11.45" customHeight="1" x14ac:dyDescent="0.25">
      <c r="A151" s="62" t="s">
        <v>59</v>
      </c>
      <c r="B151" s="20">
        <v>6.2988428910687881</v>
      </c>
      <c r="C151" s="20">
        <v>6.3038068266542471</v>
      </c>
      <c r="D151" s="20">
        <v>6.2870548112506288</v>
      </c>
      <c r="E151" s="20">
        <v>6.3037194562418364</v>
      </c>
      <c r="F151" s="20">
        <v>6.3136629303799028</v>
      </c>
      <c r="G151" s="20">
        <v>6.3155839493286043</v>
      </c>
      <c r="H151" s="20">
        <v>6.3219342293545226</v>
      </c>
      <c r="I151" s="20">
        <v>6.3266961027364381</v>
      </c>
      <c r="J151" s="20">
        <v>6.3185458075266894</v>
      </c>
      <c r="K151" s="20">
        <v>6.2934433795220821</v>
      </c>
      <c r="L151" s="20">
        <v>6.2792877089927988</v>
      </c>
      <c r="M151" s="20">
        <v>6.2923789626939461</v>
      </c>
      <c r="N151" s="20">
        <v>6.2635728996122895</v>
      </c>
      <c r="O151" s="20">
        <v>6.2817041168481254</v>
      </c>
      <c r="P151" s="20">
        <v>6.2856630819718573</v>
      </c>
      <c r="Q151" s="20">
        <v>6.3113876193084533</v>
      </c>
    </row>
    <row r="152" spans="1:17" ht="11.45" customHeight="1" x14ac:dyDescent="0.25">
      <c r="A152" s="62" t="s">
        <v>58</v>
      </c>
      <c r="B152" s="20">
        <v>7.7717607255345689</v>
      </c>
      <c r="C152" s="20">
        <v>7.9014622880184877</v>
      </c>
      <c r="D152" s="20">
        <v>7.4656301880569655</v>
      </c>
      <c r="E152" s="20">
        <v>7.900146214162036</v>
      </c>
      <c r="F152" s="20">
        <v>8.1589962024594289</v>
      </c>
      <c r="G152" s="20">
        <v>8.2093134584341954</v>
      </c>
      <c r="H152" s="20">
        <v>8.3749451581927339</v>
      </c>
      <c r="I152" s="20">
        <v>8.4993502479781835</v>
      </c>
      <c r="J152" s="20">
        <v>8.2867562919897271</v>
      </c>
      <c r="K152" s="20">
        <v>7.6326110471922881</v>
      </c>
      <c r="L152" s="20">
        <v>7.2638571209761356</v>
      </c>
      <c r="M152" s="20">
        <v>7.6044937161407047</v>
      </c>
      <c r="N152" s="20">
        <v>6.8536216427956136</v>
      </c>
      <c r="O152" s="20">
        <v>7.3254748555120912</v>
      </c>
      <c r="P152" s="20">
        <v>7.4284751135132669</v>
      </c>
      <c r="Q152" s="20">
        <v>8.0978968502516562</v>
      </c>
    </row>
    <row r="153" spans="1:17" ht="11.45" customHeight="1" x14ac:dyDescent="0.25">
      <c r="A153" s="62" t="s">
        <v>57</v>
      </c>
      <c r="B153" s="20">
        <v>7.7717607255345689</v>
      </c>
      <c r="C153" s="20">
        <v>7.9014622880184868</v>
      </c>
      <c r="D153" s="20">
        <v>7.4656301880569673</v>
      </c>
      <c r="E153" s="20">
        <v>7.9001462141620351</v>
      </c>
      <c r="F153" s="20">
        <v>8.1589962024594307</v>
      </c>
      <c r="G153" s="20">
        <v>8.2093134584341954</v>
      </c>
      <c r="H153" s="20">
        <v>8.3749451581927339</v>
      </c>
      <c r="I153" s="20">
        <v>8.4993502479781817</v>
      </c>
      <c r="J153" s="20">
        <v>8.2867562919897271</v>
      </c>
      <c r="K153" s="20">
        <v>7.6326110471922899</v>
      </c>
      <c r="L153" s="20">
        <v>7.2638571209761347</v>
      </c>
      <c r="M153" s="20">
        <v>7.6044937161407056</v>
      </c>
      <c r="N153" s="20">
        <v>6.8536216427956145</v>
      </c>
      <c r="O153" s="20">
        <v>7.3254748555120894</v>
      </c>
      <c r="P153" s="20">
        <v>7.4284751135132669</v>
      </c>
      <c r="Q153" s="20">
        <v>8.097896850251658</v>
      </c>
    </row>
    <row r="154" spans="1:17" ht="11.45" customHeight="1" x14ac:dyDescent="0.25">
      <c r="A154" s="62" t="s">
        <v>56</v>
      </c>
      <c r="B154" s="20">
        <v>7.771760725534568</v>
      </c>
      <c r="C154" s="20">
        <v>7.9014622880184868</v>
      </c>
      <c r="D154" s="20">
        <v>7.4656301880569664</v>
      </c>
      <c r="E154" s="20">
        <v>7.900146214162036</v>
      </c>
      <c r="F154" s="20">
        <v>8.1589962024594307</v>
      </c>
      <c r="G154" s="20">
        <v>8.2093134584341954</v>
      </c>
      <c r="H154" s="20">
        <v>8.3749451581927339</v>
      </c>
      <c r="I154" s="20">
        <v>8.4993502479781817</v>
      </c>
      <c r="J154" s="20">
        <v>8.2867562919897271</v>
      </c>
      <c r="K154" s="20">
        <v>7.6326110471922899</v>
      </c>
      <c r="L154" s="20">
        <v>7.2638571209761356</v>
      </c>
      <c r="M154" s="20">
        <v>7.6044937161407056</v>
      </c>
      <c r="N154" s="20">
        <v>6.8536216427956136</v>
      </c>
      <c r="O154" s="20">
        <v>7.3254748555120903</v>
      </c>
      <c r="P154" s="20">
        <v>7.4284751135132661</v>
      </c>
      <c r="Q154" s="20">
        <v>8.097896850251658</v>
      </c>
    </row>
    <row r="155" spans="1:17" ht="11.45" customHeight="1" x14ac:dyDescent="0.25">
      <c r="A155" s="62" t="s">
        <v>55</v>
      </c>
      <c r="B155" s="20">
        <v>7.7717607255345689</v>
      </c>
      <c r="C155" s="20">
        <v>7.9014622880184868</v>
      </c>
      <c r="D155" s="20">
        <v>7.4656301880569664</v>
      </c>
      <c r="E155" s="20">
        <v>7.900146214162036</v>
      </c>
      <c r="F155" s="20">
        <v>8.1589962024594307</v>
      </c>
      <c r="G155" s="20">
        <v>8.2093134584341954</v>
      </c>
      <c r="H155" s="20">
        <v>8.3749451581927339</v>
      </c>
      <c r="I155" s="20">
        <v>8.4993502479781817</v>
      </c>
      <c r="J155" s="20">
        <v>8.2867562919897271</v>
      </c>
      <c r="K155" s="20">
        <v>7.6326110471922899</v>
      </c>
      <c r="L155" s="20">
        <v>7.2638571209761356</v>
      </c>
      <c r="M155" s="20">
        <v>7.6044937161407056</v>
      </c>
      <c r="N155" s="20">
        <v>6.8536216427956145</v>
      </c>
      <c r="O155" s="20">
        <v>7.3254748555120903</v>
      </c>
      <c r="P155" s="20">
        <v>7.4284751135132661</v>
      </c>
      <c r="Q155" s="20">
        <v>8.097896850251658</v>
      </c>
    </row>
    <row r="156" spans="1:17" ht="11.45" customHeight="1" x14ac:dyDescent="0.25">
      <c r="A156" s="25" t="s">
        <v>66</v>
      </c>
      <c r="B156" s="24">
        <f t="shared" ref="B156" si="183">IF(B19=0,0,B19/B46)</f>
        <v>2.2500816562684336</v>
      </c>
      <c r="C156" s="24">
        <f t="shared" ref="C156:Q156" si="184">IF(C19=0,0,C19/C46)</f>
        <v>2.1281976786873118</v>
      </c>
      <c r="D156" s="24">
        <f t="shared" si="184"/>
        <v>2.0499640074951766</v>
      </c>
      <c r="E156" s="24">
        <f t="shared" si="184"/>
        <v>2.0387133909682591</v>
      </c>
      <c r="F156" s="24">
        <f t="shared" si="184"/>
        <v>2.1310109816114697</v>
      </c>
      <c r="G156" s="24">
        <f t="shared" si="184"/>
        <v>2.0451360339624927</v>
      </c>
      <c r="H156" s="24">
        <f t="shared" si="184"/>
        <v>2.0536308199912368</v>
      </c>
      <c r="I156" s="24">
        <f t="shared" si="184"/>
        <v>2.047218048803666</v>
      </c>
      <c r="J156" s="24">
        <f t="shared" si="184"/>
        <v>2.0708931940159734</v>
      </c>
      <c r="K156" s="24">
        <f t="shared" si="184"/>
        <v>2.0744514183951654</v>
      </c>
      <c r="L156" s="24">
        <f t="shared" si="184"/>
        <v>2.1229473553901239</v>
      </c>
      <c r="M156" s="24">
        <f t="shared" si="184"/>
        <v>2.083121183619979</v>
      </c>
      <c r="N156" s="24">
        <f t="shared" si="184"/>
        <v>2.0858286398702139</v>
      </c>
      <c r="O156" s="24">
        <f t="shared" si="184"/>
        <v>2.2494745992118044</v>
      </c>
      <c r="P156" s="24">
        <f t="shared" si="184"/>
        <v>2.3569599778262007</v>
      </c>
      <c r="Q156" s="24">
        <f t="shared" si="184"/>
        <v>2.2991557612795979</v>
      </c>
    </row>
    <row r="157" spans="1:17" ht="11.45" customHeight="1" x14ac:dyDescent="0.25">
      <c r="A157" s="23" t="s">
        <v>27</v>
      </c>
      <c r="B157" s="22">
        <f t="shared" ref="B157" si="185">IF(B20=0,0,B20/B47)</f>
        <v>0.19991571270968395</v>
      </c>
      <c r="C157" s="22">
        <f t="shared" ref="C157:Q157" si="186">IF(C20=0,0,C20/C47)</f>
        <v>0.2002565628149687</v>
      </c>
      <c r="D157" s="22">
        <f t="shared" si="186"/>
        <v>0.20141460156310884</v>
      </c>
      <c r="E157" s="22">
        <f t="shared" si="186"/>
        <v>0.20184287491981517</v>
      </c>
      <c r="F157" s="22">
        <f t="shared" si="186"/>
        <v>0.20150904395579511</v>
      </c>
      <c r="G157" s="22">
        <f t="shared" si="186"/>
        <v>0.2023100101017577</v>
      </c>
      <c r="H157" s="22">
        <f t="shared" si="186"/>
        <v>0.20115135971257833</v>
      </c>
      <c r="I157" s="22">
        <f t="shared" si="186"/>
        <v>0.20012703556901132</v>
      </c>
      <c r="J157" s="22">
        <f t="shared" si="186"/>
        <v>0.20014067538334326</v>
      </c>
      <c r="K157" s="22">
        <f t="shared" si="186"/>
        <v>0.20317854440001568</v>
      </c>
      <c r="L157" s="22">
        <f t="shared" si="186"/>
        <v>0.20267443313479294</v>
      </c>
      <c r="M157" s="22">
        <f t="shared" si="186"/>
        <v>0.20143047467704497</v>
      </c>
      <c r="N157" s="22">
        <f t="shared" si="186"/>
        <v>0.20269698641423953</v>
      </c>
      <c r="O157" s="22">
        <f t="shared" si="186"/>
        <v>0.2022421061017495</v>
      </c>
      <c r="P157" s="22">
        <f t="shared" si="186"/>
        <v>0.20374357261371165</v>
      </c>
      <c r="Q157" s="22">
        <f t="shared" si="186"/>
        <v>0.2025901506167356</v>
      </c>
    </row>
    <row r="158" spans="1:17" ht="11.45" customHeight="1" x14ac:dyDescent="0.25">
      <c r="A158" s="62" t="s">
        <v>59</v>
      </c>
      <c r="B158" s="70">
        <v>0.16395322287412301</v>
      </c>
      <c r="C158" s="70">
        <v>0.1642180897379534</v>
      </c>
      <c r="D158" s="70">
        <v>0.16529979076886017</v>
      </c>
      <c r="E158" s="70">
        <v>0.16577002850640796</v>
      </c>
      <c r="F158" s="70">
        <v>0.16528143405330861</v>
      </c>
      <c r="G158" s="70">
        <v>0.16563782670957103</v>
      </c>
      <c r="H158" s="70">
        <v>0.16539497645110776</v>
      </c>
      <c r="I158" s="70">
        <v>0.16388882126776683</v>
      </c>
      <c r="J158" s="70">
        <v>0.16351430407478121</v>
      </c>
      <c r="K158" s="70">
        <v>0.16461796790794392</v>
      </c>
      <c r="L158" s="70">
        <v>0.16437491970605</v>
      </c>
      <c r="M158" s="70">
        <v>0.16406722054624537</v>
      </c>
      <c r="N158" s="70">
        <v>0.16410339124721365</v>
      </c>
      <c r="O158" s="70">
        <v>0.1637654330047966</v>
      </c>
      <c r="P158" s="70">
        <v>0.16276029315363696</v>
      </c>
      <c r="Q158" s="70">
        <v>0.16208614807872543</v>
      </c>
    </row>
    <row r="159" spans="1:17" ht="11.45" customHeight="1" x14ac:dyDescent="0.25">
      <c r="A159" s="62" t="s">
        <v>58</v>
      </c>
      <c r="B159" s="70">
        <v>0.20189407781870639</v>
      </c>
      <c r="C159" s="70">
        <v>0.20193030358885339</v>
      </c>
      <c r="D159" s="70">
        <v>0.2028651244986788</v>
      </c>
      <c r="E159" s="70">
        <v>0.20310565129445526</v>
      </c>
      <c r="F159" s="70">
        <v>0.20263486365868366</v>
      </c>
      <c r="G159" s="70">
        <v>0.20333556673752284</v>
      </c>
      <c r="H159" s="70">
        <v>0.2020514613590951</v>
      </c>
      <c r="I159" s="70">
        <v>0.20099171306454205</v>
      </c>
      <c r="J159" s="70">
        <v>0.20096888612610742</v>
      </c>
      <c r="K159" s="70">
        <v>0.20405448669950213</v>
      </c>
      <c r="L159" s="70">
        <v>0.20351748847215884</v>
      </c>
      <c r="M159" s="70">
        <v>0.20222406684868421</v>
      </c>
      <c r="N159" s="70">
        <v>0.20353012715750299</v>
      </c>
      <c r="O159" s="70">
        <v>0.20305171186378682</v>
      </c>
      <c r="P159" s="70">
        <v>0.20467372959145783</v>
      </c>
      <c r="Q159" s="70">
        <v>0.2034946322703387</v>
      </c>
    </row>
    <row r="160" spans="1:17" ht="11.45" customHeight="1" x14ac:dyDescent="0.25">
      <c r="A160" s="62" t="s">
        <v>57</v>
      </c>
      <c r="B160" s="70">
        <v>0.16395322287412301</v>
      </c>
      <c r="C160" s="70">
        <v>0.1642180897379534</v>
      </c>
      <c r="D160" s="70">
        <v>0.16529979076886017</v>
      </c>
      <c r="E160" s="70">
        <v>0.16577002850640796</v>
      </c>
      <c r="F160" s="70">
        <v>0.16528143405330861</v>
      </c>
      <c r="G160" s="70">
        <v>0.16563782670957103</v>
      </c>
      <c r="H160" s="70">
        <v>0.16539497645110776</v>
      </c>
      <c r="I160" s="70">
        <v>0.16388882126776683</v>
      </c>
      <c r="J160" s="70">
        <v>0.16351430407478121</v>
      </c>
      <c r="K160" s="70">
        <v>0.16461796790794392</v>
      </c>
      <c r="L160" s="70">
        <v>0.16437491970605</v>
      </c>
      <c r="M160" s="70">
        <v>0.16406722054624537</v>
      </c>
      <c r="N160" s="70">
        <v>0.16410339124721365</v>
      </c>
      <c r="O160" s="70">
        <v>0.1637654330047966</v>
      </c>
      <c r="P160" s="70">
        <v>0.16276029315363696</v>
      </c>
      <c r="Q160" s="70">
        <v>0.16208614807872546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>
        <v>0.15915678390745303</v>
      </c>
      <c r="F161" s="70">
        <v>0.15932372465211259</v>
      </c>
      <c r="G161" s="70">
        <v>0.16030724033486274</v>
      </c>
      <c r="H161" s="70">
        <v>0.16071379806585012</v>
      </c>
      <c r="I161" s="70">
        <v>0.15988856974125493</v>
      </c>
      <c r="J161" s="70">
        <v>0.15952319388543526</v>
      </c>
      <c r="K161" s="70">
        <v>0.16124362682475912</v>
      </c>
      <c r="L161" s="70">
        <v>0.16111997080097967</v>
      </c>
      <c r="M161" s="70">
        <v>0.16146294794633342</v>
      </c>
      <c r="N161" s="70">
        <v>0.16214585401383952</v>
      </c>
      <c r="O161" s="70">
        <v>0.1624604927624653</v>
      </c>
      <c r="P161" s="70">
        <v>0.1621105307129567</v>
      </c>
      <c r="Q161" s="70">
        <v>0.16208614807872546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 t="s">
        <v>181</v>
      </c>
      <c r="J162" s="70" t="s">
        <v>181</v>
      </c>
      <c r="K162" s="70" t="s">
        <v>181</v>
      </c>
      <c r="L162" s="70">
        <v>0.20572827147472716</v>
      </c>
      <c r="M162" s="70">
        <v>0.20572693544102869</v>
      </c>
      <c r="N162" s="70">
        <v>0.20570508540744192</v>
      </c>
      <c r="O162" s="70">
        <v>0.20570458114637974</v>
      </c>
      <c r="P162" s="70">
        <v>0.20566396804222184</v>
      </c>
      <c r="Q162" s="70">
        <v>0.20564300622347656</v>
      </c>
    </row>
    <row r="163" spans="1:17" ht="11.45" customHeight="1" x14ac:dyDescent="0.25">
      <c r="A163" s="19" t="s">
        <v>24</v>
      </c>
      <c r="B163" s="21">
        <f t="shared" ref="B163" si="187">IF(B26=0,0,B26/B53)</f>
        <v>7.620567448169699</v>
      </c>
      <c r="C163" s="21">
        <f t="shared" ref="C163:Q163" si="188">IF(C26=0,0,C26/C53)</f>
        <v>7.6827406067540105</v>
      </c>
      <c r="D163" s="21">
        <f t="shared" si="188"/>
        <v>7.3403473098807721</v>
      </c>
      <c r="E163" s="21">
        <f t="shared" si="188"/>
        <v>7.3786550951642438</v>
      </c>
      <c r="F163" s="21">
        <f t="shared" si="188"/>
        <v>8.0020208805773763</v>
      </c>
      <c r="G163" s="21">
        <f t="shared" si="188"/>
        <v>7.7555408140569675</v>
      </c>
      <c r="H163" s="21">
        <f t="shared" si="188"/>
        <v>7.7571855625879174</v>
      </c>
      <c r="I163" s="21">
        <f t="shared" si="188"/>
        <v>8.0334362381490045</v>
      </c>
      <c r="J163" s="21">
        <f t="shared" si="188"/>
        <v>8.2227607396344187</v>
      </c>
      <c r="K163" s="21">
        <f t="shared" si="188"/>
        <v>8.0080515808786554</v>
      </c>
      <c r="L163" s="21">
        <f t="shared" si="188"/>
        <v>9.0326353923634493</v>
      </c>
      <c r="M163" s="21">
        <f t="shared" si="188"/>
        <v>8.8515348026340135</v>
      </c>
      <c r="N163" s="21">
        <f t="shared" si="188"/>
        <v>8.8733357005464324</v>
      </c>
      <c r="O163" s="21">
        <f t="shared" si="188"/>
        <v>9.3892159339168231</v>
      </c>
      <c r="P163" s="21">
        <f t="shared" si="188"/>
        <v>9.2781531260210315</v>
      </c>
      <c r="Q163" s="21">
        <f t="shared" si="188"/>
        <v>9.1057507628317698</v>
      </c>
    </row>
    <row r="164" spans="1:17" ht="11.45" customHeight="1" x14ac:dyDescent="0.25">
      <c r="A164" s="17" t="s">
        <v>23</v>
      </c>
      <c r="B164" s="20">
        <f t="shared" ref="B164" si="189">IF(B27=0,0,B27/B54)</f>
        <v>6.4073547338480292</v>
      </c>
      <c r="C164" s="20">
        <f t="shared" ref="C164:Q164" si="190">IF(C27=0,0,C27/C54)</f>
        <v>6.3862793572311496</v>
      </c>
      <c r="D164" s="20">
        <f t="shared" si="190"/>
        <v>5.9500491642084565</v>
      </c>
      <c r="E164" s="20">
        <f t="shared" si="190"/>
        <v>6.0301650540694363</v>
      </c>
      <c r="F164" s="20">
        <f t="shared" si="190"/>
        <v>6.5847885137757078</v>
      </c>
      <c r="G164" s="20">
        <f t="shared" si="190"/>
        <v>6.2186400937866351</v>
      </c>
      <c r="H164" s="20">
        <f t="shared" si="190"/>
        <v>6.0945361635220126</v>
      </c>
      <c r="I164" s="20">
        <f t="shared" si="190"/>
        <v>6.3400826446280991</v>
      </c>
      <c r="J164" s="20">
        <f t="shared" si="190"/>
        <v>6.6093330580218872</v>
      </c>
      <c r="K164" s="20">
        <f t="shared" si="190"/>
        <v>6.5001037129226305</v>
      </c>
      <c r="L164" s="20">
        <f t="shared" si="190"/>
        <v>7.3596083231334148</v>
      </c>
      <c r="M164" s="20">
        <f t="shared" si="190"/>
        <v>7.2047992397243998</v>
      </c>
      <c r="N164" s="20">
        <f t="shared" si="190"/>
        <v>7.197140707298721</v>
      </c>
      <c r="O164" s="20">
        <f t="shared" si="190"/>
        <v>7.8874236874236878</v>
      </c>
      <c r="P164" s="20">
        <f t="shared" si="190"/>
        <v>7.7178750897343864</v>
      </c>
      <c r="Q164" s="20">
        <f t="shared" si="190"/>
        <v>7.5392547457229906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14.024477182889743</v>
      </c>
      <c r="E165" s="69">
        <f t="shared" si="192"/>
        <v>13.971620963519552</v>
      </c>
      <c r="F165" s="69">
        <f t="shared" si="192"/>
        <v>13.815001650654263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13.619716537018858</v>
      </c>
      <c r="L165" s="69">
        <f t="shared" si="192"/>
        <v>14.062772807292546</v>
      </c>
      <c r="M165" s="69">
        <f t="shared" si="192"/>
        <v>14.013755325623857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14007.526393250184</v>
      </c>
      <c r="C167" s="68">
        <f t="shared" ref="C167:Q167" si="194">IF(C30=0,"",C30*1000000/C84)</f>
        <v>13902.280626212249</v>
      </c>
      <c r="D167" s="68">
        <f t="shared" si="194"/>
        <v>13823.575191479027</v>
      </c>
      <c r="E167" s="68">
        <f t="shared" si="194"/>
        <v>13759.462329209893</v>
      </c>
      <c r="F167" s="68">
        <f t="shared" si="194"/>
        <v>13993.074818568015</v>
      </c>
      <c r="G167" s="68">
        <f t="shared" si="194"/>
        <v>13714.445168837086</v>
      </c>
      <c r="H167" s="68">
        <f t="shared" si="194"/>
        <v>13494.609041416392</v>
      </c>
      <c r="I167" s="68">
        <f t="shared" si="194"/>
        <v>13398.261156353232</v>
      </c>
      <c r="J167" s="68">
        <f t="shared" si="194"/>
        <v>13007.347831632695</v>
      </c>
      <c r="K167" s="68">
        <f t="shared" si="194"/>
        <v>12593.196796258911</v>
      </c>
      <c r="L167" s="68">
        <f t="shared" si="194"/>
        <v>12428.449997916676</v>
      </c>
      <c r="M167" s="68">
        <f t="shared" si="194"/>
        <v>12364.520190705211</v>
      </c>
      <c r="N167" s="68">
        <f t="shared" si="194"/>
        <v>12099.723039722323</v>
      </c>
      <c r="O167" s="68">
        <f t="shared" si="194"/>
        <v>12040.215265119386</v>
      </c>
      <c r="P167" s="68">
        <f t="shared" si="194"/>
        <v>11933.421327948239</v>
      </c>
      <c r="Q167" s="68">
        <f t="shared" si="194"/>
        <v>12039.05864193154</v>
      </c>
    </row>
    <row r="168" spans="1:17" ht="11.45" customHeight="1" x14ac:dyDescent="0.25">
      <c r="A168" s="25" t="s">
        <v>39</v>
      </c>
      <c r="B168" s="66">
        <f t="shared" si="193"/>
        <v>12656.020695543923</v>
      </c>
      <c r="C168" s="66">
        <f t="shared" ref="C168:Q168" si="195">IF(C31=0,"",C31*1000000/C85)</f>
        <v>12490.55748454591</v>
      </c>
      <c r="D168" s="66">
        <f t="shared" si="195"/>
        <v>12391.423416191481</v>
      </c>
      <c r="E168" s="66">
        <f t="shared" si="195"/>
        <v>12274.422309557256</v>
      </c>
      <c r="F168" s="66">
        <f t="shared" si="195"/>
        <v>12438.841307542989</v>
      </c>
      <c r="G168" s="66">
        <f t="shared" si="195"/>
        <v>12159.774570845997</v>
      </c>
      <c r="H168" s="66">
        <f t="shared" si="195"/>
        <v>11907.440015994101</v>
      </c>
      <c r="I168" s="66">
        <f t="shared" si="195"/>
        <v>11828.906589211896</v>
      </c>
      <c r="J168" s="66">
        <f t="shared" si="195"/>
        <v>11416.725261209693</v>
      </c>
      <c r="K168" s="66">
        <f t="shared" si="195"/>
        <v>11167.116137299041</v>
      </c>
      <c r="L168" s="66">
        <f t="shared" si="195"/>
        <v>11057.055416478237</v>
      </c>
      <c r="M168" s="66">
        <f t="shared" si="195"/>
        <v>10940.042250267406</v>
      </c>
      <c r="N168" s="66">
        <f t="shared" si="195"/>
        <v>10774.603172047653</v>
      </c>
      <c r="O168" s="66">
        <f t="shared" si="195"/>
        <v>10696.535456527896</v>
      </c>
      <c r="P168" s="66">
        <f t="shared" si="195"/>
        <v>10660.879384417623</v>
      </c>
      <c r="Q168" s="66">
        <f t="shared" si="195"/>
        <v>10723.548091735964</v>
      </c>
    </row>
    <row r="169" spans="1:17" ht="11.45" customHeight="1" x14ac:dyDescent="0.25">
      <c r="A169" s="23" t="s">
        <v>30</v>
      </c>
      <c r="B169" s="65">
        <f t="shared" si="193"/>
        <v>3054.4223646810242</v>
      </c>
      <c r="C169" s="65">
        <f t="shared" ref="C169:Q169" si="196">IF(C32=0,"",C32*1000000/C86)</f>
        <v>3194.3973242126085</v>
      </c>
      <c r="D169" s="65">
        <f t="shared" si="196"/>
        <v>3186.8629021035781</v>
      </c>
      <c r="E169" s="65">
        <f t="shared" si="196"/>
        <v>3171.0562710388353</v>
      </c>
      <c r="F169" s="65">
        <f t="shared" si="196"/>
        <v>2962.9288021863113</v>
      </c>
      <c r="G169" s="65">
        <f t="shared" si="196"/>
        <v>2881.3093348408638</v>
      </c>
      <c r="H169" s="65">
        <f t="shared" si="196"/>
        <v>2687.5208549316794</v>
      </c>
      <c r="I169" s="65">
        <f t="shared" si="196"/>
        <v>2766.0620968768835</v>
      </c>
      <c r="J169" s="65">
        <f t="shared" si="196"/>
        <v>2801.2306334443451</v>
      </c>
      <c r="K169" s="65">
        <f t="shared" si="196"/>
        <v>2746.4392499837572</v>
      </c>
      <c r="L169" s="65">
        <f t="shared" si="196"/>
        <v>2666.2194928220601</v>
      </c>
      <c r="M169" s="65">
        <f t="shared" si="196"/>
        <v>2666.7472337203667</v>
      </c>
      <c r="N169" s="65">
        <f t="shared" si="196"/>
        <v>2550.2594796879148</v>
      </c>
      <c r="O169" s="65">
        <f t="shared" si="196"/>
        <v>2510.3430790025645</v>
      </c>
      <c r="P169" s="65">
        <f t="shared" si="196"/>
        <v>2395.3328409169776</v>
      </c>
      <c r="Q169" s="65">
        <f t="shared" si="196"/>
        <v>2434.5117501516838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14054.184946187739</v>
      </c>
      <c r="C170" s="63">
        <f t="shared" ref="C170:Q170" si="198">IF(C33=0,"",C33*1000000/C87)</f>
        <v>13793.446744476254</v>
      </c>
      <c r="D170" s="63">
        <f t="shared" si="198"/>
        <v>13699.262136964009</v>
      </c>
      <c r="E170" s="63">
        <f t="shared" si="198"/>
        <v>13558.500160540993</v>
      </c>
      <c r="F170" s="63">
        <f t="shared" si="198"/>
        <v>13800.798681119542</v>
      </c>
      <c r="G170" s="63">
        <f t="shared" si="198"/>
        <v>13572.976672968178</v>
      </c>
      <c r="H170" s="63">
        <f t="shared" si="198"/>
        <v>13507.620173052635</v>
      </c>
      <c r="I170" s="63">
        <f t="shared" si="198"/>
        <v>13485.145178998357</v>
      </c>
      <c r="J170" s="63">
        <f t="shared" si="198"/>
        <v>13075.766822156624</v>
      </c>
      <c r="K170" s="63">
        <f t="shared" si="198"/>
        <v>12857.841958938159</v>
      </c>
      <c r="L170" s="63">
        <f t="shared" si="198"/>
        <v>12813.497354425857</v>
      </c>
      <c r="M170" s="63">
        <f t="shared" si="198"/>
        <v>12693.349287387175</v>
      </c>
      <c r="N170" s="63">
        <f t="shared" si="198"/>
        <v>12520.830385437206</v>
      </c>
      <c r="O170" s="63">
        <f t="shared" si="198"/>
        <v>12441.563275011045</v>
      </c>
      <c r="P170" s="63">
        <f t="shared" si="198"/>
        <v>12443.70793301808</v>
      </c>
      <c r="Q170" s="63">
        <f t="shared" si="198"/>
        <v>12528.845733275366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11872.543418301037</v>
      </c>
      <c r="C171" s="64">
        <f t="shared" ref="C171:Q171" si="200">IF(C34=0,"",C34*1000000/C88)</f>
        <v>11982.304893765318</v>
      </c>
      <c r="D171" s="64">
        <f t="shared" si="200"/>
        <v>11864.617645973478</v>
      </c>
      <c r="E171" s="64">
        <f t="shared" si="200"/>
        <v>11635.206744663777</v>
      </c>
      <c r="F171" s="64">
        <f t="shared" si="200"/>
        <v>11583.782332412326</v>
      </c>
      <c r="G171" s="64">
        <f t="shared" si="200"/>
        <v>11370.50860514436</v>
      </c>
      <c r="H171" s="64">
        <f t="shared" si="200"/>
        <v>11430.515846746255</v>
      </c>
      <c r="I171" s="64">
        <f t="shared" si="200"/>
        <v>11180.406510715626</v>
      </c>
      <c r="J171" s="64">
        <f t="shared" si="200"/>
        <v>10918.663429762921</v>
      </c>
      <c r="K171" s="64">
        <f t="shared" si="200"/>
        <v>10621.383544179049</v>
      </c>
      <c r="L171" s="64">
        <f t="shared" si="200"/>
        <v>10649.76518438884</v>
      </c>
      <c r="M171" s="64">
        <f t="shared" si="200"/>
        <v>10791.96726795661</v>
      </c>
      <c r="N171" s="64">
        <f t="shared" si="200"/>
        <v>10184.267610389148</v>
      </c>
      <c r="O171" s="64">
        <f t="shared" si="200"/>
        <v>10203.958945758202</v>
      </c>
      <c r="P171" s="64">
        <f t="shared" si="200"/>
        <v>9927.5091022656707</v>
      </c>
      <c r="Q171" s="64">
        <f t="shared" si="200"/>
        <v>10204.510305374393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26063.810820741855</v>
      </c>
      <c r="C172" s="64">
        <f t="shared" ref="C172:Q172" si="202">IF(C35=0,"",C35*1000000/C89)</f>
        <v>23251.72060744583</v>
      </c>
      <c r="D172" s="64">
        <f t="shared" si="202"/>
        <v>23154.617937626681</v>
      </c>
      <c r="E172" s="64">
        <f t="shared" si="202"/>
        <v>23311.194011486456</v>
      </c>
      <c r="F172" s="64">
        <f t="shared" si="202"/>
        <v>24743.279334459337</v>
      </c>
      <c r="G172" s="64">
        <f t="shared" si="202"/>
        <v>24137.342449724652</v>
      </c>
      <c r="H172" s="64">
        <f t="shared" si="202"/>
        <v>23094.431616298014</v>
      </c>
      <c r="I172" s="64">
        <f t="shared" si="202"/>
        <v>23884.16601530795</v>
      </c>
      <c r="J172" s="64">
        <f t="shared" si="202"/>
        <v>22801.281659430973</v>
      </c>
      <c r="K172" s="64">
        <f t="shared" si="202"/>
        <v>23073.319867249513</v>
      </c>
      <c r="L172" s="64">
        <f t="shared" si="202"/>
        <v>22888.792126297179</v>
      </c>
      <c r="M172" s="64">
        <f t="shared" si="202"/>
        <v>21490.420359398315</v>
      </c>
      <c r="N172" s="64">
        <f t="shared" si="202"/>
        <v>23409.154926906293</v>
      </c>
      <c r="O172" s="64">
        <f t="shared" si="202"/>
        <v>23087.143266342162</v>
      </c>
      <c r="P172" s="64">
        <f t="shared" si="202"/>
        <v>24626.31606137432</v>
      </c>
      <c r="Q172" s="64">
        <f t="shared" si="202"/>
        <v>23901.420194708797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16460.491259938808</v>
      </c>
      <c r="C173" s="64">
        <f t="shared" ref="C173:Q173" si="204">IF(C36=0,"",C36*1000000/C90)</f>
        <v>15980.189082642495</v>
      </c>
      <c r="D173" s="64">
        <f t="shared" si="204"/>
        <v>15708.551211018468</v>
      </c>
      <c r="E173" s="64">
        <f t="shared" si="204"/>
        <v>15385.264137658167</v>
      </c>
      <c r="F173" s="64">
        <f t="shared" si="204"/>
        <v>15832.407548213589</v>
      </c>
      <c r="G173" s="64">
        <f t="shared" si="204"/>
        <v>15602.093108628902</v>
      </c>
      <c r="H173" s="64">
        <f t="shared" si="204"/>
        <v>15369.523938568787</v>
      </c>
      <c r="I173" s="64">
        <f t="shared" si="204"/>
        <v>15190.765780289719</v>
      </c>
      <c r="J173" s="64">
        <f t="shared" si="204"/>
        <v>14855.476646832982</v>
      </c>
      <c r="K173" s="64">
        <f t="shared" si="204"/>
        <v>14451.10907582704</v>
      </c>
      <c r="L173" s="64">
        <f t="shared" si="204"/>
        <v>14256.219894195594</v>
      </c>
      <c r="M173" s="64">
        <f t="shared" si="204"/>
        <v>13976.13176178281</v>
      </c>
      <c r="N173" s="64">
        <f t="shared" si="204"/>
        <v>13640.345134398118</v>
      </c>
      <c r="O173" s="64">
        <f t="shared" si="204"/>
        <v>13415.531911478854</v>
      </c>
      <c r="P173" s="64">
        <f t="shared" si="204"/>
        <v>13285.1090085786</v>
      </c>
      <c r="Q173" s="64">
        <f t="shared" si="204"/>
        <v>13515.72176975026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>
        <f t="shared" si="206"/>
        <v>19189.880308423883</v>
      </c>
      <c r="M174" s="64">
        <f t="shared" si="206"/>
        <v>18812.861871790501</v>
      </c>
      <c r="N174" s="64">
        <f t="shared" si="206"/>
        <v>18360.869321415692</v>
      </c>
      <c r="O174" s="64">
        <f t="shared" si="206"/>
        <v>18058.254822509978</v>
      </c>
      <c r="P174" s="64">
        <f t="shared" si="206"/>
        <v>17882.696370500405</v>
      </c>
      <c r="Q174" s="64">
        <f t="shared" si="206"/>
        <v>17832.857706445113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>
        <f t="shared" si="208"/>
        <v>10872.043864183946</v>
      </c>
      <c r="O175" s="64">
        <f t="shared" si="208"/>
        <v>10683.749794986357</v>
      </c>
      <c r="P175" s="64">
        <f t="shared" si="208"/>
        <v>10376.657298521131</v>
      </c>
      <c r="Q175" s="64">
        <f t="shared" si="208"/>
        <v>10635.685337121466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16249.33133432817</v>
      </c>
      <c r="M176" s="64">
        <f t="shared" si="210"/>
        <v>16259.789267894228</v>
      </c>
      <c r="N176" s="64">
        <f t="shared" si="210"/>
        <v>16297.544882216849</v>
      </c>
      <c r="O176" s="64">
        <f t="shared" si="210"/>
        <v>16315.63431436979</v>
      </c>
      <c r="P176" s="64">
        <f t="shared" si="210"/>
        <v>16333.615907765663</v>
      </c>
      <c r="Q176" s="64">
        <f t="shared" si="210"/>
        <v>16355.328184150927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53029.687983980672</v>
      </c>
      <c r="C177" s="63">
        <f t="shared" ref="C177:Q177" si="212">IF(C40=0,"",C40*1000000/C94)</f>
        <v>52027.443046881861</v>
      </c>
      <c r="D177" s="63">
        <f t="shared" si="212"/>
        <v>52187.971793809767</v>
      </c>
      <c r="E177" s="63">
        <f t="shared" si="212"/>
        <v>51177.297487260585</v>
      </c>
      <c r="F177" s="63">
        <f t="shared" si="212"/>
        <v>50805.731655824617</v>
      </c>
      <c r="G177" s="63">
        <f t="shared" si="212"/>
        <v>51816.639601835777</v>
      </c>
      <c r="H177" s="63">
        <f t="shared" si="212"/>
        <v>52818.006957687961</v>
      </c>
      <c r="I177" s="63">
        <f t="shared" si="212"/>
        <v>53858.921161825718</v>
      </c>
      <c r="J177" s="63">
        <f t="shared" si="212"/>
        <v>54960.430826032243</v>
      </c>
      <c r="K177" s="63">
        <f t="shared" si="212"/>
        <v>56142.383408947448</v>
      </c>
      <c r="L177" s="63">
        <f t="shared" si="212"/>
        <v>57363.533425857488</v>
      </c>
      <c r="M177" s="63">
        <f t="shared" si="212"/>
        <v>58443.073211693314</v>
      </c>
      <c r="N177" s="63">
        <f t="shared" si="212"/>
        <v>59557.885452301431</v>
      </c>
      <c r="O177" s="63">
        <f t="shared" si="212"/>
        <v>60625.607187850044</v>
      </c>
      <c r="P177" s="63">
        <f t="shared" si="212"/>
        <v>61698.570245030278</v>
      </c>
      <c r="Q177" s="63">
        <f t="shared" si="212"/>
        <v>62852.974887985816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53185.196973258826</v>
      </c>
      <c r="C178" s="67">
        <f t="shared" ref="C178:Q178" si="214">IF(C41=0,"",C41*1000000/C95)</f>
        <v>51108.093592624042</v>
      </c>
      <c r="D178" s="67">
        <f t="shared" si="214"/>
        <v>50268.316751828293</v>
      </c>
      <c r="E178" s="67">
        <f t="shared" si="214"/>
        <v>48281.021176929127</v>
      </c>
      <c r="F178" s="67">
        <f t="shared" si="214"/>
        <v>46973.552390006735</v>
      </c>
      <c r="G178" s="67">
        <f t="shared" si="214"/>
        <v>47015.124970430305</v>
      </c>
      <c r="H178" s="67">
        <f t="shared" si="214"/>
        <v>47029.008847744481</v>
      </c>
      <c r="I178" s="67">
        <f t="shared" si="214"/>
        <v>47061.425362787973</v>
      </c>
      <c r="J178" s="67">
        <f t="shared" si="214"/>
        <v>47129.953074057848</v>
      </c>
      <c r="K178" s="67">
        <f t="shared" si="214"/>
        <v>47249.758029255798</v>
      </c>
      <c r="L178" s="67">
        <f t="shared" si="214"/>
        <v>47381.817808563144</v>
      </c>
      <c r="M178" s="67">
        <f t="shared" si="214"/>
        <v>47371.109273139919</v>
      </c>
      <c r="N178" s="67">
        <f t="shared" si="214"/>
        <v>47372.894282138303</v>
      </c>
      <c r="O178" s="67">
        <f t="shared" si="214"/>
        <v>47318.658092941034</v>
      </c>
      <c r="P178" s="67">
        <f t="shared" si="214"/>
        <v>47253.30583310208</v>
      </c>
      <c r="Q178" s="67">
        <f t="shared" si="214"/>
        <v>47237.32544844965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53426.61983184659</v>
      </c>
      <c r="C179" s="67">
        <f t="shared" ref="C179:Q179" si="216">IF(C42=0,"",C42*1000000/C96)</f>
        <v>52394.28076685845</v>
      </c>
      <c r="D179" s="67">
        <f t="shared" si="216"/>
        <v>52513.067342694434</v>
      </c>
      <c r="E179" s="67">
        <f t="shared" si="216"/>
        <v>51472.204490362426</v>
      </c>
      <c r="F179" s="67">
        <f t="shared" si="216"/>
        <v>51058.900850619488</v>
      </c>
      <c r="G179" s="67">
        <f t="shared" si="216"/>
        <v>52157.836763366227</v>
      </c>
      <c r="H179" s="67">
        <f t="shared" si="216"/>
        <v>53140.159436869653</v>
      </c>
      <c r="I179" s="67">
        <f t="shared" si="216"/>
        <v>54178.954799915846</v>
      </c>
      <c r="J179" s="67">
        <f t="shared" si="216"/>
        <v>55308.321700375949</v>
      </c>
      <c r="K179" s="67">
        <f t="shared" si="216"/>
        <v>56535.844665034929</v>
      </c>
      <c r="L179" s="67">
        <f t="shared" si="216"/>
        <v>57796.929144989896</v>
      </c>
      <c r="M179" s="67">
        <f t="shared" si="216"/>
        <v>58966.116872065344</v>
      </c>
      <c r="N179" s="67">
        <f t="shared" si="216"/>
        <v>60216.201022444293</v>
      </c>
      <c r="O179" s="67">
        <f t="shared" si="216"/>
        <v>61408.380290384805</v>
      </c>
      <c r="P179" s="67">
        <f t="shared" si="216"/>
        <v>62625.417679427992</v>
      </c>
      <c r="Q179" s="67">
        <f t="shared" si="216"/>
        <v>63842.306651875435</v>
      </c>
    </row>
    <row r="180" spans="1:17" ht="11.45" customHeight="1" x14ac:dyDescent="0.25">
      <c r="A180" s="62" t="s">
        <v>57</v>
      </c>
      <c r="B180" s="67">
        <f t="shared" ref="B180" si="217">IF(B43=0,"",B43*1000000/B97)</f>
        <v>29317.574385531461</v>
      </c>
      <c r="C180" s="67">
        <f t="shared" ref="C180:Q180" si="218">IF(C43=0,"",C43*1000000/C97)</f>
        <v>28736.053061625094</v>
      </c>
      <c r="D180" s="67">
        <f t="shared" si="218"/>
        <v>28829.157463657393</v>
      </c>
      <c r="E180" s="67">
        <f t="shared" si="218"/>
        <v>28243.221118092195</v>
      </c>
      <c r="F180" s="67">
        <f t="shared" si="218"/>
        <v>27860.580974803477</v>
      </c>
      <c r="G180" s="67">
        <f t="shared" si="218"/>
        <v>28022.603879397044</v>
      </c>
      <c r="H180" s="67">
        <f t="shared" si="218"/>
        <v>28168.962288106864</v>
      </c>
      <c r="I180" s="67">
        <f t="shared" si="218"/>
        <v>28327.237814853463</v>
      </c>
      <c r="J180" s="67">
        <f t="shared" si="218"/>
        <v>28508.232287433089</v>
      </c>
      <c r="K180" s="67">
        <f t="shared" si="218"/>
        <v>28721.49221410061</v>
      </c>
      <c r="L180" s="67">
        <f t="shared" si="218"/>
        <v>28943.647406840108</v>
      </c>
      <c r="M180" s="67">
        <f t="shared" si="218"/>
        <v>29079.653313273888</v>
      </c>
      <c r="N180" s="67">
        <f t="shared" si="218"/>
        <v>29224.003996432268</v>
      </c>
      <c r="O180" s="67">
        <f t="shared" si="218"/>
        <v>29334.341867731699</v>
      </c>
      <c r="P180" s="67">
        <f t="shared" si="218"/>
        <v>29438.132493344416</v>
      </c>
      <c r="Q180" s="67">
        <f t="shared" si="218"/>
        <v>30473.848204593654</v>
      </c>
    </row>
    <row r="181" spans="1:17" ht="11.45" customHeight="1" x14ac:dyDescent="0.25">
      <c r="A181" s="62" t="s">
        <v>56</v>
      </c>
      <c r="B181" s="67">
        <f t="shared" ref="B181" si="219">IF(B44=0,"",B44*1000000/B98)</f>
        <v>49386.133515922738</v>
      </c>
      <c r="C181" s="67">
        <f t="shared" ref="C181:Q181" si="220">IF(C44=0,"",C44*1000000/C98)</f>
        <v>47927.274622253812</v>
      </c>
      <c r="D181" s="67">
        <f t="shared" si="220"/>
        <v>48388.692435594938</v>
      </c>
      <c r="E181" s="67">
        <f t="shared" si="220"/>
        <v>46935.860977261524</v>
      </c>
      <c r="F181" s="67">
        <f t="shared" si="220"/>
        <v>46116.946577712319</v>
      </c>
      <c r="G181" s="67">
        <f t="shared" si="220"/>
        <v>46614.76857909032</v>
      </c>
      <c r="H181" s="67">
        <f t="shared" si="220"/>
        <v>47090.202884242448</v>
      </c>
      <c r="I181" s="67">
        <f t="shared" si="220"/>
        <v>48550.621021385072</v>
      </c>
      <c r="J181" s="67">
        <f t="shared" si="220"/>
        <v>50094.69044861634</v>
      </c>
      <c r="K181" s="67">
        <f t="shared" si="220"/>
        <v>51743.911556537751</v>
      </c>
      <c r="L181" s="67">
        <f t="shared" si="220"/>
        <v>53460.911944688036</v>
      </c>
      <c r="M181" s="67">
        <f t="shared" si="220"/>
        <v>55068.491002687049</v>
      </c>
      <c r="N181" s="67">
        <f t="shared" si="220"/>
        <v>55615.819188992413</v>
      </c>
      <c r="O181" s="67">
        <f t="shared" si="220"/>
        <v>56102.167101684274</v>
      </c>
      <c r="P181" s="67">
        <f t="shared" si="220"/>
        <v>56579.383692071482</v>
      </c>
      <c r="Q181" s="67">
        <f t="shared" si="220"/>
        <v>58274.196313148204</v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54704.359906748461</v>
      </c>
      <c r="C182" s="67">
        <f t="shared" ref="C182:Q182" si="222">IF(C45=0,"",C45*1000000/C99)</f>
        <v>54756.574347664129</v>
      </c>
      <c r="D182" s="67">
        <f t="shared" si="222"/>
        <v>54765.009460889712</v>
      </c>
      <c r="E182" s="67">
        <f t="shared" si="222"/>
        <v>54818.584924329291</v>
      </c>
      <c r="F182" s="67">
        <f t="shared" si="222"/>
        <v>54838.561301228176</v>
      </c>
      <c r="G182" s="67">
        <f t="shared" si="222"/>
        <v>54892.609795100987</v>
      </c>
      <c r="H182" s="67">
        <f t="shared" si="222"/>
        <v>54945.169496818402</v>
      </c>
      <c r="I182" s="67">
        <f t="shared" si="222"/>
        <v>54998.81083989235</v>
      </c>
      <c r="J182" s="67">
        <f t="shared" si="222"/>
        <v>55054.51275666272</v>
      </c>
      <c r="K182" s="67">
        <f t="shared" si="222"/>
        <v>55113.115148321471</v>
      </c>
      <c r="L182" s="67">
        <f t="shared" si="222"/>
        <v>55172.44262562193</v>
      </c>
      <c r="M182" s="67">
        <f t="shared" si="222"/>
        <v>55223.899399346214</v>
      </c>
      <c r="N182" s="67">
        <f t="shared" si="222"/>
        <v>55276.09829987197</v>
      </c>
      <c r="O182" s="67">
        <f t="shared" si="222"/>
        <v>55325.229232101468</v>
      </c>
      <c r="P182" s="67">
        <f t="shared" si="222"/>
        <v>55373.780135402609</v>
      </c>
      <c r="Q182" s="67">
        <f t="shared" si="222"/>
        <v>55425.128526180924</v>
      </c>
    </row>
    <row r="183" spans="1:17" ht="11.45" customHeight="1" x14ac:dyDescent="0.25">
      <c r="A183" s="25" t="s">
        <v>18</v>
      </c>
      <c r="B183" s="66">
        <f t="shared" si="221"/>
        <v>26225.693959026627</v>
      </c>
      <c r="C183" s="66">
        <f t="shared" ref="C183:Q183" si="223">IF(C46=0,"",C46*1000000/C100)</f>
        <v>26046.134983537362</v>
      </c>
      <c r="D183" s="66">
        <f t="shared" si="223"/>
        <v>25902.786856728508</v>
      </c>
      <c r="E183" s="66">
        <f t="shared" si="223"/>
        <v>26052.161925075365</v>
      </c>
      <c r="F183" s="66">
        <f t="shared" si="223"/>
        <v>26771.770331410749</v>
      </c>
      <c r="G183" s="66">
        <f t="shared" si="223"/>
        <v>26371.152647924642</v>
      </c>
      <c r="H183" s="66">
        <f t="shared" si="223"/>
        <v>27274.788182275559</v>
      </c>
      <c r="I183" s="66">
        <f t="shared" si="223"/>
        <v>27468.158818613636</v>
      </c>
      <c r="J183" s="66">
        <f t="shared" si="223"/>
        <v>27520.970301854868</v>
      </c>
      <c r="K183" s="66">
        <f t="shared" si="223"/>
        <v>25715.538936647426</v>
      </c>
      <c r="L183" s="66">
        <f t="shared" si="223"/>
        <v>25321.506345816659</v>
      </c>
      <c r="M183" s="66">
        <f t="shared" si="223"/>
        <v>26169.056484335793</v>
      </c>
      <c r="N183" s="66">
        <f t="shared" si="223"/>
        <v>25292.14507425846</v>
      </c>
      <c r="O183" s="66">
        <f t="shared" si="223"/>
        <v>25807.317190987134</v>
      </c>
      <c r="P183" s="66">
        <f t="shared" si="223"/>
        <v>25285.955668567054</v>
      </c>
      <c r="Q183" s="66">
        <f t="shared" si="223"/>
        <v>25932.965920908038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22091.969497793973</v>
      </c>
      <c r="C184" s="65">
        <f t="shared" ref="C184:Q184" si="225">IF(C47=0,"",C47*1000000/C101)</f>
        <v>22350.540840922513</v>
      </c>
      <c r="D184" s="65">
        <f t="shared" si="225"/>
        <v>22041.037991967165</v>
      </c>
      <c r="E184" s="65">
        <f t="shared" si="225"/>
        <v>22085.879155810042</v>
      </c>
      <c r="F184" s="65">
        <f t="shared" si="225"/>
        <v>22504.474070245251</v>
      </c>
      <c r="G184" s="65">
        <f t="shared" si="225"/>
        <v>22246.335825117814</v>
      </c>
      <c r="H184" s="65">
        <f t="shared" si="225"/>
        <v>23034.706882076396</v>
      </c>
      <c r="I184" s="65">
        <f t="shared" si="225"/>
        <v>23742.004538611727</v>
      </c>
      <c r="J184" s="65">
        <f t="shared" si="225"/>
        <v>23824.27335995427</v>
      </c>
      <c r="K184" s="65">
        <f t="shared" si="225"/>
        <v>22135.765808976601</v>
      </c>
      <c r="L184" s="65">
        <f t="shared" si="225"/>
        <v>22454.030862306066</v>
      </c>
      <c r="M184" s="65">
        <f t="shared" si="225"/>
        <v>23186.346466418629</v>
      </c>
      <c r="N184" s="65">
        <f t="shared" si="225"/>
        <v>22477.854383893908</v>
      </c>
      <c r="O184" s="65">
        <f t="shared" si="225"/>
        <v>22765.202116608678</v>
      </c>
      <c r="P184" s="65">
        <f t="shared" si="225"/>
        <v>21903.817452504736</v>
      </c>
      <c r="Q184" s="65">
        <f t="shared" si="225"/>
        <v>22543.256190737953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8361.2903411044063</v>
      </c>
      <c r="C185" s="64">
        <f t="shared" ref="C185:Q185" si="227">IF(C48=0,"",C48*1000000/C102)</f>
        <v>8294.0780038166013</v>
      </c>
      <c r="D185" s="64">
        <f t="shared" si="227"/>
        <v>8026.2295378448553</v>
      </c>
      <c r="E185" s="64">
        <f t="shared" si="227"/>
        <v>7913.0340448859106</v>
      </c>
      <c r="F185" s="64">
        <f t="shared" si="227"/>
        <v>8030.6876291045219</v>
      </c>
      <c r="G185" s="64">
        <f t="shared" si="227"/>
        <v>7944.6629476761991</v>
      </c>
      <c r="H185" s="64">
        <f t="shared" si="227"/>
        <v>8003.1604185393271</v>
      </c>
      <c r="I185" s="64">
        <f t="shared" si="227"/>
        <v>8377.7314837341346</v>
      </c>
      <c r="J185" s="64">
        <f t="shared" si="227"/>
        <v>8474.1148046842427</v>
      </c>
      <c r="K185" s="64">
        <f t="shared" si="227"/>
        <v>8193.8293227614013</v>
      </c>
      <c r="L185" s="64">
        <f t="shared" si="227"/>
        <v>8254.5865701432467</v>
      </c>
      <c r="M185" s="64">
        <f t="shared" si="227"/>
        <v>8332.2825970176491</v>
      </c>
      <c r="N185" s="64">
        <f t="shared" si="227"/>
        <v>8323.1038813797622</v>
      </c>
      <c r="O185" s="64">
        <f t="shared" si="227"/>
        <v>8409.3398819042559</v>
      </c>
      <c r="P185" s="64">
        <f t="shared" si="227"/>
        <v>8672.2298106944672</v>
      </c>
      <c r="Q185" s="64">
        <f t="shared" si="227"/>
        <v>8854.0829707641478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24241.317974210699</v>
      </c>
      <c r="C186" s="64">
        <f t="shared" ref="C186:Q186" si="229">IF(C49=0,"",C49*1000000/C103)</f>
        <v>24219.581628190961</v>
      </c>
      <c r="D186" s="64">
        <f t="shared" si="229"/>
        <v>23666.670736971148</v>
      </c>
      <c r="E186" s="64">
        <f t="shared" si="229"/>
        <v>23526.866604281116</v>
      </c>
      <c r="F186" s="64">
        <f t="shared" si="229"/>
        <v>23801.442868119011</v>
      </c>
      <c r="G186" s="64">
        <f t="shared" si="229"/>
        <v>23394.155654616588</v>
      </c>
      <c r="H186" s="64">
        <f t="shared" si="229"/>
        <v>24147.053732303226</v>
      </c>
      <c r="I186" s="64">
        <f t="shared" si="229"/>
        <v>24790.390578676877</v>
      </c>
      <c r="J186" s="64">
        <f t="shared" si="229"/>
        <v>24804.472790538886</v>
      </c>
      <c r="K186" s="64">
        <f t="shared" si="229"/>
        <v>22984.940613769882</v>
      </c>
      <c r="L186" s="64">
        <f t="shared" si="229"/>
        <v>23289.783700980948</v>
      </c>
      <c r="M186" s="64">
        <f t="shared" si="229"/>
        <v>24044.177619715592</v>
      </c>
      <c r="N186" s="64">
        <f t="shared" si="229"/>
        <v>23282.553427573512</v>
      </c>
      <c r="O186" s="64">
        <f t="shared" si="229"/>
        <v>23558.132043395482</v>
      </c>
      <c r="P186" s="64">
        <f t="shared" si="229"/>
        <v>22639.332130153314</v>
      </c>
      <c r="Q186" s="64">
        <f t="shared" si="229"/>
        <v>23302.866001529241</v>
      </c>
    </row>
    <row r="187" spans="1:17" ht="11.45" customHeight="1" x14ac:dyDescent="0.25">
      <c r="A187" s="62" t="s">
        <v>57</v>
      </c>
      <c r="B187" s="64">
        <f t="shared" ref="B187" si="230">IF(B50=0,"",B50*1000000/B104)</f>
        <v>8756.5814563005515</v>
      </c>
      <c r="C187" s="64">
        <f t="shared" ref="C187:Q187" si="231">IF(C50=0,"",C50*1000000/C104)</f>
        <v>8686.1915664248609</v>
      </c>
      <c r="D187" s="64">
        <f t="shared" si="231"/>
        <v>8405.6802081843161</v>
      </c>
      <c r="E187" s="64">
        <f t="shared" si="231"/>
        <v>8287.1332478296081</v>
      </c>
      <c r="F187" s="64">
        <f t="shared" si="231"/>
        <v>8410.3490616342406</v>
      </c>
      <c r="G187" s="64">
        <f t="shared" si="231"/>
        <v>8320.2574490423121</v>
      </c>
      <c r="H187" s="64">
        <f t="shared" si="231"/>
        <v>8381.5204655987836</v>
      </c>
      <c r="I187" s="64">
        <f t="shared" si="231"/>
        <v>8773.7998758026351</v>
      </c>
      <c r="J187" s="64">
        <f t="shared" si="231"/>
        <v>8874.7398463690552</v>
      </c>
      <c r="K187" s="64">
        <f t="shared" si="231"/>
        <v>8581.2034957163123</v>
      </c>
      <c r="L187" s="64">
        <f t="shared" si="231"/>
        <v>8644.8331227302515</v>
      </c>
      <c r="M187" s="64">
        <f t="shared" si="231"/>
        <v>8726.2023325532828</v>
      </c>
      <c r="N187" s="64">
        <f t="shared" si="231"/>
        <v>8716.5896809327241</v>
      </c>
      <c r="O187" s="64">
        <f t="shared" si="231"/>
        <v>8806.9026030119931</v>
      </c>
      <c r="P187" s="64">
        <f t="shared" si="231"/>
        <v>9082.2210026345638</v>
      </c>
      <c r="Q187" s="64">
        <f t="shared" si="231"/>
        <v>9272.6715125764877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>
        <f t="shared" si="233"/>
        <v>14957.132015076171</v>
      </c>
      <c r="F188" s="64">
        <f t="shared" si="233"/>
        <v>14878.935011416288</v>
      </c>
      <c r="G188" s="64">
        <f t="shared" si="233"/>
        <v>14428.075665859806</v>
      </c>
      <c r="H188" s="64">
        <f t="shared" si="233"/>
        <v>14246.503109746036</v>
      </c>
      <c r="I188" s="64">
        <f t="shared" si="233"/>
        <v>14617.968189681755</v>
      </c>
      <c r="J188" s="64">
        <f t="shared" si="233"/>
        <v>14786.143586852228</v>
      </c>
      <c r="K188" s="64">
        <f t="shared" si="233"/>
        <v>14013.974085556587</v>
      </c>
      <c r="L188" s="64">
        <f t="shared" si="233"/>
        <v>14067.833774406026</v>
      </c>
      <c r="M188" s="64">
        <f t="shared" si="233"/>
        <v>13919.053795035594</v>
      </c>
      <c r="N188" s="64">
        <f t="shared" si="233"/>
        <v>13628.399573801453</v>
      </c>
      <c r="O188" s="64">
        <f t="shared" si="233"/>
        <v>13496.938523032115</v>
      </c>
      <c r="P188" s="64">
        <f t="shared" si="233"/>
        <v>13643.253941774181</v>
      </c>
      <c r="Q188" s="64">
        <f t="shared" si="233"/>
        <v>13653.518809354671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>
        <f t="shared" si="235"/>
        <v>13346.583898234259</v>
      </c>
      <c r="M189" s="64">
        <f t="shared" si="235"/>
        <v>13347.017281383964</v>
      </c>
      <c r="N189" s="64">
        <f t="shared" si="235"/>
        <v>13354.107401116866</v>
      </c>
      <c r="O189" s="64">
        <f t="shared" si="235"/>
        <v>13354.271082191941</v>
      </c>
      <c r="P189" s="64">
        <f t="shared" si="235"/>
        <v>13367.461838265723</v>
      </c>
      <c r="Q189" s="64">
        <f t="shared" si="235"/>
        <v>13374.276158083248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51438.358766285804</v>
      </c>
      <c r="C190" s="63">
        <f t="shared" ref="C190:Q190" si="237">IF(C53=0,"",C53*1000000/C107)</f>
        <v>49742.153336368137</v>
      </c>
      <c r="D190" s="63">
        <f t="shared" si="237"/>
        <v>51953.891576334798</v>
      </c>
      <c r="E190" s="63">
        <f t="shared" si="237"/>
        <v>54510.168970095081</v>
      </c>
      <c r="F190" s="63">
        <f t="shared" si="237"/>
        <v>63285.408707656607</v>
      </c>
      <c r="G190" s="63">
        <f t="shared" si="237"/>
        <v>61984.31539959868</v>
      </c>
      <c r="H190" s="63">
        <f t="shared" si="237"/>
        <v>62952.442188180728</v>
      </c>
      <c r="I190" s="63">
        <f t="shared" si="237"/>
        <v>55901.934513471948</v>
      </c>
      <c r="J190" s="63">
        <f t="shared" si="237"/>
        <v>56194.159736064525</v>
      </c>
      <c r="K190" s="63">
        <f t="shared" si="237"/>
        <v>52781.549062066166</v>
      </c>
      <c r="L190" s="63">
        <f t="shared" si="237"/>
        <v>46849.709452887255</v>
      </c>
      <c r="M190" s="63">
        <f t="shared" si="237"/>
        <v>48706.464584122368</v>
      </c>
      <c r="N190" s="63">
        <f t="shared" si="237"/>
        <v>46092.781952285761</v>
      </c>
      <c r="O190" s="63">
        <f t="shared" si="237"/>
        <v>48331.565101384578</v>
      </c>
      <c r="P190" s="63">
        <f t="shared" si="237"/>
        <v>50202.76931438387</v>
      </c>
      <c r="Q190" s="63">
        <f t="shared" si="237"/>
        <v>50666.727562954795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47799.865981684161</v>
      </c>
      <c r="C191" s="67">
        <f t="shared" ref="C191:Q191" si="239">IF(C54=0,"",C54*1000000/C108)</f>
        <v>45793.316855035002</v>
      </c>
      <c r="D191" s="67">
        <f t="shared" si="239"/>
        <v>48066.925040173926</v>
      </c>
      <c r="E191" s="67">
        <f t="shared" si="239"/>
        <v>50784.260829351013</v>
      </c>
      <c r="F191" s="67">
        <f t="shared" si="239"/>
        <v>59574.861581496421</v>
      </c>
      <c r="G191" s="67">
        <f t="shared" si="239"/>
        <v>58006.165563514369</v>
      </c>
      <c r="H191" s="67">
        <f t="shared" si="239"/>
        <v>58847.34157597067</v>
      </c>
      <c r="I191" s="67">
        <f t="shared" si="239"/>
        <v>50923.782669079585</v>
      </c>
      <c r="J191" s="67">
        <f t="shared" si="239"/>
        <v>51166.377889532181</v>
      </c>
      <c r="K191" s="67">
        <f t="shared" si="239"/>
        <v>47902.466167206534</v>
      </c>
      <c r="L191" s="67">
        <f t="shared" si="239"/>
        <v>40764.394770980944</v>
      </c>
      <c r="M191" s="67">
        <f t="shared" si="239"/>
        <v>42867.618601429938</v>
      </c>
      <c r="N191" s="67">
        <f t="shared" si="239"/>
        <v>40059.883849446378</v>
      </c>
      <c r="O191" s="67">
        <f t="shared" si="239"/>
        <v>42365.428982298596</v>
      </c>
      <c r="P191" s="67">
        <f t="shared" si="239"/>
        <v>44240.011856619596</v>
      </c>
      <c r="Q191" s="67">
        <f t="shared" si="239"/>
        <v>44768.289740119399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20360.209945457307</v>
      </c>
      <c r="C195" s="66">
        <f t="shared" ref="C195:Q195" si="243">IF(C4=0,"",C4*1000000/C85)</f>
        <v>19937.078854338306</v>
      </c>
      <c r="D195" s="66">
        <f t="shared" si="243"/>
        <v>19716.874404881059</v>
      </c>
      <c r="E195" s="66">
        <f t="shared" si="243"/>
        <v>19591.744255848549</v>
      </c>
      <c r="F195" s="66">
        <f t="shared" si="243"/>
        <v>20084.603492437411</v>
      </c>
      <c r="G195" s="66">
        <f t="shared" si="243"/>
        <v>19378.222404482225</v>
      </c>
      <c r="H195" s="66">
        <f t="shared" si="243"/>
        <v>18708.356264007529</v>
      </c>
      <c r="I195" s="66">
        <f t="shared" si="243"/>
        <v>18362.450187020306</v>
      </c>
      <c r="J195" s="66">
        <f t="shared" si="243"/>
        <v>17657.699036349801</v>
      </c>
      <c r="K195" s="66">
        <f t="shared" si="243"/>
        <v>17106.889978387011</v>
      </c>
      <c r="L195" s="66">
        <f t="shared" si="243"/>
        <v>16587.491771703804</v>
      </c>
      <c r="M195" s="66">
        <f t="shared" si="243"/>
        <v>16364.260844210265</v>
      </c>
      <c r="N195" s="66">
        <f t="shared" si="243"/>
        <v>15544.383243687367</v>
      </c>
      <c r="O195" s="66">
        <f t="shared" si="243"/>
        <v>16028.367392389879</v>
      </c>
      <c r="P195" s="66">
        <f t="shared" si="243"/>
        <v>15894.676012514552</v>
      </c>
      <c r="Q195" s="66">
        <f t="shared" si="243"/>
        <v>15249.918464173412</v>
      </c>
    </row>
    <row r="196" spans="1:17" ht="11.45" customHeight="1" x14ac:dyDescent="0.25">
      <c r="A196" s="23" t="s">
        <v>30</v>
      </c>
      <c r="B196" s="65">
        <f t="shared" si="242"/>
        <v>3527.6967671683965</v>
      </c>
      <c r="C196" s="65">
        <f t="shared" ref="C196:Q196" si="244">IF(C5=0,"",C5*1000000/C86)</f>
        <v>3689.2897015739995</v>
      </c>
      <c r="D196" s="65">
        <f t="shared" si="244"/>
        <v>3679.9484576985742</v>
      </c>
      <c r="E196" s="65">
        <f t="shared" si="244"/>
        <v>3663.2339554288719</v>
      </c>
      <c r="F196" s="65">
        <f t="shared" si="244"/>
        <v>3423.261526387319</v>
      </c>
      <c r="G196" s="65">
        <f t="shared" si="244"/>
        <v>3325.9468620898165</v>
      </c>
      <c r="H196" s="65">
        <f t="shared" si="244"/>
        <v>3103.1187138502205</v>
      </c>
      <c r="I196" s="65">
        <f t="shared" si="244"/>
        <v>3198.9318380043132</v>
      </c>
      <c r="J196" s="65">
        <f t="shared" si="244"/>
        <v>3241.3089347634045</v>
      </c>
      <c r="K196" s="65">
        <f t="shared" si="244"/>
        <v>3179.4347773286295</v>
      </c>
      <c r="L196" s="65">
        <f t="shared" si="244"/>
        <v>3081.2651122973011</v>
      </c>
      <c r="M196" s="65">
        <f t="shared" si="244"/>
        <v>3079.1752763782401</v>
      </c>
      <c r="N196" s="65">
        <f t="shared" si="244"/>
        <v>2939.2473478433162</v>
      </c>
      <c r="O196" s="65">
        <f t="shared" si="244"/>
        <v>2891.8054585497321</v>
      </c>
      <c r="P196" s="65">
        <f t="shared" si="244"/>
        <v>2760.3231444399576</v>
      </c>
      <c r="Q196" s="65">
        <f t="shared" si="244"/>
        <v>2805.5322850871239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22244.419346559542</v>
      </c>
      <c r="C197" s="63">
        <f t="shared" ref="C197:Q197" si="246">IF(C6=0,"",C6*1000000/C87)</f>
        <v>21654.554797034427</v>
      </c>
      <c r="D197" s="63">
        <f t="shared" si="246"/>
        <v>21488.4075108094</v>
      </c>
      <c r="E197" s="63">
        <f t="shared" si="246"/>
        <v>21313.075068268216</v>
      </c>
      <c r="F197" s="63">
        <f t="shared" si="246"/>
        <v>21942.743335036452</v>
      </c>
      <c r="G197" s="63">
        <f t="shared" si="246"/>
        <v>21281.543667067413</v>
      </c>
      <c r="H197" s="63">
        <f t="shared" si="246"/>
        <v>20867.722188014512</v>
      </c>
      <c r="I197" s="63">
        <f t="shared" si="246"/>
        <v>20580.406180871341</v>
      </c>
      <c r="J197" s="63">
        <f t="shared" si="246"/>
        <v>19886.624594505636</v>
      </c>
      <c r="K197" s="63">
        <f t="shared" si="246"/>
        <v>19397.186360556174</v>
      </c>
      <c r="L197" s="63">
        <f t="shared" si="246"/>
        <v>18918.04276186107</v>
      </c>
      <c r="M197" s="63">
        <f t="shared" si="246"/>
        <v>18667.070344217413</v>
      </c>
      <c r="N197" s="63">
        <f t="shared" si="246"/>
        <v>17776.449881354612</v>
      </c>
      <c r="O197" s="63">
        <f t="shared" si="246"/>
        <v>18368.760574828499</v>
      </c>
      <c r="P197" s="63">
        <f t="shared" si="246"/>
        <v>18275.806860313984</v>
      </c>
      <c r="Q197" s="63">
        <f t="shared" si="246"/>
        <v>17460.653060007022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18456.754187802762</v>
      </c>
      <c r="C198" s="64">
        <f t="shared" ref="C198:Q198" si="248">IF(C7=0,"",C7*1000000/C88)</f>
        <v>18496.976063338414</v>
      </c>
      <c r="D198" s="64">
        <f t="shared" si="248"/>
        <v>18286.99595866114</v>
      </c>
      <c r="E198" s="64">
        <f t="shared" si="248"/>
        <v>17951.186957082915</v>
      </c>
      <c r="F198" s="64">
        <f t="shared" si="248"/>
        <v>18046.812425448807</v>
      </c>
      <c r="G198" s="64">
        <f t="shared" si="248"/>
        <v>17458.77407109948</v>
      </c>
      <c r="H198" s="64">
        <f t="shared" si="248"/>
        <v>17290.66571926693</v>
      </c>
      <c r="I198" s="64">
        <f t="shared" si="248"/>
        <v>16678.190931651756</v>
      </c>
      <c r="J198" s="64">
        <f t="shared" si="248"/>
        <v>16234.754248931484</v>
      </c>
      <c r="K198" s="64">
        <f t="shared" si="248"/>
        <v>15652.496194370726</v>
      </c>
      <c r="L198" s="64">
        <f t="shared" si="248"/>
        <v>15363.479680075152</v>
      </c>
      <c r="M198" s="64">
        <f t="shared" si="248"/>
        <v>15524.318232537802</v>
      </c>
      <c r="N198" s="64">
        <f t="shared" si="248"/>
        <v>14108.510235621432</v>
      </c>
      <c r="O198" s="64">
        <f t="shared" si="248"/>
        <v>14708.40305091657</v>
      </c>
      <c r="P198" s="64">
        <f t="shared" si="248"/>
        <v>14216.205970685018</v>
      </c>
      <c r="Q198" s="64">
        <f t="shared" si="248"/>
        <v>13882.348007932722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43755.279059552362</v>
      </c>
      <c r="C199" s="64">
        <f t="shared" ref="C199:Q199" si="250">IF(C8=0,"",C8*1000000/C89)</f>
        <v>38761.13145101734</v>
      </c>
      <c r="D199" s="64">
        <f t="shared" si="250"/>
        <v>38539.60176881709</v>
      </c>
      <c r="E199" s="64">
        <f t="shared" si="250"/>
        <v>38838.689353288661</v>
      </c>
      <c r="F199" s="64">
        <f t="shared" si="250"/>
        <v>41628.269333702221</v>
      </c>
      <c r="G199" s="64">
        <f t="shared" si="250"/>
        <v>40022.506823545002</v>
      </c>
      <c r="H199" s="64">
        <f t="shared" si="250"/>
        <v>37725.425280639472</v>
      </c>
      <c r="I199" s="64">
        <f t="shared" si="250"/>
        <v>38475.334982896282</v>
      </c>
      <c r="J199" s="64">
        <f t="shared" si="250"/>
        <v>36611.412182483458</v>
      </c>
      <c r="K199" s="64">
        <f t="shared" si="250"/>
        <v>36719.231518211658</v>
      </c>
      <c r="L199" s="64">
        <f t="shared" si="250"/>
        <v>35657.707216628922</v>
      </c>
      <c r="M199" s="64">
        <f t="shared" si="250"/>
        <v>33383.956773247446</v>
      </c>
      <c r="N199" s="64">
        <f t="shared" si="250"/>
        <v>35020.155677629395</v>
      </c>
      <c r="O199" s="64">
        <f t="shared" si="250"/>
        <v>35937.511343434235</v>
      </c>
      <c r="P199" s="64">
        <f t="shared" si="250"/>
        <v>38082.359084981545</v>
      </c>
      <c r="Q199" s="64">
        <f t="shared" si="250"/>
        <v>35113.607250905945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25271.436905752736</v>
      </c>
      <c r="C200" s="64">
        <f t="shared" ref="C200:Q200" si="252">IF(C9=0,"",C9*1000000/C90)</f>
        <v>24334.930200586859</v>
      </c>
      <c r="D200" s="64">
        <f t="shared" si="252"/>
        <v>23900.93671165729</v>
      </c>
      <c r="E200" s="64">
        <f t="shared" si="252"/>
        <v>23459.089652953237</v>
      </c>
      <c r="F200" s="64">
        <f t="shared" si="252"/>
        <v>24417.736200367755</v>
      </c>
      <c r="G200" s="64">
        <f t="shared" si="252"/>
        <v>23729.174135892546</v>
      </c>
      <c r="H200" s="64">
        <f t="shared" si="252"/>
        <v>23031.825225688262</v>
      </c>
      <c r="I200" s="64">
        <f t="shared" si="252"/>
        <v>22487.942252963046</v>
      </c>
      <c r="J200" s="64">
        <f t="shared" si="252"/>
        <v>21915.542891526489</v>
      </c>
      <c r="K200" s="64">
        <f t="shared" si="252"/>
        <v>21146.746946575473</v>
      </c>
      <c r="L200" s="64">
        <f t="shared" si="252"/>
        <v>20416.657296385896</v>
      </c>
      <c r="M200" s="64">
        <f t="shared" si="252"/>
        <v>19936.946976366173</v>
      </c>
      <c r="N200" s="64">
        <f t="shared" si="252"/>
        <v>18784.904599473506</v>
      </c>
      <c r="O200" s="64">
        <f t="shared" si="252"/>
        <v>19212.528809466388</v>
      </c>
      <c r="P200" s="64">
        <f t="shared" si="252"/>
        <v>18926.207930621931</v>
      </c>
      <c r="Q200" s="64">
        <f t="shared" si="252"/>
        <v>18270.919260256043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>
        <f t="shared" si="254"/>
        <v>27482.264774498373</v>
      </c>
      <c r="M201" s="64">
        <f t="shared" si="254"/>
        <v>26836.540754231104</v>
      </c>
      <c r="N201" s="64">
        <f t="shared" si="254"/>
        <v>25285.810231913369</v>
      </c>
      <c r="O201" s="64">
        <f t="shared" si="254"/>
        <v>25861.422664076319</v>
      </c>
      <c r="P201" s="64">
        <f t="shared" si="254"/>
        <v>25476.014509908819</v>
      </c>
      <c r="Q201" s="64">
        <f t="shared" si="254"/>
        <v>24106.940708362472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>
        <f t="shared" si="256"/>
        <v>14972.517540993909</v>
      </c>
      <c r="O202" s="64">
        <f t="shared" si="256"/>
        <v>15300.31400049639</v>
      </c>
      <c r="P202" s="64">
        <f t="shared" si="256"/>
        <v>14782.774723925944</v>
      </c>
      <c r="Q202" s="64">
        <f t="shared" si="256"/>
        <v>14377.607898599561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21591.684368316557</v>
      </c>
      <c r="M203" s="64">
        <f t="shared" si="258"/>
        <v>21520.747665297215</v>
      </c>
      <c r="N203" s="64">
        <f t="shared" si="258"/>
        <v>20824.596514967077</v>
      </c>
      <c r="O203" s="64">
        <f t="shared" si="258"/>
        <v>21679.605396064188</v>
      </c>
      <c r="P203" s="64">
        <f t="shared" si="258"/>
        <v>21589.948120039917</v>
      </c>
      <c r="Q203" s="64">
        <f t="shared" si="258"/>
        <v>20514.039797999943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412036.17700982373</v>
      </c>
      <c r="C204" s="63">
        <f t="shared" ref="C204:Q204" si="260">IF(C13=0,"",C13*1000000/C94)</f>
        <v>410963.6016462018</v>
      </c>
      <c r="D204" s="63">
        <f t="shared" si="260"/>
        <v>389501.01821345568</v>
      </c>
      <c r="E204" s="63">
        <f t="shared" si="260"/>
        <v>404132.06508369482</v>
      </c>
      <c r="F204" s="63">
        <f t="shared" si="260"/>
        <v>414332.74145278434</v>
      </c>
      <c r="G204" s="63">
        <f t="shared" si="260"/>
        <v>425164.99392859207</v>
      </c>
      <c r="H204" s="63">
        <f t="shared" si="260"/>
        <v>442102.03351509396</v>
      </c>
      <c r="I204" s="63">
        <f t="shared" si="260"/>
        <v>457482.99067009619</v>
      </c>
      <c r="J204" s="63">
        <f t="shared" si="260"/>
        <v>455192.78530682402</v>
      </c>
      <c r="K204" s="63">
        <f t="shared" si="260"/>
        <v>428339.878770596</v>
      </c>
      <c r="L204" s="63">
        <f t="shared" si="260"/>
        <v>416544.17558622902</v>
      </c>
      <c r="M204" s="63">
        <f t="shared" si="260"/>
        <v>444275.65317931224</v>
      </c>
      <c r="N204" s="63">
        <f t="shared" si="260"/>
        <v>408143.95864943095</v>
      </c>
      <c r="O204" s="63">
        <f t="shared" si="260"/>
        <v>444040.56141210214</v>
      </c>
      <c r="P204" s="63">
        <f t="shared" si="260"/>
        <v>458250.09696576453</v>
      </c>
      <c r="Q204" s="63">
        <f t="shared" si="260"/>
        <v>508862.59363742173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335005.19986510463</v>
      </c>
      <c r="C205" s="67">
        <f t="shared" ref="C205:Q205" si="262">IF(C14=0,"",C14*1000000/C95)</f>
        <v>322175.54928646766</v>
      </c>
      <c r="D205" s="67">
        <f t="shared" si="262"/>
        <v>316039.66268805263</v>
      </c>
      <c r="E205" s="67">
        <f t="shared" si="262"/>
        <v>304350.01256023231</v>
      </c>
      <c r="F205" s="67">
        <f t="shared" si="262"/>
        <v>296575.17643304379</v>
      </c>
      <c r="G205" s="67">
        <f t="shared" si="262"/>
        <v>296927.96863892814</v>
      </c>
      <c r="H205" s="67">
        <f t="shared" si="262"/>
        <v>297314.30080717255</v>
      </c>
      <c r="I205" s="67">
        <f t="shared" si="262"/>
        <v>297743.33643197245</v>
      </c>
      <c r="J205" s="67">
        <f t="shared" si="262"/>
        <v>297792.76740501786</v>
      </c>
      <c r="K205" s="67">
        <f t="shared" si="262"/>
        <v>297363.67685324023</v>
      </c>
      <c r="L205" s="67">
        <f t="shared" si="262"/>
        <v>297524.06619504665</v>
      </c>
      <c r="M205" s="67">
        <f t="shared" si="262"/>
        <v>298076.97142978176</v>
      </c>
      <c r="N205" s="67">
        <f t="shared" si="262"/>
        <v>296723.57680179953</v>
      </c>
      <c r="O205" s="67">
        <f t="shared" si="262"/>
        <v>297241.80934615654</v>
      </c>
      <c r="P205" s="67">
        <f t="shared" si="262"/>
        <v>297018.35997625516</v>
      </c>
      <c r="Q205" s="67">
        <f t="shared" si="262"/>
        <v>298133.07100458926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415218.90570721158</v>
      </c>
      <c r="C206" s="67">
        <f t="shared" ref="C206:Q206" si="264">IF(C15=0,"",C15*1000000/C96)</f>
        <v>413991.43358718441</v>
      </c>
      <c r="D206" s="67">
        <f t="shared" si="264"/>
        <v>392043.14082108793</v>
      </c>
      <c r="E206" s="67">
        <f t="shared" si="264"/>
        <v>406637.94143911096</v>
      </c>
      <c r="F206" s="67">
        <f t="shared" si="264"/>
        <v>416589.37814195687</v>
      </c>
      <c r="G206" s="67">
        <f t="shared" si="264"/>
        <v>428180.03130431625</v>
      </c>
      <c r="H206" s="67">
        <f t="shared" si="264"/>
        <v>445045.9209814014</v>
      </c>
      <c r="I206" s="67">
        <f t="shared" si="264"/>
        <v>460485.91291386355</v>
      </c>
      <c r="J206" s="67">
        <f t="shared" si="264"/>
        <v>458326.58284998225</v>
      </c>
      <c r="K206" s="67">
        <f t="shared" si="264"/>
        <v>431516.11255269271</v>
      </c>
      <c r="L206" s="67">
        <f t="shared" si="264"/>
        <v>419828.63534038799</v>
      </c>
      <c r="M206" s="67">
        <f t="shared" si="264"/>
        <v>448407.46521883929</v>
      </c>
      <c r="N206" s="67">
        <f t="shared" si="264"/>
        <v>412699.05857435561</v>
      </c>
      <c r="O206" s="67">
        <f t="shared" si="264"/>
        <v>449845.54573493818</v>
      </c>
      <c r="P206" s="67">
        <f t="shared" si="264"/>
        <v>465211.35670500464</v>
      </c>
      <c r="Q206" s="67">
        <f t="shared" si="264"/>
        <v>516988.41394902248</v>
      </c>
    </row>
    <row r="207" spans="1:17" ht="11.45" customHeight="1" x14ac:dyDescent="0.25">
      <c r="A207" s="62" t="s">
        <v>57</v>
      </c>
      <c r="B207" s="67">
        <f t="shared" ref="B207" si="265">IF(B16=0,"",B16*1000000/B97)</f>
        <v>227849.17317741169</v>
      </c>
      <c r="C207" s="67">
        <f t="shared" ref="C207:Q207" si="266">IF(C16=0,"",C16*1000000/C97)</f>
        <v>227056.83957292885</v>
      </c>
      <c r="D207" s="67">
        <f t="shared" si="266"/>
        <v>215227.82825692848</v>
      </c>
      <c r="E207" s="67">
        <f t="shared" si="266"/>
        <v>223125.5763918373</v>
      </c>
      <c r="F207" s="67">
        <f t="shared" si="266"/>
        <v>227314.37437173503</v>
      </c>
      <c r="G207" s="67">
        <f t="shared" si="266"/>
        <v>230046.33916750445</v>
      </c>
      <c r="H207" s="67">
        <f t="shared" si="266"/>
        <v>235913.51432609433</v>
      </c>
      <c r="I207" s="67">
        <f t="shared" si="266"/>
        <v>240763.1157462117</v>
      </c>
      <c r="J207" s="67">
        <f t="shared" si="266"/>
        <v>236240.77328139087</v>
      </c>
      <c r="K207" s="67">
        <f t="shared" si="266"/>
        <v>219219.97876519163</v>
      </c>
      <c r="L207" s="67">
        <f t="shared" si="266"/>
        <v>210242.51932319798</v>
      </c>
      <c r="M207" s="67">
        <f t="shared" si="266"/>
        <v>221136.04088834152</v>
      </c>
      <c r="N207" s="67">
        <f t="shared" si="266"/>
        <v>200290.26627909369</v>
      </c>
      <c r="O207" s="67">
        <f t="shared" si="266"/>
        <v>214887.98375506411</v>
      </c>
      <c r="P207" s="67">
        <f t="shared" si="266"/>
        <v>218680.43461511523</v>
      </c>
      <c r="Q207" s="67">
        <f t="shared" si="266"/>
        <v>246774.07939102611</v>
      </c>
    </row>
    <row r="208" spans="1:17" ht="11.45" customHeight="1" x14ac:dyDescent="0.25">
      <c r="A208" s="62" t="s">
        <v>56</v>
      </c>
      <c r="B208" s="67">
        <f t="shared" ref="B208" si="267">IF(B17=0,"",B17*1000000/B98)</f>
        <v>383817.21284505475</v>
      </c>
      <c r="C208" s="67">
        <f t="shared" ref="C208:Q208" si="268">IF(C17=0,"",C17*1000000/C98)</f>
        <v>378695.55299524404</v>
      </c>
      <c r="D208" s="67">
        <f t="shared" si="268"/>
        <v>361252.08300778136</v>
      </c>
      <c r="E208" s="67">
        <f t="shared" si="268"/>
        <v>370800.16440794826</v>
      </c>
      <c r="F208" s="67">
        <f t="shared" si="268"/>
        <v>376267.99199657922</v>
      </c>
      <c r="G208" s="67">
        <f t="shared" si="268"/>
        <v>382675.24705812166</v>
      </c>
      <c r="H208" s="67">
        <f t="shared" si="268"/>
        <v>394377.86664369976</v>
      </c>
      <c r="I208" s="67">
        <f t="shared" si="268"/>
        <v>412648.73281760392</v>
      </c>
      <c r="J208" s="67">
        <f t="shared" si="268"/>
        <v>415122.49127034913</v>
      </c>
      <c r="K208" s="67">
        <f t="shared" si="268"/>
        <v>394941.15097137081</v>
      </c>
      <c r="L208" s="67">
        <f t="shared" si="268"/>
        <v>388332.42592330038</v>
      </c>
      <c r="M208" s="67">
        <f t="shared" si="268"/>
        <v>418767.99378728465</v>
      </c>
      <c r="N208" s="67">
        <f t="shared" si="268"/>
        <v>381169.78207548597</v>
      </c>
      <c r="O208" s="67">
        <f t="shared" si="268"/>
        <v>410975.01444312569</v>
      </c>
      <c r="P208" s="67">
        <f t="shared" si="268"/>
        <v>420298.54369447124</v>
      </c>
      <c r="Q208" s="67">
        <f t="shared" si="268"/>
        <v>471898.43077518966</v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425149.19583877566</v>
      </c>
      <c r="C209" s="67">
        <f t="shared" ref="C209:Q209" si="270">IF(C18=0,"",C18*1000000/C99)</f>
        <v>432657.00722914847</v>
      </c>
      <c r="D209" s="67">
        <f t="shared" si="270"/>
        <v>408855.30788044364</v>
      </c>
      <c r="E209" s="67">
        <f t="shared" si="270"/>
        <v>433074.8361556601</v>
      </c>
      <c r="F209" s="67">
        <f t="shared" si="270"/>
        <v>447427.61340505938</v>
      </c>
      <c r="G209" s="67">
        <f t="shared" si="270"/>
        <v>450630.64035949932</v>
      </c>
      <c r="H209" s="67">
        <f t="shared" si="270"/>
        <v>460162.78124345839</v>
      </c>
      <c r="I209" s="67">
        <f t="shared" si="270"/>
        <v>467454.15655054414</v>
      </c>
      <c r="J209" s="67">
        <f t="shared" si="270"/>
        <v>456223.32998870354</v>
      </c>
      <c r="K209" s="67">
        <f t="shared" si="270"/>
        <v>420656.97152625921</v>
      </c>
      <c r="L209" s="67">
        <f t="shared" si="270"/>
        <v>400764.74024777114</v>
      </c>
      <c r="M209" s="67">
        <f t="shared" si="270"/>
        <v>419949.79596311488</v>
      </c>
      <c r="N209" s="67">
        <f t="shared" si="270"/>
        <v>378841.46363730042</v>
      </c>
      <c r="O209" s="67">
        <f t="shared" si="270"/>
        <v>405283.57561520179</v>
      </c>
      <c r="P209" s="67">
        <f t="shared" si="270"/>
        <v>411342.74767699349</v>
      </c>
      <c r="Q209" s="67">
        <f t="shared" si="270"/>
        <v>448826.97371695389</v>
      </c>
    </row>
    <row r="210" spans="1:17" ht="11.45" customHeight="1" x14ac:dyDescent="0.25">
      <c r="A210" s="25" t="s">
        <v>62</v>
      </c>
      <c r="B210" s="66">
        <f t="shared" si="269"/>
        <v>59009.952900115692</v>
      </c>
      <c r="C210" s="66">
        <f t="shared" ref="C210:Q210" si="271">IF(C19=0,"",C19*1000000/C100)</f>
        <v>55431.324010740595</v>
      </c>
      <c r="D210" s="66">
        <f t="shared" si="271"/>
        <v>53099.780750112564</v>
      </c>
      <c r="E210" s="66">
        <f t="shared" si="271"/>
        <v>53112.89138032456</v>
      </c>
      <c r="F210" s="66">
        <f t="shared" si="271"/>
        <v>57050.936573416453</v>
      </c>
      <c r="G210" s="66">
        <f t="shared" si="271"/>
        <v>53932.5945373961</v>
      </c>
      <c r="H210" s="66">
        <f t="shared" si="271"/>
        <v>56012.345619853855</v>
      </c>
      <c r="I210" s="66">
        <f t="shared" si="271"/>
        <v>56233.310500871419</v>
      </c>
      <c r="J210" s="66">
        <f t="shared" si="271"/>
        <v>56992.990090826985</v>
      </c>
      <c r="K210" s="66">
        <f t="shared" si="271"/>
        <v>53345.63622192436</v>
      </c>
      <c r="L210" s="66">
        <f t="shared" si="271"/>
        <v>53756.224931345721</v>
      </c>
      <c r="M210" s="66">
        <f t="shared" si="271"/>
        <v>54513.315917867665</v>
      </c>
      <c r="N210" s="66">
        <f t="shared" si="271"/>
        <v>52755.08055964065</v>
      </c>
      <c r="O210" s="66">
        <f t="shared" si="271"/>
        <v>58052.904494927701</v>
      </c>
      <c r="P210" s="66">
        <f t="shared" si="271"/>
        <v>59597.9855119001</v>
      </c>
      <c r="Q210" s="66">
        <f t="shared" si="271"/>
        <v>59623.92800412319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4416.5318273120811</v>
      </c>
      <c r="C211" s="65">
        <f t="shared" ref="C211:Q211" si="273">IF(C20=0,"",C20*1000000/C101)</f>
        <v>4475.8424858587232</v>
      </c>
      <c r="D211" s="65">
        <f t="shared" si="273"/>
        <v>4439.3868851894103</v>
      </c>
      <c r="E211" s="65">
        <f t="shared" si="273"/>
        <v>4457.8773439403185</v>
      </c>
      <c r="F211" s="65">
        <f t="shared" si="273"/>
        <v>4534.8550546231018</v>
      </c>
      <c r="G211" s="65">
        <f t="shared" si="273"/>
        <v>4500.6564255066796</v>
      </c>
      <c r="H211" s="65">
        <f t="shared" si="273"/>
        <v>4633.4626099103534</v>
      </c>
      <c r="I211" s="65">
        <f t="shared" si="273"/>
        <v>4751.4169867783776</v>
      </c>
      <c r="J211" s="65">
        <f t="shared" si="273"/>
        <v>4768.2061607786409</v>
      </c>
      <c r="K211" s="65">
        <f t="shared" si="273"/>
        <v>4497.5126762475011</v>
      </c>
      <c r="L211" s="65">
        <f t="shared" si="273"/>
        <v>4550.8579766090279</v>
      </c>
      <c r="M211" s="65">
        <f t="shared" si="273"/>
        <v>4670.4367747571296</v>
      </c>
      <c r="N211" s="65">
        <f t="shared" si="273"/>
        <v>4556.1933446733983</v>
      </c>
      <c r="O211" s="65">
        <f t="shared" si="273"/>
        <v>4604.0824218949447</v>
      </c>
      <c r="P211" s="65">
        <f t="shared" si="273"/>
        <v>4462.7620216518835</v>
      </c>
      <c r="Q211" s="65">
        <f t="shared" si="273"/>
        <v>4567.0416670732593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1370.8604988103423</v>
      </c>
      <c r="C212" s="64">
        <f t="shared" ref="C212:Q212" si="275">IF(C21=0,"",C21*1000000/C102)</f>
        <v>1362.0376459243398</v>
      </c>
      <c r="D212" s="64">
        <f t="shared" si="275"/>
        <v>1326.7340632686</v>
      </c>
      <c r="E212" s="64">
        <f t="shared" si="275"/>
        <v>1311.7438791929142</v>
      </c>
      <c r="F212" s="64">
        <f t="shared" si="275"/>
        <v>1327.3235677725602</v>
      </c>
      <c r="G212" s="64">
        <f t="shared" si="275"/>
        <v>1315.9367045931399</v>
      </c>
      <c r="H212" s="64">
        <f t="shared" si="275"/>
        <v>1323.6825289587496</v>
      </c>
      <c r="I212" s="64">
        <f t="shared" si="275"/>
        <v>1373.0165377670464</v>
      </c>
      <c r="J212" s="64">
        <f t="shared" si="275"/>
        <v>1385.6389849377445</v>
      </c>
      <c r="K212" s="64">
        <f t="shared" si="275"/>
        <v>1348.8515324975065</v>
      </c>
      <c r="L212" s="64">
        <f t="shared" si="275"/>
        <v>1356.8470046739349</v>
      </c>
      <c r="M212" s="64">
        <f t="shared" si="275"/>
        <v>1367.0544464985367</v>
      </c>
      <c r="N212" s="64">
        <f t="shared" si="275"/>
        <v>1365.8495726372655</v>
      </c>
      <c r="O212" s="64">
        <f t="shared" si="275"/>
        <v>1377.1591870445557</v>
      </c>
      <c r="P212" s="64">
        <f t="shared" si="275"/>
        <v>1411.4946662843411</v>
      </c>
      <c r="Q212" s="64">
        <f t="shared" si="275"/>
        <v>1435.1242035005989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4894.1785375133004</v>
      </c>
      <c r="C213" s="64">
        <f t="shared" ref="C213:Q213" si="277">IF(C22=0,"",C22*1000000/C103)</f>
        <v>4890.6674709756171</v>
      </c>
      <c r="D213" s="64">
        <f t="shared" si="277"/>
        <v>4801.1421055248902</v>
      </c>
      <c r="E213" s="64">
        <f t="shared" si="277"/>
        <v>4778.4395645802852</v>
      </c>
      <c r="F213" s="64">
        <f t="shared" si="277"/>
        <v>4823.0021304612437</v>
      </c>
      <c r="G213" s="64">
        <f t="shared" si="277"/>
        <v>4756.8638983772889</v>
      </c>
      <c r="H213" s="64">
        <f t="shared" si="277"/>
        <v>4878.9474941284579</v>
      </c>
      <c r="I213" s="64">
        <f t="shared" si="277"/>
        <v>4982.6630699473499</v>
      </c>
      <c r="J213" s="64">
        <f t="shared" si="277"/>
        <v>4984.9272676599394</v>
      </c>
      <c r="K213" s="64">
        <f t="shared" si="277"/>
        <v>4690.1802587613529</v>
      </c>
      <c r="L213" s="64">
        <f t="shared" si="277"/>
        <v>4739.8782858834629</v>
      </c>
      <c r="M213" s="64">
        <f t="shared" si="277"/>
        <v>4862.3113822910027</v>
      </c>
      <c r="N213" s="64">
        <f t="shared" si="277"/>
        <v>4738.7010596653936</v>
      </c>
      <c r="O213" s="64">
        <f t="shared" si="277"/>
        <v>4783.5190397245824</v>
      </c>
      <c r="P213" s="64">
        <f t="shared" si="277"/>
        <v>4633.6765425382018</v>
      </c>
      <c r="Q213" s="64">
        <f t="shared" si="277"/>
        <v>4742.0081478261718</v>
      </c>
    </row>
    <row r="214" spans="1:17" ht="11.45" customHeight="1" x14ac:dyDescent="0.25">
      <c r="A214" s="62" t="s">
        <v>57</v>
      </c>
      <c r="B214" s="64">
        <f t="shared" ref="B214" si="278">IF(B23=0,"",B23*1000000/B104)</f>
        <v>1435.6697511202569</v>
      </c>
      <c r="C214" s="64">
        <f t="shared" ref="C214:Q214" si="279">IF(C23=0,"",C23*1000000/C104)</f>
        <v>1426.4297861362118</v>
      </c>
      <c r="D214" s="64">
        <f t="shared" si="279"/>
        <v>1389.4571796828166</v>
      </c>
      <c r="E214" s="64">
        <f t="shared" si="279"/>
        <v>1373.7583147291155</v>
      </c>
      <c r="F214" s="64">
        <f t="shared" si="279"/>
        <v>1390.0745537958055</v>
      </c>
      <c r="G214" s="64">
        <f t="shared" si="279"/>
        <v>1378.1493615234879</v>
      </c>
      <c r="H214" s="64">
        <f t="shared" si="279"/>
        <v>1386.2613800321888</v>
      </c>
      <c r="I214" s="64">
        <f t="shared" si="279"/>
        <v>1437.9277196845726</v>
      </c>
      <c r="J214" s="64">
        <f t="shared" si="279"/>
        <v>1451.1469098237667</v>
      </c>
      <c r="K214" s="64">
        <f t="shared" si="279"/>
        <v>1412.620281669364</v>
      </c>
      <c r="L214" s="64">
        <f t="shared" si="279"/>
        <v>1420.9937504209865</v>
      </c>
      <c r="M214" s="64">
        <f t="shared" si="279"/>
        <v>1431.6837626261799</v>
      </c>
      <c r="N214" s="64">
        <f t="shared" si="279"/>
        <v>1430.421926751528</v>
      </c>
      <c r="O214" s="64">
        <f t="shared" si="279"/>
        <v>1442.2662182133292</v>
      </c>
      <c r="P214" s="64">
        <f t="shared" si="279"/>
        <v>1478.2249528749201</v>
      </c>
      <c r="Q214" s="64">
        <f t="shared" si="279"/>
        <v>1502.9716078728513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>
        <f t="shared" si="281"/>
        <v>2380.5290279987262</v>
      </c>
      <c r="F215" s="64">
        <f t="shared" si="281"/>
        <v>2370.5673448755661</v>
      </c>
      <c r="G215" s="64">
        <f t="shared" si="281"/>
        <v>2312.9249933365727</v>
      </c>
      <c r="H215" s="64">
        <f t="shared" si="281"/>
        <v>2289.6096239242306</v>
      </c>
      <c r="I215" s="64">
        <f t="shared" si="281"/>
        <v>2337.2460263713774</v>
      </c>
      <c r="J215" s="64">
        <f t="shared" si="281"/>
        <v>2358.7328502233136</v>
      </c>
      <c r="K215" s="64">
        <f t="shared" si="281"/>
        <v>2259.6640077833313</v>
      </c>
      <c r="L215" s="64">
        <f t="shared" si="281"/>
        <v>2266.6089669653347</v>
      </c>
      <c r="M215" s="64">
        <f t="shared" si="281"/>
        <v>2247.4114583700466</v>
      </c>
      <c r="N215" s="64">
        <f t="shared" si="281"/>
        <v>2209.7884877358829</v>
      </c>
      <c r="O215" s="64">
        <f t="shared" si="281"/>
        <v>2192.7192832364981</v>
      </c>
      <c r="P215" s="64">
        <f t="shared" si="281"/>
        <v>2211.7151371526506</v>
      </c>
      <c r="Q215" s="64">
        <f t="shared" si="281"/>
        <v>2213.0462715287244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>
        <f t="shared" si="283"/>
        <v>2745.7696354761601</v>
      </c>
      <c r="M216" s="64">
        <f t="shared" si="283"/>
        <v>2745.8409625775726</v>
      </c>
      <c r="N216" s="64">
        <f t="shared" si="283"/>
        <v>2747.007803486897</v>
      </c>
      <c r="O216" s="64">
        <f t="shared" si="283"/>
        <v>2747.0347394775044</v>
      </c>
      <c r="P216" s="64">
        <f t="shared" si="283"/>
        <v>2749.2052443107018</v>
      </c>
      <c r="Q216" s="64">
        <f t="shared" si="283"/>
        <v>2750.326355211208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391989.48240163206</v>
      </c>
      <c r="C217" s="63">
        <f t="shared" ref="C217:Q217" si="285">IF(C26=0,"",C26*1000000/C107)</f>
        <v>382156.06130469998</v>
      </c>
      <c r="D217" s="63">
        <f t="shared" si="285"/>
        <v>381359.60827018647</v>
      </c>
      <c r="E217" s="63">
        <f t="shared" si="285"/>
        <v>402211.73600945598</v>
      </c>
      <c r="F217" s="63">
        <f t="shared" si="285"/>
        <v>506411.1619145415</v>
      </c>
      <c r="G217" s="63">
        <f t="shared" si="285"/>
        <v>480721.88791296736</v>
      </c>
      <c r="H217" s="63">
        <f t="shared" si="285"/>
        <v>488333.77567180607</v>
      </c>
      <c r="I217" s="63">
        <f t="shared" si="285"/>
        <v>449084.62650315807</v>
      </c>
      <c r="J217" s="63">
        <f t="shared" si="285"/>
        <v>462071.13047445659</v>
      </c>
      <c r="K217" s="63">
        <f t="shared" si="285"/>
        <v>422677.36740770331</v>
      </c>
      <c r="L217" s="63">
        <f t="shared" si="285"/>
        <v>423176.34372609388</v>
      </c>
      <c r="M217" s="63">
        <f t="shared" si="285"/>
        <v>431126.96637962013</v>
      </c>
      <c r="N217" s="63">
        <f t="shared" si="285"/>
        <v>408996.72763471957</v>
      </c>
      <c r="O217" s="63">
        <f t="shared" si="285"/>
        <v>453795.50116105826</v>
      </c>
      <c r="P217" s="63">
        <f t="shared" si="285"/>
        <v>465788.9810491635</v>
      </c>
      <c r="Q217" s="63">
        <f t="shared" si="285"/>
        <v>461358.5931565651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306270.6975750454</v>
      </c>
      <c r="C218" s="61">
        <f t="shared" ref="C218:Q218" si="287">IF(C27=0,"",C27*1000000/C108)</f>
        <v>292448.91413045529</v>
      </c>
      <c r="D218" s="61">
        <f t="shared" si="287"/>
        <v>286000.56716135738</v>
      </c>
      <c r="E218" s="61">
        <f t="shared" si="287"/>
        <v>306237.47494989983</v>
      </c>
      <c r="F218" s="61">
        <f t="shared" si="287"/>
        <v>392287.86425161536</v>
      </c>
      <c r="G218" s="61">
        <f t="shared" si="287"/>
        <v>360719.46686009609</v>
      </c>
      <c r="H218" s="61">
        <f t="shared" si="287"/>
        <v>358647.25136188569</v>
      </c>
      <c r="I218" s="61">
        <f t="shared" si="287"/>
        <v>322860.99069904466</v>
      </c>
      <c r="J218" s="61">
        <f t="shared" si="287"/>
        <v>338175.63284452521</v>
      </c>
      <c r="K218" s="61">
        <f t="shared" si="287"/>
        <v>311370.99819160986</v>
      </c>
      <c r="L218" s="61">
        <f t="shared" si="287"/>
        <v>300009.9790440076</v>
      </c>
      <c r="M218" s="61">
        <f t="shared" si="287"/>
        <v>308852.58590837795</v>
      </c>
      <c r="N218" s="61">
        <f t="shared" si="287"/>
        <v>288316.6207825091</v>
      </c>
      <c r="O218" s="61">
        <f t="shared" si="287"/>
        <v>334154.08808284794</v>
      </c>
      <c r="P218" s="61">
        <f t="shared" si="287"/>
        <v>341438.88547775825</v>
      </c>
      <c r="Q218" s="61">
        <f t="shared" si="287"/>
        <v>337519.54088109703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1183121.3214902971</v>
      </c>
      <c r="D219" s="60">
        <f t="shared" si="289"/>
        <v>1192080.5605456282</v>
      </c>
      <c r="E219" s="60">
        <f t="shared" si="289"/>
        <v>1187587.7818991621</v>
      </c>
      <c r="F219" s="60">
        <f t="shared" si="289"/>
        <v>1174275.1403056125</v>
      </c>
      <c r="G219" s="60">
        <f t="shared" si="289"/>
        <v>1174998.8729538375</v>
      </c>
      <c r="H219" s="60">
        <f t="shared" si="289"/>
        <v>1184850.4782423514</v>
      </c>
      <c r="I219" s="60">
        <f t="shared" si="289"/>
        <v>1186881.249704408</v>
      </c>
      <c r="J219" s="60">
        <f t="shared" si="289"/>
        <v>1171909.7875773059</v>
      </c>
      <c r="K219" s="60">
        <f t="shared" si="289"/>
        <v>1157675.9056466029</v>
      </c>
      <c r="L219" s="60">
        <f t="shared" si="289"/>
        <v>1195335.6886198665</v>
      </c>
      <c r="M219" s="60">
        <f t="shared" si="289"/>
        <v>1191169.202678028</v>
      </c>
      <c r="N219" s="60">
        <f t="shared" si="289"/>
        <v>1187283.9042589276</v>
      </c>
      <c r="O219" s="60">
        <f t="shared" si="289"/>
        <v>1189122.9021907246</v>
      </c>
      <c r="P219" s="60">
        <f t="shared" si="289"/>
        <v>1191466.4871402814</v>
      </c>
      <c r="Q219" s="60">
        <f t="shared" si="289"/>
        <v>1182193.5070482697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2.2962558650162616E-2</v>
      </c>
      <c r="C223" s="54">
        <f t="shared" si="291"/>
        <v>2.3756699069868881E-2</v>
      </c>
      <c r="D223" s="54">
        <f t="shared" si="291"/>
        <v>2.4221624178105427E-2</v>
      </c>
      <c r="E223" s="54">
        <f t="shared" si="291"/>
        <v>2.4091810216880543E-2</v>
      </c>
      <c r="F223" s="54">
        <f t="shared" si="291"/>
        <v>2.2248313942088607E-2</v>
      </c>
      <c r="G223" s="54">
        <f t="shared" si="291"/>
        <v>2.3535658558122778E-2</v>
      </c>
      <c r="H223" s="54">
        <f t="shared" si="291"/>
        <v>2.5320539038787636E-2</v>
      </c>
      <c r="I223" s="54">
        <f t="shared" si="291"/>
        <v>2.7744049812422473E-2</v>
      </c>
      <c r="J223" s="54">
        <f t="shared" si="291"/>
        <v>3.0574579385578001E-2</v>
      </c>
      <c r="K223" s="54">
        <f t="shared" si="291"/>
        <v>3.2064764516154656E-2</v>
      </c>
      <c r="L223" s="54">
        <f t="shared" si="291"/>
        <v>3.3174723205559226E-2</v>
      </c>
      <c r="M223" s="54">
        <f t="shared" si="291"/>
        <v>3.392796244296023E-2</v>
      </c>
      <c r="N223" s="54">
        <f t="shared" si="291"/>
        <v>3.4136875812349171E-2</v>
      </c>
      <c r="O223" s="54">
        <f t="shared" si="291"/>
        <v>3.2647991620273861E-2</v>
      </c>
      <c r="P223" s="54">
        <f t="shared" si="291"/>
        <v>3.1681596994915233E-2</v>
      </c>
      <c r="Q223" s="54">
        <f t="shared" si="291"/>
        <v>3.3801115297733907E-2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0.94607849827193458</v>
      </c>
      <c r="C224" s="50">
        <f t="shared" si="292"/>
        <v>0.9450600230745827</v>
      </c>
      <c r="D224" s="50">
        <f t="shared" si="292"/>
        <v>0.94681268038674415</v>
      </c>
      <c r="E224" s="50">
        <f t="shared" si="292"/>
        <v>0.94612041317690365</v>
      </c>
      <c r="F224" s="50">
        <f t="shared" si="292"/>
        <v>0.94834916719751217</v>
      </c>
      <c r="G224" s="50">
        <f t="shared" si="292"/>
        <v>0.94610364624033993</v>
      </c>
      <c r="H224" s="50">
        <f t="shared" si="292"/>
        <v>0.94368506944268593</v>
      </c>
      <c r="I224" s="50">
        <f t="shared" si="292"/>
        <v>0.9408842696114933</v>
      </c>
      <c r="J224" s="50">
        <f t="shared" si="292"/>
        <v>0.9372371076248639</v>
      </c>
      <c r="K224" s="50">
        <f t="shared" si="292"/>
        <v>0.93685231042643768</v>
      </c>
      <c r="L224" s="50">
        <f t="shared" si="292"/>
        <v>0.93538997904528598</v>
      </c>
      <c r="M224" s="50">
        <f t="shared" si="292"/>
        <v>0.93367721093096445</v>
      </c>
      <c r="N224" s="50">
        <f t="shared" si="292"/>
        <v>0.93582644777888691</v>
      </c>
      <c r="O224" s="50">
        <f t="shared" si="292"/>
        <v>0.93739632617078095</v>
      </c>
      <c r="P224" s="50">
        <f t="shared" si="292"/>
        <v>0.93887194866957557</v>
      </c>
      <c r="Q224" s="50">
        <f t="shared" si="292"/>
        <v>0.93347788311984981</v>
      </c>
    </row>
    <row r="225" spans="1:17" ht="11.45" customHeight="1" x14ac:dyDescent="0.25">
      <c r="A225" s="53" t="s">
        <v>59</v>
      </c>
      <c r="B225" s="52">
        <f t="shared" ref="B225:Q225" si="293">IF(B7=0,0,B7/B$4)</f>
        <v>0.62478101750613413</v>
      </c>
      <c r="C225" s="52">
        <f t="shared" si="293"/>
        <v>0.63929346825196298</v>
      </c>
      <c r="D225" s="52">
        <f t="shared" si="293"/>
        <v>0.63763215293713504</v>
      </c>
      <c r="E225" s="52">
        <f t="shared" si="293"/>
        <v>0.63013988298164891</v>
      </c>
      <c r="F225" s="52">
        <f t="shared" si="293"/>
        <v>0.6158775006166618</v>
      </c>
      <c r="G225" s="52">
        <f t="shared" si="293"/>
        <v>0.61228101947581604</v>
      </c>
      <c r="H225" s="52">
        <f t="shared" si="293"/>
        <v>0.61501557258046524</v>
      </c>
      <c r="I225" s="52">
        <f t="shared" si="293"/>
        <v>0.59869773427253192</v>
      </c>
      <c r="J225" s="52">
        <f t="shared" si="293"/>
        <v>0.6036686899052377</v>
      </c>
      <c r="K225" s="52">
        <f t="shared" si="293"/>
        <v>0.59945715291080692</v>
      </c>
      <c r="L225" s="52">
        <f t="shared" si="293"/>
        <v>0.60615077860215871</v>
      </c>
      <c r="M225" s="52">
        <f t="shared" si="293"/>
        <v>0.61981123094135915</v>
      </c>
      <c r="N225" s="52">
        <f t="shared" si="293"/>
        <v>0.59311246407589513</v>
      </c>
      <c r="O225" s="52">
        <f t="shared" si="293"/>
        <v>0.60153690305037899</v>
      </c>
      <c r="P225" s="52">
        <f t="shared" si="293"/>
        <v>0.58574914604528627</v>
      </c>
      <c r="Q225" s="52">
        <f t="shared" si="293"/>
        <v>0.59586826833137696</v>
      </c>
    </row>
    <row r="226" spans="1:17" ht="11.45" customHeight="1" x14ac:dyDescent="0.25">
      <c r="A226" s="53" t="s">
        <v>58</v>
      </c>
      <c r="B226" s="52">
        <f t="shared" ref="B226:Q226" si="294">IF(B8=0,0,B8/B$4)</f>
        <v>0.24131919464015109</v>
      </c>
      <c r="C226" s="52">
        <f t="shared" si="294"/>
        <v>0.22782731256109373</v>
      </c>
      <c r="D226" s="52">
        <f t="shared" si="294"/>
        <v>0.23549069045891119</v>
      </c>
      <c r="E226" s="52">
        <f t="shared" si="294"/>
        <v>0.24768213946672357</v>
      </c>
      <c r="F226" s="52">
        <f t="shared" si="294"/>
        <v>0.26715525510458571</v>
      </c>
      <c r="G226" s="52">
        <f t="shared" si="294"/>
        <v>0.27287953010113103</v>
      </c>
      <c r="H226" s="52">
        <f t="shared" si="294"/>
        <v>0.27303284121882443</v>
      </c>
      <c r="I226" s="52">
        <f t="shared" si="294"/>
        <v>0.29202982019899953</v>
      </c>
      <c r="J226" s="52">
        <f t="shared" si="294"/>
        <v>0.28802090446351897</v>
      </c>
      <c r="K226" s="52">
        <f t="shared" si="294"/>
        <v>0.29690709102247648</v>
      </c>
      <c r="L226" s="52">
        <f t="shared" si="294"/>
        <v>0.29306387042912441</v>
      </c>
      <c r="M226" s="52">
        <f t="shared" si="294"/>
        <v>0.27959669952370308</v>
      </c>
      <c r="N226" s="52">
        <f t="shared" si="294"/>
        <v>0.30961604574981699</v>
      </c>
      <c r="O226" s="52">
        <f t="shared" si="294"/>
        <v>0.30351474405831452</v>
      </c>
      <c r="P226" s="52">
        <f t="shared" si="294"/>
        <v>0.32033867998922699</v>
      </c>
      <c r="Q226" s="52">
        <f t="shared" si="294"/>
        <v>0.30515139926274998</v>
      </c>
    </row>
    <row r="227" spans="1:17" ht="11.45" customHeight="1" x14ac:dyDescent="0.25">
      <c r="A227" s="53" t="s">
        <v>57</v>
      </c>
      <c r="B227" s="52">
        <f t="shared" ref="B227:Q227" si="295">IF(B9=0,0,B9/B$4)</f>
        <v>7.9978286125649389E-2</v>
      </c>
      <c r="C227" s="52">
        <f t="shared" si="295"/>
        <v>7.7939242261525932E-2</v>
      </c>
      <c r="D227" s="52">
        <f t="shared" si="295"/>
        <v>7.3689836990697921E-2</v>
      </c>
      <c r="E227" s="52">
        <f t="shared" si="295"/>
        <v>6.8298390728531125E-2</v>
      </c>
      <c r="F227" s="52">
        <f t="shared" si="295"/>
        <v>6.5316411476264671E-2</v>
      </c>
      <c r="G227" s="52">
        <f t="shared" si="295"/>
        <v>6.0943096663392919E-2</v>
      </c>
      <c r="H227" s="52">
        <f t="shared" si="295"/>
        <v>5.5636655643396246E-2</v>
      </c>
      <c r="I227" s="52">
        <f t="shared" si="295"/>
        <v>5.0156715139961887E-2</v>
      </c>
      <c r="J227" s="52">
        <f t="shared" si="295"/>
        <v>4.5547513256107133E-2</v>
      </c>
      <c r="K227" s="52">
        <f t="shared" si="295"/>
        <v>4.0488066493154361E-2</v>
      </c>
      <c r="L227" s="52">
        <f t="shared" si="295"/>
        <v>3.6142948938378522E-2</v>
      </c>
      <c r="M227" s="52">
        <f t="shared" si="295"/>
        <v>3.4032366236192754E-2</v>
      </c>
      <c r="N227" s="52">
        <f t="shared" si="295"/>
        <v>3.2233113891469309E-2</v>
      </c>
      <c r="O227" s="52">
        <f t="shared" si="295"/>
        <v>3.0515756773430953E-2</v>
      </c>
      <c r="P227" s="52">
        <f t="shared" si="295"/>
        <v>2.7975326843596448E-2</v>
      </c>
      <c r="Q227" s="52">
        <f t="shared" si="295"/>
        <v>2.3852480209069667E-2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2.4957898127703917E-5</v>
      </c>
      <c r="M228" s="52">
        <f t="shared" si="296"/>
        <v>1.1209561338988849E-4</v>
      </c>
      <c r="N228" s="52">
        <f t="shared" si="296"/>
        <v>2.0461747317107625E-4</v>
      </c>
      <c r="O228" s="52">
        <f t="shared" si="296"/>
        <v>2.8377282817361124E-4</v>
      </c>
      <c r="P228" s="52">
        <f t="shared" si="296"/>
        <v>8.0879045056744293E-4</v>
      </c>
      <c r="Q228" s="52">
        <f t="shared" si="296"/>
        <v>8.7044402843292079E-4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4.287753975846302E-4</v>
      </c>
      <c r="O229" s="52">
        <f t="shared" si="297"/>
        <v>9.5672284343271063E-4</v>
      </c>
      <c r="P229" s="52">
        <f t="shared" si="297"/>
        <v>2.9349632423594629E-3</v>
      </c>
      <c r="Q229" s="52">
        <f t="shared" si="297"/>
        <v>6.2480925051774296E-3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7.4231774965887574E-6</v>
      </c>
      <c r="M230" s="52">
        <f t="shared" si="298"/>
        <v>1.2481861631983066E-4</v>
      </c>
      <c r="N230" s="52">
        <f t="shared" si="298"/>
        <v>2.3143119094951419E-4</v>
      </c>
      <c r="O230" s="52">
        <f t="shared" si="298"/>
        <v>5.8842661705050105E-4</v>
      </c>
      <c r="P230" s="52">
        <f t="shared" si="298"/>
        <v>1.065042098539094E-3</v>
      </c>
      <c r="Q230" s="52">
        <f t="shared" si="298"/>
        <v>1.4871987830428475E-3</v>
      </c>
    </row>
    <row r="231" spans="1:17" ht="11.45" customHeight="1" x14ac:dyDescent="0.25">
      <c r="A231" s="51" t="s">
        <v>28</v>
      </c>
      <c r="B231" s="50">
        <f t="shared" ref="B231:Q231" si="299">IF(B13=0,0,B13/B$4)</f>
        <v>3.0958943077902912E-2</v>
      </c>
      <c r="C231" s="50">
        <f t="shared" si="299"/>
        <v>3.1183277855548315E-2</v>
      </c>
      <c r="D231" s="50">
        <f t="shared" si="299"/>
        <v>2.8965695435150565E-2</v>
      </c>
      <c r="E231" s="50">
        <f t="shared" si="299"/>
        <v>2.9787776606215781E-2</v>
      </c>
      <c r="F231" s="50">
        <f t="shared" si="299"/>
        <v>2.9402518860399133E-2</v>
      </c>
      <c r="G231" s="50">
        <f t="shared" si="299"/>
        <v>3.0360695201537218E-2</v>
      </c>
      <c r="H231" s="50">
        <f t="shared" si="299"/>
        <v>3.0994391518526301E-2</v>
      </c>
      <c r="I231" s="50">
        <f t="shared" si="299"/>
        <v>3.1371680576084256E-2</v>
      </c>
      <c r="J231" s="50">
        <f t="shared" si="299"/>
        <v>3.2188312989558231E-2</v>
      </c>
      <c r="K231" s="50">
        <f t="shared" si="299"/>
        <v>3.1082925057407493E-2</v>
      </c>
      <c r="L231" s="50">
        <f t="shared" si="299"/>
        <v>3.1435297749154864E-2</v>
      </c>
      <c r="M231" s="50">
        <f t="shared" si="299"/>
        <v>3.2394826626075374E-2</v>
      </c>
      <c r="N231" s="50">
        <f t="shared" si="299"/>
        <v>3.0036676408764014E-2</v>
      </c>
      <c r="O231" s="50">
        <f t="shared" si="299"/>
        <v>2.9955682208945174E-2</v>
      </c>
      <c r="P231" s="50">
        <f t="shared" si="299"/>
        <v>2.9446454335509135E-2</v>
      </c>
      <c r="Q231" s="50">
        <f t="shared" si="299"/>
        <v>3.272100158241624E-2</v>
      </c>
    </row>
    <row r="232" spans="1:17" ht="11.45" customHeight="1" x14ac:dyDescent="0.25">
      <c r="A232" s="53" t="s">
        <v>59</v>
      </c>
      <c r="B232" s="52">
        <f t="shared" ref="B232:Q232" si="300">IF(B14=0,0,B14/B$4)</f>
        <v>3.1447037771958506E-5</v>
      </c>
      <c r="C232" s="52">
        <f t="shared" si="300"/>
        <v>3.8704478649500271E-5</v>
      </c>
      <c r="D232" s="52">
        <f t="shared" si="300"/>
        <v>4.5652343433012114E-5</v>
      </c>
      <c r="E232" s="52">
        <f t="shared" si="300"/>
        <v>5.1243981865030474E-5</v>
      </c>
      <c r="F232" s="52">
        <f t="shared" si="300"/>
        <v>4.6381401975879343E-5</v>
      </c>
      <c r="G232" s="52">
        <f t="shared" si="300"/>
        <v>5.0974227907262998E-5</v>
      </c>
      <c r="H232" s="52">
        <f t="shared" si="300"/>
        <v>5.3081012600665983E-5</v>
      </c>
      <c r="I232" s="52">
        <f t="shared" si="300"/>
        <v>5.6480246296468844E-5</v>
      </c>
      <c r="J232" s="52">
        <f t="shared" si="300"/>
        <v>5.6959679998833217E-5</v>
      </c>
      <c r="K232" s="52">
        <f t="shared" si="300"/>
        <v>5.9030494043763645E-5</v>
      </c>
      <c r="L232" s="52">
        <f t="shared" si="300"/>
        <v>6.5618828165632461E-5</v>
      </c>
      <c r="M232" s="52">
        <f t="shared" si="300"/>
        <v>5.3965477210281229E-5</v>
      </c>
      <c r="N232" s="52">
        <f t="shared" si="300"/>
        <v>3.3790909838664655E-5</v>
      </c>
      <c r="O232" s="52">
        <f t="shared" si="300"/>
        <v>2.8744846636737583E-5</v>
      </c>
      <c r="P232" s="52">
        <f t="shared" si="300"/>
        <v>2.6930384357356914E-5</v>
      </c>
      <c r="Q232" s="52">
        <f t="shared" si="300"/>
        <v>2.5968333075811011E-5</v>
      </c>
    </row>
    <row r="233" spans="1:17" ht="11.45" customHeight="1" x14ac:dyDescent="0.25">
      <c r="A233" s="53" t="s">
        <v>58</v>
      </c>
      <c r="B233" s="52">
        <f t="shared" ref="B233:Q233" si="301">IF(B15=0,0,B15/B$4)</f>
        <v>3.0485364865225108E-2</v>
      </c>
      <c r="C233" s="52">
        <f t="shared" si="301"/>
        <v>3.072502755662327E-2</v>
      </c>
      <c r="D233" s="52">
        <f t="shared" si="301"/>
        <v>2.852407830544109E-2</v>
      </c>
      <c r="E233" s="52">
        <f t="shared" si="301"/>
        <v>2.9369448889748247E-2</v>
      </c>
      <c r="F233" s="52">
        <f t="shared" si="301"/>
        <v>2.899194005141708E-2</v>
      </c>
      <c r="G233" s="52">
        <f t="shared" si="301"/>
        <v>2.9876323303743339E-2</v>
      </c>
      <c r="H233" s="52">
        <f t="shared" si="301"/>
        <v>3.0457294509159977E-2</v>
      </c>
      <c r="I233" s="52">
        <f t="shared" si="301"/>
        <v>3.0797263565820868E-2</v>
      </c>
      <c r="J233" s="52">
        <f t="shared" si="301"/>
        <v>3.1521571866763402E-2</v>
      </c>
      <c r="K233" s="52">
        <f t="shared" si="301"/>
        <v>3.0105861355469554E-2</v>
      </c>
      <c r="L233" s="52">
        <f t="shared" si="301"/>
        <v>3.0166273591734214E-2</v>
      </c>
      <c r="M233" s="52">
        <f t="shared" si="301"/>
        <v>3.0411405017023697E-2</v>
      </c>
      <c r="N233" s="52">
        <f t="shared" si="301"/>
        <v>2.7681945103043188E-2</v>
      </c>
      <c r="O233" s="52">
        <f t="shared" si="301"/>
        <v>2.738623022816284E-2</v>
      </c>
      <c r="P233" s="52">
        <f t="shared" si="301"/>
        <v>2.6694097994011165E-2</v>
      </c>
      <c r="Q233" s="52">
        <f t="shared" si="301"/>
        <v>2.9159515163721915E-2</v>
      </c>
    </row>
    <row r="234" spans="1:17" ht="11.45" customHeight="1" x14ac:dyDescent="0.25">
      <c r="A234" s="53" t="s">
        <v>57</v>
      </c>
      <c r="B234" s="52">
        <f t="shared" ref="B234:Q234" si="302">IF(B16=0,0,B16/B$4)</f>
        <v>2.8415843988764634E-4</v>
      </c>
      <c r="C234" s="52">
        <f t="shared" si="302"/>
        <v>2.6974333957764158E-4</v>
      </c>
      <c r="D234" s="52">
        <f t="shared" si="302"/>
        <v>2.1904277205057451E-4</v>
      </c>
      <c r="E234" s="52">
        <f t="shared" si="302"/>
        <v>2.0806931830095758E-4</v>
      </c>
      <c r="F234" s="52">
        <f t="shared" si="302"/>
        <v>1.7774851387488324E-4</v>
      </c>
      <c r="G234" s="52">
        <f t="shared" si="302"/>
        <v>2.2671633363606028E-4</v>
      </c>
      <c r="H234" s="52">
        <f t="shared" si="302"/>
        <v>1.9103894436459207E-4</v>
      </c>
      <c r="I234" s="52">
        <f t="shared" si="302"/>
        <v>1.7202900402441926E-4</v>
      </c>
      <c r="J234" s="52">
        <f t="shared" si="302"/>
        <v>1.6869609070728532E-4</v>
      </c>
      <c r="K234" s="52">
        <f t="shared" si="302"/>
        <v>1.4739957674483569E-4</v>
      </c>
      <c r="L234" s="52">
        <f t="shared" si="302"/>
        <v>1.4319811583312205E-4</v>
      </c>
      <c r="M234" s="52">
        <f t="shared" si="302"/>
        <v>1.4441438968966199E-4</v>
      </c>
      <c r="N234" s="52">
        <f t="shared" si="302"/>
        <v>1.3148760905391449E-4</v>
      </c>
      <c r="O234" s="52">
        <f t="shared" si="302"/>
        <v>1.343824967778104E-4</v>
      </c>
      <c r="P234" s="52">
        <f t="shared" si="302"/>
        <v>1.3454412977522974E-4</v>
      </c>
      <c r="Q234" s="52">
        <f t="shared" si="302"/>
        <v>1.5707740308415559E-4</v>
      </c>
    </row>
    <row r="235" spans="1:17" ht="11.45" customHeight="1" x14ac:dyDescent="0.25">
      <c r="A235" s="53" t="s">
        <v>56</v>
      </c>
      <c r="B235" s="52">
        <f t="shared" ref="B235:Q235" si="303">IF(B17=0,0,B17/B$4)</f>
        <v>1.5441015407769055E-5</v>
      </c>
      <c r="C235" s="52">
        <f t="shared" si="303"/>
        <v>2.2747247545673339E-5</v>
      </c>
      <c r="D235" s="52">
        <f t="shared" si="303"/>
        <v>4.269545737962591E-5</v>
      </c>
      <c r="E235" s="52">
        <f t="shared" si="303"/>
        <v>3.8419888268934901E-5</v>
      </c>
      <c r="F235" s="52">
        <f t="shared" si="303"/>
        <v>3.5306738474904623E-5</v>
      </c>
      <c r="G235" s="52">
        <f t="shared" si="303"/>
        <v>4.6229559709574086E-5</v>
      </c>
      <c r="H235" s="52">
        <f t="shared" si="303"/>
        <v>1.2573260286159399E-4</v>
      </c>
      <c r="I235" s="52">
        <f t="shared" si="303"/>
        <v>1.7742822384178472E-4</v>
      </c>
      <c r="J235" s="52">
        <f t="shared" si="303"/>
        <v>3.0437308400169203E-4</v>
      </c>
      <c r="K235" s="52">
        <f t="shared" si="303"/>
        <v>6.1709072634231912E-4</v>
      </c>
      <c r="L235" s="52">
        <f t="shared" si="303"/>
        <v>8.262375949862435E-4</v>
      </c>
      <c r="M235" s="52">
        <f t="shared" si="303"/>
        <v>1.5515210381113981E-3</v>
      </c>
      <c r="N235" s="52">
        <f t="shared" si="303"/>
        <v>1.9686646842994502E-3</v>
      </c>
      <c r="O235" s="52">
        <f t="shared" si="303"/>
        <v>2.254778162672705E-3</v>
      </c>
      <c r="P235" s="52">
        <f t="shared" si="303"/>
        <v>2.4443615424110596E-3</v>
      </c>
      <c r="Q235" s="52">
        <f t="shared" si="303"/>
        <v>3.2250709386430882E-3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1.4253171961044276E-4</v>
      </c>
      <c r="C236" s="52">
        <f t="shared" si="304"/>
        <v>1.2705523315223021E-4</v>
      </c>
      <c r="D236" s="52">
        <f t="shared" si="304"/>
        <v>1.3422655684626572E-4</v>
      </c>
      <c r="E236" s="52">
        <f t="shared" si="304"/>
        <v>1.2059452803261366E-4</v>
      </c>
      <c r="F236" s="52">
        <f t="shared" si="304"/>
        <v>1.511421546563876E-4</v>
      </c>
      <c r="G236" s="52">
        <f t="shared" si="304"/>
        <v>1.6045177654097802E-4</v>
      </c>
      <c r="H236" s="52">
        <f t="shared" si="304"/>
        <v>1.6724444953947521E-4</v>
      </c>
      <c r="I236" s="52">
        <f t="shared" si="304"/>
        <v>1.6847953610071354E-4</v>
      </c>
      <c r="J236" s="52">
        <f t="shared" si="304"/>
        <v>1.3671226808701379E-4</v>
      </c>
      <c r="K236" s="52">
        <f t="shared" si="304"/>
        <v>1.5354290480702499E-4</v>
      </c>
      <c r="L236" s="52">
        <f t="shared" si="304"/>
        <v>2.3396961843564975E-4</v>
      </c>
      <c r="M236" s="52">
        <f t="shared" si="304"/>
        <v>2.3352070404033734E-4</v>
      </c>
      <c r="N236" s="52">
        <f t="shared" si="304"/>
        <v>2.2078810252879934E-4</v>
      </c>
      <c r="O236" s="52">
        <f t="shared" si="304"/>
        <v>1.5154647469508111E-4</v>
      </c>
      <c r="P236" s="52">
        <f t="shared" si="304"/>
        <v>1.4652028495431993E-4</v>
      </c>
      <c r="Q236" s="52">
        <f t="shared" si="304"/>
        <v>1.5336974389127132E-4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6.4301362079499852E-2</v>
      </c>
      <c r="C238" s="54">
        <f t="shared" si="306"/>
        <v>6.9851754777690941E-2</v>
      </c>
      <c r="D238" s="54">
        <f t="shared" si="306"/>
        <v>7.281126330080491E-2</v>
      </c>
      <c r="E238" s="54">
        <f t="shared" si="306"/>
        <v>7.366516748023072E-2</v>
      </c>
      <c r="F238" s="54">
        <f t="shared" si="306"/>
        <v>7.1170262432052628E-2</v>
      </c>
      <c r="G238" s="54">
        <f t="shared" si="306"/>
        <v>7.478755057165784E-2</v>
      </c>
      <c r="H238" s="54">
        <f t="shared" si="306"/>
        <v>7.3935378125974158E-2</v>
      </c>
      <c r="I238" s="54">
        <f t="shared" si="306"/>
        <v>7.4704873228749857E-2</v>
      </c>
      <c r="J238" s="54">
        <f t="shared" si="306"/>
        <v>7.4108566221770256E-2</v>
      </c>
      <c r="K238" s="54">
        <f t="shared" si="306"/>
        <v>7.4460682279069712E-2</v>
      </c>
      <c r="L238" s="54">
        <f t="shared" si="306"/>
        <v>7.4706673518193753E-2</v>
      </c>
      <c r="M238" s="54">
        <f t="shared" si="306"/>
        <v>7.5661715854837761E-2</v>
      </c>
      <c r="N238" s="54">
        <f t="shared" si="306"/>
        <v>7.6072531621545689E-2</v>
      </c>
      <c r="O238" s="54">
        <f t="shared" si="306"/>
        <v>6.9871567224892683E-2</v>
      </c>
      <c r="P238" s="54">
        <f t="shared" si="306"/>
        <v>6.5931704269329663E-2</v>
      </c>
      <c r="Q238" s="54">
        <f t="shared" si="306"/>
        <v>6.7365204921110852E-2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2.0480642197939435E-3</v>
      </c>
      <c r="C239" s="52">
        <f t="shared" si="307"/>
        <v>1.8495818452115233E-3</v>
      </c>
      <c r="D239" s="52">
        <f t="shared" si="307"/>
        <v>1.6386166465754168E-3</v>
      </c>
      <c r="E239" s="52">
        <f t="shared" si="307"/>
        <v>1.4222289695337129E-3</v>
      </c>
      <c r="F239" s="52">
        <f t="shared" si="307"/>
        <v>1.1996310123867713E-3</v>
      </c>
      <c r="G239" s="52">
        <f t="shared" si="307"/>
        <v>1.1713792706800254E-3</v>
      </c>
      <c r="H239" s="52">
        <f t="shared" si="307"/>
        <v>1.0387185866623037E-3</v>
      </c>
      <c r="I239" s="52">
        <f t="shared" si="307"/>
        <v>9.5954943704279027E-4</v>
      </c>
      <c r="J239" s="52">
        <f t="shared" si="307"/>
        <v>8.8121401696163366E-4</v>
      </c>
      <c r="K239" s="52">
        <f t="shared" si="307"/>
        <v>8.5740571346429892E-4</v>
      </c>
      <c r="L239" s="52">
        <f t="shared" si="307"/>
        <v>8.1105928783137911E-4</v>
      </c>
      <c r="M239" s="52">
        <f t="shared" si="307"/>
        <v>7.7256142406412415E-4</v>
      </c>
      <c r="N239" s="52">
        <f t="shared" si="307"/>
        <v>7.6694919201976386E-4</v>
      </c>
      <c r="O239" s="52">
        <f t="shared" si="307"/>
        <v>6.5890009539985677E-4</v>
      </c>
      <c r="P239" s="52">
        <f t="shared" si="307"/>
        <v>6.4922713760728131E-4</v>
      </c>
      <c r="Q239" s="52">
        <f t="shared" si="307"/>
        <v>6.5044221900768925E-4</v>
      </c>
    </row>
    <row r="240" spans="1:17" ht="11.45" customHeight="1" x14ac:dyDescent="0.25">
      <c r="A240" s="53" t="s">
        <v>58</v>
      </c>
      <c r="B240" s="52">
        <f t="shared" ref="B240:Q240" si="308">IF(B22=0,0,B22/B$19)</f>
        <v>6.155161637462625E-2</v>
      </c>
      <c r="C240" s="52">
        <f t="shared" si="308"/>
        <v>6.7309507873901164E-2</v>
      </c>
      <c r="D240" s="52">
        <f t="shared" si="308"/>
        <v>7.0503893164650985E-2</v>
      </c>
      <c r="E240" s="52">
        <f t="shared" si="308"/>
        <v>7.1619815360058917E-2</v>
      </c>
      <c r="F240" s="52">
        <f t="shared" si="308"/>
        <v>6.941290973079875E-2</v>
      </c>
      <c r="G240" s="52">
        <f t="shared" si="308"/>
        <v>7.3123498209688192E-2</v>
      </c>
      <c r="H240" s="52">
        <f t="shared" si="308"/>
        <v>7.2444105271661396E-2</v>
      </c>
      <c r="I240" s="52">
        <f t="shared" si="308"/>
        <v>7.3282069879743894E-2</v>
      </c>
      <c r="J240" s="52">
        <f t="shared" si="308"/>
        <v>7.2772592093394303E-2</v>
      </c>
      <c r="K240" s="52">
        <f t="shared" si="308"/>
        <v>7.3124584356812378E-2</v>
      </c>
      <c r="L240" s="52">
        <f t="shared" si="308"/>
        <v>7.3403572187832139E-2</v>
      </c>
      <c r="M240" s="52">
        <f t="shared" si="308"/>
        <v>7.4377642473676356E-2</v>
      </c>
      <c r="N240" s="52">
        <f t="shared" si="308"/>
        <v>7.4750831586020611E-2</v>
      </c>
      <c r="O240" s="52">
        <f t="shared" si="308"/>
        <v>6.8677858624674931E-2</v>
      </c>
      <c r="P240" s="52">
        <f t="shared" si="308"/>
        <v>6.4704923721503521E-2</v>
      </c>
      <c r="Q240" s="52">
        <f t="shared" si="308"/>
        <v>6.6114985588054453E-2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7.016814850796608E-4</v>
      </c>
      <c r="C241" s="52">
        <f t="shared" si="309"/>
        <v>6.9266505857824791E-4</v>
      </c>
      <c r="D241" s="52">
        <f t="shared" si="309"/>
        <v>6.6875348957849982E-4</v>
      </c>
      <c r="E241" s="52">
        <f t="shared" si="309"/>
        <v>6.1916920008016092E-4</v>
      </c>
      <c r="F241" s="52">
        <f t="shared" si="309"/>
        <v>5.4759181345864251E-4</v>
      </c>
      <c r="G241" s="52">
        <f t="shared" si="309"/>
        <v>4.8308025180890233E-4</v>
      </c>
      <c r="H241" s="52">
        <f t="shared" si="309"/>
        <v>4.4324033599285438E-4</v>
      </c>
      <c r="I241" s="52">
        <f t="shared" si="309"/>
        <v>4.416210214099836E-4</v>
      </c>
      <c r="J241" s="52">
        <f t="shared" si="309"/>
        <v>4.3350309786538524E-4</v>
      </c>
      <c r="K241" s="52">
        <f t="shared" si="309"/>
        <v>4.4269758165477586E-4</v>
      </c>
      <c r="L241" s="52">
        <f t="shared" si="309"/>
        <v>4.3797811776429474E-4</v>
      </c>
      <c r="M241" s="52">
        <f t="shared" si="309"/>
        <v>4.38770691911388E-4</v>
      </c>
      <c r="N241" s="52">
        <f t="shared" si="309"/>
        <v>4.5238233700063679E-4</v>
      </c>
      <c r="O241" s="52">
        <f t="shared" si="309"/>
        <v>4.1807052763493297E-4</v>
      </c>
      <c r="P241" s="52">
        <f t="shared" si="309"/>
        <v>4.1806828212754865E-4</v>
      </c>
      <c r="Q241" s="52">
        <f t="shared" si="309"/>
        <v>4.2077749669964956E-4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3.9539505579271647E-6</v>
      </c>
      <c r="F242" s="52">
        <f t="shared" si="310"/>
        <v>1.0129875408472006E-5</v>
      </c>
      <c r="G242" s="52">
        <f t="shared" si="310"/>
        <v>9.5928394807164433E-6</v>
      </c>
      <c r="H242" s="52">
        <f t="shared" si="310"/>
        <v>9.3139316575991706E-6</v>
      </c>
      <c r="I242" s="52">
        <f t="shared" si="310"/>
        <v>2.1632890553180572E-5</v>
      </c>
      <c r="J242" s="52">
        <f t="shared" si="310"/>
        <v>2.1257013548929485E-5</v>
      </c>
      <c r="K242" s="52">
        <f t="shared" si="310"/>
        <v>3.599462713825697E-5</v>
      </c>
      <c r="L242" s="52">
        <f t="shared" si="310"/>
        <v>5.0757056198864947E-5</v>
      </c>
      <c r="M242" s="52">
        <f t="shared" si="310"/>
        <v>6.5355408594858062E-5</v>
      </c>
      <c r="N242" s="52">
        <f t="shared" si="310"/>
        <v>7.8293177213149731E-5</v>
      </c>
      <c r="O242" s="52">
        <f t="shared" si="310"/>
        <v>8.6978759569446003E-5</v>
      </c>
      <c r="P242" s="52">
        <f t="shared" si="310"/>
        <v>1.006912525308967E-4</v>
      </c>
      <c r="Q242" s="52">
        <f t="shared" si="310"/>
        <v>1.0890987703072618E-4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1.1399125222929167E-6</v>
      </c>
      <c r="M243" s="52">
        <f t="shared" si="311"/>
        <v>2.5388730319855784E-6</v>
      </c>
      <c r="N243" s="52">
        <f t="shared" si="311"/>
        <v>8.2071743695209664E-6</v>
      </c>
      <c r="O243" s="52">
        <f t="shared" si="311"/>
        <v>1.0519847331182495E-5</v>
      </c>
      <c r="P243" s="52">
        <f t="shared" si="311"/>
        <v>2.1009726136773752E-5</v>
      </c>
      <c r="Q243" s="52">
        <f t="shared" si="311"/>
        <v>2.5946420500455191E-5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0.93569863792050012</v>
      </c>
      <c r="C244" s="50">
        <f t="shared" si="312"/>
        <v>0.93014824522230899</v>
      </c>
      <c r="D244" s="50">
        <f t="shared" si="312"/>
        <v>0.92718873669919499</v>
      </c>
      <c r="E244" s="50">
        <f t="shared" si="312"/>
        <v>0.92633483251976922</v>
      </c>
      <c r="F244" s="50">
        <f t="shared" si="312"/>
        <v>0.92882973756794729</v>
      </c>
      <c r="G244" s="50">
        <f t="shared" si="312"/>
        <v>0.92521244942834224</v>
      </c>
      <c r="H244" s="50">
        <f t="shared" si="312"/>
        <v>0.92606462187402594</v>
      </c>
      <c r="I244" s="50">
        <f t="shared" si="312"/>
        <v>0.92529512677125014</v>
      </c>
      <c r="J244" s="50">
        <f t="shared" si="312"/>
        <v>0.9258914337782298</v>
      </c>
      <c r="K244" s="50">
        <f t="shared" si="312"/>
        <v>0.92553931772093023</v>
      </c>
      <c r="L244" s="50">
        <f t="shared" si="312"/>
        <v>0.92529332648180629</v>
      </c>
      <c r="M244" s="50">
        <f t="shared" si="312"/>
        <v>0.92433828414516217</v>
      </c>
      <c r="N244" s="50">
        <f t="shared" si="312"/>
        <v>0.9239274683784543</v>
      </c>
      <c r="O244" s="50">
        <f t="shared" si="312"/>
        <v>0.93012843277510726</v>
      </c>
      <c r="P244" s="50">
        <f t="shared" si="312"/>
        <v>0.93406829573067029</v>
      </c>
      <c r="Q244" s="50">
        <f t="shared" si="312"/>
        <v>0.93263479507888924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0.65957732435478544</v>
      </c>
      <c r="C245" s="52">
        <f t="shared" si="313"/>
        <v>0.64011368754887177</v>
      </c>
      <c r="D245" s="52">
        <f t="shared" si="313"/>
        <v>0.62216446798220815</v>
      </c>
      <c r="E245" s="52">
        <f t="shared" si="313"/>
        <v>0.62849334371420851</v>
      </c>
      <c r="F245" s="52">
        <f t="shared" si="313"/>
        <v>0.61450588810662943</v>
      </c>
      <c r="G245" s="52">
        <f t="shared" si="313"/>
        <v>0.59193833877356417</v>
      </c>
      <c r="H245" s="52">
        <f t="shared" si="313"/>
        <v>0.57337226984945933</v>
      </c>
      <c r="I245" s="52">
        <f t="shared" si="313"/>
        <v>0.56804193655684931</v>
      </c>
      <c r="J245" s="52">
        <f t="shared" si="313"/>
        <v>0.57693328570318203</v>
      </c>
      <c r="K245" s="52">
        <f t="shared" si="313"/>
        <v>0.59213898368090057</v>
      </c>
      <c r="L245" s="52">
        <f t="shared" si="313"/>
        <v>0.5657435676021445</v>
      </c>
      <c r="M245" s="52">
        <f t="shared" si="313"/>
        <v>0.57041411457043412</v>
      </c>
      <c r="N245" s="52">
        <f t="shared" si="313"/>
        <v>0.56387613354899302</v>
      </c>
      <c r="O245" s="52">
        <f t="shared" si="313"/>
        <v>0.58906061849301139</v>
      </c>
      <c r="P245" s="52">
        <f t="shared" si="313"/>
        <v>0.58453838378841405</v>
      </c>
      <c r="Q245" s="52">
        <f t="shared" si="313"/>
        <v>0.58226223961865853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0.27612131356571462</v>
      </c>
      <c r="C246" s="46">
        <f t="shared" si="314"/>
        <v>0.29003455767343722</v>
      </c>
      <c r="D246" s="46">
        <f t="shared" si="314"/>
        <v>0.30502426871698685</v>
      </c>
      <c r="E246" s="46">
        <f t="shared" si="314"/>
        <v>0.29784148880556066</v>
      </c>
      <c r="F246" s="46">
        <f t="shared" si="314"/>
        <v>0.31432384946131786</v>
      </c>
      <c r="G246" s="46">
        <f t="shared" si="314"/>
        <v>0.33327411065477802</v>
      </c>
      <c r="H246" s="46">
        <f t="shared" si="314"/>
        <v>0.35269235202456656</v>
      </c>
      <c r="I246" s="46">
        <f t="shared" si="314"/>
        <v>0.35725319021440088</v>
      </c>
      <c r="J246" s="46">
        <f t="shared" si="314"/>
        <v>0.34895814807504771</v>
      </c>
      <c r="K246" s="46">
        <f t="shared" si="314"/>
        <v>0.33340033404002967</v>
      </c>
      <c r="L246" s="46">
        <f t="shared" si="314"/>
        <v>0.35954975887966178</v>
      </c>
      <c r="M246" s="46">
        <f t="shared" si="314"/>
        <v>0.35392416957472811</v>
      </c>
      <c r="N246" s="46">
        <f t="shared" si="314"/>
        <v>0.36005133482946128</v>
      </c>
      <c r="O246" s="46">
        <f t="shared" si="314"/>
        <v>0.34106781428209587</v>
      </c>
      <c r="P246" s="46">
        <f t="shared" si="314"/>
        <v>0.34952991194225624</v>
      </c>
      <c r="Q246" s="46">
        <f t="shared" si="314"/>
        <v>0.35037255546023066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3.1984767496122633E-2</v>
      </c>
      <c r="C250" s="54">
        <f t="shared" si="316"/>
        <v>3.2833106426410283E-2</v>
      </c>
      <c r="D250" s="54">
        <f t="shared" si="316"/>
        <v>3.3376575795178672E-2</v>
      </c>
      <c r="E250" s="54">
        <f t="shared" si="316"/>
        <v>3.3287468433206804E-2</v>
      </c>
      <c r="F250" s="54">
        <f t="shared" si="316"/>
        <v>3.1092924757108391E-2</v>
      </c>
      <c r="G250" s="54">
        <f t="shared" si="316"/>
        <v>3.2492965335090565E-2</v>
      </c>
      <c r="H250" s="54">
        <f t="shared" si="316"/>
        <v>3.4454315699251656E-2</v>
      </c>
      <c r="I250" s="54">
        <f t="shared" si="316"/>
        <v>3.7240270184018709E-2</v>
      </c>
      <c r="J250" s="54">
        <f t="shared" si="316"/>
        <v>4.0867821896662306E-2</v>
      </c>
      <c r="K250" s="54">
        <f t="shared" si="316"/>
        <v>4.2430501122313218E-2</v>
      </c>
      <c r="L250" s="54">
        <f t="shared" si="316"/>
        <v>4.3064099951130641E-2</v>
      </c>
      <c r="M250" s="54">
        <f t="shared" si="316"/>
        <v>4.3952402093050201E-2</v>
      </c>
      <c r="N250" s="54">
        <f t="shared" si="316"/>
        <v>4.2731114378893632E-2</v>
      </c>
      <c r="O250" s="54">
        <f t="shared" si="316"/>
        <v>4.2468471407478399E-2</v>
      </c>
      <c r="P250" s="54">
        <f t="shared" si="316"/>
        <v>4.0989409075976271E-2</v>
      </c>
      <c r="Q250" s="54">
        <f t="shared" si="316"/>
        <v>4.1711581121245823E-2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0.96160527833826137</v>
      </c>
      <c r="C251" s="50">
        <f t="shared" si="317"/>
        <v>0.96086558725191096</v>
      </c>
      <c r="D251" s="50">
        <f t="shared" si="317"/>
        <v>0.96044805888553297</v>
      </c>
      <c r="E251" s="50">
        <f t="shared" si="317"/>
        <v>0.9606915933860265</v>
      </c>
      <c r="F251" s="50">
        <f t="shared" si="317"/>
        <v>0.96308562313552093</v>
      </c>
      <c r="G251" s="50">
        <f t="shared" si="317"/>
        <v>0.96161029615539906</v>
      </c>
      <c r="H251" s="50">
        <f t="shared" si="317"/>
        <v>0.95972787018791783</v>
      </c>
      <c r="I251" s="50">
        <f t="shared" si="317"/>
        <v>0.95702640547303963</v>
      </c>
      <c r="J251" s="50">
        <f t="shared" si="317"/>
        <v>0.95312119462469835</v>
      </c>
      <c r="K251" s="50">
        <f t="shared" si="317"/>
        <v>0.95132849795027641</v>
      </c>
      <c r="L251" s="50">
        <f t="shared" si="317"/>
        <v>0.95044158069452378</v>
      </c>
      <c r="M251" s="50">
        <f t="shared" si="317"/>
        <v>0.94967328196681178</v>
      </c>
      <c r="N251" s="50">
        <f t="shared" si="317"/>
        <v>0.95094549538092077</v>
      </c>
      <c r="O251" s="50">
        <f t="shared" si="317"/>
        <v>0.95140296317461459</v>
      </c>
      <c r="P251" s="50">
        <f t="shared" si="317"/>
        <v>0.95309954690728416</v>
      </c>
      <c r="Q251" s="50">
        <f t="shared" si="317"/>
        <v>0.95254089323523283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0.64654884460930417</v>
      </c>
      <c r="C252" s="52">
        <f t="shared" si="318"/>
        <v>0.66102761509859098</v>
      </c>
      <c r="D252" s="52">
        <f t="shared" si="318"/>
        <v>0.65826150667427352</v>
      </c>
      <c r="E252" s="52">
        <f t="shared" si="318"/>
        <v>0.65191345434133019</v>
      </c>
      <c r="F252" s="52">
        <f t="shared" si="318"/>
        <v>0.63830398769819741</v>
      </c>
      <c r="G252" s="52">
        <f t="shared" si="318"/>
        <v>0.63548507514247654</v>
      </c>
      <c r="H252" s="52">
        <f t="shared" si="318"/>
        <v>0.63878904145642368</v>
      </c>
      <c r="I252" s="52">
        <f t="shared" si="318"/>
        <v>0.62302044132375467</v>
      </c>
      <c r="J252" s="52">
        <f t="shared" si="318"/>
        <v>0.6279354061003416</v>
      </c>
      <c r="K252" s="52">
        <f t="shared" si="318"/>
        <v>0.62314004459452177</v>
      </c>
      <c r="L252" s="52">
        <f t="shared" si="318"/>
        <v>0.63033633664863065</v>
      </c>
      <c r="M252" s="52">
        <f t="shared" si="318"/>
        <v>0.64450296301797072</v>
      </c>
      <c r="N252" s="52">
        <f t="shared" si="318"/>
        <v>0.61767198906690635</v>
      </c>
      <c r="O252" s="52">
        <f t="shared" si="318"/>
        <v>0.62533337659274524</v>
      </c>
      <c r="P252" s="52">
        <f t="shared" si="318"/>
        <v>0.60985543848518853</v>
      </c>
      <c r="Q252" s="52">
        <f t="shared" si="318"/>
        <v>0.6228859255295488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0.23125141542265476</v>
      </c>
      <c r="C253" s="52">
        <f t="shared" si="319"/>
        <v>0.2181444365690445</v>
      </c>
      <c r="D253" s="52">
        <f t="shared" si="319"/>
        <v>0.22512359350408889</v>
      </c>
      <c r="E253" s="52">
        <f t="shared" si="319"/>
        <v>0.23728303308532575</v>
      </c>
      <c r="F253" s="52">
        <f t="shared" si="319"/>
        <v>0.2563987826490331</v>
      </c>
      <c r="G253" s="52">
        <f t="shared" si="319"/>
        <v>0.26226753571793693</v>
      </c>
      <c r="H253" s="52">
        <f t="shared" si="319"/>
        <v>0.26260636697688067</v>
      </c>
      <c r="I253" s="52">
        <f t="shared" si="319"/>
        <v>0.28141089086296994</v>
      </c>
      <c r="J253" s="52">
        <f t="shared" si="319"/>
        <v>0.27743378602255092</v>
      </c>
      <c r="K253" s="52">
        <f t="shared" si="319"/>
        <v>0.28580321031802852</v>
      </c>
      <c r="L253" s="52">
        <f t="shared" si="319"/>
        <v>0.28221037472880439</v>
      </c>
      <c r="M253" s="52">
        <f t="shared" si="319"/>
        <v>0.26922571306588</v>
      </c>
      <c r="N253" s="52">
        <f t="shared" si="319"/>
        <v>0.29858180174385146</v>
      </c>
      <c r="O253" s="52">
        <f t="shared" si="319"/>
        <v>0.29217842603989069</v>
      </c>
      <c r="P253" s="52">
        <f t="shared" si="319"/>
        <v>0.30884717771272019</v>
      </c>
      <c r="Q253" s="52">
        <f t="shared" si="319"/>
        <v>0.29538786062272004</v>
      </c>
    </row>
    <row r="254" spans="1:17" ht="11.45" customHeight="1" x14ac:dyDescent="0.25">
      <c r="A254" s="53" t="s">
        <v>57</v>
      </c>
      <c r="B254" s="52">
        <f t="shared" ref="B254:Q254" si="320">IF(B36=0,0,B36/B$31)</f>
        <v>8.3805018306302381E-2</v>
      </c>
      <c r="C254" s="52">
        <f t="shared" si="320"/>
        <v>8.1693535584275515E-2</v>
      </c>
      <c r="D254" s="52">
        <f t="shared" si="320"/>
        <v>7.7062958707170684E-2</v>
      </c>
      <c r="E254" s="52">
        <f t="shared" si="320"/>
        <v>7.1495105959370545E-2</v>
      </c>
      <c r="F254" s="52">
        <f t="shared" si="320"/>
        <v>6.8382852788290552E-2</v>
      </c>
      <c r="G254" s="52">
        <f t="shared" si="320"/>
        <v>6.3857685294985589E-2</v>
      </c>
      <c r="H254" s="52">
        <f t="shared" si="320"/>
        <v>5.8332461754613471E-2</v>
      </c>
      <c r="I254" s="52">
        <f t="shared" si="320"/>
        <v>5.2595073286315214E-2</v>
      </c>
      <c r="J254" s="52">
        <f t="shared" si="320"/>
        <v>4.7752002501805821E-2</v>
      </c>
      <c r="K254" s="52">
        <f t="shared" si="320"/>
        <v>4.2385243037726172E-2</v>
      </c>
      <c r="L254" s="52">
        <f t="shared" si="320"/>
        <v>3.7860344805189114E-2</v>
      </c>
      <c r="M254" s="52">
        <f t="shared" si="320"/>
        <v>3.5686000149964363E-2</v>
      </c>
      <c r="N254" s="52">
        <f t="shared" si="320"/>
        <v>3.3766872591703141E-2</v>
      </c>
      <c r="O254" s="52">
        <f t="shared" si="320"/>
        <v>3.1929613608365118E-2</v>
      </c>
      <c r="P254" s="52">
        <f t="shared" si="320"/>
        <v>2.9277590661943246E-2</v>
      </c>
      <c r="Q254" s="52">
        <f t="shared" si="320"/>
        <v>2.5092354038257832E-2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2.6143816608287125E-5</v>
      </c>
      <c r="M255" s="52">
        <f t="shared" si="321"/>
        <v>1.1754234332338977E-4</v>
      </c>
      <c r="N255" s="52">
        <f t="shared" si="321"/>
        <v>2.1435385268292538E-4</v>
      </c>
      <c r="O255" s="52">
        <f t="shared" si="321"/>
        <v>2.9692059821453585E-4</v>
      </c>
      <c r="P255" s="52">
        <f t="shared" si="321"/>
        <v>8.4644000319955017E-4</v>
      </c>
      <c r="Q255" s="52">
        <f t="shared" si="321"/>
        <v>9.1569050851245245E-4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4.4917795622993983E-4</v>
      </c>
      <c r="O256" s="52">
        <f t="shared" si="322"/>
        <v>1.0010497510486052E-3</v>
      </c>
      <c r="P256" s="52">
        <f t="shared" si="322"/>
        <v>3.071587077357745E-3</v>
      </c>
      <c r="Q256" s="52">
        <f t="shared" si="322"/>
        <v>6.5728740923169746E-3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8.3806952913133099E-6</v>
      </c>
      <c r="M257" s="52">
        <f t="shared" si="323"/>
        <v>1.4106338967310805E-4</v>
      </c>
      <c r="N257" s="52">
        <f t="shared" si="323"/>
        <v>2.6130016954701359E-4</v>
      </c>
      <c r="O257" s="52">
        <f t="shared" si="323"/>
        <v>6.6357658435033172E-4</v>
      </c>
      <c r="P257" s="52">
        <f t="shared" si="323"/>
        <v>1.2013129668750344E-3</v>
      </c>
      <c r="Q257" s="52">
        <f t="shared" si="323"/>
        <v>1.6861884438766131E-3</v>
      </c>
    </row>
    <row r="258" spans="1:17" ht="11.45" customHeight="1" x14ac:dyDescent="0.25">
      <c r="A258" s="51" t="s">
        <v>28</v>
      </c>
      <c r="B258" s="50">
        <f t="shared" ref="B258:Q258" si="324">IF(B40=0,0,B40/B$31)</f>
        <v>6.4099541656161144E-3</v>
      </c>
      <c r="C258" s="50">
        <f t="shared" si="324"/>
        <v>6.3013063216787596E-3</v>
      </c>
      <c r="D258" s="50">
        <f t="shared" si="324"/>
        <v>6.1753653192883748E-3</v>
      </c>
      <c r="E258" s="50">
        <f t="shared" si="324"/>
        <v>6.020938180766669E-3</v>
      </c>
      <c r="F258" s="50">
        <f t="shared" si="324"/>
        <v>5.8214521073706007E-3</v>
      </c>
      <c r="G258" s="50">
        <f t="shared" si="324"/>
        <v>5.896738509510344E-3</v>
      </c>
      <c r="H258" s="50">
        <f t="shared" si="324"/>
        <v>5.8178141128306061E-3</v>
      </c>
      <c r="I258" s="50">
        <f t="shared" si="324"/>
        <v>5.7333243429415637E-3</v>
      </c>
      <c r="J258" s="50">
        <f t="shared" si="324"/>
        <v>6.010983478639249E-3</v>
      </c>
      <c r="K258" s="50">
        <f t="shared" si="324"/>
        <v>6.2410009274103655E-3</v>
      </c>
      <c r="L258" s="50">
        <f t="shared" si="324"/>
        <v>6.4943193543456216E-3</v>
      </c>
      <c r="M258" s="50">
        <f t="shared" si="324"/>
        <v>6.3743159401379321E-3</v>
      </c>
      <c r="N258" s="50">
        <f t="shared" si="324"/>
        <v>6.3233902401854747E-3</v>
      </c>
      <c r="O258" s="50">
        <f t="shared" si="324"/>
        <v>6.1285654179070994E-3</v>
      </c>
      <c r="P258" s="50">
        <f t="shared" si="324"/>
        <v>5.9110440167396017E-3</v>
      </c>
      <c r="Q258" s="50">
        <f t="shared" si="324"/>
        <v>5.7475256435213463E-3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8.0316364466420041E-6</v>
      </c>
      <c r="C259" s="52">
        <f t="shared" si="325"/>
        <v>9.8002697521466277E-6</v>
      </c>
      <c r="D259" s="52">
        <f t="shared" si="325"/>
        <v>1.1554009013906261E-5</v>
      </c>
      <c r="E259" s="52">
        <f t="shared" si="325"/>
        <v>1.2975318693690976E-5</v>
      </c>
      <c r="F259" s="52">
        <f t="shared" si="325"/>
        <v>1.1861669379814898E-5</v>
      </c>
      <c r="G259" s="52">
        <f t="shared" si="325"/>
        <v>1.2862504993663582E-5</v>
      </c>
      <c r="H259" s="52">
        <f t="shared" si="325"/>
        <v>1.3191872797054774E-5</v>
      </c>
      <c r="I259" s="52">
        <f t="shared" si="325"/>
        <v>1.385816207734976E-5</v>
      </c>
      <c r="J259" s="52">
        <f t="shared" si="325"/>
        <v>1.3942574143204059E-5</v>
      </c>
      <c r="K259" s="52">
        <f t="shared" si="325"/>
        <v>1.4368721199622016E-5</v>
      </c>
      <c r="L259" s="52">
        <f t="shared" si="325"/>
        <v>1.5676868747311055E-5</v>
      </c>
      <c r="M259" s="52">
        <f t="shared" si="325"/>
        <v>1.2828578783860631E-5</v>
      </c>
      <c r="N259" s="52">
        <f t="shared" si="325"/>
        <v>7.7830525048665009E-6</v>
      </c>
      <c r="O259" s="52">
        <f t="shared" si="325"/>
        <v>6.8569135344320543E-6</v>
      </c>
      <c r="P259" s="52">
        <f t="shared" si="325"/>
        <v>6.387782249824105E-6</v>
      </c>
      <c r="Q259" s="52">
        <f t="shared" si="325"/>
        <v>5.8512443824639626E-6</v>
      </c>
    </row>
    <row r="260" spans="1:17" ht="11.45" customHeight="1" x14ac:dyDescent="0.25">
      <c r="A260" s="53" t="s">
        <v>58</v>
      </c>
      <c r="B260" s="52">
        <f t="shared" ref="B260:Q260" si="326">IF(B42=0,0,B42/B$31)</f>
        <v>6.3104023645300473E-3</v>
      </c>
      <c r="C260" s="52">
        <f t="shared" si="326"/>
        <v>6.2067537249198817E-3</v>
      </c>
      <c r="D260" s="52">
        <f t="shared" si="326"/>
        <v>6.0794182054515972E-3</v>
      </c>
      <c r="E260" s="52">
        <f t="shared" si="326"/>
        <v>5.93379734073856E-3</v>
      </c>
      <c r="F260" s="52">
        <f t="shared" si="326"/>
        <v>5.7375156367237331E-3</v>
      </c>
      <c r="G260" s="52">
        <f t="shared" si="326"/>
        <v>5.7997426615381065E-3</v>
      </c>
      <c r="H260" s="52">
        <f t="shared" si="326"/>
        <v>5.7138203323761523E-3</v>
      </c>
      <c r="I260" s="52">
        <f t="shared" si="326"/>
        <v>5.6248692511260013E-3</v>
      </c>
      <c r="J260" s="52">
        <f t="shared" si="326"/>
        <v>5.8832304396824698E-3</v>
      </c>
      <c r="K260" s="52">
        <f t="shared" si="326"/>
        <v>6.0423789001994733E-3</v>
      </c>
      <c r="L260" s="52">
        <f t="shared" si="326"/>
        <v>6.2301084501322854E-3</v>
      </c>
      <c r="M260" s="52">
        <f t="shared" si="326"/>
        <v>5.9819609554090363E-3</v>
      </c>
      <c r="N260" s="52">
        <f t="shared" si="326"/>
        <v>5.8270492505803004E-3</v>
      </c>
      <c r="O260" s="52">
        <f t="shared" si="326"/>
        <v>5.6019938312030617E-3</v>
      </c>
      <c r="P260" s="52">
        <f t="shared" si="326"/>
        <v>5.3576486283779014E-3</v>
      </c>
      <c r="Q260" s="52">
        <f t="shared" si="326"/>
        <v>5.1207912966481448E-3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5.8820161703678262E-5</v>
      </c>
      <c r="C261" s="52">
        <f t="shared" si="327"/>
        <v>5.449077220876075E-5</v>
      </c>
      <c r="D261" s="52">
        <f t="shared" si="327"/>
        <v>4.6685211066849021E-5</v>
      </c>
      <c r="E261" s="52">
        <f t="shared" si="327"/>
        <v>4.2038281762054897E-5</v>
      </c>
      <c r="F261" s="52">
        <f t="shared" si="327"/>
        <v>3.5176496500505839E-5</v>
      </c>
      <c r="G261" s="52">
        <f t="shared" si="327"/>
        <v>4.4011318892502956E-5</v>
      </c>
      <c r="H261" s="52">
        <f t="shared" si="327"/>
        <v>3.5839105940870666E-5</v>
      </c>
      <c r="I261" s="52">
        <f t="shared" si="327"/>
        <v>3.1419695875599967E-5</v>
      </c>
      <c r="J261" s="52">
        <f t="shared" si="327"/>
        <v>3.1485675273415304E-5</v>
      </c>
      <c r="K261" s="52">
        <f t="shared" si="327"/>
        <v>2.9583743906384465E-5</v>
      </c>
      <c r="L261" s="52">
        <f t="shared" si="327"/>
        <v>2.957408009915446E-5</v>
      </c>
      <c r="M261" s="52">
        <f t="shared" si="327"/>
        <v>2.8406488948445485E-5</v>
      </c>
      <c r="N261" s="52">
        <f t="shared" si="327"/>
        <v>2.7678140786211517E-5</v>
      </c>
      <c r="O261" s="52">
        <f t="shared" si="327"/>
        <v>2.7488628836428955E-5</v>
      </c>
      <c r="P261" s="52">
        <f t="shared" si="327"/>
        <v>2.7003728408739598E-5</v>
      </c>
      <c r="Q261" s="52">
        <f t="shared" si="327"/>
        <v>2.7584841314994202E-5</v>
      </c>
    </row>
    <row r="262" spans="1:17" ht="11.45" customHeight="1" x14ac:dyDescent="0.25">
      <c r="A262" s="53" t="s">
        <v>56</v>
      </c>
      <c r="B262" s="52">
        <f t="shared" ref="B262:Q262" si="328">IF(B44=0,0,B44/B$31)</f>
        <v>3.1962556646674805E-6</v>
      </c>
      <c r="C262" s="52">
        <f t="shared" si="328"/>
        <v>4.5951647455999636E-6</v>
      </c>
      <c r="D262" s="52">
        <f t="shared" si="328"/>
        <v>9.0998046669317823E-6</v>
      </c>
      <c r="E262" s="52">
        <f t="shared" si="328"/>
        <v>7.762346229154343E-6</v>
      </c>
      <c r="F262" s="52">
        <f t="shared" si="328"/>
        <v>6.9872165754419491E-6</v>
      </c>
      <c r="G262" s="52">
        <f t="shared" si="328"/>
        <v>8.9743154452390765E-6</v>
      </c>
      <c r="H262" s="52">
        <f t="shared" si="328"/>
        <v>2.358756791274058E-5</v>
      </c>
      <c r="I262" s="52">
        <f t="shared" si="328"/>
        <v>3.2405819381860897E-5</v>
      </c>
      <c r="J262" s="52">
        <f t="shared" si="328"/>
        <v>5.6808619836211568E-5</v>
      </c>
      <c r="K262" s="52">
        <f t="shared" si="328"/>
        <v>1.2385282521345885E-4</v>
      </c>
      <c r="L262" s="52">
        <f t="shared" si="328"/>
        <v>1.7063923413302332E-4</v>
      </c>
      <c r="M262" s="52">
        <f t="shared" si="328"/>
        <v>3.051861058797738E-4</v>
      </c>
      <c r="N262" s="52">
        <f t="shared" si="328"/>
        <v>4.1440390227599668E-4</v>
      </c>
      <c r="O262" s="52">
        <f t="shared" si="328"/>
        <v>4.612264357959871E-4</v>
      </c>
      <c r="P262" s="52">
        <f t="shared" si="328"/>
        <v>4.9059647072159575E-4</v>
      </c>
      <c r="Q262" s="52">
        <f t="shared" si="328"/>
        <v>5.6636453318754108E-4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2.9503747271080273E-5</v>
      </c>
      <c r="C263" s="52">
        <f t="shared" si="329"/>
        <v>2.566639005237193E-5</v>
      </c>
      <c r="D263" s="52">
        <f t="shared" si="329"/>
        <v>2.8608089089091167E-5</v>
      </c>
      <c r="E263" s="52">
        <f t="shared" si="329"/>
        <v>2.4364893343209024E-5</v>
      </c>
      <c r="F263" s="52">
        <f t="shared" si="329"/>
        <v>2.9911088191104141E-5</v>
      </c>
      <c r="G263" s="52">
        <f t="shared" si="329"/>
        <v>3.1147708640831743E-5</v>
      </c>
      <c r="H263" s="52">
        <f t="shared" si="329"/>
        <v>3.1375233803787613E-5</v>
      </c>
      <c r="I263" s="52">
        <f t="shared" si="329"/>
        <v>3.0771414480753315E-5</v>
      </c>
      <c r="J263" s="52">
        <f t="shared" si="329"/>
        <v>2.5516169703948693E-5</v>
      </c>
      <c r="K263" s="52">
        <f t="shared" si="329"/>
        <v>3.0816736891427629E-5</v>
      </c>
      <c r="L263" s="52">
        <f t="shared" si="329"/>
        <v>4.832072123384762E-5</v>
      </c>
      <c r="M263" s="52">
        <f t="shared" si="329"/>
        <v>4.5933811116815019E-5</v>
      </c>
      <c r="N263" s="52">
        <f t="shared" si="329"/>
        <v>4.6475894038098197E-5</v>
      </c>
      <c r="O263" s="52">
        <f t="shared" si="329"/>
        <v>3.099960853719029E-5</v>
      </c>
      <c r="P263" s="52">
        <f t="shared" si="329"/>
        <v>2.9407406981542046E-5</v>
      </c>
      <c r="Q263" s="52">
        <f t="shared" si="329"/>
        <v>2.6933727988203351E-5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0.72372157909501222</v>
      </c>
      <c r="C265" s="54">
        <f t="shared" si="331"/>
        <v>0.74233942838354416</v>
      </c>
      <c r="D265" s="54">
        <f t="shared" si="331"/>
        <v>0.74106081658700917</v>
      </c>
      <c r="E265" s="54">
        <f t="shared" si="331"/>
        <v>0.74405481714193666</v>
      </c>
      <c r="F265" s="54">
        <f t="shared" si="331"/>
        <v>0.75264418821889179</v>
      </c>
      <c r="G265" s="54">
        <f t="shared" si="331"/>
        <v>0.7560214864749335</v>
      </c>
      <c r="H265" s="54">
        <f t="shared" si="331"/>
        <v>0.75483442629551312</v>
      </c>
      <c r="I265" s="54">
        <f t="shared" si="331"/>
        <v>0.76420042086091866</v>
      </c>
      <c r="J265" s="54">
        <f t="shared" si="331"/>
        <v>0.76681526687662382</v>
      </c>
      <c r="K265" s="54">
        <f t="shared" si="331"/>
        <v>0.76024300904715025</v>
      </c>
      <c r="L265" s="54">
        <f t="shared" si="331"/>
        <v>0.78252758634811936</v>
      </c>
      <c r="M265" s="54">
        <f t="shared" si="331"/>
        <v>0.78246612554008788</v>
      </c>
      <c r="N265" s="54">
        <f t="shared" si="331"/>
        <v>0.78281511713933183</v>
      </c>
      <c r="O265" s="54">
        <f t="shared" si="331"/>
        <v>0.777159211348603</v>
      </c>
      <c r="P265" s="54">
        <f t="shared" si="331"/>
        <v>0.76271553619662402</v>
      </c>
      <c r="Q265" s="54">
        <f t="shared" si="331"/>
        <v>0.76451445705849685</v>
      </c>
    </row>
    <row r="266" spans="1:17" ht="11.45" customHeight="1" x14ac:dyDescent="0.25">
      <c r="A266" s="53" t="s">
        <v>59</v>
      </c>
      <c r="B266" s="52">
        <f t="shared" ref="B266:Q266" si="332">IF(B48=0,0,B48/B$46)</f>
        <v>2.8107478773724128E-2</v>
      </c>
      <c r="C266" s="52">
        <f t="shared" si="332"/>
        <v>2.3969806224165467E-2</v>
      </c>
      <c r="D266" s="52">
        <f t="shared" si="332"/>
        <v>2.0321290982510124E-2</v>
      </c>
      <c r="E266" s="52">
        <f t="shared" si="332"/>
        <v>1.7491203152560749E-2</v>
      </c>
      <c r="F266" s="52">
        <f t="shared" si="332"/>
        <v>1.5467114476108457E-2</v>
      </c>
      <c r="G266" s="52">
        <f t="shared" si="332"/>
        <v>1.4463060784448208E-2</v>
      </c>
      <c r="H266" s="52">
        <f t="shared" si="332"/>
        <v>1.2897275048121078E-2</v>
      </c>
      <c r="I266" s="52">
        <f t="shared" si="332"/>
        <v>1.1986216698842967E-2</v>
      </c>
      <c r="J266" s="52">
        <f t="shared" si="332"/>
        <v>1.1160492169313387E-2</v>
      </c>
      <c r="K266" s="52">
        <f t="shared" si="332"/>
        <v>1.0804692349444938E-2</v>
      </c>
      <c r="L266" s="52">
        <f t="shared" si="332"/>
        <v>1.047505406083462E-2</v>
      </c>
      <c r="M266" s="52">
        <f t="shared" si="332"/>
        <v>9.809022562565892E-3</v>
      </c>
      <c r="N266" s="52">
        <f t="shared" si="332"/>
        <v>9.7482725852401034E-3</v>
      </c>
      <c r="O266" s="52">
        <f t="shared" si="332"/>
        <v>9.0506219830701409E-3</v>
      </c>
      <c r="P266" s="52">
        <f t="shared" si="332"/>
        <v>9.401570556367804E-3</v>
      </c>
      <c r="Q266" s="52">
        <f t="shared" si="332"/>
        <v>9.2263774106388415E-3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0.68598427657983518</v>
      </c>
      <c r="C267" s="52">
        <f t="shared" si="333"/>
        <v>0.70939297304522608</v>
      </c>
      <c r="D267" s="52">
        <f t="shared" si="333"/>
        <v>0.71244598465598274</v>
      </c>
      <c r="E267" s="52">
        <f t="shared" si="333"/>
        <v>0.7188981483412441</v>
      </c>
      <c r="F267" s="52">
        <f t="shared" si="333"/>
        <v>0.72998135775437123</v>
      </c>
      <c r="G267" s="52">
        <f t="shared" si="333"/>
        <v>0.73547143531003401</v>
      </c>
      <c r="H267" s="52">
        <f t="shared" si="333"/>
        <v>0.73631463148968024</v>
      </c>
      <c r="I267" s="52">
        <f t="shared" si="333"/>
        <v>0.74642070473486466</v>
      </c>
      <c r="J267" s="52">
        <f t="shared" si="333"/>
        <v>0.74988854534698679</v>
      </c>
      <c r="K267" s="52">
        <f t="shared" si="333"/>
        <v>0.74339653193676392</v>
      </c>
      <c r="L267" s="52">
        <f t="shared" si="333"/>
        <v>0.76569301548581215</v>
      </c>
      <c r="M267" s="52">
        <f t="shared" si="333"/>
        <v>0.76616816701921864</v>
      </c>
      <c r="N267" s="52">
        <f t="shared" si="333"/>
        <v>0.76606558229867938</v>
      </c>
      <c r="O267" s="52">
        <f t="shared" si="333"/>
        <v>0.76083622780832083</v>
      </c>
      <c r="P267" s="52">
        <f t="shared" si="333"/>
        <v>0.74512208227355192</v>
      </c>
      <c r="Q267" s="52">
        <f t="shared" si="333"/>
        <v>0.74699095659561388</v>
      </c>
    </row>
    <row r="268" spans="1:17" ht="11.45" customHeight="1" x14ac:dyDescent="0.25">
      <c r="A268" s="53" t="s">
        <v>57</v>
      </c>
      <c r="B268" s="52">
        <f t="shared" ref="B268:Q268" si="334">IF(B50=0,0,B50/B$46)</f>
        <v>9.6298237414528323E-3</v>
      </c>
      <c r="C268" s="52">
        <f t="shared" si="334"/>
        <v>8.9766491141526385E-3</v>
      </c>
      <c r="D268" s="52">
        <f t="shared" si="334"/>
        <v>8.2935409485163404E-3</v>
      </c>
      <c r="E268" s="52">
        <f t="shared" si="334"/>
        <v>7.6148176534199833E-3</v>
      </c>
      <c r="F268" s="52">
        <f t="shared" si="334"/>
        <v>7.0602253338662097E-3</v>
      </c>
      <c r="G268" s="52">
        <f t="shared" si="334"/>
        <v>5.9646087484735962E-3</v>
      </c>
      <c r="H268" s="52">
        <f t="shared" si="334"/>
        <v>5.5035046056992878E-3</v>
      </c>
      <c r="I268" s="52">
        <f t="shared" si="334"/>
        <v>5.5165112468805299E-3</v>
      </c>
      <c r="J268" s="52">
        <f t="shared" si="334"/>
        <v>5.490275728683023E-3</v>
      </c>
      <c r="K268" s="52">
        <f t="shared" si="334"/>
        <v>5.5787022392197972E-3</v>
      </c>
      <c r="L268" s="52">
        <f t="shared" si="334"/>
        <v>5.6566080061922685E-3</v>
      </c>
      <c r="M268" s="52">
        <f t="shared" si="334"/>
        <v>5.5709636576343202E-3</v>
      </c>
      <c r="N268" s="52">
        <f t="shared" si="334"/>
        <v>5.7499849790786607E-3</v>
      </c>
      <c r="O268" s="52">
        <f t="shared" si="334"/>
        <v>5.74259790566617E-3</v>
      </c>
      <c r="P268" s="52">
        <f t="shared" si="334"/>
        <v>6.05411915818466E-3</v>
      </c>
      <c r="Q268" s="52">
        <f t="shared" si="334"/>
        <v>5.9686346873017359E-3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5.0647994711679072E-5</v>
      </c>
      <c r="F269" s="52">
        <f t="shared" si="335"/>
        <v>1.3549065454592724E-4</v>
      </c>
      <c r="G269" s="52">
        <f t="shared" si="335"/>
        <v>1.2238163197775845E-4</v>
      </c>
      <c r="H269" s="52">
        <f t="shared" si="335"/>
        <v>1.1901515201265145E-4</v>
      </c>
      <c r="I269" s="52">
        <f t="shared" si="335"/>
        <v>2.769881803304321E-4</v>
      </c>
      <c r="J269" s="52">
        <f t="shared" si="335"/>
        <v>2.7595363164053724E-4</v>
      </c>
      <c r="K269" s="52">
        <f t="shared" si="335"/>
        <v>4.6308252172170053E-4</v>
      </c>
      <c r="L269" s="52">
        <f t="shared" si="335"/>
        <v>6.6878461862353463E-4</v>
      </c>
      <c r="M269" s="52">
        <f t="shared" si="335"/>
        <v>8.4318562146740291E-4</v>
      </c>
      <c r="N269" s="52">
        <f t="shared" si="335"/>
        <v>1.0071558864754148E-3</v>
      </c>
      <c r="O269" s="52">
        <f t="shared" si="335"/>
        <v>1.204332862688594E-3</v>
      </c>
      <c r="P269" s="52">
        <f t="shared" si="335"/>
        <v>1.4639718424754157E-3</v>
      </c>
      <c r="Q269" s="52">
        <f t="shared" si="335"/>
        <v>1.5448622488938824E-3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3.4124176656863062E-5</v>
      </c>
      <c r="M270" s="52">
        <f t="shared" si="336"/>
        <v>7.4786679201608176E-5</v>
      </c>
      <c r="N270" s="52">
        <f t="shared" si="336"/>
        <v>2.4412138985824039E-4</v>
      </c>
      <c r="O270" s="52">
        <f t="shared" si="336"/>
        <v>3.2543078885731815E-4</v>
      </c>
      <c r="P270" s="52">
        <f t="shared" si="336"/>
        <v>6.7379236604416361E-4</v>
      </c>
      <c r="Q270" s="52">
        <f t="shared" si="336"/>
        <v>7.8362611604867658E-4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0.27627842090498772</v>
      </c>
      <c r="C271" s="50">
        <f t="shared" si="337"/>
        <v>0.25766057161645572</v>
      </c>
      <c r="D271" s="50">
        <f t="shared" si="337"/>
        <v>0.25893918341299094</v>
      </c>
      <c r="E271" s="50">
        <f t="shared" si="337"/>
        <v>0.25594518285806328</v>
      </c>
      <c r="F271" s="50">
        <f t="shared" si="337"/>
        <v>0.24735581178110819</v>
      </c>
      <c r="G271" s="50">
        <f t="shared" si="337"/>
        <v>0.24397851352506653</v>
      </c>
      <c r="H271" s="50">
        <f t="shared" si="337"/>
        <v>0.24516557370448697</v>
      </c>
      <c r="I271" s="50">
        <f t="shared" si="337"/>
        <v>0.23579957913908128</v>
      </c>
      <c r="J271" s="50">
        <f t="shared" si="337"/>
        <v>0.2331847331233762</v>
      </c>
      <c r="K271" s="50">
        <f t="shared" si="337"/>
        <v>0.23975699095284972</v>
      </c>
      <c r="L271" s="50">
        <f t="shared" si="337"/>
        <v>0.21747241365188061</v>
      </c>
      <c r="M271" s="50">
        <f t="shared" si="337"/>
        <v>0.21753387445991212</v>
      </c>
      <c r="N271" s="50">
        <f t="shared" si="337"/>
        <v>0.21718488286066812</v>
      </c>
      <c r="O271" s="50">
        <f t="shared" si="337"/>
        <v>0.22284078865139706</v>
      </c>
      <c r="P271" s="50">
        <f t="shared" si="337"/>
        <v>0.23728446380337606</v>
      </c>
      <c r="Q271" s="50">
        <f t="shared" si="337"/>
        <v>0.23548554294150306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0.23162489046864712</v>
      </c>
      <c r="C272" s="48">
        <f t="shared" si="338"/>
        <v>0.21331488770452425</v>
      </c>
      <c r="D272" s="48">
        <f t="shared" si="338"/>
        <v>0.21435365169383139</v>
      </c>
      <c r="E272" s="48">
        <f t="shared" si="338"/>
        <v>0.21248469726378064</v>
      </c>
      <c r="F272" s="48">
        <f t="shared" si="338"/>
        <v>0.19887028916426966</v>
      </c>
      <c r="G272" s="48">
        <f t="shared" si="338"/>
        <v>0.19467189100061941</v>
      </c>
      <c r="H272" s="48">
        <f t="shared" si="338"/>
        <v>0.19320501726430175</v>
      </c>
      <c r="I272" s="48">
        <f t="shared" si="338"/>
        <v>0.18342122180093179</v>
      </c>
      <c r="J272" s="48">
        <f t="shared" si="338"/>
        <v>0.18076970917873153</v>
      </c>
      <c r="K272" s="48">
        <f t="shared" si="338"/>
        <v>0.18897599312790184</v>
      </c>
      <c r="L272" s="48">
        <f t="shared" si="338"/>
        <v>0.16319398505144794</v>
      </c>
      <c r="M272" s="48">
        <f t="shared" si="338"/>
        <v>0.16492364130647974</v>
      </c>
      <c r="N272" s="48">
        <f t="shared" si="338"/>
        <v>0.16341892378219341</v>
      </c>
      <c r="O272" s="48">
        <f t="shared" si="338"/>
        <v>0.16799869655903343</v>
      </c>
      <c r="P272" s="48">
        <f t="shared" si="338"/>
        <v>0.17851203343845759</v>
      </c>
      <c r="Q272" s="48">
        <f t="shared" si="338"/>
        <v>0.17756550586836847</v>
      </c>
    </row>
    <row r="273" spans="1:17" ht="11.45" customHeight="1" x14ac:dyDescent="0.25">
      <c r="A273" s="47" t="s">
        <v>22</v>
      </c>
      <c r="B273" s="46">
        <f t="shared" ref="B273:Q273" si="339">IF(B55=0,0,B55/B$46)</f>
        <v>4.4653530436340599E-2</v>
      </c>
      <c r="C273" s="46">
        <f t="shared" si="339"/>
        <v>4.4345683911931479E-2</v>
      </c>
      <c r="D273" s="46">
        <f t="shared" si="339"/>
        <v>4.4585531719159549E-2</v>
      </c>
      <c r="E273" s="46">
        <f t="shared" si="339"/>
        <v>4.3460485594282679E-2</v>
      </c>
      <c r="F273" s="46">
        <f t="shared" si="339"/>
        <v>4.8485522616838521E-2</v>
      </c>
      <c r="G273" s="46">
        <f t="shared" si="339"/>
        <v>4.9306622524447091E-2</v>
      </c>
      <c r="H273" s="46">
        <f t="shared" si="339"/>
        <v>5.1960556440185206E-2</v>
      </c>
      <c r="I273" s="46">
        <f t="shared" si="339"/>
        <v>5.2378357338149495E-2</v>
      </c>
      <c r="J273" s="46">
        <f t="shared" si="339"/>
        <v>5.2415023944644673E-2</v>
      </c>
      <c r="K273" s="46">
        <f t="shared" si="339"/>
        <v>5.0780997824947896E-2</v>
      </c>
      <c r="L273" s="46">
        <f t="shared" si="339"/>
        <v>5.4278428600432679E-2</v>
      </c>
      <c r="M273" s="46">
        <f t="shared" si="339"/>
        <v>5.2610233153432377E-2</v>
      </c>
      <c r="N273" s="46">
        <f t="shared" si="339"/>
        <v>5.3765959078474701E-2</v>
      </c>
      <c r="O273" s="46">
        <f t="shared" si="339"/>
        <v>5.4842092092363626E-2</v>
      </c>
      <c r="P273" s="46">
        <f t="shared" si="339"/>
        <v>5.8772430364918457E-2</v>
      </c>
      <c r="Q273" s="46">
        <f t="shared" si="339"/>
        <v>5.7920037073134603E-2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10419.274623532257</v>
      </c>
      <c r="C4" s="96">
        <f t="shared" ref="C4:Q4" si="0">C5+C9+C10+C15</f>
        <v>10502.239033578498</v>
      </c>
      <c r="D4" s="96">
        <f t="shared" si="0"/>
        <v>10741.512309449512</v>
      </c>
      <c r="E4" s="96">
        <f t="shared" si="0"/>
        <v>10916.834521759121</v>
      </c>
      <c r="F4" s="96">
        <f t="shared" si="0"/>
        <v>11085.210757300747</v>
      </c>
      <c r="G4" s="96">
        <f t="shared" si="0"/>
        <v>11134.830593461258</v>
      </c>
      <c r="H4" s="96">
        <f t="shared" si="0"/>
        <v>11451.280967130337</v>
      </c>
      <c r="I4" s="96">
        <f t="shared" si="0"/>
        <v>11475.896981004365</v>
      </c>
      <c r="J4" s="96">
        <f t="shared" si="0"/>
        <v>11533.230135561782</v>
      </c>
      <c r="K4" s="96">
        <f t="shared" si="0"/>
        <v>11128.451892446743</v>
      </c>
      <c r="L4" s="96">
        <f t="shared" si="0"/>
        <v>11137.919804453773</v>
      </c>
      <c r="M4" s="96">
        <f t="shared" si="0"/>
        <v>11255.780907676497</v>
      </c>
      <c r="N4" s="96">
        <f t="shared" si="0"/>
        <v>10798.767805631263</v>
      </c>
      <c r="O4" s="96">
        <f t="shared" si="0"/>
        <v>10478.802456667017</v>
      </c>
      <c r="P4" s="96">
        <f t="shared" si="0"/>
        <v>9805.8089801462156</v>
      </c>
      <c r="Q4" s="96">
        <f t="shared" si="0"/>
        <v>9888.9733191516698</v>
      </c>
    </row>
    <row r="5" spans="1:17" ht="11.45" customHeight="1" x14ac:dyDescent="0.25">
      <c r="A5" s="95" t="s">
        <v>91</v>
      </c>
      <c r="B5" s="94">
        <f>SUM(B6:B8)</f>
        <v>10418.224254062969</v>
      </c>
      <c r="C5" s="94">
        <f t="shared" ref="C5:Q5" si="1">SUM(C6:C8)</f>
        <v>10501.23806</v>
      </c>
      <c r="D5" s="94">
        <f t="shared" si="1"/>
        <v>10740.220860000001</v>
      </c>
      <c r="E5" s="94">
        <f t="shared" si="1"/>
        <v>10915.56818</v>
      </c>
      <c r="F5" s="94">
        <f t="shared" si="1"/>
        <v>11083.582200000001</v>
      </c>
      <c r="G5" s="94">
        <f t="shared" si="1"/>
        <v>11133.129424167244</v>
      </c>
      <c r="H5" s="94">
        <f t="shared" si="1"/>
        <v>11407.602279999999</v>
      </c>
      <c r="I5" s="94">
        <f t="shared" si="1"/>
        <v>11135.81747</v>
      </c>
      <c r="J5" s="94">
        <f t="shared" si="1"/>
        <v>11242.126850000001</v>
      </c>
      <c r="K5" s="94">
        <f t="shared" si="1"/>
        <v>10747.80738</v>
      </c>
      <c r="L5" s="94">
        <f t="shared" si="1"/>
        <v>10897.477348363773</v>
      </c>
      <c r="M5" s="94">
        <f t="shared" si="1"/>
        <v>10915.349536948368</v>
      </c>
      <c r="N5" s="94">
        <f t="shared" si="1"/>
        <v>10460.425121036904</v>
      </c>
      <c r="O5" s="94">
        <f t="shared" si="1"/>
        <v>10150.146333933142</v>
      </c>
      <c r="P5" s="94">
        <f t="shared" si="1"/>
        <v>9417.5244787416959</v>
      </c>
      <c r="Q5" s="94">
        <f t="shared" si="1"/>
        <v>9540.3956272439427</v>
      </c>
    </row>
    <row r="6" spans="1:17" ht="11.45" customHeight="1" x14ac:dyDescent="0.25">
      <c r="A6" s="17" t="s">
        <v>90</v>
      </c>
      <c r="B6" s="94">
        <v>602.34547805762656</v>
      </c>
      <c r="C6" s="94">
        <v>559.12226999999996</v>
      </c>
      <c r="D6" s="94">
        <v>540.73289</v>
      </c>
      <c r="E6" s="94">
        <v>472.80119000000002</v>
      </c>
      <c r="F6" s="94">
        <v>469.53305999999998</v>
      </c>
      <c r="G6" s="94">
        <v>447.9854471741678</v>
      </c>
      <c r="H6" s="94">
        <v>430.70010000000002</v>
      </c>
      <c r="I6" s="94">
        <v>362.70650999999998</v>
      </c>
      <c r="J6" s="94">
        <v>368.12767000000002</v>
      </c>
      <c r="K6" s="94">
        <v>366.99916999999999</v>
      </c>
      <c r="L6" s="94">
        <v>343.26012862044792</v>
      </c>
      <c r="M6" s="94">
        <v>309.80671992472566</v>
      </c>
      <c r="N6" s="94">
        <v>304.42694246471007</v>
      </c>
      <c r="O6" s="94">
        <v>286.0656742046084</v>
      </c>
      <c r="P6" s="94">
        <v>220.20044065783046</v>
      </c>
      <c r="Q6" s="94">
        <v>196.46053806911146</v>
      </c>
    </row>
    <row r="7" spans="1:17" ht="11.45" customHeight="1" x14ac:dyDescent="0.25">
      <c r="A7" s="17" t="s">
        <v>89</v>
      </c>
      <c r="B7" s="94">
        <v>4233.1144888294493</v>
      </c>
      <c r="C7" s="94">
        <v>4330.8041999999996</v>
      </c>
      <c r="D7" s="94">
        <v>4379.1095100000002</v>
      </c>
      <c r="E7" s="94">
        <v>4398.1135799999993</v>
      </c>
      <c r="F7" s="94">
        <v>4351.89588</v>
      </c>
      <c r="G7" s="94">
        <v>4312.9820974939639</v>
      </c>
      <c r="H7" s="94">
        <v>4353.8924699999998</v>
      </c>
      <c r="I7" s="94">
        <v>4258.2756200000003</v>
      </c>
      <c r="J7" s="94">
        <v>4215.2103299999999</v>
      </c>
      <c r="K7" s="94">
        <v>4159.5688799999998</v>
      </c>
      <c r="L7" s="94">
        <v>4161.6535401259762</v>
      </c>
      <c r="M7" s="94">
        <v>4207.8892358395888</v>
      </c>
      <c r="N7" s="94">
        <v>4041.8505459590278</v>
      </c>
      <c r="O7" s="94">
        <v>3930.4511652073793</v>
      </c>
      <c r="P7" s="94">
        <v>3801.1831435266085</v>
      </c>
      <c r="Q7" s="94">
        <v>3862.1358527920947</v>
      </c>
    </row>
    <row r="8" spans="1:17" ht="11.45" customHeight="1" x14ac:dyDescent="0.25">
      <c r="A8" s="17" t="s">
        <v>88</v>
      </c>
      <c r="B8" s="94">
        <v>5582.7642871758926</v>
      </c>
      <c r="C8" s="94">
        <v>5611.3115900000003</v>
      </c>
      <c r="D8" s="94">
        <v>5820.3784599999999</v>
      </c>
      <c r="E8" s="94">
        <v>6044.6534100000008</v>
      </c>
      <c r="F8" s="94">
        <v>6262.15326</v>
      </c>
      <c r="G8" s="94">
        <v>6372.1618794991118</v>
      </c>
      <c r="H8" s="94">
        <v>6623.0097100000003</v>
      </c>
      <c r="I8" s="94">
        <v>6514.8353399999996</v>
      </c>
      <c r="J8" s="94">
        <v>6658.7888499999999</v>
      </c>
      <c r="K8" s="94">
        <v>6221.2393300000003</v>
      </c>
      <c r="L8" s="94">
        <v>6392.5636796173476</v>
      </c>
      <c r="M8" s="94">
        <v>6397.6535811840549</v>
      </c>
      <c r="N8" s="94">
        <v>6114.1476326131669</v>
      </c>
      <c r="O8" s="94">
        <v>5933.6294945211539</v>
      </c>
      <c r="P8" s="94">
        <v>5396.1408945572575</v>
      </c>
      <c r="Q8" s="94">
        <v>5481.7992363827361</v>
      </c>
    </row>
    <row r="9" spans="1:17" ht="11.45" customHeight="1" x14ac:dyDescent="0.25">
      <c r="A9" s="95" t="s">
        <v>25</v>
      </c>
      <c r="B9" s="94">
        <v>0.14330781548143376</v>
      </c>
      <c r="C9" s="94">
        <v>0.2</v>
      </c>
      <c r="D9" s="94">
        <v>0.4</v>
      </c>
      <c r="E9" s="94">
        <v>0.5</v>
      </c>
      <c r="F9" s="94">
        <v>0.7</v>
      </c>
      <c r="G9" s="94">
        <v>0.74042019578435347</v>
      </c>
      <c r="H9" s="94">
        <v>1.3</v>
      </c>
      <c r="I9" s="94">
        <v>2.09999</v>
      </c>
      <c r="J9" s="94">
        <v>3.1000100000000002</v>
      </c>
      <c r="K9" s="94">
        <v>6.2999299999999998</v>
      </c>
      <c r="L9" s="94">
        <v>9.2672037825452467</v>
      </c>
      <c r="M9" s="94">
        <v>17.292396386127162</v>
      </c>
      <c r="N9" s="94">
        <v>23.717333547840216</v>
      </c>
      <c r="O9" s="94">
        <v>26.177521016742158</v>
      </c>
      <c r="P9" s="94">
        <v>30.452869453395611</v>
      </c>
      <c r="Q9" s="94">
        <v>36.424001701829738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41.400199999999998</v>
      </c>
      <c r="I10" s="94">
        <f t="shared" si="2"/>
        <v>336.99763000000002</v>
      </c>
      <c r="J10" s="94">
        <f t="shared" si="2"/>
        <v>287.20419000000004</v>
      </c>
      <c r="K10" s="94">
        <f t="shared" si="2"/>
        <v>373.39985999999999</v>
      </c>
      <c r="L10" s="94">
        <f t="shared" si="2"/>
        <v>229.6981512994455</v>
      </c>
      <c r="M10" s="94">
        <f t="shared" si="2"/>
        <v>321.31071262354322</v>
      </c>
      <c r="N10" s="94">
        <f t="shared" si="2"/>
        <v>311.81337838280854</v>
      </c>
      <c r="O10" s="94">
        <f t="shared" si="2"/>
        <v>298.31850772950793</v>
      </c>
      <c r="P10" s="94">
        <f t="shared" si="2"/>
        <v>348.38035871885734</v>
      </c>
      <c r="Q10" s="94">
        <f t="shared" si="2"/>
        <v>296.52718348916051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18.756159999999998</v>
      </c>
      <c r="I12" s="94">
        <v>88.321520000000007</v>
      </c>
      <c r="J12" s="94">
        <v>107.80007000000001</v>
      </c>
      <c r="K12" s="94">
        <v>138.39917</v>
      </c>
      <c r="L12" s="94">
        <v>135.13905250079901</v>
      </c>
      <c r="M12" s="94">
        <v>148.96491148052874</v>
      </c>
      <c r="N12" s="94">
        <v>124.46264076393044</v>
      </c>
      <c r="O12" s="94">
        <v>125.10747835925361</v>
      </c>
      <c r="P12" s="94">
        <v>128.33185216918957</v>
      </c>
      <c r="Q12" s="94">
        <v>141.87446322611487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22.644039999999997</v>
      </c>
      <c r="I13" s="94">
        <v>248.67610999999999</v>
      </c>
      <c r="J13" s="94">
        <v>179.40412000000003</v>
      </c>
      <c r="K13" s="94">
        <v>235.00068999999999</v>
      </c>
      <c r="L13" s="94">
        <v>94.559098798646488</v>
      </c>
      <c r="M13" s="94">
        <v>172.34580114301448</v>
      </c>
      <c r="N13" s="94">
        <v>187.35073761887813</v>
      </c>
      <c r="O13" s="94">
        <v>173.21102937025432</v>
      </c>
      <c r="P13" s="94">
        <v>220.04850654966779</v>
      </c>
      <c r="Q13" s="94">
        <v>154.65272026304564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0.90706165380688919</v>
      </c>
      <c r="C15" s="92">
        <v>0.8009735784986638</v>
      </c>
      <c r="D15" s="92">
        <v>0.89144944951058047</v>
      </c>
      <c r="E15" s="92">
        <v>0.76634175912046143</v>
      </c>
      <c r="F15" s="92">
        <v>0.92855730074512921</v>
      </c>
      <c r="G15" s="92">
        <v>0.96074909822809884</v>
      </c>
      <c r="H15" s="92">
        <v>0.97848713033881562</v>
      </c>
      <c r="I15" s="92">
        <v>0.98189100436526133</v>
      </c>
      <c r="J15" s="92">
        <v>0.79908556178040857</v>
      </c>
      <c r="K15" s="92">
        <v>0.94472244674317862</v>
      </c>
      <c r="L15" s="92">
        <v>1.4771010080089062</v>
      </c>
      <c r="M15" s="92">
        <v>1.8282617184590422</v>
      </c>
      <c r="N15" s="92">
        <v>2.8119726637114146</v>
      </c>
      <c r="O15" s="92">
        <v>4.1600939876268654</v>
      </c>
      <c r="P15" s="92">
        <v>9.4512732322659954</v>
      </c>
      <c r="Q15" s="92">
        <v>15.626506716736811</v>
      </c>
    </row>
    <row r="17" spans="1:17" ht="11.45" customHeight="1" x14ac:dyDescent="0.25">
      <c r="A17" s="27" t="s">
        <v>81</v>
      </c>
      <c r="B17" s="71">
        <f t="shared" ref="B17:Q17" si="3">B18+B42</f>
        <v>10419.274623532256</v>
      </c>
      <c r="C17" s="71">
        <f t="shared" si="3"/>
        <v>10502.239033578498</v>
      </c>
      <c r="D17" s="71">
        <f t="shared" si="3"/>
        <v>10741.512309449512</v>
      </c>
      <c r="E17" s="71">
        <f t="shared" si="3"/>
        <v>10916.83452175912</v>
      </c>
      <c r="F17" s="71">
        <f t="shared" si="3"/>
        <v>11085.210757300745</v>
      </c>
      <c r="G17" s="71">
        <f t="shared" si="3"/>
        <v>11134.830593461254</v>
      </c>
      <c r="H17" s="71">
        <f t="shared" si="3"/>
        <v>11451.280967130338</v>
      </c>
      <c r="I17" s="71">
        <f t="shared" si="3"/>
        <v>11475.896981004364</v>
      </c>
      <c r="J17" s="71">
        <f t="shared" si="3"/>
        <v>11533.230135561782</v>
      </c>
      <c r="K17" s="71">
        <f t="shared" si="3"/>
        <v>11128.451892446745</v>
      </c>
      <c r="L17" s="71">
        <f t="shared" si="3"/>
        <v>11137.919804453773</v>
      </c>
      <c r="M17" s="71">
        <f t="shared" si="3"/>
        <v>11255.780907676501</v>
      </c>
      <c r="N17" s="71">
        <f t="shared" si="3"/>
        <v>10798.767805631265</v>
      </c>
      <c r="O17" s="71">
        <f t="shared" si="3"/>
        <v>10478.802456667019</v>
      </c>
      <c r="P17" s="71">
        <f t="shared" si="3"/>
        <v>9805.8089801462156</v>
      </c>
      <c r="Q17" s="71">
        <f t="shared" si="3"/>
        <v>9888.9733191516698</v>
      </c>
    </row>
    <row r="18" spans="1:17" ht="11.45" customHeight="1" x14ac:dyDescent="0.25">
      <c r="A18" s="25" t="s">
        <v>39</v>
      </c>
      <c r="B18" s="24">
        <f t="shared" ref="B18:Q18" si="4">B19+B21+B33</f>
        <v>6338.0593038261113</v>
      </c>
      <c r="C18" s="24">
        <f t="shared" si="4"/>
        <v>6277.7791804692288</v>
      </c>
      <c r="D18" s="24">
        <f t="shared" si="4"/>
        <v>6353.8843215252873</v>
      </c>
      <c r="E18" s="24">
        <f t="shared" si="4"/>
        <v>6366.2042498556593</v>
      </c>
      <c r="F18" s="24">
        <f t="shared" si="4"/>
        <v>6432.6786101437001</v>
      </c>
      <c r="G18" s="24">
        <f t="shared" si="4"/>
        <v>6394.628190582147</v>
      </c>
      <c r="H18" s="24">
        <f t="shared" si="4"/>
        <v>6446.1463991392429</v>
      </c>
      <c r="I18" s="24">
        <f t="shared" si="4"/>
        <v>6475.9718673483467</v>
      </c>
      <c r="J18" s="24">
        <f t="shared" si="4"/>
        <v>6438.7853509160468</v>
      </c>
      <c r="K18" s="24">
        <f t="shared" si="4"/>
        <v>6480.8489340322021</v>
      </c>
      <c r="L18" s="24">
        <f t="shared" si="4"/>
        <v>6467.9815229236601</v>
      </c>
      <c r="M18" s="24">
        <f t="shared" si="4"/>
        <v>6410.0880572383749</v>
      </c>
      <c r="N18" s="24">
        <f t="shared" si="4"/>
        <v>6344.0324696573525</v>
      </c>
      <c r="O18" s="24">
        <f t="shared" si="4"/>
        <v>6148.9980638832367</v>
      </c>
      <c r="P18" s="24">
        <f t="shared" si="4"/>
        <v>6010.7105887787829</v>
      </c>
      <c r="Q18" s="24">
        <f t="shared" si="4"/>
        <v>5980.5751580654614</v>
      </c>
    </row>
    <row r="19" spans="1:17" ht="11.45" customHeight="1" x14ac:dyDescent="0.25">
      <c r="A19" s="91" t="s">
        <v>80</v>
      </c>
      <c r="B19" s="90">
        <v>130.49221186094709</v>
      </c>
      <c r="C19" s="90">
        <v>135.11726287987992</v>
      </c>
      <c r="D19" s="90">
        <v>138.78952619070387</v>
      </c>
      <c r="E19" s="90">
        <v>138.70971641504406</v>
      </c>
      <c r="F19" s="90">
        <v>130.95120949262511</v>
      </c>
      <c r="G19" s="90">
        <v>134.14450839503047</v>
      </c>
      <c r="H19" s="90">
        <v>140.48729791408343</v>
      </c>
      <c r="I19" s="90">
        <v>152.54073173751871</v>
      </c>
      <c r="J19" s="90">
        <v>162.76443306144813</v>
      </c>
      <c r="K19" s="90">
        <v>167.81381447384334</v>
      </c>
      <c r="L19" s="90">
        <v>169.7855812085688</v>
      </c>
      <c r="M19" s="90">
        <v>172.1686452492647</v>
      </c>
      <c r="N19" s="90">
        <v>165.66773575023697</v>
      </c>
      <c r="O19" s="90">
        <v>160.03478979383885</v>
      </c>
      <c r="P19" s="90">
        <v>153.21113086505676</v>
      </c>
      <c r="Q19" s="90">
        <v>154.58707778008247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0.60261010216231692</v>
      </c>
      <c r="I20" s="88">
        <v>3.0995808571690846</v>
      </c>
      <c r="J20" s="88">
        <v>4.0587497262404044</v>
      </c>
      <c r="K20" s="88">
        <v>5.4037843854409076</v>
      </c>
      <c r="L20" s="88">
        <v>5.3399511561707946</v>
      </c>
      <c r="M20" s="88">
        <v>5.8866067424025852</v>
      </c>
      <c r="N20" s="88">
        <v>4.9490863880720068</v>
      </c>
      <c r="O20" s="88">
        <v>4.9368165425546859</v>
      </c>
      <c r="P20" s="88">
        <v>5.0036374001334742</v>
      </c>
      <c r="Q20" s="88">
        <v>5.4774980458974234</v>
      </c>
    </row>
    <row r="21" spans="1:17" ht="11.45" customHeight="1" x14ac:dyDescent="0.25">
      <c r="A21" s="19" t="s">
        <v>29</v>
      </c>
      <c r="B21" s="21">
        <f>B22+B24+B26+B27+B29+B32</f>
        <v>5844.2852787452412</v>
      </c>
      <c r="C21" s="21">
        <f t="shared" ref="C21:Q21" si="5">C22+C24+C26+C27+C29+C32</f>
        <v>5787.2866895113439</v>
      </c>
      <c r="D21" s="21">
        <f t="shared" si="5"/>
        <v>5862.0954412343881</v>
      </c>
      <c r="E21" s="21">
        <f t="shared" si="5"/>
        <v>5882.2976219807524</v>
      </c>
      <c r="F21" s="21">
        <f t="shared" si="5"/>
        <v>5963.4147963632577</v>
      </c>
      <c r="G21" s="21">
        <f t="shared" si="5"/>
        <v>5923.3782714642966</v>
      </c>
      <c r="H21" s="21">
        <f t="shared" si="5"/>
        <v>5972.6214936960032</v>
      </c>
      <c r="I21" s="21">
        <f t="shared" si="5"/>
        <v>5993.4705015050804</v>
      </c>
      <c r="J21" s="21">
        <f t="shared" si="5"/>
        <v>5935.9795663001587</v>
      </c>
      <c r="K21" s="21">
        <f t="shared" si="5"/>
        <v>5963.120156950542</v>
      </c>
      <c r="L21" s="21">
        <f t="shared" si="5"/>
        <v>5931.5845907238599</v>
      </c>
      <c r="M21" s="21">
        <f t="shared" si="5"/>
        <v>5878.0219259827591</v>
      </c>
      <c r="N21" s="21">
        <f t="shared" si="5"/>
        <v>5825.8243307867306</v>
      </c>
      <c r="O21" s="21">
        <f t="shared" si="5"/>
        <v>5650.2008072191848</v>
      </c>
      <c r="P21" s="21">
        <f t="shared" si="5"/>
        <v>5532.2580214194404</v>
      </c>
      <c r="Q21" s="21">
        <f t="shared" si="5"/>
        <v>5505.735236288735</v>
      </c>
    </row>
    <row r="22" spans="1:17" ht="11.45" customHeight="1" x14ac:dyDescent="0.25">
      <c r="A22" s="62" t="s">
        <v>59</v>
      </c>
      <c r="B22" s="70">
        <v>4039.9458184654418</v>
      </c>
      <c r="C22" s="70">
        <v>4138.2688137733239</v>
      </c>
      <c r="D22" s="70">
        <v>4189.3972119372866</v>
      </c>
      <c r="E22" s="70">
        <v>4213.4134130319226</v>
      </c>
      <c r="F22" s="70">
        <v>4178.3485346621646</v>
      </c>
      <c r="G22" s="70">
        <v>4138.3053514445082</v>
      </c>
      <c r="H22" s="70">
        <v>4195.8348771073079</v>
      </c>
      <c r="I22" s="70">
        <v>4160.1137211870928</v>
      </c>
      <c r="J22" s="70">
        <v>4128.0642754608953</v>
      </c>
      <c r="K22" s="70">
        <v>4100.5637595141161</v>
      </c>
      <c r="L22" s="70">
        <v>4099.1573454145891</v>
      </c>
      <c r="M22" s="70">
        <v>4158.5288480305708</v>
      </c>
      <c r="N22" s="70">
        <v>3975.4887186950423</v>
      </c>
      <c r="O22" s="70">
        <v>3871.4612348165392</v>
      </c>
      <c r="P22" s="70">
        <v>3747.095693214369</v>
      </c>
      <c r="Q22" s="70">
        <v>3813.1813811896268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17.997730196904705</v>
      </c>
      <c r="I23" s="70">
        <v>84.532234157799181</v>
      </c>
      <c r="J23" s="70">
        <v>102.93882657769775</v>
      </c>
      <c r="K23" s="70">
        <v>132.04254062540861</v>
      </c>
      <c r="L23" s="70">
        <v>128.92319742442254</v>
      </c>
      <c r="M23" s="70">
        <v>142.18398431288674</v>
      </c>
      <c r="N23" s="70">
        <v>118.76203302065902</v>
      </c>
      <c r="O23" s="70">
        <v>119.42836862236625</v>
      </c>
      <c r="P23" s="70">
        <v>122.37432128191828</v>
      </c>
      <c r="Q23" s="70">
        <v>135.11280414933705</v>
      </c>
    </row>
    <row r="24" spans="1:17" ht="11.45" customHeight="1" x14ac:dyDescent="0.25">
      <c r="A24" s="62" t="s">
        <v>58</v>
      </c>
      <c r="B24" s="70">
        <v>1238.4977105320413</v>
      </c>
      <c r="C24" s="70">
        <v>1126.2367475978804</v>
      </c>
      <c r="D24" s="70">
        <v>1166.8477173511044</v>
      </c>
      <c r="E24" s="70">
        <v>1229.5553552810743</v>
      </c>
      <c r="F24" s="70">
        <v>1347.82736208254</v>
      </c>
      <c r="G24" s="70">
        <v>1365.4267057557995</v>
      </c>
      <c r="H24" s="70">
        <v>1372.1396382195974</v>
      </c>
      <c r="I24" s="70">
        <v>1496.7012820694058</v>
      </c>
      <c r="J24" s="70">
        <v>1466.1580553340216</v>
      </c>
      <c r="K24" s="70">
        <v>1521.0992707775417</v>
      </c>
      <c r="L24" s="70">
        <v>1514.4012785340215</v>
      </c>
      <c r="M24" s="70">
        <v>1433.890412008815</v>
      </c>
      <c r="N24" s="70">
        <v>1567.3797464774013</v>
      </c>
      <c r="O24" s="70">
        <v>1510.8100868499721</v>
      </c>
      <c r="P24" s="70">
        <v>1569.5084479333093</v>
      </c>
      <c r="Q24" s="70">
        <v>1486.7126658326097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4.6756294585889693</v>
      </c>
      <c r="I25" s="70">
        <v>55.035272703315826</v>
      </c>
      <c r="J25" s="70">
        <v>38.473169985278858</v>
      </c>
      <c r="K25" s="70">
        <v>55.379718232290514</v>
      </c>
      <c r="L25" s="70">
        <v>22.086193563506171</v>
      </c>
      <c r="M25" s="70">
        <v>37.625471480626274</v>
      </c>
      <c r="N25" s="70">
        <v>46.607892709855406</v>
      </c>
      <c r="O25" s="70">
        <v>42.859559731543158</v>
      </c>
      <c r="P25" s="70">
        <v>61.504361504805068</v>
      </c>
      <c r="Q25" s="70">
        <v>40.802375070707619</v>
      </c>
    </row>
    <row r="26" spans="1:17" ht="11.45" customHeight="1" x14ac:dyDescent="0.25">
      <c r="A26" s="62" t="s">
        <v>57</v>
      </c>
      <c r="B26" s="70">
        <v>565.84174974775874</v>
      </c>
      <c r="C26" s="70">
        <v>522.78112814013957</v>
      </c>
      <c r="D26" s="70">
        <v>505.85051194599714</v>
      </c>
      <c r="E26" s="70">
        <v>439.32885366775571</v>
      </c>
      <c r="F26" s="70">
        <v>437.23889961855264</v>
      </c>
      <c r="G26" s="70">
        <v>419.64621426398833</v>
      </c>
      <c r="H26" s="70">
        <v>404.64697836909852</v>
      </c>
      <c r="I26" s="70">
        <v>336.65549824858164</v>
      </c>
      <c r="J26" s="70">
        <v>341.75723550524185</v>
      </c>
      <c r="K26" s="70">
        <v>341.45712665888374</v>
      </c>
      <c r="L26" s="70">
        <v>317.79534102491334</v>
      </c>
      <c r="M26" s="70">
        <v>284.26042688767012</v>
      </c>
      <c r="N26" s="70">
        <v>279.27856601591333</v>
      </c>
      <c r="O26" s="70">
        <v>261.01023440728278</v>
      </c>
      <c r="P26" s="70">
        <v>195.00084204941572</v>
      </c>
      <c r="Q26" s="70">
        <v>171.05346088792177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0.20701390656081156</v>
      </c>
      <c r="M27" s="70">
        <v>0.94068319823350621</v>
      </c>
      <c r="N27" s="70">
        <v>1.6626186817126669</v>
      </c>
      <c r="O27" s="70">
        <v>2.1088183979110386</v>
      </c>
      <c r="P27" s="70">
        <v>5.0359433419783981</v>
      </c>
      <c r="Q27" s="70">
        <v>5.5126564262055364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1.2673969300271548</v>
      </c>
      <c r="O29" s="70">
        <v>2.9014029143551046</v>
      </c>
      <c r="P29" s="70">
        <v>12.140446198193636</v>
      </c>
      <c r="Q29" s="70">
        <v>24.303958626007361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2.4392290224242771E-2</v>
      </c>
      <c r="O30" s="70">
        <v>5.6296453475577164E-2</v>
      </c>
      <c r="P30" s="70">
        <v>0.24912410738985877</v>
      </c>
      <c r="Q30" s="70">
        <v>0.538042167382075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0.4508794610752378</v>
      </c>
      <c r="O31" s="70">
        <v>1.0764634983482715</v>
      </c>
      <c r="P31" s="70">
        <v>4.5122782941944495</v>
      </c>
      <c r="Q31" s="70">
        <v>9.1192217842747514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2.3611843774419525E-2</v>
      </c>
      <c r="M32" s="70">
        <v>0.40155585746973926</v>
      </c>
      <c r="N32" s="70">
        <v>0.74728398663409135</v>
      </c>
      <c r="O32" s="70">
        <v>1.9090298331237201</v>
      </c>
      <c r="P32" s="70">
        <v>3.476648682174917</v>
      </c>
      <c r="Q32" s="70">
        <v>4.97111332636368</v>
      </c>
    </row>
    <row r="33" spans="1:17" ht="11.45" customHeight="1" x14ac:dyDescent="0.25">
      <c r="A33" s="19" t="s">
        <v>28</v>
      </c>
      <c r="B33" s="21">
        <f>B34+B36+B38+B39+B41</f>
        <v>363.28181321992292</v>
      </c>
      <c r="C33" s="21">
        <f t="shared" ref="C33:Q33" si="6">C34+C36+C38+C39+C41</f>
        <v>355.37522807800531</v>
      </c>
      <c r="D33" s="21">
        <f t="shared" si="6"/>
        <v>352.99935410019464</v>
      </c>
      <c r="E33" s="21">
        <f t="shared" si="6"/>
        <v>345.19691145986286</v>
      </c>
      <c r="F33" s="21">
        <f t="shared" si="6"/>
        <v>338.31260428781746</v>
      </c>
      <c r="G33" s="21">
        <f t="shared" si="6"/>
        <v>337.10541072282058</v>
      </c>
      <c r="H33" s="21">
        <f t="shared" si="6"/>
        <v>333.03760752915639</v>
      </c>
      <c r="I33" s="21">
        <f t="shared" si="6"/>
        <v>329.96063410574783</v>
      </c>
      <c r="J33" s="21">
        <f t="shared" si="6"/>
        <v>340.04135155443947</v>
      </c>
      <c r="K33" s="21">
        <f t="shared" si="6"/>
        <v>349.91496260781656</v>
      </c>
      <c r="L33" s="21">
        <f t="shared" si="6"/>
        <v>366.61135099123089</v>
      </c>
      <c r="M33" s="21">
        <f t="shared" si="6"/>
        <v>359.89748600635056</v>
      </c>
      <c r="N33" s="21">
        <f t="shared" si="6"/>
        <v>352.54040312038541</v>
      </c>
      <c r="O33" s="21">
        <f t="shared" si="6"/>
        <v>338.76246687021302</v>
      </c>
      <c r="P33" s="21">
        <f t="shared" si="6"/>
        <v>325.24143649428606</v>
      </c>
      <c r="Q33" s="21">
        <f t="shared" si="6"/>
        <v>320.25284399664343</v>
      </c>
    </row>
    <row r="34" spans="1:17" ht="11.45" customHeight="1" x14ac:dyDescent="0.25">
      <c r="A34" s="62" t="s">
        <v>59</v>
      </c>
      <c r="B34" s="20">
        <v>0.13853855371079543</v>
      </c>
      <c r="C34" s="20">
        <v>0.1658589747098998</v>
      </c>
      <c r="D34" s="20">
        <v>0.19505848353456329</v>
      </c>
      <c r="E34" s="20">
        <v>0.21808643927224383</v>
      </c>
      <c r="F34" s="20">
        <v>0.20388342275030408</v>
      </c>
      <c r="G34" s="20">
        <v>0.21931267266936239</v>
      </c>
      <c r="H34" s="20">
        <v>0.22721069193931162</v>
      </c>
      <c r="I34" s="20">
        <v>0.2423897766894802</v>
      </c>
      <c r="J34" s="20">
        <v>0.24334958534988638</v>
      </c>
      <c r="K34" s="20">
        <v>0.25122645303256624</v>
      </c>
      <c r="L34" s="20">
        <v>0.27196680317544236</v>
      </c>
      <c r="M34" s="20">
        <v>0.22105701589124263</v>
      </c>
      <c r="N34" s="20">
        <v>0.12603592887159226</v>
      </c>
      <c r="O34" s="20">
        <v>0.10938473982830446</v>
      </c>
      <c r="P34" s="20">
        <v>0.10177106032518961</v>
      </c>
      <c r="Q34" s="20">
        <v>9.4342553537232005E-2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9.7460382764037409E-4</v>
      </c>
      <c r="I35" s="20">
        <v>4.9252858776959157E-3</v>
      </c>
      <c r="J35" s="20">
        <v>6.0682487220453437E-3</v>
      </c>
      <c r="K35" s="20">
        <v>8.0897605978599921E-3</v>
      </c>
      <c r="L35" s="20">
        <v>8.5536677185370068E-3</v>
      </c>
      <c r="M35" s="20">
        <v>7.5581457838435426E-3</v>
      </c>
      <c r="N35" s="20">
        <v>3.765142905838965E-3</v>
      </c>
      <c r="O35" s="20">
        <v>3.3743437522745674E-3</v>
      </c>
      <c r="P35" s="20">
        <v>3.3236846488840779E-3</v>
      </c>
      <c r="Q35" s="20">
        <v>3.3428483160818424E-3</v>
      </c>
    </row>
    <row r="36" spans="1:17" ht="11.45" customHeight="1" x14ac:dyDescent="0.25">
      <c r="A36" s="62" t="s">
        <v>58</v>
      </c>
      <c r="B36" s="20">
        <v>359.62969570453043</v>
      </c>
      <c r="C36" s="20">
        <v>351.892111189579</v>
      </c>
      <c r="D36" s="20">
        <v>349.48426317224556</v>
      </c>
      <c r="E36" s="20">
        <v>341.98934938290148</v>
      </c>
      <c r="F36" s="20">
        <v>335.2503968615132</v>
      </c>
      <c r="G36" s="20">
        <v>333.5518589189353</v>
      </c>
      <c r="H36" s="20">
        <v>329.23758541213255</v>
      </c>
      <c r="I36" s="20">
        <v>325.93418852683288</v>
      </c>
      <c r="J36" s="20">
        <v>335.20743730053999</v>
      </c>
      <c r="K36" s="20">
        <v>342.21878018224226</v>
      </c>
      <c r="L36" s="20">
        <v>356.10066996912064</v>
      </c>
      <c r="M36" s="20">
        <v>342.70327801074171</v>
      </c>
      <c r="N36" s="20">
        <v>329.97822970798165</v>
      </c>
      <c r="O36" s="20">
        <v>315.15670598332611</v>
      </c>
      <c r="P36" s="20">
        <v>300.77762540756402</v>
      </c>
      <c r="Q36" s="20">
        <v>290.57738643223695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1.1218239521001268</v>
      </c>
      <c r="I37" s="20">
        <v>11.983676125519953</v>
      </c>
      <c r="J37" s="20">
        <v>8.7942984422289463</v>
      </c>
      <c r="K37" s="20">
        <v>12.45629994696672</v>
      </c>
      <c r="L37" s="20">
        <v>5.1905466757151206</v>
      </c>
      <c r="M37" s="20">
        <v>8.9897307564920581</v>
      </c>
      <c r="N37" s="20">
        <v>9.8105309887001528</v>
      </c>
      <c r="O37" s="20">
        <v>8.9388198752541506</v>
      </c>
      <c r="P37" s="20">
        <v>11.784676947428032</v>
      </c>
      <c r="Q37" s="20">
        <v>7.972720083523539</v>
      </c>
    </row>
    <row r="38" spans="1:17" ht="11.45" customHeight="1" x14ac:dyDescent="0.25">
      <c r="A38" s="62" t="s">
        <v>57</v>
      </c>
      <c r="B38" s="20">
        <v>2.4632094923933843</v>
      </c>
      <c r="C38" s="20">
        <v>2.3162843352177607</v>
      </c>
      <c r="D38" s="20">
        <v>2.02858299490395</v>
      </c>
      <c r="E38" s="20">
        <v>1.8509310107351056</v>
      </c>
      <c r="F38" s="20">
        <v>1.5889055288842477</v>
      </c>
      <c r="G38" s="20">
        <v>1.9630158051464475</v>
      </c>
      <c r="H38" s="20">
        <v>1.6165456664065041</v>
      </c>
      <c r="I38" s="20">
        <v>1.4473941840685882</v>
      </c>
      <c r="J38" s="20">
        <v>1.447146503720935</v>
      </c>
      <c r="K38" s="20">
        <v>1.3687364578707368</v>
      </c>
      <c r="L38" s="20">
        <v>1.382771678331312</v>
      </c>
      <c r="M38" s="20">
        <v>1.3387370080439294</v>
      </c>
      <c r="N38" s="20">
        <v>1.307938992193088</v>
      </c>
      <c r="O38" s="20">
        <v>1.3024716265136898</v>
      </c>
      <c r="P38" s="20">
        <v>1.2828065824249884</v>
      </c>
      <c r="Q38" s="20">
        <v>1.3312591486638845</v>
      </c>
    </row>
    <row r="39" spans="1:17" ht="11.45" customHeight="1" x14ac:dyDescent="0.25">
      <c r="A39" s="62" t="s">
        <v>56</v>
      </c>
      <c r="B39" s="20">
        <v>0.14330781548143376</v>
      </c>
      <c r="C39" s="20">
        <v>0.2</v>
      </c>
      <c r="D39" s="20">
        <v>0.4</v>
      </c>
      <c r="E39" s="20">
        <v>0.37220286783356821</v>
      </c>
      <c r="F39" s="20">
        <v>0.34086117392455817</v>
      </c>
      <c r="G39" s="20">
        <v>0.41047422784133952</v>
      </c>
      <c r="H39" s="20">
        <v>0.97777862833920759</v>
      </c>
      <c r="I39" s="20">
        <v>1.3547706137916493</v>
      </c>
      <c r="J39" s="20">
        <v>2.3443326030481941</v>
      </c>
      <c r="K39" s="20">
        <v>5.1314970679277732</v>
      </c>
      <c r="L39" s="20">
        <v>7.4375818994536118</v>
      </c>
      <c r="M39" s="20">
        <v>14.286475238974214</v>
      </c>
      <c r="N39" s="20">
        <v>19.76140073567808</v>
      </c>
      <c r="O39" s="20">
        <v>21.349556957981754</v>
      </c>
      <c r="P39" s="20">
        <v>22.277775801196082</v>
      </c>
      <c r="Q39" s="20">
        <v>27.506098599787428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0.90706165380688919</v>
      </c>
      <c r="C41" s="20">
        <v>0.8009735784986638</v>
      </c>
      <c r="D41" s="20">
        <v>0.89144944951058047</v>
      </c>
      <c r="E41" s="20">
        <v>0.76634175912046143</v>
      </c>
      <c r="F41" s="20">
        <v>0.92855730074512921</v>
      </c>
      <c r="G41" s="20">
        <v>0.96074909822809884</v>
      </c>
      <c r="H41" s="20">
        <v>0.97848713033881562</v>
      </c>
      <c r="I41" s="20">
        <v>0.98189100436526133</v>
      </c>
      <c r="J41" s="20">
        <v>0.79908556178040857</v>
      </c>
      <c r="K41" s="20">
        <v>0.94472244674317862</v>
      </c>
      <c r="L41" s="20">
        <v>1.4183606411498924</v>
      </c>
      <c r="M41" s="20">
        <v>1.3479387326994345</v>
      </c>
      <c r="N41" s="20">
        <v>1.3667977556609727</v>
      </c>
      <c r="O41" s="20">
        <v>0.84434756256316523</v>
      </c>
      <c r="P41" s="20">
        <v>0.80145764277577891</v>
      </c>
      <c r="Q41" s="20">
        <v>0.74375726241794582</v>
      </c>
    </row>
    <row r="42" spans="1:17" ht="11.45" customHeight="1" x14ac:dyDescent="0.25">
      <c r="A42" s="25" t="s">
        <v>18</v>
      </c>
      <c r="B42" s="24">
        <f t="shared" ref="B42" si="7">B43+B52</f>
        <v>4081.2153197061443</v>
      </c>
      <c r="C42" s="24">
        <f t="shared" ref="C42:Q42" si="8">C43+C52</f>
        <v>4224.4598531092688</v>
      </c>
      <c r="D42" s="24">
        <f t="shared" si="8"/>
        <v>4387.6279879242247</v>
      </c>
      <c r="E42" s="24">
        <f t="shared" si="8"/>
        <v>4550.6302719034611</v>
      </c>
      <c r="F42" s="24">
        <f t="shared" si="8"/>
        <v>4652.532147157046</v>
      </c>
      <c r="G42" s="24">
        <f t="shared" si="8"/>
        <v>4740.2024028791084</v>
      </c>
      <c r="H42" s="24">
        <f t="shared" si="8"/>
        <v>5005.1345679910955</v>
      </c>
      <c r="I42" s="24">
        <f t="shared" si="8"/>
        <v>4999.9251136560179</v>
      </c>
      <c r="J42" s="24">
        <f t="shared" si="8"/>
        <v>5094.4447846457351</v>
      </c>
      <c r="K42" s="24">
        <f t="shared" si="8"/>
        <v>4647.6029584145417</v>
      </c>
      <c r="L42" s="24">
        <f t="shared" si="8"/>
        <v>4669.9382815301124</v>
      </c>
      <c r="M42" s="24">
        <f t="shared" si="8"/>
        <v>4845.6928504381249</v>
      </c>
      <c r="N42" s="24">
        <f t="shared" si="8"/>
        <v>4454.7353359739136</v>
      </c>
      <c r="O42" s="24">
        <f t="shared" si="8"/>
        <v>4329.8043927837825</v>
      </c>
      <c r="P42" s="24">
        <f t="shared" si="8"/>
        <v>3795.0983913674318</v>
      </c>
      <c r="Q42" s="24">
        <f t="shared" si="8"/>
        <v>3908.3981610862083</v>
      </c>
    </row>
    <row r="43" spans="1:17" ht="11.45" customHeight="1" x14ac:dyDescent="0.25">
      <c r="A43" s="23" t="s">
        <v>27</v>
      </c>
      <c r="B43" s="22">
        <f>B44+B46+B48+B49+B51</f>
        <v>1467.9815288218606</v>
      </c>
      <c r="C43" s="22">
        <f t="shared" ref="C43:Q43" si="9">C44+C46+C48+C49+C51</f>
        <v>1549.2869394734246</v>
      </c>
      <c r="D43" s="22">
        <f t="shared" si="9"/>
        <v>1595.528829388441</v>
      </c>
      <c r="E43" s="22">
        <f t="shared" si="9"/>
        <v>1661.5430959724954</v>
      </c>
      <c r="F43" s="22">
        <f t="shared" si="9"/>
        <v>1744.1841778986725</v>
      </c>
      <c r="G43" s="22">
        <f t="shared" si="9"/>
        <v>1761.4760634370202</v>
      </c>
      <c r="H43" s="22">
        <f t="shared" si="9"/>
        <v>1746.4257800069349</v>
      </c>
      <c r="I43" s="22">
        <f t="shared" si="9"/>
        <v>1761.4648723784896</v>
      </c>
      <c r="J43" s="22">
        <f t="shared" si="9"/>
        <v>1782.3481788099102</v>
      </c>
      <c r="K43" s="22">
        <f t="shared" si="9"/>
        <v>1668.0961526778881</v>
      </c>
      <c r="L43" s="22">
        <f t="shared" si="9"/>
        <v>1672.9161423592839</v>
      </c>
      <c r="M43" s="22">
        <f t="shared" si="9"/>
        <v>1696.4920775835949</v>
      </c>
      <c r="N43" s="22">
        <f t="shared" si="9"/>
        <v>1612.4091181535202</v>
      </c>
      <c r="O43" s="22">
        <f t="shared" si="9"/>
        <v>1586.5056251016556</v>
      </c>
      <c r="P43" s="22">
        <f t="shared" si="9"/>
        <v>1483.0493764745447</v>
      </c>
      <c r="Q43" s="22">
        <f t="shared" si="9"/>
        <v>1509.1904873978344</v>
      </c>
    </row>
    <row r="44" spans="1:17" ht="11.45" customHeight="1" x14ac:dyDescent="0.25">
      <c r="A44" s="62" t="s">
        <v>59</v>
      </c>
      <c r="B44" s="70">
        <v>62.537919949348989</v>
      </c>
      <c r="C44" s="70">
        <v>57.252264372085918</v>
      </c>
      <c r="D44" s="70">
        <v>50.727713388474704</v>
      </c>
      <c r="E44" s="70">
        <v>45.77236411376073</v>
      </c>
      <c r="F44" s="70">
        <v>42.39225242246016</v>
      </c>
      <c r="G44" s="70">
        <v>40.312924981755771</v>
      </c>
      <c r="H44" s="70">
        <v>36.099244286669929</v>
      </c>
      <c r="I44" s="70">
        <v>33.700297298699631</v>
      </c>
      <c r="J44" s="70">
        <v>31.938341892306653</v>
      </c>
      <c r="K44" s="70">
        <v>29.33924955900812</v>
      </c>
      <c r="L44" s="70">
        <v>27.577699200441561</v>
      </c>
      <c r="M44" s="70">
        <v>25.935597024391022</v>
      </c>
      <c r="N44" s="70">
        <v>24.21417887985638</v>
      </c>
      <c r="O44" s="70">
        <v>22.128294800419422</v>
      </c>
      <c r="P44" s="70">
        <v>21.478232652047815</v>
      </c>
      <c r="Q44" s="70">
        <v>20.962777653230649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0.15484509710533659</v>
      </c>
      <c r="I45" s="70">
        <v>0.68477969915404813</v>
      </c>
      <c r="J45" s="70">
        <v>0.79642544733979581</v>
      </c>
      <c r="K45" s="70">
        <v>0.94475522855261551</v>
      </c>
      <c r="L45" s="70">
        <v>0.86735025248714204</v>
      </c>
      <c r="M45" s="70">
        <v>0.88676227945557751</v>
      </c>
      <c r="N45" s="70">
        <v>0.72336392206933675</v>
      </c>
      <c r="O45" s="70">
        <v>0.68262239710482731</v>
      </c>
      <c r="P45" s="70">
        <v>0.70144569509907073</v>
      </c>
      <c r="Q45" s="70">
        <v>0.74277601518221692</v>
      </c>
    </row>
    <row r="46" spans="1:17" ht="11.45" customHeight="1" x14ac:dyDescent="0.25">
      <c r="A46" s="62" t="s">
        <v>58</v>
      </c>
      <c r="B46" s="70">
        <v>1371.4030900550372</v>
      </c>
      <c r="C46" s="70">
        <v>1458.0098175766962</v>
      </c>
      <c r="D46" s="70">
        <v>1511.9473209408673</v>
      </c>
      <c r="E46" s="70">
        <v>1584.021529405059</v>
      </c>
      <c r="F46" s="70">
        <v>1670.7275317975739</v>
      </c>
      <c r="G46" s="70">
        <v>1694.4569753822884</v>
      </c>
      <c r="H46" s="70">
        <v>1685.5677383841091</v>
      </c>
      <c r="I46" s="70">
        <v>1702.4157381262319</v>
      </c>
      <c r="J46" s="70">
        <v>1724.7308715296144</v>
      </c>
      <c r="K46" s="70">
        <v>1613.4151633035624</v>
      </c>
      <c r="L46" s="70">
        <v>1619.5986907420236</v>
      </c>
      <c r="M46" s="70">
        <v>1644.2049194529829</v>
      </c>
      <c r="N46" s="70">
        <v>1561.8141762262694</v>
      </c>
      <c r="O46" s="70">
        <v>1537.5749633759833</v>
      </c>
      <c r="P46" s="70">
        <v>1433.8543128731651</v>
      </c>
      <c r="Q46" s="70">
        <v>1459.9542306925609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5.7428677478599859</v>
      </c>
      <c r="I47" s="70">
        <v>62.584859256990761</v>
      </c>
      <c r="J47" s="70">
        <v>45.237706995519346</v>
      </c>
      <c r="K47" s="70">
        <v>58.708322369223687</v>
      </c>
      <c r="L47" s="70">
        <v>23.59171961736677</v>
      </c>
      <c r="M47" s="70">
        <v>43.11430106659455</v>
      </c>
      <c r="N47" s="70">
        <v>46.4240813124241</v>
      </c>
      <c r="O47" s="70">
        <v>43.600477103196496</v>
      </c>
      <c r="P47" s="70">
        <v>56.169133970269833</v>
      </c>
      <c r="Q47" s="70">
        <v>40.045888966665636</v>
      </c>
    </row>
    <row r="48" spans="1:17" ht="11.45" customHeight="1" x14ac:dyDescent="0.25">
      <c r="A48" s="62" t="s">
        <v>57</v>
      </c>
      <c r="B48" s="70">
        <v>34.040518817474428</v>
      </c>
      <c r="C48" s="70">
        <v>34.02485752464257</v>
      </c>
      <c r="D48" s="70">
        <v>32.853795059098907</v>
      </c>
      <c r="E48" s="70">
        <v>31.621405321509204</v>
      </c>
      <c r="F48" s="70">
        <v>30.705254852563101</v>
      </c>
      <c r="G48" s="70">
        <v>26.376217105033025</v>
      </c>
      <c r="H48" s="70">
        <v>24.436575964494967</v>
      </c>
      <c r="I48" s="70">
        <v>24.603617567349794</v>
      </c>
      <c r="J48" s="70">
        <v>24.923287991037231</v>
      </c>
      <c r="K48" s="70">
        <v>24.173306883245527</v>
      </c>
      <c r="L48" s="70">
        <v>24.082015917203243</v>
      </c>
      <c r="M48" s="70">
        <v>24.20755602901157</v>
      </c>
      <c r="N48" s="70">
        <v>23.840437456603631</v>
      </c>
      <c r="O48" s="70">
        <v>23.752968170811936</v>
      </c>
      <c r="P48" s="70">
        <v>23.916792025989729</v>
      </c>
      <c r="Q48" s="70">
        <v>24.075818032525795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0.12779713216643179</v>
      </c>
      <c r="F49" s="70">
        <v>0.35913882607544179</v>
      </c>
      <c r="G49" s="70">
        <v>0.32994596794301395</v>
      </c>
      <c r="H49" s="70">
        <v>0.32222137166079251</v>
      </c>
      <c r="I49" s="70">
        <v>0.7452193862083506</v>
      </c>
      <c r="J49" s="70">
        <v>0.75567739695180625</v>
      </c>
      <c r="K49" s="70">
        <v>1.1684329320722271</v>
      </c>
      <c r="L49" s="70">
        <v>1.6226079765308234</v>
      </c>
      <c r="M49" s="70">
        <v>2.0652379489194415</v>
      </c>
      <c r="N49" s="70">
        <v>2.2933141304494717</v>
      </c>
      <c r="O49" s="70">
        <v>2.7191456608493638</v>
      </c>
      <c r="P49" s="70">
        <v>3.1391503102211282</v>
      </c>
      <c r="Q49" s="70">
        <v>3.4052466758367697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3.512852308459425E-2</v>
      </c>
      <c r="M51" s="70">
        <v>7.876712828986826E-2</v>
      </c>
      <c r="N51" s="70">
        <v>0.24701146034111296</v>
      </c>
      <c r="O51" s="70">
        <v>0.33025309359170846</v>
      </c>
      <c r="P51" s="70">
        <v>0.66088861312085001</v>
      </c>
      <c r="Q51" s="70">
        <v>0.79241434368043373</v>
      </c>
    </row>
    <row r="52" spans="1:17" ht="11.45" customHeight="1" x14ac:dyDescent="0.25">
      <c r="A52" s="19" t="s">
        <v>76</v>
      </c>
      <c r="B52" s="21">
        <f>B53+B55</f>
        <v>2613.2337908842837</v>
      </c>
      <c r="C52" s="21">
        <f t="shared" ref="C52:Q52" si="10">C53+C55</f>
        <v>2675.1729136358445</v>
      </c>
      <c r="D52" s="21">
        <f t="shared" si="10"/>
        <v>2792.0991585357833</v>
      </c>
      <c r="E52" s="21">
        <f t="shared" si="10"/>
        <v>2889.0871759309657</v>
      </c>
      <c r="F52" s="21">
        <f t="shared" si="10"/>
        <v>2908.3479692583733</v>
      </c>
      <c r="G52" s="21">
        <f t="shared" si="10"/>
        <v>2978.7263394420884</v>
      </c>
      <c r="H52" s="21">
        <f t="shared" si="10"/>
        <v>3258.7087879841611</v>
      </c>
      <c r="I52" s="21">
        <f t="shared" si="10"/>
        <v>3238.4602412775284</v>
      </c>
      <c r="J52" s="21">
        <f t="shared" si="10"/>
        <v>3312.0966058358244</v>
      </c>
      <c r="K52" s="21">
        <f t="shared" si="10"/>
        <v>2979.5068057366534</v>
      </c>
      <c r="L52" s="21">
        <f t="shared" si="10"/>
        <v>2997.0221391708283</v>
      </c>
      <c r="M52" s="21">
        <f t="shared" si="10"/>
        <v>3149.2007728545295</v>
      </c>
      <c r="N52" s="21">
        <f t="shared" si="10"/>
        <v>2842.3262178203931</v>
      </c>
      <c r="O52" s="21">
        <f t="shared" si="10"/>
        <v>2743.2987676821267</v>
      </c>
      <c r="P52" s="21">
        <f t="shared" si="10"/>
        <v>2312.049014892887</v>
      </c>
      <c r="Q52" s="21">
        <f t="shared" si="10"/>
        <v>2399.2076736883741</v>
      </c>
    </row>
    <row r="53" spans="1:17" ht="11.45" customHeight="1" x14ac:dyDescent="0.25">
      <c r="A53" s="17" t="s">
        <v>23</v>
      </c>
      <c r="B53" s="20">
        <v>2082.3667009330584</v>
      </c>
      <c r="C53" s="20">
        <v>2052.6133450443604</v>
      </c>
      <c r="D53" s="20">
        <v>2145.131031483349</v>
      </c>
      <c r="E53" s="20">
        <v>2220.9968121670527</v>
      </c>
      <c r="F53" s="20">
        <v>2158.4781519706894</v>
      </c>
      <c r="G53" s="20">
        <v>2150.5167887754583</v>
      </c>
      <c r="H53" s="20">
        <v>2171.2988196041501</v>
      </c>
      <c r="I53" s="20">
        <v>2080.4001171589862</v>
      </c>
      <c r="J53" s="20">
        <v>2085.0197195292321</v>
      </c>
      <c r="K53" s="20">
        <v>2033.6180371506882</v>
      </c>
      <c r="L53" s="20">
        <v>1768.690553197373</v>
      </c>
      <c r="M53" s="20">
        <v>1838.830644994086</v>
      </c>
      <c r="N53" s="20">
        <v>1719.1323295864288</v>
      </c>
      <c r="O53" s="20">
        <v>1743.1321163034222</v>
      </c>
      <c r="P53" s="20">
        <v>1709.3510287197262</v>
      </c>
      <c r="Q53" s="20">
        <v>1754.6971256972238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7.3984799447430474</v>
      </c>
      <c r="I54" s="20">
        <v>76.492534228215561</v>
      </c>
      <c r="J54" s="20">
        <v>54.704326175154868</v>
      </c>
      <c r="K54" s="20">
        <v>74.025267558869174</v>
      </c>
      <c r="L54" s="20">
        <v>25.784000508369729</v>
      </c>
      <c r="M54" s="20">
        <v>48.239979347256423</v>
      </c>
      <c r="N54" s="20">
        <v>51.113357038888843</v>
      </c>
      <c r="O54" s="20">
        <v>49.442991336320887</v>
      </c>
      <c r="P54" s="20">
        <v>66.975518181004873</v>
      </c>
      <c r="Q54" s="20">
        <v>48.147044315968813</v>
      </c>
    </row>
    <row r="55" spans="1:17" ht="11.45" customHeight="1" x14ac:dyDescent="0.25">
      <c r="A55" s="17" t="s">
        <v>22</v>
      </c>
      <c r="B55" s="20">
        <v>530.86708995122535</v>
      </c>
      <c r="C55" s="20">
        <v>622.55956859148432</v>
      </c>
      <c r="D55" s="20">
        <v>646.9681270524344</v>
      </c>
      <c r="E55" s="20">
        <v>668.09036376391305</v>
      </c>
      <c r="F55" s="20">
        <v>749.86981728768399</v>
      </c>
      <c r="G55" s="20">
        <v>828.20955066663009</v>
      </c>
      <c r="H55" s="20">
        <v>1087.4099683800109</v>
      </c>
      <c r="I55" s="20">
        <v>1158.0601241185425</v>
      </c>
      <c r="J55" s="20">
        <v>1227.0768863065923</v>
      </c>
      <c r="K55" s="20">
        <v>945.88876858596507</v>
      </c>
      <c r="L55" s="20">
        <v>1228.3315859734553</v>
      </c>
      <c r="M55" s="20">
        <v>1310.3701278604437</v>
      </c>
      <c r="N55" s="20">
        <v>1123.1938882339641</v>
      </c>
      <c r="O55" s="20">
        <v>1000.1666513787046</v>
      </c>
      <c r="P55" s="20">
        <v>602.69798617316076</v>
      </c>
      <c r="Q55" s="20">
        <v>644.51054799115047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3.7052388967078693</v>
      </c>
      <c r="I56" s="69">
        <v>42.579767685957869</v>
      </c>
      <c r="J56" s="69">
        <v>32.194618401818012</v>
      </c>
      <c r="K56" s="69">
        <v>34.431081892649914</v>
      </c>
      <c r="L56" s="69">
        <v>17.906638433688684</v>
      </c>
      <c r="M56" s="69">
        <v>34.376318492045172</v>
      </c>
      <c r="N56" s="69">
        <v>33.394875569009621</v>
      </c>
      <c r="O56" s="69">
        <v>28.369181323939614</v>
      </c>
      <c r="P56" s="69">
        <v>23.614815946159975</v>
      </c>
      <c r="Q56" s="69">
        <v>17.684691826180018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9.1431350016873889</v>
      </c>
      <c r="C60" s="71">
        <f>IF(C17=0,"",C17/TrRoad_act!C30*100)</f>
        <v>9.0051725622723531</v>
      </c>
      <c r="D60" s="71">
        <f>IF(D17=0,"",D17/TrRoad_act!D30*100)</f>
        <v>8.9933468216526613</v>
      </c>
      <c r="E60" s="71">
        <f>IF(E17=0,"",E17/TrRoad_act!E30*100)</f>
        <v>8.9811894893687843</v>
      </c>
      <c r="F60" s="71">
        <f>IF(F17=0,"",F17/TrRoad_act!F30*100)</f>
        <v>8.8739034315390555</v>
      </c>
      <c r="G60" s="71">
        <f>IF(G17=0,"",G17/TrRoad_act!G30*100)</f>
        <v>8.9092191501394673</v>
      </c>
      <c r="H60" s="71">
        <f>IF(H17=0,"",H17/TrRoad_act!H30*100)</f>
        <v>9.0771747481125846</v>
      </c>
      <c r="I60" s="71">
        <f>IF(I17=0,"",I17/TrRoad_act!I30*100)</f>
        <v>8.9469923088516374</v>
      </c>
      <c r="J60" s="71">
        <f>IF(J17=0,"",J17/TrRoad_act!J30*100)</f>
        <v>8.9962995278644957</v>
      </c>
      <c r="K60" s="71">
        <f>IF(K17=0,"",K17/TrRoad_act!K30*100)</f>
        <v>8.7315646502346063</v>
      </c>
      <c r="L60" s="71">
        <f>IF(L17=0,"",L17/TrRoad_act!L30*100)</f>
        <v>8.7155763453378015</v>
      </c>
      <c r="M60" s="71">
        <f>IF(M17=0,"",M17/TrRoad_act!M30*100)</f>
        <v>8.7312083588901359</v>
      </c>
      <c r="N60" s="71">
        <f>IF(N17=0,"",N17/TrRoad_act!N30*100)</f>
        <v>8.4450577831003368</v>
      </c>
      <c r="O60" s="71">
        <f>IF(O17=0,"",O17/TrRoad_act!O30*100)</f>
        <v>8.1937201313848824</v>
      </c>
      <c r="P60" s="71">
        <f>IF(P17=0,"",P17/TrRoad_act!P30*100)</f>
        <v>7.7226600618210783</v>
      </c>
      <c r="Q60" s="71">
        <f>IF(Q17=0,"",Q17/TrRoad_act!Q30*100)</f>
        <v>7.6670548325085948</v>
      </c>
    </row>
    <row r="61" spans="1:17" ht="11.45" customHeight="1" x14ac:dyDescent="0.25">
      <c r="A61" s="25" t="s">
        <v>39</v>
      </c>
      <c r="B61" s="24">
        <f>IF(B18=0,"",B18/TrRoad_act!B31*100)</f>
        <v>6.8366214396061773</v>
      </c>
      <c r="C61" s="24">
        <f>IF(C18=0,"",C18/TrRoad_act!C31*100)</f>
        <v>6.68777846762368</v>
      </c>
      <c r="D61" s="24">
        <f>IF(D18=0,"",D18/TrRoad_act!D31*100)</f>
        <v>6.6382710610791502</v>
      </c>
      <c r="E61" s="24">
        <f>IF(E18=0,"",E18/TrRoad_act!E31*100)</f>
        <v>6.5803471647236007</v>
      </c>
      <c r="F61" s="24">
        <f>IF(F18=0,"",F18/TrRoad_act!F31*100)</f>
        <v>6.4974695774862896</v>
      </c>
      <c r="G61" s="24">
        <f>IF(G18=0,"",G18/TrRoad_act!G31*100)</f>
        <v>6.4794701772560526</v>
      </c>
      <c r="H61" s="24">
        <f>IF(H18=0,"",H18/TrRoad_act!H31*100)</f>
        <v>6.4577728126987699</v>
      </c>
      <c r="I61" s="24">
        <f>IF(I18=0,"",I18/TrRoad_act!I31*100)</f>
        <v>6.356590849387608</v>
      </c>
      <c r="J61" s="24">
        <f>IF(J18=0,"",J18/TrRoad_act!J31*100)</f>
        <v>6.3493409386777584</v>
      </c>
      <c r="K61" s="24">
        <f>IF(K18=0,"",K18/TrRoad_act!K31*100)</f>
        <v>6.3575346205540271</v>
      </c>
      <c r="L61" s="24">
        <f>IF(L18=0,"",L18/TrRoad_act!L31*100)</f>
        <v>6.2941553436100879</v>
      </c>
      <c r="M61" s="24">
        <f>IF(M18=0,"",M18/TrRoad_act!M31*100)</f>
        <v>6.1997040055136292</v>
      </c>
      <c r="N61" s="24">
        <f>IF(N18=0,"",N18/TrRoad_act!N31*100)</f>
        <v>6.1310734200539008</v>
      </c>
      <c r="O61" s="24">
        <f>IF(O18=0,"",O18/TrRoad_act!O31*100)</f>
        <v>5.9403132924328546</v>
      </c>
      <c r="P61" s="24">
        <f>IF(P18=0,"",P18/TrRoad_act!P31*100)</f>
        <v>5.8038434304683992</v>
      </c>
      <c r="Q61" s="24">
        <f>IF(Q18=0,"",Q18/TrRoad_act!Q31*100)</f>
        <v>5.6985260417751942</v>
      </c>
    </row>
    <row r="62" spans="1:17" ht="11.45" customHeight="1" x14ac:dyDescent="0.25">
      <c r="A62" s="23" t="s">
        <v>30</v>
      </c>
      <c r="B62" s="22">
        <f>IF(B19=0,"",B19/TrRoad_act!B32*100)</f>
        <v>4.4007493003865212</v>
      </c>
      <c r="C62" s="22">
        <f>IF(C19=0,"",C19/TrRoad_act!C32*100)</f>
        <v>4.384042017315112</v>
      </c>
      <c r="D62" s="22">
        <f>IF(D19=0,"",D19/TrRoad_act!D32*100)</f>
        <v>4.344407875475655</v>
      </c>
      <c r="E62" s="22">
        <f>IF(E19=0,"",E19/TrRoad_act!E32*100)</f>
        <v>4.3071932212297837</v>
      </c>
      <c r="F62" s="22">
        <f>IF(F19=0,"",F19/TrRoad_act!F32*100)</f>
        <v>4.2540279514663313</v>
      </c>
      <c r="G62" s="22">
        <f>IF(G19=0,"",G19/TrRoad_act!G32*100)</f>
        <v>4.1831915194758329</v>
      </c>
      <c r="H62" s="22">
        <f>IF(H19=0,"",H19/TrRoad_act!H32*100)</f>
        <v>4.084849200592898</v>
      </c>
      <c r="I62" s="22">
        <f>IF(I19=0,"",I19/TrRoad_act!I32*100)</f>
        <v>4.0206133199800851</v>
      </c>
      <c r="J62" s="22">
        <f>IF(J19=0,"",J19/TrRoad_act!J32*100)</f>
        <v>3.9273781387200462</v>
      </c>
      <c r="K62" s="22">
        <f>IF(K19=0,"",K19/TrRoad_act!K32*100)</f>
        <v>3.8797736013099366</v>
      </c>
      <c r="L62" s="22">
        <f>IF(L19=0,"",L19/TrRoad_act!L32*100)</f>
        <v>3.8366670970538945</v>
      </c>
      <c r="M62" s="22">
        <f>IF(M19=0,"",M19/TrRoad_act!M32*100)</f>
        <v>3.788596962087651</v>
      </c>
      <c r="N62" s="22">
        <f>IF(N19=0,"",N19/TrRoad_act!N32*100)</f>
        <v>3.7468373215153652</v>
      </c>
      <c r="O62" s="22">
        <f>IF(O19=0,"",O19/TrRoad_act!O32*100)</f>
        <v>3.640430701127352</v>
      </c>
      <c r="P62" s="22">
        <f>IF(P19=0,"",P19/TrRoad_act!P32*100)</f>
        <v>3.6091799103202029</v>
      </c>
      <c r="Q62" s="22">
        <f>IF(Q19=0,"",Q19/TrRoad_act!Q32*100)</f>
        <v>3.5313122406994335</v>
      </c>
    </row>
    <row r="63" spans="1:17" ht="11.45" customHeight="1" x14ac:dyDescent="0.25">
      <c r="A63" s="19" t="s">
        <v>29</v>
      </c>
      <c r="B63" s="21">
        <f>IF(B21=0,"",B21/TrRoad_act!B33*100)</f>
        <v>6.5557110409041606</v>
      </c>
      <c r="C63" s="21">
        <f>IF(C21=0,"",C21/TrRoad_act!C33*100)</f>
        <v>6.4163522837638345</v>
      </c>
      <c r="D63" s="21">
        <f>IF(D21=0,"",D21/TrRoad_act!D33*100)</f>
        <v>6.3766808309286702</v>
      </c>
      <c r="E63" s="21">
        <f>IF(E21=0,"",E21/TrRoad_act!E33*100)</f>
        <v>6.3289438471627202</v>
      </c>
      <c r="F63" s="21">
        <f>IF(F21=0,"",F21/TrRoad_act!F33*100)</f>
        <v>6.2543548765086889</v>
      </c>
      <c r="G63" s="21">
        <f>IF(G21=0,"",G21/TrRoad_act!G33*100)</f>
        <v>6.2415802754890022</v>
      </c>
      <c r="H63" s="21">
        <f>IF(H21=0,"",H21/TrRoad_act!H33*100)</f>
        <v>6.2344692001002127</v>
      </c>
      <c r="I63" s="21">
        <f>IF(I21=0,"",I21/TrRoad_act!I33*100)</f>
        <v>6.1471492323129038</v>
      </c>
      <c r="J63" s="21">
        <f>IF(J21=0,"",J21/TrRoad_act!J33*100)</f>
        <v>6.1414224294087392</v>
      </c>
      <c r="K63" s="21">
        <f>IF(K21=0,"",K21/TrRoad_act!K33*100)</f>
        <v>6.1489348182224051</v>
      </c>
      <c r="L63" s="21">
        <f>IF(L21=0,"",L21/TrRoad_act!L33*100)</f>
        <v>6.0731497104750325</v>
      </c>
      <c r="M63" s="21">
        <f>IF(M21=0,"",M21/TrRoad_act!M33*100)</f>
        <v>5.9863753192613904</v>
      </c>
      <c r="N63" s="21">
        <f>IF(N21=0,"",N21/TrRoad_act!N33*100)</f>
        <v>5.9206975889520983</v>
      </c>
      <c r="O63" s="21">
        <f>IF(O21=0,"",O21/TrRoad_act!O33*100)</f>
        <v>5.7372579594965858</v>
      </c>
      <c r="P63" s="21">
        <f>IF(P21=0,"",P21/TrRoad_act!P33*100)</f>
        <v>5.6047214652435748</v>
      </c>
      <c r="Q63" s="21">
        <f>IF(Q21=0,"",Q21/TrRoad_act!Q33*100)</f>
        <v>5.5074590709779514</v>
      </c>
    </row>
    <row r="64" spans="1:17" ht="11.45" customHeight="1" x14ac:dyDescent="0.25">
      <c r="A64" s="62" t="s">
        <v>59</v>
      </c>
      <c r="B64" s="70">
        <f>IF(B22=0,"",B22/TrRoad_act!B34*100)</f>
        <v>6.7399928345315123</v>
      </c>
      <c r="C64" s="70">
        <f>IF(C22=0,"",C22/TrRoad_act!C34*100)</f>
        <v>6.6692183811363606</v>
      </c>
      <c r="D64" s="70">
        <f>IF(D22=0,"",D22/TrRoad_act!D34*100)</f>
        <v>6.6491902297230094</v>
      </c>
      <c r="E64" s="70">
        <f>IF(E22=0,"",E22/TrRoad_act!E34*100)</f>
        <v>6.6805522911157418</v>
      </c>
      <c r="F64" s="70">
        <f>IF(F22=0,"",F22/TrRoad_act!F34*100)</f>
        <v>6.6119491816243379</v>
      </c>
      <c r="G64" s="70">
        <f>IF(G22=0,"",G22/TrRoad_act!G34*100)</f>
        <v>6.5984415610815637</v>
      </c>
      <c r="H64" s="70">
        <f>IF(H22=0,"",H22/TrRoad_act!H34*100)</f>
        <v>6.5802672021149613</v>
      </c>
      <c r="I64" s="70">
        <f>IF(I22=0,"",I22/TrRoad_act!I34*100)</f>
        <v>6.5542380591466873</v>
      </c>
      <c r="J64" s="70">
        <f>IF(J22=0,"",J22/TrRoad_act!J34*100)</f>
        <v>6.4827038173987921</v>
      </c>
      <c r="K64" s="70">
        <f>IF(K22=0,"",K22/TrRoad_act!K34*100)</f>
        <v>6.4552749298307237</v>
      </c>
      <c r="L64" s="70">
        <f>IF(L22=0,"",L22/TrRoad_act!L34*100)</f>
        <v>6.3283564378622827</v>
      </c>
      <c r="M64" s="70">
        <f>IF(M22=0,"",M22/TrRoad_act!M34*100)</f>
        <v>6.2405340908329743</v>
      </c>
      <c r="N64" s="70">
        <f>IF(N22=0,"",N22/TrRoad_act!N34*100)</f>
        <v>6.2201912542030717</v>
      </c>
      <c r="O64" s="70">
        <f>IF(O22=0,"",O22/TrRoad_act!O34*100)</f>
        <v>5.9809242175550557</v>
      </c>
      <c r="P64" s="70">
        <f>IF(P22=0,"",P22/TrRoad_act!P34*100)</f>
        <v>5.9327733006772254</v>
      </c>
      <c r="Q64" s="70">
        <f>IF(Q22=0,"",Q22/TrRoad_act!Q34*100)</f>
        <v>5.8330880311321724</v>
      </c>
    </row>
    <row r="65" spans="1:17" ht="11.45" customHeight="1" x14ac:dyDescent="0.25">
      <c r="A65" s="62" t="s">
        <v>58</v>
      </c>
      <c r="B65" s="70">
        <f>IF(B24=0,"",B24/TrRoad_act!B35*100)</f>
        <v>5.7769158664730025</v>
      </c>
      <c r="C65" s="70">
        <f>IF(C24=0,"",C24/TrRoad_act!C35*100)</f>
        <v>5.4999836123862069</v>
      </c>
      <c r="D65" s="70">
        <f>IF(D24=0,"",D24/TrRoad_act!D35*100)</f>
        <v>5.4151294953762736</v>
      </c>
      <c r="E65" s="70">
        <f>IF(E24=0,"",E24/TrRoad_act!E35*100)</f>
        <v>5.3561118670268479</v>
      </c>
      <c r="F65" s="70">
        <f>IF(F24=0,"",F24/TrRoad_act!F35*100)</f>
        <v>5.3097088866127757</v>
      </c>
      <c r="G65" s="70">
        <f>IF(G24=0,"",G24/TrRoad_act!G35*100)</f>
        <v>5.2753108356467742</v>
      </c>
      <c r="H65" s="70">
        <f>IF(H24=0,"",H24/TrRoad_act!H35*100)</f>
        <v>5.2345054528930719</v>
      </c>
      <c r="I65" s="70">
        <f>IF(I24=0,"",I24/TrRoad_act!I35*100)</f>
        <v>5.2205172434759941</v>
      </c>
      <c r="J65" s="70">
        <f>IF(J24=0,"",J24/TrRoad_act!J35*100)</f>
        <v>5.2113008138673074</v>
      </c>
      <c r="K65" s="70">
        <f>IF(K24=0,"",K24/TrRoad_act!K35*100)</f>
        <v>5.2209230331602052</v>
      </c>
      <c r="L65" s="70">
        <f>IF(L24=0,"",L24/TrRoad_act!L35*100)</f>
        <v>5.2219977332384415</v>
      </c>
      <c r="M65" s="70">
        <f>IF(M24=0,"",M24/TrRoad_act!M35*100)</f>
        <v>5.1511759519565459</v>
      </c>
      <c r="N65" s="70">
        <f>IF(N24=0,"",N24/TrRoad_act!N35*100)</f>
        <v>5.0732003756586126</v>
      </c>
      <c r="O65" s="70">
        <f>IF(O24=0,"",O24/TrRoad_act!O35*100)</f>
        <v>4.9953592242870686</v>
      </c>
      <c r="P65" s="70">
        <f>IF(P24=0,"",P24/TrRoad_act!P35*100)</f>
        <v>4.9069303222061089</v>
      </c>
      <c r="Q65" s="70">
        <f>IF(Q24=0,"",Q24/TrRoad_act!Q35*100)</f>
        <v>4.7957218109294475</v>
      </c>
    </row>
    <row r="66" spans="1:17" ht="11.45" customHeight="1" x14ac:dyDescent="0.25">
      <c r="A66" s="62" t="s">
        <v>57</v>
      </c>
      <c r="B66" s="70">
        <f>IF(B26=0,"",B26/TrRoad_act!B36*100)</f>
        <v>7.2829981042692147</v>
      </c>
      <c r="C66" s="70">
        <f>IF(C26=0,"",C26/TrRoad_act!C36*100)</f>
        <v>6.8172316677631075</v>
      </c>
      <c r="D66" s="70">
        <f>IF(D26=0,"",D26/TrRoad_act!D36*100)</f>
        <v>6.8579165009198668</v>
      </c>
      <c r="E66" s="70">
        <f>IF(E26=0,"",E26/TrRoad_act!E36*100)</f>
        <v>6.3515782307940638</v>
      </c>
      <c r="F66" s="70">
        <f>IF(F26=0,"",F26/TrRoad_act!F36*100)</f>
        <v>6.4583857167152692</v>
      </c>
      <c r="G66" s="70">
        <f>IF(G26=0,"",G26/TrRoad_act!G36*100)</f>
        <v>6.6587749140618806</v>
      </c>
      <c r="H66" s="70">
        <f>IF(H26=0,"",H26/TrRoad_act!H36*100)</f>
        <v>6.9494205541772409</v>
      </c>
      <c r="I66" s="70">
        <f>IF(I26=0,"",I26/TrRoad_act!I36*100)</f>
        <v>6.282897173757906</v>
      </c>
      <c r="J66" s="70">
        <f>IF(J26=0,"",J26/TrRoad_act!J36*100)</f>
        <v>7.0574990755639364</v>
      </c>
      <c r="K66" s="70">
        <f>IF(K26=0,"",K26/TrRoad_act!K36*100)</f>
        <v>7.9027517424022893</v>
      </c>
      <c r="L66" s="70">
        <f>IF(L26=0,"",L26/TrRoad_act!L36*100)</f>
        <v>8.1682993992235158</v>
      </c>
      <c r="M66" s="70">
        <f>IF(M26=0,"",M26/TrRoad_act!M36*100)</f>
        <v>7.7041634952633276</v>
      </c>
      <c r="N66" s="70">
        <f>IF(N26=0,"",N26/TrRoad_act!N36*100)</f>
        <v>7.9931485909642106</v>
      </c>
      <c r="O66" s="70">
        <f>IF(O26=0,"",O26/TrRoad_act!O36*100)</f>
        <v>7.8971223696743333</v>
      </c>
      <c r="P66" s="70">
        <f>IF(P26=0,"",P26/TrRoad_act!P36*100)</f>
        <v>6.4311852963967802</v>
      </c>
      <c r="Q66" s="70">
        <f>IF(Q26=0,"",Q26/TrRoad_act!Q36*100)</f>
        <v>6.4954619614251987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>
        <f>IF(L27=0,"",L27/TrRoad_act!L37*100)</f>
        <v>7.7054715161488225</v>
      </c>
      <c r="M67" s="70">
        <f>IF(M27=0,"",M27/TrRoad_act!M37*100)</f>
        <v>7.7402680754352744</v>
      </c>
      <c r="N67" s="70">
        <f>IF(N27=0,"",N27/TrRoad_act!N37*100)</f>
        <v>7.4960501281922252</v>
      </c>
      <c r="O67" s="70">
        <f>IF(O27=0,"",O27/TrRoad_act!O37*100)</f>
        <v>6.8612595609650704</v>
      </c>
      <c r="P67" s="70">
        <f>IF(P27=0,"",P27/TrRoad_act!P37*100)</f>
        <v>5.7447948669782214</v>
      </c>
      <c r="Q67" s="70">
        <f>IF(Q27=0,"",Q27/TrRoad_act!Q37*100)</f>
        <v>5.7362992350447826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>
        <f>IF(N29=0,"",N29/TrRoad_act!N38*100)</f>
        <v>2.7268756623735322</v>
      </c>
      <c r="O68" s="70">
        <f>IF(O29=0,"",O29/TrRoad_act!O38*100)</f>
        <v>2.7999957682904406</v>
      </c>
      <c r="P68" s="70">
        <f>IF(P29=0,"",P29/TrRoad_act!P38*100)</f>
        <v>3.8164685456992031</v>
      </c>
      <c r="Q68" s="70">
        <f>IF(Q29=0,"",Q29/TrRoad_act!Q38*100)</f>
        <v>3.5232323810381128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2.7416911942008957</v>
      </c>
      <c r="M69" s="70">
        <f>IF(M32=0,"",M32/TrRoad_act!M39*100)</f>
        <v>2.7532053802615453</v>
      </c>
      <c r="N69" s="70">
        <f>IF(N32=0,"",N32/TrRoad_act!N39*100)</f>
        <v>2.7638667688949021</v>
      </c>
      <c r="O69" s="70">
        <f>IF(O32=0,"",O32/TrRoad_act!O39*100)</f>
        <v>2.7792438714801233</v>
      </c>
      <c r="P69" s="70">
        <f>IF(P32=0,"",P32/TrRoad_act!P39*100)</f>
        <v>2.7944382213311623</v>
      </c>
      <c r="Q69" s="70">
        <f>IF(Q32=0,"",Q32/TrRoad_act!Q39*100)</f>
        <v>2.8090996137401678</v>
      </c>
    </row>
    <row r="70" spans="1:17" ht="11.45" customHeight="1" x14ac:dyDescent="0.25">
      <c r="A70" s="19" t="s">
        <v>28</v>
      </c>
      <c r="B70" s="21">
        <f>IF(B33=0,"",B33/TrRoad_act!B40*100)</f>
        <v>61.132754791401297</v>
      </c>
      <c r="C70" s="21">
        <f>IF(C33=0,"",C33/TrRoad_act!C40*100)</f>
        <v>60.080342870330583</v>
      </c>
      <c r="D70" s="21">
        <f>IF(D33=0,"",D33/TrRoad_act!D40*100)</f>
        <v>59.720981200612513</v>
      </c>
      <c r="E70" s="21">
        <f>IF(E33=0,"",E33/TrRoad_act!E40*100)</f>
        <v>59.261272353624527</v>
      </c>
      <c r="F70" s="21">
        <f>IF(F33=0,"",F33/TrRoad_act!F40*100)</f>
        <v>58.700155325679113</v>
      </c>
      <c r="G70" s="21">
        <f>IF(G33=0,"",G33/TrRoad_act!G40*100)</f>
        <v>57.926601710776673</v>
      </c>
      <c r="H70" s="21">
        <f>IF(H33=0,"",H33/TrRoad_act!H40*100)</f>
        <v>57.347703986889542</v>
      </c>
      <c r="I70" s="21">
        <f>IF(I33=0,"",I33/TrRoad_act!I40*100)</f>
        <v>56.490435559963679</v>
      </c>
      <c r="J70" s="21">
        <f>IF(J33=0,"",J33/TrRoad_act!J40*100)</f>
        <v>55.784160272993297</v>
      </c>
      <c r="K70" s="21">
        <f>IF(K33=0,"",K33/TrRoad_act!K40*100)</f>
        <v>55.000305526004553</v>
      </c>
      <c r="L70" s="21">
        <f>IF(L33=0,"",L33/TrRoad_act!L40*100)</f>
        <v>54.933965852209319</v>
      </c>
      <c r="M70" s="21">
        <f>IF(M33=0,"",M33/TrRoad_act!M40*100)</f>
        <v>54.60748654573684</v>
      </c>
      <c r="N70" s="21">
        <f>IF(N33=0,"",N33/TrRoad_act!N40*100)</f>
        <v>53.880303324826976</v>
      </c>
      <c r="O70" s="21">
        <f>IF(O33=0,"",O33/TrRoad_act!O40*100)</f>
        <v>53.40002428181441</v>
      </c>
      <c r="P70" s="21">
        <f>IF(P33=0,"",P33/TrRoad_act!P40*100)</f>
        <v>53.128988507097972</v>
      </c>
      <c r="Q70" s="21">
        <f>IF(Q33=0,"",Q33/TrRoad_act!Q40*100)</f>
        <v>53.092314986180945</v>
      </c>
    </row>
    <row r="71" spans="1:17" ht="11.45" customHeight="1" x14ac:dyDescent="0.25">
      <c r="A71" s="62" t="s">
        <v>59</v>
      </c>
      <c r="B71" s="20">
        <f>IF(B34=0,"",B34/TrRoad_act!B41*100)</f>
        <v>18.605949667382035</v>
      </c>
      <c r="C71" s="20">
        <f>IF(C34=0,"",C34/TrRoad_act!C41*100)</f>
        <v>18.029213841020962</v>
      </c>
      <c r="D71" s="20">
        <f>IF(D34=0,"",D34/TrRoad_act!D41*100)</f>
        <v>17.637938325822379</v>
      </c>
      <c r="E71" s="20">
        <f>IF(E34=0,"",E34/TrRoad_act!E41*100)</f>
        <v>17.373161891649296</v>
      </c>
      <c r="F71" s="20">
        <f>IF(F34=0,"",F34/TrRoad_act!F41*100)</f>
        <v>17.36155026620288</v>
      </c>
      <c r="G71" s="20">
        <f>IF(G34=0,"",G34/TrRoad_act!G41*100)</f>
        <v>17.276762712968306</v>
      </c>
      <c r="H71" s="20">
        <f>IF(H34=0,"",H34/TrRoad_act!H41*100)</f>
        <v>17.254600443594743</v>
      </c>
      <c r="I71" s="20">
        <f>IF(I34=0,"",I34/TrRoad_act!I41*100)</f>
        <v>17.168326629926845</v>
      </c>
      <c r="J71" s="20">
        <f>IF(J34=0,"",J34/TrRoad_act!J41*100)</f>
        <v>17.211247446501659</v>
      </c>
      <c r="K71" s="20">
        <f>IF(K34=0,"",K34/TrRoad_act!K41*100)</f>
        <v>17.151578056897034</v>
      </c>
      <c r="L71" s="20">
        <f>IF(L34=0,"",L34/TrRoad_act!L41*100)</f>
        <v>16.882053059098745</v>
      </c>
      <c r="M71" s="20">
        <f>IF(M34=0,"",M34/TrRoad_act!M41*100)</f>
        <v>16.666051409447892</v>
      </c>
      <c r="N71" s="20">
        <f>IF(N34=0,"",N34/TrRoad_act!N41*100)</f>
        <v>15.650042669469224</v>
      </c>
      <c r="O71" s="20">
        <f>IF(O34=0,"",O34/TrRoad_act!O41*100)</f>
        <v>15.411079439806629</v>
      </c>
      <c r="P71" s="20">
        <f>IF(P34=0,"",P34/TrRoad_act!P41*100)</f>
        <v>15.383815637099604</v>
      </c>
      <c r="Q71" s="20">
        <f>IF(Q34=0,"",Q34/TrRoad_act!Q41*100)</f>
        <v>15.363104142684231</v>
      </c>
    </row>
    <row r="72" spans="1:17" ht="11.45" customHeight="1" x14ac:dyDescent="0.25">
      <c r="A72" s="62" t="s">
        <v>58</v>
      </c>
      <c r="B72" s="20">
        <f>IF(B36=0,"",B36/TrRoad_act!B42*100)</f>
        <v>61.472903747714923</v>
      </c>
      <c r="C72" s="20">
        <f>IF(C36=0,"",C36/TrRoad_act!C42*100)</f>
        <v>60.397763963307604</v>
      </c>
      <c r="D72" s="20">
        <f>IF(D36=0,"",D36/TrRoad_act!D42*100)</f>
        <v>60.059440667291</v>
      </c>
      <c r="E72" s="20">
        <f>IF(E36=0,"",E36/TrRoad_act!E42*100)</f>
        <v>59.572813284822814</v>
      </c>
      <c r="F72" s="20">
        <f>IF(F36=0,"",F36/TrRoad_act!F42*100)</f>
        <v>59.019811691174596</v>
      </c>
      <c r="G72" s="20">
        <f>IF(G36=0,"",G36/TrRoad_act!G42*100)</f>
        <v>58.274537941708672</v>
      </c>
      <c r="H72" s="20">
        <f>IF(H36=0,"",H36/TrRoad_act!H42*100)</f>
        <v>57.725197238472191</v>
      </c>
      <c r="I72" s="20">
        <f>IF(I36=0,"",I36/TrRoad_act!I42*100)</f>
        <v>56.877014346584552</v>
      </c>
      <c r="J72" s="20">
        <f>IF(J36=0,"",J36/TrRoad_act!J42*100)</f>
        <v>56.185271891831064</v>
      </c>
      <c r="K72" s="20">
        <f>IF(K36=0,"",K36/TrRoad_act!K42*100)</f>
        <v>55.55878239000387</v>
      </c>
      <c r="L72" s="20">
        <f>IF(L36=0,"",L36/TrRoad_act!L42*100)</f>
        <v>55.621906522149175</v>
      </c>
      <c r="M72" s="20">
        <f>IF(M36=0,"",M36/TrRoad_act!M42*100)</f>
        <v>55.409169941090575</v>
      </c>
      <c r="N72" s="20">
        <f>IF(N36=0,"",N36/TrRoad_act!N42*100)</f>
        <v>54.727765842570498</v>
      </c>
      <c r="O72" s="20">
        <f>IF(O36=0,"",O36/TrRoad_act!O42*100)</f>
        <v>54.348669958846493</v>
      </c>
      <c r="P72" s="20">
        <f>IF(P36=0,"",P36/TrRoad_act!P42*100)</f>
        <v>54.207723492069704</v>
      </c>
      <c r="Q72" s="20">
        <f>IF(Q36=0,"",Q36/TrRoad_act!Q42*100)</f>
        <v>54.068500080115037</v>
      </c>
    </row>
    <row r="73" spans="1:17" ht="11.45" customHeight="1" x14ac:dyDescent="0.25">
      <c r="A73" s="62" t="s">
        <v>57</v>
      </c>
      <c r="B73" s="20">
        <f>IF(B38=0,"",B38/TrRoad_act!B43*100)</f>
        <v>45.171069109990206</v>
      </c>
      <c r="C73" s="20">
        <f>IF(C38=0,"",C38/TrRoad_act!C43*100)</f>
        <v>45.283996782765186</v>
      </c>
      <c r="D73" s="20">
        <f>IF(D38=0,"",D38/TrRoad_act!D43*100)</f>
        <v>45.397206774722086</v>
      </c>
      <c r="E73" s="20">
        <f>IF(E38=0,"",E38/TrRoad_act!E43*100)</f>
        <v>45.510699791658894</v>
      </c>
      <c r="F73" s="20">
        <f>IF(F38=0,"",F38/TrRoad_act!F43*100)</f>
        <v>45.624476541138051</v>
      </c>
      <c r="G73" s="20">
        <f>IF(G38=0,"",G38/TrRoad_act!G43*100)</f>
        <v>45.19429440684624</v>
      </c>
      <c r="H73" s="20">
        <f>IF(H38=0,"",H38/TrRoad_act!H43*100)</f>
        <v>45.186989511754334</v>
      </c>
      <c r="I73" s="20">
        <f>IF(I38=0,"",I38/TrRoad_act!I43*100)</f>
        <v>45.217250523403393</v>
      </c>
      <c r="J73" s="20">
        <f>IF(J38=0,"",J38/TrRoad_act!J43*100)</f>
        <v>45.323578101247442</v>
      </c>
      <c r="K73" s="20">
        <f>IF(K38=0,"",K38/TrRoad_act!K43*100)</f>
        <v>45.386170105238861</v>
      </c>
      <c r="L73" s="20">
        <f>IF(L38=0,"",L38/TrRoad_act!L43*100)</f>
        <v>45.499635530501955</v>
      </c>
      <c r="M73" s="20">
        <f>IF(M38=0,"",M38/TrRoad_act!M43*100)</f>
        <v>45.581086263400195</v>
      </c>
      <c r="N73" s="20">
        <f>IF(N38=0,"",N38/TrRoad_act!N43*100)</f>
        <v>45.669020057955073</v>
      </c>
      <c r="O73" s="20">
        <f>IF(O38=0,"",O38/TrRoad_act!O43*100)</f>
        <v>45.77413940944345</v>
      </c>
      <c r="P73" s="20">
        <f>IF(P38=0,"",P38/TrRoad_act!P43*100)</f>
        <v>45.869849884240573</v>
      </c>
      <c r="Q73" s="20">
        <f>IF(Q38=0,"",Q38/TrRoad_act!Q43*100)</f>
        <v>45.984524508951161</v>
      </c>
    </row>
    <row r="74" spans="1:17" ht="11.45" customHeight="1" x14ac:dyDescent="0.25">
      <c r="A74" s="62" t="s">
        <v>56</v>
      </c>
      <c r="B74" s="20">
        <f>IF(B39=0,"",B39/TrRoad_act!B44*100)</f>
        <v>48.363040823739667</v>
      </c>
      <c r="C74" s="20">
        <f>IF(C39=0,"",C39/TrRoad_act!C44*100)</f>
        <v>46.366546809452622</v>
      </c>
      <c r="D74" s="20">
        <f>IF(D39=0,"",D39/TrRoad_act!D44*100)</f>
        <v>45.924411476503259</v>
      </c>
      <c r="E74" s="20">
        <f>IF(E39=0,"",E39/TrRoad_act!E44*100)</f>
        <v>49.562698446860956</v>
      </c>
      <c r="F74" s="20">
        <f>IF(F39=0,"",F39/TrRoad_act!F44*100)</f>
        <v>49.274897728418651</v>
      </c>
      <c r="G74" s="20">
        <f>IF(G39=0,"",G39/TrRoad_act!G44*100)</f>
        <v>46.345626905423003</v>
      </c>
      <c r="H74" s="20">
        <f>IF(H39=0,"",H39/TrRoad_act!H44*100)</f>
        <v>41.527900431552247</v>
      </c>
      <c r="I74" s="20">
        <f>IF(I39=0,"",I39/TrRoad_act!I44*100)</f>
        <v>41.035720743646891</v>
      </c>
      <c r="J74" s="20">
        <f>IF(J39=0,"",J39/TrRoad_act!J44*100)</f>
        <v>40.693935252442145</v>
      </c>
      <c r="K74" s="20">
        <f>IF(K39=0,"",K39/TrRoad_act!K44*100)</f>
        <v>40.643865250212968</v>
      </c>
      <c r="L74" s="20">
        <f>IF(L39=0,"",L39/TrRoad_act!L44*100)</f>
        <v>42.415203457370119</v>
      </c>
      <c r="M74" s="20">
        <f>IF(M39=0,"",M39/TrRoad_act!M44*100)</f>
        <v>45.275921141452443</v>
      </c>
      <c r="N74" s="20">
        <f>IF(N39=0,"",N39/TrRoad_act!N44*100)</f>
        <v>46.085574804509584</v>
      </c>
      <c r="O74" s="20">
        <f>IF(O39=0,"",O39/TrRoad_act!O44*100)</f>
        <v>44.717721778879607</v>
      </c>
      <c r="P74" s="20">
        <f>IF(P39=0,"",P39/TrRoad_act!P44*100)</f>
        <v>43.846737041348227</v>
      </c>
      <c r="Q74" s="20">
        <f>IF(Q39=0,"",Q39/TrRoad_act!Q44*100)</f>
        <v>46.275650355113548</v>
      </c>
    </row>
    <row r="75" spans="1:17" ht="11.45" customHeight="1" x14ac:dyDescent="0.25">
      <c r="A75" s="62" t="s">
        <v>55</v>
      </c>
      <c r="B75" s="20">
        <f>IF(B41=0,"",B41/TrRoad_act!B45*100)</f>
        <v>33.162316691141534</v>
      </c>
      <c r="C75" s="20">
        <f>IF(C41=0,"",C41/TrRoad_act!C45*100)</f>
        <v>33.245222482869387</v>
      </c>
      <c r="D75" s="20">
        <f>IF(D41=0,"",D41/TrRoad_act!D45*100)</f>
        <v>32.555438528581163</v>
      </c>
      <c r="E75" s="20">
        <f>IF(E41=0,"",E41/TrRoad_act!E45*100)</f>
        <v>32.510692130224676</v>
      </c>
      <c r="F75" s="20">
        <f>IF(F41=0,"",F41/TrRoad_act!F45*100)</f>
        <v>31.35659499690253</v>
      </c>
      <c r="G75" s="20">
        <f>IF(G41=0,"",G41/TrRoad_act!G45*100)</f>
        <v>31.254177859223375</v>
      </c>
      <c r="H75" s="20">
        <f>IF(H41=0,"",H41/TrRoad_act!H45*100)</f>
        <v>31.242857270885548</v>
      </c>
      <c r="I75" s="20">
        <f>IF(I41=0,"",I41/TrRoad_act!I45*100)</f>
        <v>31.320964414062757</v>
      </c>
      <c r="J75" s="20">
        <f>IF(J41=0,"",J41/TrRoad_act!J45*100)</f>
        <v>30.88179263080551</v>
      </c>
      <c r="K75" s="20">
        <f>IF(K41=0,"",K41/TrRoad_act!K45*100)</f>
        <v>30.072838322482308</v>
      </c>
      <c r="L75" s="20">
        <f>IF(L41=0,"",L41/TrRoad_act!L45*100)</f>
        <v>28.564192429146772</v>
      </c>
      <c r="M75" s="20">
        <f>IF(M41=0,"",M41/TrRoad_act!M45*100)</f>
        <v>28.382106958504689</v>
      </c>
      <c r="N75" s="20">
        <f>IF(N41=0,"",N41/TrRoad_act!N45*100)</f>
        <v>28.421541161168172</v>
      </c>
      <c r="O75" s="20">
        <f>IF(O41=0,"",O41/TrRoad_act!O45*100)</f>
        <v>26.312980168313139</v>
      </c>
      <c r="P75" s="20">
        <f>IF(P41=0,"",P41/TrRoad_act!P45*100)</f>
        <v>26.315626467519021</v>
      </c>
      <c r="Q75" s="20">
        <f>IF(Q41=0,"",Q41/TrRoad_act!Q45*100)</f>
        <v>26.312028715993829</v>
      </c>
    </row>
    <row r="76" spans="1:17" ht="11.45" customHeight="1" x14ac:dyDescent="0.25">
      <c r="A76" s="25" t="s">
        <v>18</v>
      </c>
      <c r="B76" s="24">
        <f>IF(B42=0,"",B42/TrRoad_act!B46*100)</f>
        <v>19.20583200743398</v>
      </c>
      <c r="C76" s="24">
        <f>IF(C42=0,"",C42/TrRoad_act!C46*100)</f>
        <v>18.564898623367835</v>
      </c>
      <c r="D76" s="24">
        <f>IF(D42=0,"",D42/TrRoad_act!D46*100)</f>
        <v>18.495655486442782</v>
      </c>
      <c r="E76" s="24">
        <f>IF(E42=0,"",E42/TrRoad_act!E46*100)</f>
        <v>18.344513293204376</v>
      </c>
      <c r="F76" s="24">
        <f>IF(F42=0,"",F42/TrRoad_act!F46*100)</f>
        <v>17.952084079378775</v>
      </c>
      <c r="G76" s="24">
        <f>IF(G42=0,"",G42/TrRoad_act!G46*100)</f>
        <v>18.030171267959282</v>
      </c>
      <c r="H76" s="24">
        <f>IF(H42=0,"",H42/TrRoad_act!H46*100)</f>
        <v>19.005839438264015</v>
      </c>
      <c r="I76" s="24">
        <f>IF(I42=0,"",I42/TrRoad_act!I46*100)</f>
        <v>18.948189530164246</v>
      </c>
      <c r="J76" s="24">
        <f>IF(J42=0,"",J42/TrRoad_act!J46*100)</f>
        <v>19.015513156050282</v>
      </c>
      <c r="K76" s="24">
        <f>IF(K42=0,"",K42/TrRoad_act!K46*100)</f>
        <v>18.217908830752179</v>
      </c>
      <c r="L76" s="24">
        <f>IF(L42=0,"",L42/TrRoad_act!L46*100)</f>
        <v>18.656201667251153</v>
      </c>
      <c r="M76" s="24">
        <f>IF(M42=0,"",M42/TrRoad_act!M46*100)</f>
        <v>18.987153945047059</v>
      </c>
      <c r="N76" s="24">
        <f>IF(N42=0,"",N42/TrRoad_act!N46*100)</f>
        <v>18.259043249043508</v>
      </c>
      <c r="O76" s="24">
        <f>IF(O42=0,"",O42/TrRoad_act!O46*100)</f>
        <v>17.763162255024483</v>
      </c>
      <c r="P76" s="24">
        <f>IF(P42=0,"",P42/TrRoad_act!P46*100)</f>
        <v>16.211312058914086</v>
      </c>
      <c r="Q76" s="24">
        <f>IF(Q42=0,"",Q42/TrRoad_act!Q46*100)</f>
        <v>16.264276930121248</v>
      </c>
    </row>
    <row r="77" spans="1:17" ht="11.45" customHeight="1" x14ac:dyDescent="0.25">
      <c r="A77" s="23" t="s">
        <v>27</v>
      </c>
      <c r="B77" s="22">
        <f>IF(B43=0,"",B43/TrRoad_act!B47*100)</f>
        <v>9.5453682242678148</v>
      </c>
      <c r="C77" s="22">
        <f>IF(C43=0,"",C43/TrRoad_act!C47*100)</f>
        <v>9.1717187042217603</v>
      </c>
      <c r="D77" s="22">
        <f>IF(D43=0,"",D43/TrRoad_act!D47*100)</f>
        <v>9.0759215724560605</v>
      </c>
      <c r="E77" s="22">
        <f>IF(E43=0,"",E43/TrRoad_act!E47*100)</f>
        <v>9.002047904573157</v>
      </c>
      <c r="F77" s="22">
        <f>IF(F43=0,"",F43/TrRoad_act!F47*100)</f>
        <v>8.9418652530197811</v>
      </c>
      <c r="G77" s="22">
        <f>IF(G43=0,"",G43/TrRoad_act!G47*100)</f>
        <v>8.862282166447768</v>
      </c>
      <c r="H77" s="22">
        <f>IF(H43=0,"",H43/TrRoad_act!H47*100)</f>
        <v>8.7855657256092829</v>
      </c>
      <c r="I77" s="22">
        <f>IF(I43=0,"",I43/TrRoad_act!I47*100)</f>
        <v>8.7351614154580428</v>
      </c>
      <c r="J77" s="22">
        <f>IF(J43=0,"",J43/TrRoad_act!J47*100)</f>
        <v>8.6758690061325563</v>
      </c>
      <c r="K77" s="22">
        <f>IF(K43=0,"",K43/TrRoad_act!K47*100)</f>
        <v>8.6007861675840758</v>
      </c>
      <c r="L77" s="22">
        <f>IF(L43=0,"",L43/TrRoad_act!L47*100)</f>
        <v>8.5405649921906246</v>
      </c>
      <c r="M77" s="22">
        <f>IF(M43=0,"",M43/TrRoad_act!M47*100)</f>
        <v>8.4955261272654425</v>
      </c>
      <c r="N77" s="22">
        <f>IF(N43=0,"",N43/TrRoad_act!N47*100)</f>
        <v>8.4425210468143987</v>
      </c>
      <c r="O77" s="22">
        <f>IF(O43=0,"",O43/TrRoad_act!O47*100)</f>
        <v>8.3749770091432687</v>
      </c>
      <c r="P77" s="22">
        <f>IF(P43=0,"",P43/TrRoad_act!P47*100)</f>
        <v>8.3059276477219779</v>
      </c>
      <c r="Q77" s="22">
        <f>IF(Q43=0,"",Q43/TrRoad_act!Q47*100)</f>
        <v>8.214749352833115</v>
      </c>
    </row>
    <row r="78" spans="1:17" ht="11.45" customHeight="1" x14ac:dyDescent="0.25">
      <c r="A78" s="62" t="s">
        <v>59</v>
      </c>
      <c r="B78" s="70">
        <f>IF(B44=0,"",B44/TrRoad_act!B48*100)</f>
        <v>10.470445449034672</v>
      </c>
      <c r="C78" s="70">
        <f>IF(C44=0,"",C44/TrRoad_act!C48*100)</f>
        <v>10.496621562657257</v>
      </c>
      <c r="D78" s="70">
        <f>IF(D44=0,"",D44/TrRoad_act!D48*100)</f>
        <v>10.522863116563901</v>
      </c>
      <c r="E78" s="70">
        <f>IF(E44=0,"",E44/TrRoad_act!E48*100)</f>
        <v>10.54917027435531</v>
      </c>
      <c r="F78" s="70">
        <f>IF(F44=0,"",F44/TrRoad_act!F48*100)</f>
        <v>10.575543200041199</v>
      </c>
      <c r="G78" s="70">
        <f>IF(G44=0,"",G44/TrRoad_act!G48*100)</f>
        <v>10.601982058041301</v>
      </c>
      <c r="H78" s="70">
        <f>IF(H44=0,"",H44/TrRoad_act!H48*100)</f>
        <v>10.628487013186403</v>
      </c>
      <c r="I78" s="70">
        <f>IF(I44=0,"",I44/TrRoad_act!I48*100)</f>
        <v>10.655058230719371</v>
      </c>
      <c r="J78" s="70">
        <f>IF(J44=0,"",J44/TrRoad_act!J48*100)</f>
        <v>10.681695876296169</v>
      </c>
      <c r="K78" s="70">
        <f>IF(K44=0,"",K44/TrRoad_act!K48*100)</f>
        <v>10.644030265020382</v>
      </c>
      <c r="L78" s="70">
        <f>IF(L44=0,"",L44/TrRoad_act!L48*100)</f>
        <v>10.517532048525361</v>
      </c>
      <c r="M78" s="70">
        <f>IF(M44=0,"",M44/TrRoad_act!M48*100)</f>
        <v>10.360351862713518</v>
      </c>
      <c r="N78" s="70">
        <f>IF(N44=0,"",N44/TrRoad_act!N48*100)</f>
        <v>10.181181793232309</v>
      </c>
      <c r="O78" s="70">
        <f>IF(O44=0,"",O44/TrRoad_act!O48*100)</f>
        <v>10.030475664989078</v>
      </c>
      <c r="P78" s="70">
        <f>IF(P44=0,"",P44/TrRoad_act!P48*100)</f>
        <v>9.7587290183094133</v>
      </c>
      <c r="Q78" s="70">
        <f>IF(Q44=0,"",Q44/TrRoad_act!Q48*100)</f>
        <v>9.454826685567264</v>
      </c>
    </row>
    <row r="79" spans="1:17" ht="11.45" customHeight="1" x14ac:dyDescent="0.25">
      <c r="A79" s="62" t="s">
        <v>58</v>
      </c>
      <c r="B79" s="70">
        <f>IF(B46=0,"",B46/TrRoad_act!B49*100)</f>
        <v>9.4079408863171725</v>
      </c>
      <c r="C79" s="70">
        <f>IF(C46=0,"",C46/TrRoad_act!C49*100)</f>
        <v>9.0322294360716544</v>
      </c>
      <c r="D79" s="70">
        <f>IF(D46=0,"",D46/TrRoad_act!D49*100)</f>
        <v>8.9459124973277344</v>
      </c>
      <c r="E79" s="70">
        <f>IF(E46=0,"",E46/TrRoad_act!E49*100)</f>
        <v>8.8823597188072299</v>
      </c>
      <c r="F79" s="70">
        <f>IF(F46=0,"",F46/TrRoad_act!F49*100)</f>
        <v>8.8311924921059202</v>
      </c>
      <c r="G79" s="70">
        <f>IF(G46=0,"",G46/TrRoad_act!G49*100)</f>
        <v>8.7633004544449591</v>
      </c>
      <c r="H79" s="70">
        <f>IF(H46=0,"",H46/TrRoad_act!H49*100)</f>
        <v>8.6926877055256266</v>
      </c>
      <c r="I79" s="70">
        <f>IF(I46=0,"",I46/TrRoad_act!I49*100)</f>
        <v>8.6434309766446074</v>
      </c>
      <c r="J79" s="70">
        <f>IF(J46=0,"",J46/TrRoad_act!J49*100)</f>
        <v>8.5849112052456427</v>
      </c>
      <c r="K79" s="70">
        <f>IF(K46=0,"",K46/TrRoad_act!K49*100)</f>
        <v>8.507365827502495</v>
      </c>
      <c r="L79" s="70">
        <f>IF(L46=0,"",L46/TrRoad_act!L49*100)</f>
        <v>8.4501577824687963</v>
      </c>
      <c r="M79" s="70">
        <f>IF(M46=0,"",M46/TrRoad_act!M49*100)</f>
        <v>8.4088349587947544</v>
      </c>
      <c r="N79" s="70">
        <f>IF(N46=0,"",N46/TrRoad_act!N49*100)</f>
        <v>8.3564057658315072</v>
      </c>
      <c r="O79" s="70">
        <f>IF(O46=0,"",O46/TrRoad_act!O49*100)</f>
        <v>8.2908130266282498</v>
      </c>
      <c r="P79" s="70">
        <f>IF(P46=0,"",P46/TrRoad_act!P49*100)</f>
        <v>8.2200170559661245</v>
      </c>
      <c r="Q79" s="70">
        <f>IF(Q46=0,"",Q46/TrRoad_act!Q49*100)</f>
        <v>8.1331701295322727</v>
      </c>
    </row>
    <row r="80" spans="1:17" ht="11.45" customHeight="1" x14ac:dyDescent="0.25">
      <c r="A80" s="62" t="s">
        <v>57</v>
      </c>
      <c r="B80" s="70">
        <f>IF(B48=0,"",B48/TrRoad_act!B50*100)</f>
        <v>16.634948094072747</v>
      </c>
      <c r="C80" s="70">
        <f>IF(C48=0,"",C48/TrRoad_act!C50*100)</f>
        <v>16.657256013731402</v>
      </c>
      <c r="D80" s="70">
        <f>IF(D48=0,"",D48/TrRoad_act!D50*100)</f>
        <v>16.698808320585673</v>
      </c>
      <c r="E80" s="70">
        <f>IF(E48=0,"",E48/TrRoad_act!E50*100)</f>
        <v>16.740032667810915</v>
      </c>
      <c r="F80" s="70">
        <f>IF(F48=0,"",F48/TrRoad_act!F50*100)</f>
        <v>16.781069465450269</v>
      </c>
      <c r="G80" s="70">
        <f>IF(G48=0,"",G48/TrRoad_act!G50*100)</f>
        <v>16.820291334238423</v>
      </c>
      <c r="H80" s="70">
        <f>IF(H48=0,"",H48/TrRoad_act!H50*100)</f>
        <v>16.860572467421324</v>
      </c>
      <c r="I80" s="70">
        <f>IF(I48=0,"",I48/TrRoad_act!I50*100)</f>
        <v>16.902022685986829</v>
      </c>
      <c r="J80" s="70">
        <f>IF(J48=0,"",J48/TrRoad_act!J50*100)</f>
        <v>16.944250771812726</v>
      </c>
      <c r="K80" s="70">
        <f>IF(K48=0,"",K48/TrRoad_act!K50*100)</f>
        <v>16.985267410218899</v>
      </c>
      <c r="L80" s="70">
        <f>IF(L48=0,"",L48/TrRoad_act!L50*100)</f>
        <v>17.007827483552969</v>
      </c>
      <c r="M80" s="70">
        <f>IF(M48=0,"",M48/TrRoad_act!M50*100)</f>
        <v>17.026469687159896</v>
      </c>
      <c r="N80" s="70">
        <f>IF(N48=0,"",N48/TrRoad_act!N50*100)</f>
        <v>16.994313297693402</v>
      </c>
      <c r="O80" s="70">
        <f>IF(O48=0,"",O48/TrRoad_act!O50*100)</f>
        <v>16.969204546319141</v>
      </c>
      <c r="P80" s="70">
        <f>IF(P48=0,"",P48/TrRoad_act!P50*100)</f>
        <v>16.875128494374987</v>
      </c>
      <c r="Q80" s="70">
        <f>IF(Q48=0,"",Q48/TrRoad_act!Q50*100)</f>
        <v>16.785798822285663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>
        <f>IF(E49=0,"",E49/TrRoad_act!E51*100)</f>
        <v>10.171698885984668</v>
      </c>
      <c r="F81" s="70">
        <f>IF(F49=0,"",F49/TrRoad_act!F51*100)</f>
        <v>10.227712437702841</v>
      </c>
      <c r="G81" s="70">
        <f>IF(G49=0,"",G49/TrRoad_act!G51*100)</f>
        <v>10.254855642904964</v>
      </c>
      <c r="H81" s="70">
        <f>IF(H49=0,"",H49/TrRoad_act!H51*100)</f>
        <v>10.280716518120053</v>
      </c>
      <c r="I81" s="70">
        <f>IF(I49=0,"",I49/TrRoad_act!I51*100)</f>
        <v>10.195936624549114</v>
      </c>
      <c r="J81" s="70">
        <f>IF(J49=0,"",J49/TrRoad_act!J51*100)</f>
        <v>10.22142646611049</v>
      </c>
      <c r="K81" s="70">
        <f>IF(K49=0,"",K49/TrRoad_act!K51*100)</f>
        <v>9.8904238679634293</v>
      </c>
      <c r="L81" s="70">
        <f>IF(L49=0,"",L49/TrRoad_act!L51*100)</f>
        <v>9.6925805109561427</v>
      </c>
      <c r="M81" s="70">
        <f>IF(M49=0,"",M49/TrRoad_act!M51*100)</f>
        <v>9.597340290331795</v>
      </c>
      <c r="N81" s="70">
        <f>IF(N49=0,"",N49/TrRoad_act!N51*100)</f>
        <v>9.3330364514487485</v>
      </c>
      <c r="O81" s="70">
        <f>IF(O49=0,"",O49/TrRoad_act!O51*100)</f>
        <v>9.2627073235963309</v>
      </c>
      <c r="P81" s="70">
        <f>IF(P49=0,"",P49/TrRoad_act!P51*100)</f>
        <v>9.1595579253506632</v>
      </c>
      <c r="Q81" s="70">
        <f>IF(Q49=0,"",Q49/TrRoad_act!Q51*100)</f>
        <v>9.1726490415601454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>
        <f>IF(L51=0,"",L51/TrRoad_act!L52*100)</f>
        <v>4.1125367913013449</v>
      </c>
      <c r="M82" s="70">
        <f>IF(M51=0,"",M51/TrRoad_act!M52*100)</f>
        <v>4.1269076628708223</v>
      </c>
      <c r="N82" s="70">
        <f>IF(N51=0,"",N51/TrRoad_act!N52*100)</f>
        <v>4.1473184121508337</v>
      </c>
      <c r="O82" s="70">
        <f>IF(O51=0,"",O51/TrRoad_act!O52*100)</f>
        <v>4.163324494623204</v>
      </c>
      <c r="P82" s="70">
        <f>IF(P51=0,"",P51/TrRoad_act!P52*100)</f>
        <v>4.1898387490574693</v>
      </c>
      <c r="Q82" s="70">
        <f>IF(Q51=0,"",Q51/TrRoad_act!Q52*100)</f>
        <v>4.2080354221037997</v>
      </c>
    </row>
    <row r="83" spans="1:17" ht="11.45" customHeight="1" x14ac:dyDescent="0.25">
      <c r="A83" s="19" t="s">
        <v>24</v>
      </c>
      <c r="B83" s="21">
        <f>IF(B52=0,"",B52/TrRoad_act!B53*100)</f>
        <v>44.511775486630164</v>
      </c>
      <c r="C83" s="21">
        <f>IF(C52=0,"",C52/TrRoad_act!C53*100)</f>
        <v>45.62735435005284</v>
      </c>
      <c r="D83" s="21">
        <f>IF(D52=0,"",D52/TrRoad_act!D53*100)</f>
        <v>45.454092654284423</v>
      </c>
      <c r="E83" s="21">
        <f>IF(E52=0,"",E52/TrRoad_act!E53*100)</f>
        <v>45.503869444274365</v>
      </c>
      <c r="F83" s="21">
        <f>IF(F52=0,"",F52/TrRoad_act!F53*100)</f>
        <v>45.368010899164453</v>
      </c>
      <c r="G83" s="21">
        <f>IF(G52=0,"",G52/TrRoad_act!G53*100)</f>
        <v>46.438907128422542</v>
      </c>
      <c r="H83" s="21">
        <f>IF(H52=0,"",H52/TrRoad_act!H53*100)</f>
        <v>50.472795944048734</v>
      </c>
      <c r="I83" s="21">
        <f>IF(I52=0,"",I52/TrRoad_act!I53*100)</f>
        <v>52.047486874199734</v>
      </c>
      <c r="J83" s="21">
        <f>IF(J52=0,"",J52/TrRoad_act!J53*100)</f>
        <v>53.016868570830042</v>
      </c>
      <c r="K83" s="21">
        <f>IF(K52=0,"",K52/TrRoad_act!K53*100)</f>
        <v>48.712745468322019</v>
      </c>
      <c r="L83" s="21">
        <f>IF(L52=0,"",L52/TrRoad_act!L53*100)</f>
        <v>55.055138979736249</v>
      </c>
      <c r="M83" s="21">
        <f>IF(M52=0,"",M52/TrRoad_act!M53*100)</f>
        <v>56.725383862434164</v>
      </c>
      <c r="N83" s="21">
        <f>IF(N52=0,"",N52/TrRoad_act!N53*100)</f>
        <v>53.641441307423698</v>
      </c>
      <c r="O83" s="21">
        <f>IF(O52=0,"",O52/TrRoad_act!O53*100)</f>
        <v>50.504540913028492</v>
      </c>
      <c r="P83" s="21">
        <f>IF(P52=0,"",P52/TrRoad_act!P53*100)</f>
        <v>41.621991769572119</v>
      </c>
      <c r="Q83" s="21">
        <f>IF(Q52=0,"",Q52/TrRoad_act!Q53*100)</f>
        <v>42.397431978440054</v>
      </c>
    </row>
    <row r="84" spans="1:17" ht="11.45" customHeight="1" x14ac:dyDescent="0.25">
      <c r="A84" s="17" t="s">
        <v>23</v>
      </c>
      <c r="B84" s="20">
        <f>IF(B53=0,"",B53/TrRoad_act!B54*100)</f>
        <v>42.307328340777296</v>
      </c>
      <c r="C84" s="20">
        <f>IF(C53=0,"",C53/TrRoad_act!C54*100)</f>
        <v>42.287048723616813</v>
      </c>
      <c r="D84" s="20">
        <f>IF(D53=0,"",D53/TrRoad_act!D54*100)</f>
        <v>42.185467679121906</v>
      </c>
      <c r="E84" s="20">
        <f>IF(E53=0,"",E53/TrRoad_act!E54*100)</f>
        <v>42.136156557902723</v>
      </c>
      <c r="F84" s="20">
        <f>IF(F53=0,"",F53/TrRoad_act!F54*100)</f>
        <v>41.879669227215551</v>
      </c>
      <c r="G84" s="20">
        <f>IF(G53=0,"",G53/TrRoad_act!G54*100)</f>
        <v>42.018694583342288</v>
      </c>
      <c r="H84" s="20">
        <f>IF(H53=0,"",H53/TrRoad_act!H54*100)</f>
        <v>42.674898184043833</v>
      </c>
      <c r="I84" s="20">
        <f>IF(I53=0,"",I53/TrRoad_act!I54*100)</f>
        <v>42.983473495020377</v>
      </c>
      <c r="J84" s="20">
        <f>IF(J53=0,"",J53/TrRoad_act!J54*100)</f>
        <v>43.052234555631472</v>
      </c>
      <c r="K84" s="20">
        <f>IF(K53=0,"",K53/TrRoad_act!K54*100)</f>
        <v>42.182494029261321</v>
      </c>
      <c r="L84" s="20">
        <f>IF(L53=0,"",L53/TrRoad_act!L54*100)</f>
        <v>43.297198364684775</v>
      </c>
      <c r="M84" s="20">
        <f>IF(M53=0,"",M53/TrRoad_act!M54*100)</f>
        <v>43.688064742078545</v>
      </c>
      <c r="N84" s="20">
        <f>IF(N53=0,"",N53/TrRoad_act!N54*100)</f>
        <v>43.118443179995708</v>
      </c>
      <c r="O84" s="20">
        <f>IF(O53=0,"",O53/TrRoad_act!O54*100)</f>
        <v>42.56732884745842</v>
      </c>
      <c r="P84" s="20">
        <f>IF(P53=0,"",P53/TrRoad_act!P54*100)</f>
        <v>40.903350770991295</v>
      </c>
      <c r="Q84" s="20">
        <f>IF(Q53=0,"",Q53/TrRoad_act!Q54*100)</f>
        <v>41.122501188123358</v>
      </c>
    </row>
    <row r="85" spans="1:17" ht="11.45" customHeight="1" x14ac:dyDescent="0.25">
      <c r="A85" s="15" t="s">
        <v>22</v>
      </c>
      <c r="B85" s="69">
        <f>IF(B55=0,"",B55/TrRoad_act!B55*100)</f>
        <v>55.946589793866742</v>
      </c>
      <c r="C85" s="69">
        <f>IF(C55=0,"",C55/TrRoad_act!C55*100)</f>
        <v>61.695139458904876</v>
      </c>
      <c r="D85" s="69">
        <f>IF(D55=0,"",D55/TrRoad_act!D55*100)</f>
        <v>61.168645614133098</v>
      </c>
      <c r="E85" s="69">
        <f>IF(E55=0,"",E55/TrRoad_act!E55*100)</f>
        <v>61.969112373500813</v>
      </c>
      <c r="F85" s="69">
        <f>IF(F55=0,"",F55/TrRoad_act!F55*100)</f>
        <v>59.675942000299507</v>
      </c>
      <c r="G85" s="69">
        <f>IF(G55=0,"",G55/TrRoad_act!G55*100)</f>
        <v>63.890744036310267</v>
      </c>
      <c r="H85" s="69">
        <f>IF(H55=0,"",H55/TrRoad_act!H55*100)</f>
        <v>79.467731228880297</v>
      </c>
      <c r="I85" s="69">
        <f>IF(I55=0,"",I55/TrRoad_act!I55*100)</f>
        <v>83.788314439599034</v>
      </c>
      <c r="J85" s="69">
        <f>IF(J55=0,"",J55/TrRoad_act!J55*100)</f>
        <v>87.38304562156064</v>
      </c>
      <c r="K85" s="69">
        <f>IF(K55=0,"",K55/TrRoad_act!K55*100)</f>
        <v>73.014370169070432</v>
      </c>
      <c r="L85" s="69">
        <f>IF(L55=0,"",L55/TrRoad_act!L55*100)</f>
        <v>90.406663230628567</v>
      </c>
      <c r="M85" s="69">
        <f>IF(M55=0,"",M55/TrRoad_act!M55*100)</f>
        <v>97.595040074238298</v>
      </c>
      <c r="N85" s="69">
        <f>IF(N55=0,"",N55/TrRoad_act!N55*100)</f>
        <v>85.625563945994585</v>
      </c>
      <c r="O85" s="69">
        <f>IF(O55=0,"",O55/TrRoad_act!O55*100)</f>
        <v>74.818735183419548</v>
      </c>
      <c r="P85" s="69">
        <f>IF(P55=0,"",P55/TrRoad_act!P55*100)</f>
        <v>43.804751018634612</v>
      </c>
      <c r="Q85" s="69">
        <f>IF(Q55=0,"",Q55/TrRoad_act!Q55*100)</f>
        <v>46.305988363580006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42.496822311284696</v>
      </c>
      <c r="C88" s="79">
        <f>IF(TrRoad_act!C4=0,"",C18/TrRoad_act!C4*1000)</f>
        <v>41.898856900786612</v>
      </c>
      <c r="D88" s="79">
        <f>IF(TrRoad_act!D4=0,"",D18/TrRoad_act!D4*1000)</f>
        <v>41.719405307424871</v>
      </c>
      <c r="E88" s="79">
        <f>IF(TrRoad_act!E4=0,"",E18/TrRoad_act!E4*1000)</f>
        <v>41.226528372635158</v>
      </c>
      <c r="F88" s="79">
        <f>IF(TrRoad_act!F4=0,"",F18/TrRoad_act!F4*1000)</f>
        <v>40.240273105402565</v>
      </c>
      <c r="G88" s="79">
        <f>IF(TrRoad_act!G4=0,"",G18/TrRoad_act!G4*1000)</f>
        <v>40.658474781324173</v>
      </c>
      <c r="H88" s="79">
        <f>IF(TrRoad_act!H4=0,"",H18/TrRoad_act!H4*1000)</f>
        <v>41.102244002090785</v>
      </c>
      <c r="I88" s="79">
        <f>IF(TrRoad_act!I4=0,"",I18/TrRoad_act!I4*1000)</f>
        <v>40.948521911523031</v>
      </c>
      <c r="J88" s="79">
        <f>IF(TrRoad_act!J4=0,"",J18/TrRoad_act!J4*1000)</f>
        <v>41.052167067414281</v>
      </c>
      <c r="K88" s="79">
        <f>IF(TrRoad_act!K4=0,"",K18/TrRoad_act!K4*1000)</f>
        <v>41.501013652582259</v>
      </c>
      <c r="L88" s="79">
        <f>IF(TrRoad_act!L4=0,"",L18/TrRoad_act!L4*1000)</f>
        <v>41.956207359173781</v>
      </c>
      <c r="M88" s="79">
        <f>IF(TrRoad_act!M4=0,"",M18/TrRoad_act!M4*1000)</f>
        <v>41.447043899613661</v>
      </c>
      <c r="N88" s="79">
        <f>IF(TrRoad_act!N4=0,"",N18/TrRoad_act!N4*1000)</f>
        <v>42.49759034125524</v>
      </c>
      <c r="O88" s="79">
        <f>IF(TrRoad_act!O4=0,"",O18/TrRoad_act!O4*1000)</f>
        <v>39.642697350174643</v>
      </c>
      <c r="P88" s="79">
        <f>IF(TrRoad_act!P4=0,"",P18/TrRoad_act!P4*1000)</f>
        <v>38.927547016090251</v>
      </c>
      <c r="Q88" s="79">
        <f>IF(TrRoad_act!Q4=0,"",Q18/TrRoad_act!Q4*1000)</f>
        <v>40.071308056202326</v>
      </c>
    </row>
    <row r="89" spans="1:17" ht="11.45" customHeight="1" x14ac:dyDescent="0.25">
      <c r="A89" s="23" t="s">
        <v>30</v>
      </c>
      <c r="B89" s="78">
        <f>IF(TrRoad_act!B5=0,"",B19/TrRoad_act!B5*1000)</f>
        <v>38.10346515481362</v>
      </c>
      <c r="C89" s="78">
        <f>IF(TrRoad_act!C5=0,"",C19/TrRoad_act!C5*1000)</f>
        <v>37.959534821492099</v>
      </c>
      <c r="D89" s="78">
        <f>IF(TrRoad_act!D5=0,"",D19/TrRoad_act!D5*1000)</f>
        <v>37.622897301715518</v>
      </c>
      <c r="E89" s="78">
        <f>IF(TrRoad_act!E5=0,"",E19/TrRoad_act!E5*1000)</f>
        <v>37.284957065095838</v>
      </c>
      <c r="F89" s="78">
        <f>IF(TrRoad_act!F5=0,"",F19/TrRoad_act!F5*1000)</f>
        <v>36.819804287658521</v>
      </c>
      <c r="G89" s="78">
        <f>IF(TrRoad_act!G5=0,"",G19/TrRoad_act!G5*1000)</f>
        <v>36.239510955143352</v>
      </c>
      <c r="H89" s="78">
        <f>IF(TrRoad_act!H5=0,"",H19/TrRoad_act!H5*1000)</f>
        <v>35.377690730443312</v>
      </c>
      <c r="I89" s="78">
        <f>IF(TrRoad_act!I5=0,"",I19/TrRoad_act!I5*1000)</f>
        <v>34.765561361674273</v>
      </c>
      <c r="J89" s="78">
        <f>IF(TrRoad_act!J5=0,"",J19/TrRoad_act!J5*1000)</f>
        <v>33.94150996626697</v>
      </c>
      <c r="K89" s="78">
        <f>IF(TrRoad_act!K5=0,"",K19/TrRoad_act!K5*1000)</f>
        <v>33.514015055975705</v>
      </c>
      <c r="L89" s="78">
        <f>IF(TrRoad_act!L5=0,"",L19/TrRoad_act!L5*1000)</f>
        <v>33.198690241903208</v>
      </c>
      <c r="M89" s="78">
        <f>IF(TrRoad_act!M5=0,"",M19/TrRoad_act!M5*1000)</f>
        <v>32.811482171330489</v>
      </c>
      <c r="N89" s="78">
        <f>IF(TrRoad_act!N5=0,"",N19/TrRoad_act!N5*1000)</f>
        <v>32.509708327386434</v>
      </c>
      <c r="O89" s="78">
        <f>IF(TrRoad_act!O5=0,"",O19/TrRoad_act!O5*1000)</f>
        <v>31.60216047087297</v>
      </c>
      <c r="P89" s="78">
        <f>IF(TrRoad_act!P5=0,"",P19/TrRoad_act!P5*1000)</f>
        <v>31.319474987490278</v>
      </c>
      <c r="Q89" s="78">
        <f>IF(TrRoad_act!Q5=0,"",Q19/TrRoad_act!Q5*1000)</f>
        <v>30.643101806865385</v>
      </c>
    </row>
    <row r="90" spans="1:17" ht="11.45" customHeight="1" x14ac:dyDescent="0.25">
      <c r="A90" s="19" t="s">
        <v>29</v>
      </c>
      <c r="B90" s="76">
        <f>IF(TrRoad_act!B6=0,"",B21/TrRoad_act!B6*1000)</f>
        <v>41.419456263254723</v>
      </c>
      <c r="C90" s="76">
        <f>IF(TrRoad_act!C6=0,"",C21/TrRoad_act!C6*1000)</f>
        <v>40.870668711238302</v>
      </c>
      <c r="D90" s="76">
        <f>IF(TrRoad_act!D6=0,"",D21/TrRoad_act!D6*1000)</f>
        <v>40.652534266535284</v>
      </c>
      <c r="E90" s="76">
        <f>IF(TrRoad_act!E6=0,"",E21/TrRoad_act!E6*1000)</f>
        <v>40.262132936213227</v>
      </c>
      <c r="F90" s="76">
        <f>IF(TrRoad_act!F6=0,"",F21/TrRoad_act!F6*1000)</f>
        <v>39.336509210839431</v>
      </c>
      <c r="G90" s="76">
        <f>IF(TrRoad_act!G6=0,"",G21/TrRoad_act!G6*1000)</f>
        <v>39.807649673819192</v>
      </c>
      <c r="H90" s="76">
        <f>IF(TrRoad_act!H6=0,"",H21/TrRoad_act!H6*1000)</f>
        <v>40.355550633081108</v>
      </c>
      <c r="I90" s="76">
        <f>IF(TrRoad_act!I6=0,"",I21/TrRoad_act!I6*1000)</f>
        <v>40.278699606888978</v>
      </c>
      <c r="J90" s="76">
        <f>IF(TrRoad_act!J6=0,"",J21/TrRoad_act!J6*1000)</f>
        <v>40.380813376191561</v>
      </c>
      <c r="K90" s="76">
        <f>IF(TrRoad_act!K6=0,"",K21/TrRoad_act!K6*1000)</f>
        <v>40.759536274439796</v>
      </c>
      <c r="L90" s="76">
        <f>IF(TrRoad_act!L6=0,"",L21/TrRoad_act!L6*1000)</f>
        <v>41.134428507100282</v>
      </c>
      <c r="M90" s="76">
        <f>IF(TrRoad_act!M6=0,"",M21/TrRoad_act!M6*1000)</f>
        <v>40.706523033121613</v>
      </c>
      <c r="N90" s="76">
        <f>IF(TrRoad_act!N6=0,"",N21/TrRoad_act!N6*1000)</f>
        <v>41.702393205345224</v>
      </c>
      <c r="O90" s="76">
        <f>IF(TrRoad_act!O6=0,"",O21/TrRoad_act!O6*1000)</f>
        <v>38.859702938233752</v>
      </c>
      <c r="P90" s="76">
        <f>IF(TrRoad_act!P6=0,"",P21/TrRoad_act!P6*1000)</f>
        <v>38.16166229621119</v>
      </c>
      <c r="Q90" s="76">
        <f>IF(TrRoad_act!Q6=0,"",Q21/TrRoad_act!Q6*1000)</f>
        <v>39.518627880338322</v>
      </c>
    </row>
    <row r="91" spans="1:17" ht="11.45" customHeight="1" x14ac:dyDescent="0.25">
      <c r="A91" s="62" t="s">
        <v>59</v>
      </c>
      <c r="B91" s="77">
        <f>IF(TrRoad_act!B7=0,"",B22/TrRoad_act!B7*1000)</f>
        <v>43.355866775261831</v>
      </c>
      <c r="C91" s="77">
        <f>IF(TrRoad_act!C7=0,"",C22/TrRoad_act!C7*1000)</f>
        <v>43.203066151050017</v>
      </c>
      <c r="D91" s="77">
        <f>IF(TrRoad_act!D7=0,"",D22/TrRoad_act!D7*1000)</f>
        <v>43.139999543578348</v>
      </c>
      <c r="E91" s="77">
        <f>IF(TrRoad_act!E7=0,"",E22/TrRoad_act!E7*1000)</f>
        <v>43.300538990264108</v>
      </c>
      <c r="F91" s="77">
        <f>IF(TrRoad_act!F7=0,"",F22/TrRoad_act!F7*1000)</f>
        <v>42.440392412403199</v>
      </c>
      <c r="G91" s="77">
        <f>IF(TrRoad_act!G7=0,"",G22/TrRoad_act!G7*1000)</f>
        <v>42.974172324629421</v>
      </c>
      <c r="H91" s="77">
        <f>IF(TrRoad_act!H7=0,"",H22/TrRoad_act!H7*1000)</f>
        <v>43.500840135835226</v>
      </c>
      <c r="I91" s="77">
        <f>IF(TrRoad_act!I7=0,"",I22/TrRoad_act!I7*1000)</f>
        <v>43.937046991226907</v>
      </c>
      <c r="J91" s="77">
        <f>IF(TrRoad_act!J7=0,"",J22/TrRoad_act!J7*1000)</f>
        <v>43.599342504168384</v>
      </c>
      <c r="K91" s="77">
        <f>IF(TrRoad_act!K7=0,"",K22/TrRoad_act!K7*1000)</f>
        <v>43.803844486807144</v>
      </c>
      <c r="L91" s="77">
        <f>IF(TrRoad_act!L7=0,"",L22/TrRoad_act!L7*1000)</f>
        <v>43.867347417235003</v>
      </c>
      <c r="M91" s="77">
        <f>IF(TrRoad_act!M7=0,"",M22/TrRoad_act!M7*1000)</f>
        <v>43.382027238839541</v>
      </c>
      <c r="N91" s="77">
        <f>IF(TrRoad_act!N7=0,"",N22/TrRoad_act!N7*1000)</f>
        <v>44.90062470285752</v>
      </c>
      <c r="O91" s="77">
        <f>IF(TrRoad_act!O7=0,"",O22/TrRoad_act!O7*1000)</f>
        <v>41.492679363188721</v>
      </c>
      <c r="P91" s="77">
        <f>IF(TrRoad_act!P7=0,"",P22/TrRoad_act!P7*1000)</f>
        <v>41.429943450174896</v>
      </c>
      <c r="Q91" s="77">
        <f>IF(TrRoad_act!Q7=0,"",Q22/TrRoad_act!Q7*1000)</f>
        <v>42.877333785200371</v>
      </c>
    </row>
    <row r="92" spans="1:17" ht="11.45" customHeight="1" x14ac:dyDescent="0.25">
      <c r="A92" s="62" t="s">
        <v>58</v>
      </c>
      <c r="B92" s="77">
        <f>IF(TrRoad_act!B8=0,"",B24/TrRoad_act!B8*1000)</f>
        <v>34.411491711929393</v>
      </c>
      <c r="C92" s="77">
        <f>IF(TrRoad_act!C8=0,"",C24/TrRoad_act!C8*1000)</f>
        <v>32.992866181510351</v>
      </c>
      <c r="D92" s="77">
        <f>IF(TrRoad_act!D8=0,"",D24/TrRoad_act!D8*1000)</f>
        <v>32.534133409147387</v>
      </c>
      <c r="E92" s="77">
        <f>IF(TrRoad_act!E8=0,"",E24/TrRoad_act!E8*1000)</f>
        <v>32.147676700350736</v>
      </c>
      <c r="F92" s="77">
        <f>IF(TrRoad_act!F8=0,"",F24/TrRoad_act!F8*1000)</f>
        <v>31.560190291109727</v>
      </c>
      <c r="G92" s="77">
        <f>IF(TrRoad_act!G8=0,"",G24/TrRoad_act!G8*1000)</f>
        <v>31.815094624167983</v>
      </c>
      <c r="H92" s="77">
        <f>IF(TrRoad_act!H8=0,"",H24/TrRoad_act!H8*1000)</f>
        <v>32.044152538425401</v>
      </c>
      <c r="I92" s="77">
        <f>IF(TrRoad_act!I8=0,"",I24/TrRoad_act!I8*1000)</f>
        <v>32.407177373344972</v>
      </c>
      <c r="J92" s="77">
        <f>IF(TrRoad_act!J8=0,"",J24/TrRoad_act!J8*1000)</f>
        <v>32.455546122272011</v>
      </c>
      <c r="K92" s="77">
        <f>IF(TrRoad_act!K8=0,"",K24/TrRoad_act!K8*1000)</f>
        <v>32.806794196291762</v>
      </c>
      <c r="L92" s="77">
        <f>IF(TrRoad_act!L8=0,"",L24/TrRoad_act!L8*1000)</f>
        <v>33.520164343137957</v>
      </c>
      <c r="M92" s="77">
        <f>IF(TrRoad_act!M8=0,"",M24/TrRoad_act!M8*1000)</f>
        <v>33.15992088795214</v>
      </c>
      <c r="N92" s="77">
        <f>IF(TrRoad_act!N8=0,"",N24/TrRoad_act!N8*1000)</f>
        <v>33.911709206048506</v>
      </c>
      <c r="O92" s="77">
        <f>IF(TrRoad_act!O8=0,"",O24/TrRoad_act!O8*1000)</f>
        <v>32.09141917920531</v>
      </c>
      <c r="P92" s="77">
        <f>IF(TrRoad_act!P8=0,"",P24/TrRoad_act!P8*1000)</f>
        <v>31.731126933636894</v>
      </c>
      <c r="Q92" s="77">
        <f>IF(TrRoad_act!Q8=0,"",Q24/TrRoad_act!Q8*1000)</f>
        <v>32.643915312061026</v>
      </c>
    </row>
    <row r="93" spans="1:17" ht="11.45" customHeight="1" x14ac:dyDescent="0.25">
      <c r="A93" s="62" t="s">
        <v>57</v>
      </c>
      <c r="B93" s="77">
        <f>IF(TrRoad_act!B9=0,"",B26/TrRoad_act!B9*1000)</f>
        <v>47.437637633570688</v>
      </c>
      <c r="C93" s="77">
        <f>IF(TrRoad_act!C9=0,"",C26/TrRoad_act!C9*1000)</f>
        <v>44.767192744364436</v>
      </c>
      <c r="D93" s="77">
        <f>IF(TrRoad_act!D9=0,"",D26/TrRoad_act!D9*1000)</f>
        <v>45.072682236360123</v>
      </c>
      <c r="E93" s="77">
        <f>IF(TrRoad_act!E9=0,"",E26/TrRoad_act!E9*1000)</f>
        <v>41.655797482944642</v>
      </c>
      <c r="F93" s="77">
        <f>IF(TrRoad_act!F9=0,"",F26/TrRoad_act!F9*1000)</f>
        <v>41.876033851597448</v>
      </c>
      <c r="G93" s="77">
        <f>IF(TrRoad_act!G9=0,"",G26/TrRoad_act!G9*1000)</f>
        <v>43.781897171655672</v>
      </c>
      <c r="H93" s="77">
        <f>IF(TrRoad_act!H9=0,"",H26/TrRoad_act!H9*1000)</f>
        <v>46.374650953620765</v>
      </c>
      <c r="I93" s="77">
        <f>IF(TrRoad_act!I9=0,"",I26/TrRoad_act!I9*1000)</f>
        <v>42.441419634837871</v>
      </c>
      <c r="J93" s="77">
        <f>IF(TrRoad_act!J9=0,"",J26/TrRoad_act!J9*1000)</f>
        <v>47.839340882868179</v>
      </c>
      <c r="K93" s="77">
        <f>IF(TrRoad_act!K9=0,"",K26/TrRoad_act!K9*1000)</f>
        <v>54.005246157793508</v>
      </c>
      <c r="L93" s="77">
        <f>IF(TrRoad_act!L9=0,"",L26/TrRoad_act!L9*1000)</f>
        <v>57.036306534649881</v>
      </c>
      <c r="M93" s="77">
        <f>IF(TrRoad_act!M9=0,"",M26/TrRoad_act!M9*1000)</f>
        <v>54.007468772303902</v>
      </c>
      <c r="N93" s="77">
        <f>IF(TrRoad_act!N9=0,"",N26/TrRoad_act!N9*1000)</f>
        <v>58.040915200780766</v>
      </c>
      <c r="O93" s="77">
        <f>IF(TrRoad_act!O9=0,"",O26/TrRoad_act!O9*1000)</f>
        <v>55.143233985428708</v>
      </c>
      <c r="P93" s="77">
        <f>IF(TrRoad_act!P9=0,"",P26/TrRoad_act!P9*1000)</f>
        <v>45.143220464550552</v>
      </c>
      <c r="Q93" s="77">
        <f>IF(TrRoad_act!Q9=0,"",Q26/TrRoad_act!Q9*1000)</f>
        <v>48.049501716964521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>
        <f>IF(TrRoad_act!L10=0,"",L27/TrRoad_act!L10*1000)</f>
        <v>53.804545341574524</v>
      </c>
      <c r="M94" s="77">
        <f>IF(TrRoad_act!M10=0,"",M27/TrRoad_act!M10*1000)</f>
        <v>54.260567890381083</v>
      </c>
      <c r="N94" s="77">
        <f>IF(TrRoad_act!N10=0,"",N27/TrRoad_act!N10*1000)</f>
        <v>54.431317631582203</v>
      </c>
      <c r="O94" s="77">
        <f>IF(TrRoad_act!O10=0,"",O27/TrRoad_act!O10*1000)</f>
        <v>47.91011506393302</v>
      </c>
      <c r="P94" s="77">
        <f>IF(TrRoad_act!P10=0,"",P27/TrRoad_act!P10*1000)</f>
        <v>40.325154579034852</v>
      </c>
      <c r="Q94" s="77">
        <f>IF(TrRoad_act!Q10=0,"",Q27/TrRoad_act!Q10*1000)</f>
        <v>42.433674707076591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>
        <f>IF(TrRoad_act!N11=0,"",N29/TrRoad_act!N11*1000)</f>
        <v>19.800752767415144</v>
      </c>
      <c r="O95" s="77">
        <f>IF(TrRoad_act!O11=0,"",O29/TrRoad_act!O11*1000)</f>
        <v>19.551529605513416</v>
      </c>
      <c r="P95" s="77">
        <f>IF(TrRoad_act!P11=0,"",P29/TrRoad_act!P11*1000)</f>
        <v>26.789413306292058</v>
      </c>
      <c r="Q95" s="77">
        <f>IF(TrRoad_act!Q11=0,"",Q29/TrRoad_act!Q11*1000)</f>
        <v>26.062743704346353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20.633243739128318</v>
      </c>
      <c r="M96" s="77">
        <f>IF(TrRoad_act!M12=0,"",M32/TrRoad_act!M12*1000)</f>
        <v>20.801572505992699</v>
      </c>
      <c r="N96" s="77">
        <f>IF(TrRoad_act!N12=0,"",N32/TrRoad_act!N12*1000)</f>
        <v>21.63030754625094</v>
      </c>
      <c r="O96" s="77">
        <f>IF(TrRoad_act!O12=0,"",O32/TrRoad_act!O12*1000)</f>
        <v>20.916029535184805</v>
      </c>
      <c r="P96" s="77">
        <f>IF(TrRoad_act!P12=0,"",P32/TrRoad_act!P12*1000)</f>
        <v>21.140986690392598</v>
      </c>
      <c r="Q96" s="77">
        <f>IF(TrRoad_act!Q12=0,"",Q32/TrRoad_act!Q12*1000)</f>
        <v>22.396244980070396</v>
      </c>
    </row>
    <row r="97" spans="1:17" ht="11.45" customHeight="1" x14ac:dyDescent="0.25">
      <c r="A97" s="19" t="s">
        <v>28</v>
      </c>
      <c r="B97" s="76">
        <f>IF(TrRoad_act!B13=0,"",B33/TrRoad_act!B13*1000)</f>
        <v>78.678793102963837</v>
      </c>
      <c r="C97" s="76">
        <f>IF(TrRoad_act!C13=0,"",C33/TrRoad_act!C13*1000)</f>
        <v>76.060911584434677</v>
      </c>
      <c r="D97" s="76">
        <f>IF(TrRoad_act!D13=0,"",D33/TrRoad_act!D13*1000)</f>
        <v>80.018196016324026</v>
      </c>
      <c r="E97" s="76">
        <f>IF(TrRoad_act!E13=0,"",E33/TrRoad_act!E13*1000)</f>
        <v>75.045561259459106</v>
      </c>
      <c r="F97" s="76">
        <f>IF(TrRoad_act!F13=0,"",F33/TrRoad_act!F13*1000)</f>
        <v>71.978485918702816</v>
      </c>
      <c r="G97" s="76">
        <f>IF(TrRoad_act!G13=0,"",G33/TrRoad_act!G13*1000)</f>
        <v>70.597577106983579</v>
      </c>
      <c r="H97" s="76">
        <f>IF(TrRoad_act!H13=0,"",H33/TrRoad_act!H13*1000)</f>
        <v>68.513401852143872</v>
      </c>
      <c r="I97" s="76">
        <f>IF(TrRoad_act!I13=0,"",I33/TrRoad_act!I13*1000)</f>
        <v>66.505508997498922</v>
      </c>
      <c r="J97" s="76">
        <f>IF(TrRoad_act!J13=0,"",J33/TrRoad_act!J13*1000)</f>
        <v>67.354351405318312</v>
      </c>
      <c r="K97" s="76">
        <f>IF(TrRoad_act!K13=0,"",K33/TrRoad_act!K13*1000)</f>
        <v>72.088740588731028</v>
      </c>
      <c r="L97" s="76">
        <f>IF(TrRoad_act!L13=0,"",L33/TrRoad_act!L13*1000)</f>
        <v>75.65119310438638</v>
      </c>
      <c r="M97" s="76">
        <f>IF(TrRoad_act!M13=0,"",M33/TrRoad_act!M13*1000)</f>
        <v>71.834441326249689</v>
      </c>
      <c r="N97" s="76">
        <f>IF(TrRoad_act!N13=0,"",N33/TrRoad_act!N13*1000)</f>
        <v>78.624143897021895</v>
      </c>
      <c r="O97" s="76">
        <f>IF(TrRoad_act!O13=0,"",O33/TrRoad_act!O13*1000)</f>
        <v>72.907954301192376</v>
      </c>
      <c r="P97" s="76">
        <f>IF(TrRoad_act!P13=0,"",P33/TrRoad_act!P13*1000)</f>
        <v>71.532611802098245</v>
      </c>
      <c r="Q97" s="76">
        <f>IF(TrRoad_act!Q13=0,"",Q33/TrRoad_act!Q13*1000)</f>
        <v>65.577819676585889</v>
      </c>
    </row>
    <row r="98" spans="1:17" ht="11.45" customHeight="1" x14ac:dyDescent="0.25">
      <c r="A98" s="62" t="s">
        <v>59</v>
      </c>
      <c r="B98" s="75">
        <f>IF(TrRoad_act!B14=0,"",B34/TrRoad_act!B14*1000)</f>
        <v>29.538678752828798</v>
      </c>
      <c r="C98" s="75">
        <f>IF(TrRoad_act!C14=0,"",C34/TrRoad_act!C14*1000)</f>
        <v>28.600517650363962</v>
      </c>
      <c r="D98" s="75">
        <f>IF(TrRoad_act!D14=0,"",D34/TrRoad_act!D14*1000)</f>
        <v>28.054373399543842</v>
      </c>
      <c r="E98" s="75">
        <f>IF(TrRoad_act!E14=0,"",E34/TrRoad_act!E14*1000)</f>
        <v>27.560176197953552</v>
      </c>
      <c r="F98" s="75">
        <f>IF(TrRoad_act!F14=0,"",F34/TrRoad_act!F14*1000)</f>
        <v>27.498380033344933</v>
      </c>
      <c r="G98" s="75">
        <f>IF(TrRoad_act!G14=0,"",G34/TrRoad_act!G14*1000)</f>
        <v>27.355764489212373</v>
      </c>
      <c r="H98" s="75">
        <f>IF(TrRoad_act!H14=0,"",H34/TrRoad_act!H14*1000)</f>
        <v>27.29322991605444</v>
      </c>
      <c r="I98" s="75">
        <f>IF(TrRoad_act!I14=0,"",I34/TrRoad_act!I14*1000)</f>
        <v>27.136322578385197</v>
      </c>
      <c r="J98" s="75">
        <f>IF(TrRoad_act!J14=0,"",J34/TrRoad_act!J14*1000)</f>
        <v>27.239254047979706</v>
      </c>
      <c r="K98" s="75">
        <f>IF(TrRoad_act!K14=0,"",K34/TrRoad_act!K14*1000)</f>
        <v>27.253090275993724</v>
      </c>
      <c r="L98" s="75">
        <f>IF(TrRoad_act!L14=0,"",L34/TrRoad_act!L14*1000)</f>
        <v>26.885299482171103</v>
      </c>
      <c r="M98" s="75">
        <f>IF(TrRoad_act!M14=0,"",M34/TrRoad_act!M14*1000)</f>
        <v>26.48608977344982</v>
      </c>
      <c r="N98" s="75">
        <f>IF(TrRoad_act!N14=0,"",N34/TrRoad_act!N14*1000)</f>
        <v>24.985807494054953</v>
      </c>
      <c r="O98" s="75">
        <f>IF(TrRoad_act!O14=0,"",O34/TrRoad_act!O14*1000)</f>
        <v>24.533278156913909</v>
      </c>
      <c r="P98" s="75">
        <f>IF(TrRoad_act!P14=0,"",P34/TrRoad_act!P14*1000)</f>
        <v>24.474451520035323</v>
      </c>
      <c r="Q98" s="75">
        <f>IF(TrRoad_act!Q14=0,"",Q34/TrRoad_act!Q14*1000)</f>
        <v>24.341880216141099</v>
      </c>
    </row>
    <row r="99" spans="1:17" ht="11.45" customHeight="1" x14ac:dyDescent="0.25">
      <c r="A99" s="62" t="s">
        <v>58</v>
      </c>
      <c r="B99" s="75">
        <f>IF(TrRoad_act!B15=0,"",B36/TrRoad_act!B15*1000)</f>
        <v>79.097782238382806</v>
      </c>
      <c r="C99" s="75">
        <f>IF(TrRoad_act!C15=0,"",C36/TrRoad_act!C15*1000)</f>
        <v>76.438716988996759</v>
      </c>
      <c r="D99" s="75">
        <f>IF(TrRoad_act!D15=0,"",D36/TrRoad_act!D15*1000)</f>
        <v>80.447918199015845</v>
      </c>
      <c r="E99" s="75">
        <f>IF(TrRoad_act!E15=0,"",E36/TrRoad_act!E15*1000)</f>
        <v>75.407228764995281</v>
      </c>
      <c r="F99" s="75">
        <f>IF(TrRoad_act!F15=0,"",F36/TrRoad_act!F15*1000)</f>
        <v>72.33709910709824</v>
      </c>
      <c r="G99" s="75">
        <f>IF(TrRoad_act!G15=0,"",G36/TrRoad_act!G15*1000)</f>
        <v>70.985884796295352</v>
      </c>
      <c r="H99" s="75">
        <f>IF(TrRoad_act!H15=0,"",H36/TrRoad_act!H15*1000)</f>
        <v>68.926059989781422</v>
      </c>
      <c r="I99" s="75">
        <f>IF(TrRoad_act!I15=0,"",I36/TrRoad_act!I15*1000)</f>
        <v>66.91924992750404</v>
      </c>
      <c r="J99" s="75">
        <f>IF(TrRoad_act!J15=0,"",J36/TrRoad_act!J15*1000)</f>
        <v>67.801284256593561</v>
      </c>
      <c r="K99" s="75">
        <f>IF(TrRoad_act!K15=0,"",K36/TrRoad_act!K15*1000)</f>
        <v>72.791318785255754</v>
      </c>
      <c r="L99" s="75">
        <f>IF(TrRoad_act!L15=0,"",L36/TrRoad_act!L15*1000)</f>
        <v>76.573514037779645</v>
      </c>
      <c r="M99" s="75">
        <f>IF(TrRoad_act!M15=0,"",M36/TrRoad_act!M15*1000)</f>
        <v>72.863719807517739</v>
      </c>
      <c r="N99" s="75">
        <f>IF(TrRoad_act!N15=0,"",N36/TrRoad_act!N15*1000)</f>
        <v>79.852330191146748</v>
      </c>
      <c r="O99" s="75">
        <f>IF(TrRoad_act!O15=0,"",O36/TrRoad_act!O15*1000)</f>
        <v>74.191326884361033</v>
      </c>
      <c r="P99" s="75">
        <f>IF(TrRoad_act!P15=0,"",P36/TrRoad_act!P15*1000)</f>
        <v>72.972881599158214</v>
      </c>
      <c r="Q99" s="75">
        <f>IF(TrRoad_act!Q15=0,"",Q36/TrRoad_act!Q15*1000)</f>
        <v>66.768571000549059</v>
      </c>
    </row>
    <row r="100" spans="1:17" ht="11.45" customHeight="1" x14ac:dyDescent="0.25">
      <c r="A100" s="62" t="s">
        <v>57</v>
      </c>
      <c r="B100" s="75">
        <f>IF(TrRoad_act!B16=0,"",B38/TrRoad_act!B16*1000)</f>
        <v>58.122053296852101</v>
      </c>
      <c r="C100" s="75">
        <f>IF(TrRoad_act!C16=0,"",C38/TrRoad_act!C16*1000)</f>
        <v>57.310906680441065</v>
      </c>
      <c r="D100" s="75">
        <f>IF(TrRoad_act!D16=0,"",D38/TrRoad_act!D16*1000)</f>
        <v>60.808271547317744</v>
      </c>
      <c r="E100" s="75">
        <f>IF(TrRoad_act!E16=0,"",E38/TrRoad_act!E16*1000)</f>
        <v>57.607414543891693</v>
      </c>
      <c r="F100" s="75">
        <f>IF(TrRoad_act!F16=0,"",F38/TrRoad_act!F16*1000)</f>
        <v>55.919227572854005</v>
      </c>
      <c r="G100" s="75">
        <f>IF(TrRoad_act!G16=0,"",G38/TrRoad_act!G16*1000)</f>
        <v>55.052465270909977</v>
      </c>
      <c r="H100" s="75">
        <f>IF(TrRoad_act!H16=0,"",H38/TrRoad_act!H16*1000)</f>
        <v>53.954967654385726</v>
      </c>
      <c r="I100" s="75">
        <f>IF(TrRoad_act!I16=0,"",I38/TrRoad_act!I16*1000)</f>
        <v>53.200832068497981</v>
      </c>
      <c r="J100" s="75">
        <f>IF(TrRoad_act!J16=0,"",J38/TrRoad_act!J16*1000)</f>
        <v>54.693991839797221</v>
      </c>
      <c r="K100" s="75">
        <f>IF(TrRoad_act!K16=0,"",K38/TrRoad_act!K16*1000)</f>
        <v>59.463491359139127</v>
      </c>
      <c r="L100" s="75">
        <f>IF(TrRoad_act!L16=0,"",L38/TrRoad_act!L16*1000)</f>
        <v>62.638395514568707</v>
      </c>
      <c r="M100" s="75">
        <f>IF(TrRoad_act!M16=0,"",M38/TrRoad_act!M16*1000)</f>
        <v>59.93967246846865</v>
      </c>
      <c r="N100" s="75">
        <f>IF(TrRoad_act!N16=0,"",N38/TrRoad_act!N16*1000)</f>
        <v>66.634871952643323</v>
      </c>
      <c r="O100" s="75">
        <f>IF(TrRoad_act!O16=0,"",O38/TrRoad_act!O16*1000)</f>
        <v>62.486241932835888</v>
      </c>
      <c r="P100" s="75">
        <f>IF(TrRoad_act!P16=0,"",P38/TrRoad_act!P16*1000)</f>
        <v>61.748675445917478</v>
      </c>
      <c r="Q100" s="75">
        <f>IF(TrRoad_act!Q16=0,"",Q38/TrRoad_act!Q16*1000)</f>
        <v>56.785762228524931</v>
      </c>
    </row>
    <row r="101" spans="1:17" ht="11.45" customHeight="1" x14ac:dyDescent="0.25">
      <c r="A101" s="62" t="s">
        <v>56</v>
      </c>
      <c r="B101" s="75">
        <f>IF(TrRoad_act!B17=0,"",B39/TrRoad_act!B17*1000)</f>
        <v>62.229194299356273</v>
      </c>
      <c r="C101" s="75">
        <f>IF(TrRoad_act!C17=0,"",C39/TrRoad_act!C17*1000)</f>
        <v>58.680969571621318</v>
      </c>
      <c r="D101" s="75">
        <f>IF(TrRoad_act!D17=0,"",D39/TrRoad_act!D17*1000)</f>
        <v>61.514447300068738</v>
      </c>
      <c r="E101" s="75">
        <f>IF(TrRoad_act!E17=0,"",E39/TrRoad_act!E17*1000)</f>
        <v>62.736431837189784</v>
      </c>
      <c r="F101" s="75">
        <f>IF(TrRoad_act!F17=0,"",F39/TrRoad_act!F17*1000)</f>
        <v>60.393333328878541</v>
      </c>
      <c r="G101" s="75">
        <f>IF(TrRoad_act!G17=0,"",G39/TrRoad_act!G17*1000)</f>
        <v>56.454936384245151</v>
      </c>
      <c r="H101" s="75">
        <f>IF(TrRoad_act!H17=0,"",H39/TrRoad_act!H17*1000)</f>
        <v>49.585877456078457</v>
      </c>
      <c r="I101" s="75">
        <f>IF(TrRoad_act!I17=0,"",I39/TrRoad_act!I17*1000)</f>
        <v>48.281009190565399</v>
      </c>
      <c r="J101" s="75">
        <f>IF(TrRoad_act!J17=0,"",J39/TrRoad_act!J17*1000)</f>
        <v>49.107194442025943</v>
      </c>
      <c r="K101" s="75">
        <f>IF(TrRoad_act!K17=0,"",K39/TrRoad_act!K17*1000)</f>
        <v>53.250277000770403</v>
      </c>
      <c r="L101" s="75">
        <f>IF(TrRoad_act!L17=0,"",L39/TrRoad_act!L17*1000)</f>
        <v>58.392122464642107</v>
      </c>
      <c r="M101" s="75">
        <f>IF(TrRoad_act!M17=0,"",M39/TrRoad_act!M17*1000)</f>
        <v>59.538376690815454</v>
      </c>
      <c r="N101" s="75">
        <f>IF(TrRoad_act!N17=0,"",N39/TrRoad_act!N17*1000)</f>
        <v>67.242659730062272</v>
      </c>
      <c r="O101" s="75">
        <f>IF(TrRoad_act!O17=0,"",O39/TrRoad_act!O17*1000)</f>
        <v>61.044127051001389</v>
      </c>
      <c r="P101" s="75">
        <f>IF(TrRoad_act!P17=0,"",P39/TrRoad_act!P17*1000)</f>
        <v>59.025219000311218</v>
      </c>
      <c r="Q101" s="75">
        <f>IF(TrRoad_act!Q17=0,"",Q39/TrRoad_act!Q17*1000)</f>
        <v>57.145270198984363</v>
      </c>
    </row>
    <row r="102" spans="1:17" ht="11.45" customHeight="1" x14ac:dyDescent="0.25">
      <c r="A102" s="62" t="s">
        <v>55</v>
      </c>
      <c r="B102" s="75">
        <f>IF(TrRoad_act!B18=0,"",B41/TrRoad_act!B18*1000)</f>
        <v>42.670274938064964</v>
      </c>
      <c r="C102" s="75">
        <f>IF(TrRoad_act!C18=0,"",C41/TrRoad_act!C18*1000)</f>
        <v>42.074772075140231</v>
      </c>
      <c r="D102" s="75">
        <f>IF(TrRoad_act!D18=0,"",D41/TrRoad_act!D18*1000)</f>
        <v>43.607087022152875</v>
      </c>
      <c r="E102" s="75">
        <f>IF(TrRoad_act!E18=0,"",E41/TrRoad_act!E18*1000)</f>
        <v>41.152013201913967</v>
      </c>
      <c r="F102" s="75">
        <f>IF(TrRoad_act!F18=0,"",F41/TrRoad_act!F18*1000)</f>
        <v>38.431927431772145</v>
      </c>
      <c r="G102" s="75">
        <f>IF(TrRoad_act!G18=0,"",G41/TrRoad_act!G18*1000)</f>
        <v>38.071609784997349</v>
      </c>
      <c r="H102" s="75">
        <f>IF(TrRoad_act!H18=0,"",H41/TrRoad_act!H18*1000)</f>
        <v>37.30514848843211</v>
      </c>
      <c r="I102" s="75">
        <f>IF(TrRoad_act!I18=0,"",I41/TrRoad_act!I18*1000)</f>
        <v>36.851010371661488</v>
      </c>
      <c r="J102" s="75">
        <f>IF(TrRoad_act!J18=0,"",J41/TrRoad_act!J18*1000)</f>
        <v>37.266442432555841</v>
      </c>
      <c r="K102" s="75">
        <f>IF(TrRoad_act!K18=0,"",K41/TrRoad_act!K18*1000)</f>
        <v>39.400459602280947</v>
      </c>
      <c r="L102" s="75">
        <f>IF(TrRoad_act!L18=0,"",L41/TrRoad_act!L18*1000)</f>
        <v>39.323725609443493</v>
      </c>
      <c r="M102" s="75">
        <f>IF(TrRoad_act!M18=0,"",M41/TrRoad_act!M18*1000)</f>
        <v>37.322809404474931</v>
      </c>
      <c r="N102" s="75">
        <f>IF(TrRoad_act!N18=0,"",N41/TrRoad_act!N18*1000)</f>
        <v>41.469375816863646</v>
      </c>
      <c r="O102" s="75">
        <f>IF(TrRoad_act!O18=0,"",O41/TrRoad_act!O18*1000)</f>
        <v>35.91982866273004</v>
      </c>
      <c r="P102" s="75">
        <f>IF(TrRoad_act!P18=0,"",P41/TrRoad_act!P18*1000)</f>
        <v>35.425341090054694</v>
      </c>
      <c r="Q102" s="75">
        <f>IF(TrRoad_act!Q18=0,"",Q41/TrRoad_act!Q18*1000)</f>
        <v>32.492422665492619</v>
      </c>
    </row>
    <row r="103" spans="1:17" ht="11.45" customHeight="1" x14ac:dyDescent="0.25">
      <c r="A103" s="25" t="s">
        <v>36</v>
      </c>
      <c r="B103" s="79">
        <f>IF(TrRoad_act!B19=0,"",B42/TrRoad_act!B19*1000)</f>
        <v>85.356155648525188</v>
      </c>
      <c r="C103" s="79">
        <f>IF(TrRoad_act!C19=0,"",C42/TrRoad_act!C19*1000)</f>
        <v>87.232961530240942</v>
      </c>
      <c r="D103" s="79">
        <f>IF(TrRoad_act!D19=0,"",D42/TrRoad_act!D19*1000)</f>
        <v>90.224293786710788</v>
      </c>
      <c r="E103" s="79">
        <f>IF(TrRoad_act!E19=0,"",E42/TrRoad_act!E19*1000)</f>
        <v>89.980834846490623</v>
      </c>
      <c r="F103" s="79">
        <f>IF(TrRoad_act!F19=0,"",F42/TrRoad_act!F19*1000)</f>
        <v>84.242100272066239</v>
      </c>
      <c r="G103" s="79">
        <f>IF(TrRoad_act!G19=0,"",G42/TrRoad_act!G19*1000)</f>
        <v>88.161232155425168</v>
      </c>
      <c r="H103" s="79">
        <f>IF(TrRoad_act!H19=0,"",H42/TrRoad_act!H19*1000)</f>
        <v>92.547498086073318</v>
      </c>
      <c r="I103" s="79">
        <f>IF(TrRoad_act!I19=0,"",I42/TrRoad_act!I19*1000)</f>
        <v>92.555795613647561</v>
      </c>
      <c r="J103" s="79">
        <f>IF(TrRoad_act!J19=0,"",J42/TrRoad_act!J19*1000)</f>
        <v>91.822761362088897</v>
      </c>
      <c r="K103" s="79">
        <f>IF(TrRoad_act!K19=0,"",K42/TrRoad_act!K19*1000)</f>
        <v>87.820368648815574</v>
      </c>
      <c r="L103" s="79">
        <f>IF(TrRoad_act!L19=0,"",L42/TrRoad_act!L19*1000)</f>
        <v>87.87877673877972</v>
      </c>
      <c r="M103" s="79">
        <f>IF(TrRoad_act!M19=0,"",M42/TrRoad_act!M19*1000)</f>
        <v>91.147620668192772</v>
      </c>
      <c r="N103" s="79">
        <f>IF(TrRoad_act!N19=0,"",N42/TrRoad_act!N19*1000)</f>
        <v>87.538558537481947</v>
      </c>
      <c r="O103" s="79">
        <f>IF(TrRoad_act!O19=0,"",O42/TrRoad_act!O19*1000)</f>
        <v>78.965827225826587</v>
      </c>
      <c r="P103" s="79">
        <f>IF(TrRoad_act!P19=0,"",P42/TrRoad_act!P19*1000)</f>
        <v>68.780599634388381</v>
      </c>
      <c r="Q103" s="79">
        <f>IF(TrRoad_act!Q19=0,"",Q42/TrRoad_act!Q19*1000)</f>
        <v>70.740213447171357</v>
      </c>
    </row>
    <row r="104" spans="1:17" ht="11.45" customHeight="1" x14ac:dyDescent="0.25">
      <c r="A104" s="23" t="s">
        <v>27</v>
      </c>
      <c r="B104" s="78">
        <f>IF(TrRoad_act!B20=0,"",B43/TrRoad_act!B20*1000)</f>
        <v>477.46963432181667</v>
      </c>
      <c r="C104" s="78">
        <f>IF(TrRoad_act!C20=0,"",C43/TrRoad_act!C20*1000)</f>
        <v>457.9984084065282</v>
      </c>
      <c r="D104" s="78">
        <f>IF(TrRoad_act!D20=0,"",D43/TrRoad_act!D20*1000)</f>
        <v>450.60891822246168</v>
      </c>
      <c r="E104" s="78">
        <f>IF(TrRoad_act!E20=0,"",E43/TrRoad_act!E20*1000)</f>
        <v>445.99285003988092</v>
      </c>
      <c r="F104" s="78">
        <f>IF(TrRoad_act!F20=0,"",F43/TrRoad_act!F20*1000)</f>
        <v>443.74510828314732</v>
      </c>
      <c r="G104" s="78">
        <f>IF(TrRoad_act!G20=0,"",G43/TrRoad_act!G20*1000)</f>
        <v>438.05455607412728</v>
      </c>
      <c r="H104" s="78">
        <f>IF(TrRoad_act!H20=0,"",H43/TrRoad_act!H20*1000)</f>
        <v>436.76392434845206</v>
      </c>
      <c r="I104" s="78">
        <f>IF(TrRoad_act!I20=0,"",I43/TrRoad_act!I20*1000)</f>
        <v>436.48082782127813</v>
      </c>
      <c r="J104" s="78">
        <f>IF(TrRoad_act!J20=0,"",J43/TrRoad_act!J20*1000)</f>
        <v>433.488544470786</v>
      </c>
      <c r="K104" s="78">
        <f>IF(TrRoad_act!K20=0,"",K43/TrRoad_act!K20*1000)</f>
        <v>423.31173269215594</v>
      </c>
      <c r="L104" s="78">
        <f>IF(TrRoad_act!L20=0,"",L43/TrRoad_act!L20*1000)</f>
        <v>421.39330847470728</v>
      </c>
      <c r="M104" s="78">
        <f>IF(TrRoad_act!M20=0,"",M43/TrRoad_act!M20*1000)</f>
        <v>421.75972334307329</v>
      </c>
      <c r="N104" s="78">
        <f>IF(TrRoad_act!N20=0,"",N43/TrRoad_act!N20*1000)</f>
        <v>416.50945069113811</v>
      </c>
      <c r="O104" s="78">
        <f>IF(TrRoad_act!O20=0,"",O43/TrRoad_act!O20*1000)</f>
        <v>414.10649693935432</v>
      </c>
      <c r="P104" s="78">
        <f>IF(TrRoad_act!P20=0,"",P43/TrRoad_act!P20*1000)</f>
        <v>407.66575068699859</v>
      </c>
      <c r="Q104" s="78">
        <f>IF(TrRoad_act!Q20=0,"",Q43/TrRoad_act!Q20*1000)</f>
        <v>405.4861170607428</v>
      </c>
    </row>
    <row r="105" spans="1:17" ht="11.45" customHeight="1" x14ac:dyDescent="0.25">
      <c r="A105" s="62" t="s">
        <v>59</v>
      </c>
      <c r="B105" s="77">
        <f>IF(TrRoad_act!B21=0,"",B44/TrRoad_act!B21*1000)</f>
        <v>638.62394806800955</v>
      </c>
      <c r="C105" s="77">
        <f>IF(TrRoad_act!C21=0,"",C44/TrRoad_act!C21*1000)</f>
        <v>639.18789820335621</v>
      </c>
      <c r="D105" s="77">
        <f>IF(TrRoad_act!D21=0,"",D44/TrRoad_act!D21*1000)</f>
        <v>636.59264585991468</v>
      </c>
      <c r="E105" s="77">
        <f>IF(TrRoad_act!E21=0,"",E44/TrRoad_act!E21*1000)</f>
        <v>636.37379865368871</v>
      </c>
      <c r="F105" s="77">
        <f>IF(TrRoad_act!F21=0,"",F44/TrRoad_act!F21*1000)</f>
        <v>639.8506438799559</v>
      </c>
      <c r="G105" s="77">
        <f>IF(TrRoad_act!G21=0,"",G44/TrRoad_act!G21*1000)</f>
        <v>640.0701016580465</v>
      </c>
      <c r="H105" s="77">
        <f>IF(TrRoad_act!H21=0,"",H44/TrRoad_act!H21*1000)</f>
        <v>642.61244453989082</v>
      </c>
      <c r="I105" s="77">
        <f>IF(TrRoad_act!I21=0,"",I44/TrRoad_act!I21*1000)</f>
        <v>650.13941453095174</v>
      </c>
      <c r="J105" s="77">
        <f>IF(TrRoad_act!J21=0,"",J44/TrRoad_act!J21*1000)</f>
        <v>653.25758114782604</v>
      </c>
      <c r="K105" s="77">
        <f>IF(TrRoad_act!K21=0,"",K44/TrRoad_act!K21*1000)</f>
        <v>646.58982250179611</v>
      </c>
      <c r="L105" s="77">
        <f>IF(TrRoad_act!L21=0,"",L44/TrRoad_act!L21*1000)</f>
        <v>639.8501710196274</v>
      </c>
      <c r="M105" s="77">
        <f>IF(TrRoad_act!M21=0,"",M44/TrRoad_act!M21*1000)</f>
        <v>631.4699443447488</v>
      </c>
      <c r="N105" s="77">
        <f>IF(TrRoad_act!N21=0,"",N44/TrRoad_act!N21*1000)</f>
        <v>620.41263838934685</v>
      </c>
      <c r="O105" s="77">
        <f>IF(TrRoad_act!O21=0,"",O44/TrRoad_act!O21*1000)</f>
        <v>612.49040661073388</v>
      </c>
      <c r="P105" s="77">
        <f>IF(TrRoad_act!P21=0,"",P44/TrRoad_act!P21*1000)</f>
        <v>599.5767658821859</v>
      </c>
      <c r="Q105" s="77">
        <f>IF(TrRoad_act!Q21=0,"",Q44/TrRoad_act!Q21*1000)</f>
        <v>583.32107941605477</v>
      </c>
    </row>
    <row r="106" spans="1:17" ht="11.45" customHeight="1" x14ac:dyDescent="0.25">
      <c r="A106" s="62" t="s">
        <v>58</v>
      </c>
      <c r="B106" s="77">
        <f>IF(TrRoad_act!B22=0,"",B46/TrRoad_act!B22*1000)</f>
        <v>465.98399457586692</v>
      </c>
      <c r="C106" s="77">
        <f>IF(TrRoad_act!C22=0,"",C46/TrRoad_act!C22*1000)</f>
        <v>447.29440185768311</v>
      </c>
      <c r="D106" s="77">
        <f>IF(TrRoad_act!D22=0,"",D46/TrRoad_act!D22*1000)</f>
        <v>440.97833570136385</v>
      </c>
      <c r="E106" s="77">
        <f>IF(TrRoad_act!E22=0,"",E46/TrRoad_act!E22*1000)</f>
        <v>437.32705920279409</v>
      </c>
      <c r="F106" s="77">
        <f>IF(TrRoad_act!F22=0,"",F46/TrRoad_act!F22*1000)</f>
        <v>435.81801930101722</v>
      </c>
      <c r="G106" s="77">
        <f>IF(TrRoad_act!G22=0,"",G46/TrRoad_act!G22*1000)</f>
        <v>430.9772557280707</v>
      </c>
      <c r="H106" s="77">
        <f>IF(TrRoad_act!H22=0,"",H46/TrRoad_act!H22*1000)</f>
        <v>430.22147165155042</v>
      </c>
      <c r="I106" s="77">
        <f>IF(TrRoad_act!I22=0,"",I46/TrRoad_act!I22*1000)</f>
        <v>430.03917150897888</v>
      </c>
      <c r="J106" s="77">
        <f>IF(TrRoad_act!J22=0,"",J46/TrRoad_act!J22*1000)</f>
        <v>427.17613510872695</v>
      </c>
      <c r="K106" s="77">
        <f>IF(TrRoad_act!K22=0,"",K46/TrRoad_act!K22*1000)</f>
        <v>416.91638175203394</v>
      </c>
      <c r="L106" s="77">
        <f>IF(TrRoad_act!L22=0,"",L46/TrRoad_act!L22*1000)</f>
        <v>415.20548656066859</v>
      </c>
      <c r="M106" s="77">
        <f>IF(TrRoad_act!M22=0,"",M46/TrRoad_act!M22*1000)</f>
        <v>415.8177159539934</v>
      </c>
      <c r="N106" s="77">
        <f>IF(TrRoad_act!N22=0,"",N46/TrRoad_act!N22*1000)</f>
        <v>410.57340662716013</v>
      </c>
      <c r="O106" s="77">
        <f>IF(TrRoad_act!O22=0,"",O46/TrRoad_act!O22*1000)</f>
        <v>408.31042252871902</v>
      </c>
      <c r="P106" s="77">
        <f>IF(TrRoad_act!P22=0,"",P46/TrRoad_act!P22*1000)</f>
        <v>401.61563833198414</v>
      </c>
      <c r="Q106" s="77">
        <f>IF(TrRoad_act!Q22=0,"",Q46/TrRoad_act!Q22*1000)</f>
        <v>399.67492207497213</v>
      </c>
    </row>
    <row r="107" spans="1:17" ht="11.45" customHeight="1" x14ac:dyDescent="0.25">
      <c r="A107" s="62" t="s">
        <v>57</v>
      </c>
      <c r="B107" s="77">
        <f>IF(TrRoad_act!B23=0,"",B48/TrRoad_act!B23*1000)</f>
        <v>1014.6154984000783</v>
      </c>
      <c r="C107" s="77">
        <f>IF(TrRoad_act!C23=0,"",C48/TrRoad_act!C23*1000)</f>
        <v>1014.3374606483227</v>
      </c>
      <c r="D107" s="77">
        <f>IF(TrRoad_act!D23=0,"",D48/TrRoad_act!D23*1000)</f>
        <v>1010.2135182939058</v>
      </c>
      <c r="E107" s="77">
        <f>IF(TrRoad_act!E23=0,"",E48/TrRoad_act!E23*1000)</f>
        <v>1009.834698023462</v>
      </c>
      <c r="F107" s="77">
        <f>IF(TrRoad_act!F23=0,"",F48/TrRoad_act!F23*1000)</f>
        <v>1015.3027508242595</v>
      </c>
      <c r="G107" s="77">
        <f>IF(TrRoad_act!G23=0,"",G48/TrRoad_act!G23*1000)</f>
        <v>1015.4861162076874</v>
      </c>
      <c r="H107" s="77">
        <f>IF(TrRoad_act!H23=0,"",H48/TrRoad_act!H23*1000)</f>
        <v>1019.41261029808</v>
      </c>
      <c r="I107" s="77">
        <f>IF(TrRoad_act!I23=0,"",I48/TrRoad_act!I23*1000)</f>
        <v>1031.3102843281642</v>
      </c>
      <c r="J107" s="77">
        <f>IF(TrRoad_act!J23=0,"",J48/TrRoad_act!J23*1000)</f>
        <v>1036.2549544328235</v>
      </c>
      <c r="K107" s="77">
        <f>IF(TrRoad_act!K23=0,"",K48/TrRoad_act!K23*1000)</f>
        <v>1031.7991180475049</v>
      </c>
      <c r="L107" s="77">
        <f>IF(TrRoad_act!L23=0,"",L48/TrRoad_act!L23*1000)</f>
        <v>1034.6972344666626</v>
      </c>
      <c r="M107" s="77">
        <f>IF(TrRoad_act!M23=0,"",M48/TrRoad_act!M23*1000)</f>
        <v>1037.7740069266715</v>
      </c>
      <c r="N107" s="77">
        <f>IF(TrRoad_act!N23=0,"",N48/TrRoad_act!N23*1000)</f>
        <v>1035.5857467986332</v>
      </c>
      <c r="O107" s="77">
        <f>IF(TrRoad_act!O23=0,"",O48/TrRoad_act!O23*1000)</f>
        <v>1036.1896424028705</v>
      </c>
      <c r="P107" s="77">
        <f>IF(TrRoad_act!P23=0,"",P48/TrRoad_act!P23*1000)</f>
        <v>1036.808681491239</v>
      </c>
      <c r="Q107" s="77">
        <f>IF(TrRoad_act!Q23=0,"",Q48/TrRoad_act!Q23*1000)</f>
        <v>1035.6097063971674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>
        <f>IF(TrRoad_act!E24=0,"",E49/TrRoad_act!E24*1000)</f>
        <v>639.09929795385528</v>
      </c>
      <c r="F108" s="77">
        <f>IF(TrRoad_act!F24=0,"",F49/TrRoad_act!F24*1000)</f>
        <v>641.94535120461887</v>
      </c>
      <c r="G108" s="77">
        <f>IF(TrRoad_act!G24=0,"",G49/TrRoad_act!G24*1000)</f>
        <v>639.70009224061187</v>
      </c>
      <c r="H108" s="77">
        <f>IF(TrRoad_act!H24=0,"",H49/TrRoad_act!H24*1000)</f>
        <v>639.69096878089329</v>
      </c>
      <c r="I108" s="77">
        <f>IF(TrRoad_act!I24=0,"",I49/TrRoad_act!I24*1000)</f>
        <v>637.69015140038039</v>
      </c>
      <c r="J108" s="77">
        <f>IF(TrRoad_act!J24=0,"",J49/TrRoad_act!J24*1000)</f>
        <v>640.74860947500883</v>
      </c>
      <c r="K108" s="77">
        <f>IF(TrRoad_act!K24=0,"",K49/TrRoad_act!K24*1000)</f>
        <v>613.38386283709826</v>
      </c>
      <c r="L108" s="77">
        <f>IF(TrRoad_act!L24=0,"",L49/TrRoad_act!L24*1000)</f>
        <v>601.57536416939377</v>
      </c>
      <c r="M108" s="77">
        <f>IF(TrRoad_act!M24=0,"",M49/TrRoad_act!M24*1000)</f>
        <v>594.39892634201942</v>
      </c>
      <c r="N108" s="77">
        <f>IF(TrRoad_act!N24=0,"",N49/TrRoad_act!N24*1000)</f>
        <v>575.59513366602357</v>
      </c>
      <c r="O108" s="77">
        <f>IF(TrRoad_act!O24=0,"",O49/TrRoad_act!O24*1000)</f>
        <v>570.15137441072545</v>
      </c>
      <c r="P108" s="77">
        <f>IF(TrRoad_act!P24=0,"",P49/TrRoad_act!P24*1000)</f>
        <v>565.01930411721162</v>
      </c>
      <c r="Q108" s="77">
        <f>IF(TrRoad_act!Q24=0,"",Q49/TrRoad_act!Q24*1000)</f>
        <v>565.91196411830197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>
        <f>IF(TrRoad_act!L25=0,"",L51/TrRoad_act!L25*1000)</f>
        <v>199.90139234735912</v>
      </c>
      <c r="M109" s="77">
        <f>IF(TrRoad_act!M25=0,"",M51/TrRoad_act!M25*1000)</f>
        <v>200.60123162889357</v>
      </c>
      <c r="N109" s="77">
        <f>IF(TrRoad_act!N25=0,"",N51/TrRoad_act!N25*1000)</f>
        <v>201.61477310763624</v>
      </c>
      <c r="O109" s="77">
        <f>IF(TrRoad_act!O25=0,"",O51/TrRoad_act!O25*1000)</f>
        <v>202.39337750385707</v>
      </c>
      <c r="P109" s="77">
        <f>IF(TrRoad_act!P25=0,"",P51/TrRoad_act!P25*1000)</f>
        <v>203.72254746136741</v>
      </c>
      <c r="Q109" s="77">
        <f>IF(TrRoad_act!Q25=0,"",Q51/TrRoad_act!Q25*1000)</f>
        <v>204.62818062146198</v>
      </c>
    </row>
    <row r="110" spans="1:17" ht="11.45" customHeight="1" x14ac:dyDescent="0.25">
      <c r="A110" s="19" t="s">
        <v>24</v>
      </c>
      <c r="B110" s="76">
        <f>IF(TrRoad_act!B26=0,"",B52/TrRoad_act!B26*1000)</f>
        <v>58.410053830467646</v>
      </c>
      <c r="C110" s="76">
        <f>IF(TrRoad_act!C26=0,"",C52/TrRoad_act!C26*1000)</f>
        <v>59.389424536787253</v>
      </c>
      <c r="D110" s="76">
        <f>IF(TrRoad_act!D26=0,"",D52/TrRoad_act!D26*1000)</f>
        <v>61.923626683302984</v>
      </c>
      <c r="E110" s="76">
        <f>IF(TrRoad_act!E26=0,"",E52/TrRoad_act!E26*1000)</f>
        <v>61.669598127843486</v>
      </c>
      <c r="F110" s="76">
        <f>IF(TrRoad_act!F26=0,"",F52/TrRoad_act!F26*1000)</f>
        <v>56.695691721178029</v>
      </c>
      <c r="G110" s="76">
        <f>IF(TrRoad_act!G26=0,"",G52/TrRoad_act!G26*1000)</f>
        <v>59.878360828495317</v>
      </c>
      <c r="H110" s="76">
        <f>IF(TrRoad_act!H26=0,"",H52/TrRoad_act!H26*1000)</f>
        <v>65.065861241574098</v>
      </c>
      <c r="I110" s="76">
        <f>IF(TrRoad_act!I26=0,"",I52/TrRoad_act!I26*1000)</f>
        <v>64.78857282396514</v>
      </c>
      <c r="J110" s="76">
        <f>IF(TrRoad_act!J26=0,"",J52/TrRoad_act!J26*1000)</f>
        <v>64.475752426170132</v>
      </c>
      <c r="K110" s="76">
        <f>IF(TrRoad_act!K26=0,"",K52/TrRoad_act!K26*1000)</f>
        <v>60.829709919247527</v>
      </c>
      <c r="L110" s="76">
        <f>IF(TrRoad_act!L26=0,"",L52/TrRoad_act!L26*1000)</f>
        <v>60.951357591918374</v>
      </c>
      <c r="M110" s="76">
        <f>IF(TrRoad_act!M26=0,"",M52/TrRoad_act!M26*1000)</f>
        <v>64.085364998569503</v>
      </c>
      <c r="N110" s="76">
        <f>IF(TrRoad_act!N26=0,"",N52/TrRoad_act!N26*1000)</f>
        <v>60.452397066551178</v>
      </c>
      <c r="O110" s="76">
        <f>IF(TrRoad_act!O26=0,"",O52/TrRoad_act!O26*1000)</f>
        <v>53.789945048116415</v>
      </c>
      <c r="P110" s="76">
        <f>IF(TrRoad_act!P26=0,"",P52/TrRoad_act!P26*1000)</f>
        <v>44.86021216101858</v>
      </c>
      <c r="Q110" s="76">
        <f>IF(TrRoad_act!Q26=0,"",Q52/TrRoad_act!Q26*1000)</f>
        <v>46.561160175281366</v>
      </c>
    </row>
    <row r="111" spans="1:17" ht="11.45" customHeight="1" x14ac:dyDescent="0.25">
      <c r="A111" s="17" t="s">
        <v>23</v>
      </c>
      <c r="B111" s="75">
        <f>IF(TrRoad_act!B27=0,"",B53/TrRoad_act!B27*1000)</f>
        <v>66.029321144467076</v>
      </c>
      <c r="C111" s="75">
        <f>IF(TrRoad_act!C27=0,"",C53/TrRoad_act!C27*1000)</f>
        <v>66.215469694001754</v>
      </c>
      <c r="D111" s="75">
        <f>IF(TrRoad_act!D27=0,"",D53/TrRoad_act!D27*1000)</f>
        <v>70.899359845430624</v>
      </c>
      <c r="E111" s="75">
        <f>IF(TrRoad_act!E27=0,"",E53/TrRoad_act!E27*1000)</f>
        <v>69.875627250811789</v>
      </c>
      <c r="F111" s="75">
        <f>IF(TrRoad_act!F27=0,"",F53/TrRoad_act!F27*1000)</f>
        <v>63.600629146404891</v>
      </c>
      <c r="G111" s="75">
        <f>IF(TrRoad_act!G27=0,"",G53/TrRoad_act!G27*1000)</f>
        <v>67.568944254106839</v>
      </c>
      <c r="H111" s="75">
        <f>IF(TrRoad_act!H27=0,"",H53/TrRoad_act!H27*1000)</f>
        <v>70.021568564099141</v>
      </c>
      <c r="I111" s="75">
        <f>IF(TrRoad_act!I27=0,"",I53/TrRoad_act!I27*1000)</f>
        <v>67.796393050869654</v>
      </c>
      <c r="J111" s="75">
        <f>IF(TrRoad_act!J27=0,"",J53/TrRoad_act!J27*1000)</f>
        <v>65.138546019220598</v>
      </c>
      <c r="K111" s="75">
        <f>IF(TrRoad_act!K27=0,"",K53/TrRoad_act!K27*1000)</f>
        <v>64.895109204795872</v>
      </c>
      <c r="L111" s="75">
        <f>IF(TrRoad_act!L27=0,"",L53/TrRoad_act!L27*1000)</f>
        <v>58.830845968512939</v>
      </c>
      <c r="M111" s="75">
        <f>IF(TrRoad_act!M27=0,"",M53/TrRoad_act!M27*1000)</f>
        <v>60.63744913418256</v>
      </c>
      <c r="N111" s="75">
        <f>IF(TrRoad_act!N27=0,"",N53/TrRoad_act!N27*1000)</f>
        <v>59.910518542827276</v>
      </c>
      <c r="O111" s="75">
        <f>IF(TrRoad_act!O27=0,"",O53/TrRoad_act!O27*1000)</f>
        <v>53.968609440026697</v>
      </c>
      <c r="P111" s="75">
        <f>IF(TrRoad_act!P27=0,"",P53/TrRoad_act!P27*1000)</f>
        <v>52.998202608120984</v>
      </c>
      <c r="Q111" s="75">
        <f>IF(TrRoad_act!Q27=0,"",Q53/TrRoad_act!Q27*1000)</f>
        <v>54.544517429195636</v>
      </c>
    </row>
    <row r="112" spans="1:17" ht="11.45" customHeight="1" x14ac:dyDescent="0.25">
      <c r="A112" s="15" t="s">
        <v>22</v>
      </c>
      <c r="B112" s="74">
        <f>IF(TrRoad_act!B28=0,"",B55/TrRoad_act!B28*1000)</f>
        <v>40.209734979255209</v>
      </c>
      <c r="C112" s="74">
        <f>IF(TrRoad_act!C28=0,"",C55/TrRoad_act!C28*1000)</f>
        <v>44.324168272120197</v>
      </c>
      <c r="D112" s="74">
        <f>IF(TrRoad_act!D28=0,"",D55/TrRoad_act!D28*1000)</f>
        <v>43.615633450322534</v>
      </c>
      <c r="E112" s="74">
        <f>IF(TrRoad_act!E28=0,"",E55/TrRoad_act!E28*1000)</f>
        <v>44.353559644442534</v>
      </c>
      <c r="F112" s="74">
        <f>IF(TrRoad_act!F28=0,"",F55/TrRoad_act!F28*1000)</f>
        <v>43.19647837137488</v>
      </c>
      <c r="G112" s="74">
        <f>IF(TrRoad_act!G28=0,"",G55/TrRoad_act!G28*1000)</f>
        <v>46.218880443979216</v>
      </c>
      <c r="H112" s="74">
        <f>IF(TrRoad_act!H28=0,"",H55/TrRoad_act!H28*1000)</f>
        <v>57.009363447066065</v>
      </c>
      <c r="I112" s="74">
        <f>IF(TrRoad_act!I28=0,"",I55/TrRoad_act!I28*1000)</f>
        <v>60.006059823926364</v>
      </c>
      <c r="J112" s="74">
        <f>IF(TrRoad_act!J28=0,"",J55/TrRoad_act!J28*1000)</f>
        <v>63.379954298254297</v>
      </c>
      <c r="K112" s="74">
        <f>IF(TrRoad_act!K28=0,"",K55/TrRoad_act!K28*1000)</f>
        <v>53.609317029921193</v>
      </c>
      <c r="L112" s="74">
        <f>IF(TrRoad_act!L28=0,"",L55/TrRoad_act!L28*1000)</f>
        <v>64.287935579636397</v>
      </c>
      <c r="M112" s="74">
        <f>IF(TrRoad_act!M28=0,"",M55/TrRoad_act!M28*1000)</f>
        <v>69.642317713216983</v>
      </c>
      <c r="N112" s="74">
        <f>IF(TrRoad_act!N28=0,"",N55/TrRoad_act!N28*1000)</f>
        <v>61.301032628353468</v>
      </c>
      <c r="O112" s="74">
        <f>IF(TrRoad_act!O28=0,"",O55/TrRoad_act!O28*1000)</f>
        <v>53.481372521497704</v>
      </c>
      <c r="P112" s="74">
        <f>IF(TrRoad_act!P28=0,"",P55/TrRoad_act!P28*1000)</f>
        <v>31.250596443721488</v>
      </c>
      <c r="Q112" s="74">
        <f>IF(TrRoad_act!Q28=0,"",Q55/TrRoad_act!Q28*1000)</f>
        <v>33.294117988617835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134.41747084454963</v>
      </c>
      <c r="C116" s="78">
        <f>IF(C19=0,"",1000000*C19/TrRoad_act!C86)</f>
        <v>140.04372089347044</v>
      </c>
      <c r="D116" s="78">
        <f>IF(D19=0,"",1000000*D19/TrRoad_act!D86)</f>
        <v>138.45032289959985</v>
      </c>
      <c r="E116" s="78">
        <f>IF(E19=0,"",1000000*E19/TrRoad_act!E86)</f>
        <v>136.58352074756669</v>
      </c>
      <c r="F116" s="78">
        <f>IF(F19=0,"",1000000*F19/TrRoad_act!F86)</f>
        <v>126.04381942705227</v>
      </c>
      <c r="G116" s="78">
        <f>IF(G19=0,"",1000000*G19/TrRoad_act!G86)</f>
        <v>120.53068774492854</v>
      </c>
      <c r="H116" s="78">
        <f>IF(H19=0,"",1000000*H19/TrRoad_act!H86)</f>
        <v>109.78117415844413</v>
      </c>
      <c r="I116" s="78">
        <f>IF(I19=0,"",1000000*I19/TrRoad_act!I86)</f>
        <v>111.21266110595241</v>
      </c>
      <c r="J116" s="78">
        <f>IF(J19=0,"",1000000*J19/TrRoad_act!J86)</f>
        <v>110.01491951302226</v>
      </c>
      <c r="K116" s="78">
        <f>IF(K19=0,"",1000000*K19/TrRoad_act!K86)</f>
        <v>106.55562499688445</v>
      </c>
      <c r="L116" s="78">
        <f>IF(L19=0,"",1000000*L19/TrRoad_act!L86)</f>
        <v>102.2939660163412</v>
      </c>
      <c r="M116" s="78">
        <f>IF(M19=0,"",1000000*M19/TrRoad_act!M86)</f>
        <v>101.03230468328626</v>
      </c>
      <c r="N116" s="78">
        <f>IF(N19=0,"",1000000*N19/TrRoad_act!N86)</f>
        <v>95.55407398043036</v>
      </c>
      <c r="O116" s="78">
        <f>IF(O19=0,"",1000000*O19/TrRoad_act!O86)</f>
        <v>91.387300151635031</v>
      </c>
      <c r="P116" s="78">
        <f>IF(P19=0,"",1000000*P19/TrRoad_act!P86)</f>
        <v>86.451871679677751</v>
      </c>
      <c r="Q116" s="78">
        <f>IF(Q19=0,"",1000000*Q19/TrRoad_act!Q86)</f>
        <v>85.970211434372416</v>
      </c>
    </row>
    <row r="117" spans="1:17" ht="11.45" customHeight="1" x14ac:dyDescent="0.25">
      <c r="A117" s="19" t="s">
        <v>29</v>
      </c>
      <c r="B117" s="76">
        <f>IF(B21=0,"",1000000*B21/TrRoad_act!B87)</f>
        <v>921.35175422632005</v>
      </c>
      <c r="C117" s="76">
        <f>IF(C21=0,"",1000000*C21/TrRoad_act!C87)</f>
        <v>885.03613519895032</v>
      </c>
      <c r="D117" s="76">
        <f>IF(D21=0,"",1000000*D21/TrRoad_act!D87)</f>
        <v>873.55822266645328</v>
      </c>
      <c r="E117" s="76">
        <f>IF(E21=0,"",1000000*E21/TrRoad_act!E87)</f>
        <v>858.10986167810665</v>
      </c>
      <c r="F117" s="76">
        <f>IF(F21=0,"",1000000*F21/TrRoad_act!F87)</f>
        <v>863.15092530974687</v>
      </c>
      <c r="G117" s="76">
        <f>IF(G21=0,"",1000000*G21/TrRoad_act!G87)</f>
        <v>847.16823481670508</v>
      </c>
      <c r="H117" s="76">
        <f>IF(H21=0,"",1000000*H21/TrRoad_act!H87)</f>
        <v>842.12841935548954</v>
      </c>
      <c r="I117" s="76">
        <f>IF(I21=0,"",1000000*I21/TrRoad_act!I87)</f>
        <v>828.95199834707807</v>
      </c>
      <c r="J117" s="76">
        <f>IF(J21=0,"",1000000*J21/TrRoad_act!J87)</f>
        <v>803.03807643311313</v>
      </c>
      <c r="K117" s="76">
        <f>IF(K21=0,"",1000000*K21/TrRoad_act!K87)</f>
        <v>790.62032108515814</v>
      </c>
      <c r="L117" s="76">
        <f>IF(L21=0,"",1000000*L21/TrRoad_act!L87)</f>
        <v>778.18287748204</v>
      </c>
      <c r="M117" s="76">
        <f>IF(M21=0,"",1000000*M21/TrRoad_act!M87)</f>
        <v>759.87152892778749</v>
      </c>
      <c r="N117" s="76">
        <f>IF(N21=0,"",1000000*N21/TrRoad_act!N87)</f>
        <v>741.32050274736253</v>
      </c>
      <c r="O117" s="76">
        <f>IF(O21=0,"",1000000*O21/TrRoad_act!O87)</f>
        <v>713.80457928137525</v>
      </c>
      <c r="P117" s="76">
        <f>IF(P21=0,"",1000000*P21/TrRoad_act!P87)</f>
        <v>697.43516959408191</v>
      </c>
      <c r="Q117" s="76">
        <f>IF(Q21=0,"",1000000*Q21/TrRoad_act!Q87)</f>
        <v>690.02105082610808</v>
      </c>
    </row>
    <row r="118" spans="1:17" ht="11.45" customHeight="1" x14ac:dyDescent="0.25">
      <c r="A118" s="62" t="s">
        <v>59</v>
      </c>
      <c r="B118" s="77">
        <f>IF(B22=0,"",1000000*B22/TrRoad_act!B88)</f>
        <v>800.20857567013252</v>
      </c>
      <c r="C118" s="77">
        <f>IF(C22=0,"",1000000*C22/TrRoad_act!C88)</f>
        <v>799.12608045879836</v>
      </c>
      <c r="D118" s="77">
        <f>IF(D22=0,"",1000000*D22/TrRoad_act!D88)</f>
        <v>788.90099731006057</v>
      </c>
      <c r="E118" s="77">
        <f>IF(E22=0,"",1000000*E22/TrRoad_act!E88)</f>
        <v>777.29607075668935</v>
      </c>
      <c r="F118" s="77">
        <f>IF(F22=0,"",1000000*F22/TrRoad_act!F88)</f>
        <v>765.91380112908143</v>
      </c>
      <c r="G118" s="77">
        <f>IF(G22=0,"",1000000*G22/TrRoad_act!G88)</f>
        <v>750.27636550820091</v>
      </c>
      <c r="H118" s="77">
        <f>IF(H22=0,"",1000000*H22/TrRoad_act!H88)</f>
        <v>752.15848529599714</v>
      </c>
      <c r="I118" s="77">
        <f>IF(I22=0,"",1000000*I22/TrRoad_act!I88)</f>
        <v>732.79045869263769</v>
      </c>
      <c r="J118" s="77">
        <f>IF(J22=0,"",1000000*J22/TrRoad_act!J88)</f>
        <v>707.82461097016676</v>
      </c>
      <c r="K118" s="77">
        <f>IF(K22=0,"",1000000*K22/TrRoad_act!K88)</f>
        <v>685.63950912855603</v>
      </c>
      <c r="L118" s="77">
        <f>IF(L22=0,"",1000000*L22/TrRoad_act!L88)</f>
        <v>673.9551006634872</v>
      </c>
      <c r="M118" s="77">
        <f>IF(M22=0,"",1000000*M22/TrRoad_act!M88)</f>
        <v>673.47639642836839</v>
      </c>
      <c r="N118" s="77">
        <f>IF(N22=0,"",1000000*N22/TrRoad_act!N88)</f>
        <v>633.4809232060619</v>
      </c>
      <c r="O118" s="77">
        <f>IF(O22=0,"",1000000*O22/TrRoad_act!O88)</f>
        <v>610.29105173622793</v>
      </c>
      <c r="P118" s="77">
        <f>IF(P22=0,"",1000000*P22/TrRoad_act!P88)</f>
        <v>588.97660944151903</v>
      </c>
      <c r="Q118" s="77">
        <f>IF(Q22=0,"",1000000*Q22/TrRoad_act!Q88)</f>
        <v>595.23806925844269</v>
      </c>
    </row>
    <row r="119" spans="1:17" ht="11.45" customHeight="1" x14ac:dyDescent="0.25">
      <c r="A119" s="62" t="s">
        <v>58</v>
      </c>
      <c r="B119" s="77">
        <f>IF(B24=0,"",1000000*B24/TrRoad_act!B89)</f>
        <v>1505.6844227109436</v>
      </c>
      <c r="C119" s="77">
        <f>IF(C24=0,"",1000000*C24/TrRoad_act!C89)</f>
        <v>1278.8408230073471</v>
      </c>
      <c r="D119" s="77">
        <f>IF(D24=0,"",1000000*D24/TrRoad_act!D89)</f>
        <v>1253.8525454821079</v>
      </c>
      <c r="E119" s="77">
        <f>IF(E24=0,"",1000000*E24/TrRoad_act!E89)</f>
        <v>1248.5736287948778</v>
      </c>
      <c r="F119" s="77">
        <f>IF(F24=0,"",1000000*F24/TrRoad_act!F89)</f>
        <v>1313.7961016612098</v>
      </c>
      <c r="G119" s="77">
        <f>IF(G24=0,"",1000000*G24/TrRoad_act!G89)</f>
        <v>1273.319841687493</v>
      </c>
      <c r="H119" s="77">
        <f>IF(H24=0,"",1000000*H24/TrRoad_act!H89)</f>
        <v>1208.879282269781</v>
      </c>
      <c r="I119" s="77">
        <f>IF(I24=0,"",1000000*I24/TrRoad_act!I89)</f>
        <v>1246.8770052895845</v>
      </c>
      <c r="J119" s="77">
        <f>IF(J24=0,"",1000000*J24/TrRoad_act!J89)</f>
        <v>1188.2433766901033</v>
      </c>
      <c r="K119" s="77">
        <f>IF(K24=0,"",1000000*K24/TrRoad_act!K89)</f>
        <v>1204.6402714639594</v>
      </c>
      <c r="L119" s="77">
        <f>IF(L24=0,"",1000000*L24/TrRoad_act!L89)</f>
        <v>1195.2522060008978</v>
      </c>
      <c r="M119" s="77">
        <f>IF(M24=0,"",1000000*M24/TrRoad_act!M89)</f>
        <v>1107.0093655276994</v>
      </c>
      <c r="N119" s="77">
        <f>IF(N24=0,"",1000000*N24/TrRoad_act!N89)</f>
        <v>1187.5933356903165</v>
      </c>
      <c r="O119" s="77">
        <f>IF(O24=0,"",1000000*O24/TrRoad_act!O89)</f>
        <v>1153.2857407795939</v>
      </c>
      <c r="P119" s="77">
        <f>IF(P24=0,"",1000000*P24/TrRoad_act!P89)</f>
        <v>1208.3961700578898</v>
      </c>
      <c r="Q119" s="77">
        <f>IF(Q24=0,"",1000000*Q24/TrRoad_act!Q89)</f>
        <v>1146.2456213995454</v>
      </c>
    </row>
    <row r="120" spans="1:17" ht="11.45" customHeight="1" x14ac:dyDescent="0.25">
      <c r="A120" s="62" t="s">
        <v>57</v>
      </c>
      <c r="B120" s="77">
        <f>IF(B26=0,"",1000000*B26/TrRoad_act!B90)</f>
        <v>1198.817266414743</v>
      </c>
      <c r="C120" s="77">
        <f>IF(C26=0,"",1000000*C26/TrRoad_act!C90)</f>
        <v>1089.406510710327</v>
      </c>
      <c r="D120" s="77">
        <f>IF(D26=0,"",1000000*D26/TrRoad_act!D90)</f>
        <v>1077.2793255558831</v>
      </c>
      <c r="E120" s="77">
        <f>IF(E26=0,"",1000000*E26/TrRoad_act!E90)</f>
        <v>977.20708771766226</v>
      </c>
      <c r="F120" s="77">
        <f>IF(F26=0,"",1000000*F26/TrRoad_act!F90)</f>
        <v>1022.5179477059766</v>
      </c>
      <c r="G120" s="77">
        <f>IF(G26=0,"",1000000*G26/TrRoad_act!G90)</f>
        <v>1038.9082619859587</v>
      </c>
      <c r="H120" s="77">
        <f>IF(H26=0,"",1000000*H26/TrRoad_act!H90)</f>
        <v>1068.0928556660908</v>
      </c>
      <c r="I120" s="77">
        <f>IF(I26=0,"",1000000*I26/TrRoad_act!I90)</f>
        <v>954.42019388200606</v>
      </c>
      <c r="J120" s="77">
        <f>IF(J26=0,"",1000000*J26/TrRoad_act!J90)</f>
        <v>1048.4251270208542</v>
      </c>
      <c r="K120" s="77">
        <f>IF(K26=0,"",1000000*K26/TrRoad_act!K90)</f>
        <v>1142.0352742863765</v>
      </c>
      <c r="L120" s="77">
        <f>IF(L26=0,"",1000000*L26/TrRoad_act!L90)</f>
        <v>1164.4907239695622</v>
      </c>
      <c r="M120" s="77">
        <f>IF(M26=0,"",1000000*M26/TrRoad_act!M90)</f>
        <v>1076.7440412411747</v>
      </c>
      <c r="N120" s="77">
        <f>IF(N26=0,"",1000000*N26/TrRoad_act!N90)</f>
        <v>1090.2930549127984</v>
      </c>
      <c r="O120" s="77">
        <f>IF(O26=0,"",1000000*O26/TrRoad_act!O90)</f>
        <v>1059.4409715921952</v>
      </c>
      <c r="P120" s="77">
        <f>IF(P26=0,"",1000000*P26/TrRoad_act!P90)</f>
        <v>854.38997716999108</v>
      </c>
      <c r="Q120" s="77">
        <f>IF(Q26=0,"",1000000*Q26/TrRoad_act!Q90)</f>
        <v>877.90856636619299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>
        <f>IF(L27=0,"",1000000*L27/TrRoad_act!L91)</f>
        <v>1478.670761148654</v>
      </c>
      <c r="M121" s="77">
        <f>IF(M27=0,"",1000000*M27/TrRoad_act!M91)</f>
        <v>1456.1659415379352</v>
      </c>
      <c r="N121" s="77">
        <f>IF(N27=0,"",1000000*N27/TrRoad_act!N91)</f>
        <v>1376.339968305188</v>
      </c>
      <c r="O121" s="77">
        <f>IF(O27=0,"",1000000*O27/TrRoad_act!O91)</f>
        <v>1239.0237355529018</v>
      </c>
      <c r="P121" s="77">
        <f>IF(P27=0,"",1000000*P27/TrRoad_act!P91)</f>
        <v>1027.324223169808</v>
      </c>
      <c r="Q121" s="77">
        <f>IF(Q27=0,"",1000000*Q27/TrRoad_act!Q91)</f>
        <v>1022.9460802014356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>
        <f>IF(N29=0,"",1000000*N29/TrRoad_act!N92)</f>
        <v>296.46711813500696</v>
      </c>
      <c r="O122" s="77">
        <f>IF(O29=0,"",1000000*O29/TrRoad_act!O92)</f>
        <v>299.1445421543566</v>
      </c>
      <c r="P122" s="77">
        <f>IF(P29=0,"",1000000*P29/TrRoad_act!P92)</f>
        <v>396.02186189305962</v>
      </c>
      <c r="Q122" s="77">
        <f>IF(Q29=0,"",1000000*Q29/TrRoad_act!Q92)</f>
        <v>374.71990974278606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445.50648630980237</v>
      </c>
      <c r="M123" s="77">
        <f>IF(M32=0,"",1000000*M32/TrRoad_act!M93)</f>
        <v>447.66539294285315</v>
      </c>
      <c r="N123" s="77">
        <f>IF(N32=0,"",1000000*N32/TrRoad_act!N93)</f>
        <v>450.44242714532328</v>
      </c>
      <c r="O123" s="77">
        <f>IF(O32=0,"",1000000*O32/TrRoad_act!O93)</f>
        <v>453.45126677523041</v>
      </c>
      <c r="P123" s="77">
        <f>IF(P32=0,"",1000000*P32/TrRoad_act!P93)</f>
        <v>456.43280585203058</v>
      </c>
      <c r="Q123" s="77">
        <f>IF(Q32=0,"",1000000*Q32/TrRoad_act!Q93)</f>
        <v>459.43746084692049</v>
      </c>
    </row>
    <row r="124" spans="1:17" ht="11.45" customHeight="1" x14ac:dyDescent="0.25">
      <c r="A124" s="19" t="s">
        <v>28</v>
      </c>
      <c r="B124" s="76">
        <f>IF(B33=0,"",1000000*B33/TrRoad_act!B94)</f>
        <v>32418.509121892101</v>
      </c>
      <c r="C124" s="76">
        <f>IF(C33=0,"",1000000*C33/TrRoad_act!C94)</f>
        <v>31258.266169232589</v>
      </c>
      <c r="D124" s="76">
        <f>IF(D33=0,"",1000000*D33/TrRoad_act!D94)</f>
        <v>31167.168823962089</v>
      </c>
      <c r="E124" s="76">
        <f>IF(E33=0,"",1000000*E33/TrRoad_act!E94)</f>
        <v>30328.317647150139</v>
      </c>
      <c r="F124" s="76">
        <f>IF(F33=0,"",1000000*F33/TrRoad_act!F94)</f>
        <v>29823.043396316774</v>
      </c>
      <c r="G124" s="76">
        <f>IF(G33=0,"",1000000*G33/TrRoad_act!G94)</f>
        <v>30015.61844206398</v>
      </c>
      <c r="H124" s="76">
        <f>IF(H33=0,"",1000000*H33/TrRoad_act!H94)</f>
        <v>30289.914281869613</v>
      </c>
      <c r="I124" s="76">
        <f>IF(I33=0,"",1000000*I33/TrRoad_act!I94)</f>
        <v>30425.1391522128</v>
      </c>
      <c r="J124" s="76">
        <f>IF(J33=0,"",1000000*J33/TrRoad_act!J94)</f>
        <v>30659.214818721441</v>
      </c>
      <c r="K124" s="76">
        <f>IF(K33=0,"",1000000*K33/TrRoad_act!K94)</f>
        <v>30878.482404501992</v>
      </c>
      <c r="L124" s="76">
        <f>IF(L33=0,"",1000000*L33/TrRoad_act!L94)</f>
        <v>31512.063863781237</v>
      </c>
      <c r="M124" s="76">
        <f>IF(M33=0,"",1000000*M33/TrRoad_act!M94)</f>
        <v>31914.293340990564</v>
      </c>
      <c r="N124" s="76">
        <f>IF(N33=0,"",1000000*N33/TrRoad_act!N94)</f>
        <v>32089.969335553014</v>
      </c>
      <c r="O124" s="76">
        <f>IF(O33=0,"",1000000*O33/TrRoad_act!O94)</f>
        <v>32374.088959309349</v>
      </c>
      <c r="P124" s="76">
        <f>IF(P33=0,"",1000000*P33/TrRoad_act!P94)</f>
        <v>32779.826294525905</v>
      </c>
      <c r="Q124" s="76">
        <f>IF(Q33=0,"",1000000*Q33/TrRoad_act!Q94)</f>
        <v>33370.099405714645</v>
      </c>
    </row>
    <row r="125" spans="1:17" ht="11.45" customHeight="1" x14ac:dyDescent="0.25">
      <c r="A125" s="62" t="s">
        <v>59</v>
      </c>
      <c r="B125" s="75">
        <f>IF(B34=0,"",1000000*B34/TrRoad_act!B95)</f>
        <v>9895.6109793425312</v>
      </c>
      <c r="C125" s="75">
        <f>IF(C34=0,"",1000000*C34/TrRoad_act!C95)</f>
        <v>9214.3874838833217</v>
      </c>
      <c r="D125" s="75">
        <f>IF(D34=0,"",1000000*D34/TrRoad_act!D95)</f>
        <v>8866.2947061165123</v>
      </c>
      <c r="E125" s="75">
        <f>IF(E34=0,"",1000000*E34/TrRoad_act!E95)</f>
        <v>8387.939972009377</v>
      </c>
      <c r="F125" s="75">
        <f>IF(F34=0,"",1000000*F34/TrRoad_act!F95)</f>
        <v>8155.3369100121627</v>
      </c>
      <c r="G125" s="75">
        <f>IF(G34=0,"",1000000*G34/TrRoad_act!G95)</f>
        <v>8122.6915803467555</v>
      </c>
      <c r="H125" s="75">
        <f>IF(H34=0,"",1000000*H34/TrRoad_act!H95)</f>
        <v>8114.6675692611298</v>
      </c>
      <c r="I125" s="75">
        <f>IF(I34=0,"",1000000*I34/TrRoad_act!I95)</f>
        <v>8079.6592229826738</v>
      </c>
      <c r="J125" s="75">
        <f>IF(J34=0,"",1000000*J34/TrRoad_act!J95)</f>
        <v>8111.6528449962125</v>
      </c>
      <c r="K125" s="75">
        <f>IF(K34=0,"",1000000*K34/TrRoad_act!K95)</f>
        <v>8104.0791300827814</v>
      </c>
      <c r="L125" s="75">
        <f>IF(L34=0,"",1000000*L34/TrRoad_act!L95)</f>
        <v>7999.023622807129</v>
      </c>
      <c r="M125" s="75">
        <f>IF(M34=0,"",1000000*M34/TrRoad_act!M95)</f>
        <v>7894.8934246872368</v>
      </c>
      <c r="N125" s="75">
        <f>IF(N34=0,"",1000000*N34/TrRoad_act!N95)</f>
        <v>7413.8781689171919</v>
      </c>
      <c r="O125" s="75">
        <f>IF(O34=0,"",1000000*O34/TrRoad_act!O95)</f>
        <v>7292.3159885536306</v>
      </c>
      <c r="P125" s="75">
        <f>IF(P34=0,"",1000000*P34/TrRoad_act!P95)</f>
        <v>7269.3614517992582</v>
      </c>
      <c r="Q125" s="75">
        <f>IF(Q34=0,"",1000000*Q34/TrRoad_act!Q95)</f>
        <v>7257.1195028640004</v>
      </c>
    </row>
    <row r="126" spans="1:17" ht="11.45" customHeight="1" x14ac:dyDescent="0.25">
      <c r="A126" s="62" t="s">
        <v>58</v>
      </c>
      <c r="B126" s="75">
        <f>IF(B36=0,"",1000000*B36/TrRoad_act!B96)</f>
        <v>32842.894584888621</v>
      </c>
      <c r="C126" s="75">
        <f>IF(C36=0,"",1000000*C36/TrRoad_act!C96)</f>
        <v>31644.974027839839</v>
      </c>
      <c r="D126" s="75">
        <f>IF(D36=0,"",1000000*D36/TrRoad_act!D96)</f>
        <v>31539.054523260136</v>
      </c>
      <c r="E126" s="75">
        <f>IF(E36=0,"",1000000*E36/TrRoad_act!E96)</f>
        <v>30663.440274625795</v>
      </c>
      <c r="F126" s="75">
        <f>IF(F36=0,"",1000000*F36/TrRoad_act!F96)</f>
        <v>30134.867133619166</v>
      </c>
      <c r="G126" s="75">
        <f>IF(G36=0,"",1000000*G36/TrRoad_act!G96)</f>
        <v>30394.738374242326</v>
      </c>
      <c r="H126" s="75">
        <f>IF(H36=0,"",1000000*H36/TrRoad_act!H96)</f>
        <v>30675.261847771599</v>
      </c>
      <c r="I126" s="75">
        <f>IF(I36=0,"",1000000*I36/TrRoad_act!I96)</f>
        <v>30815.371894377695</v>
      </c>
      <c r="J126" s="75">
        <f>IF(J36=0,"",1000000*J36/TrRoad_act!J96)</f>
        <v>31075.130926164824</v>
      </c>
      <c r="K126" s="75">
        <f>IF(K36=0,"",1000000*K36/TrRoad_act!K96)</f>
        <v>31410.626909797364</v>
      </c>
      <c r="L126" s="75">
        <f>IF(L36=0,"",1000000*L36/TrRoad_act!L96)</f>
        <v>32147.75390169907</v>
      </c>
      <c r="M126" s="75">
        <f>IF(M36=0,"",1000000*M36/TrRoad_act!M96)</f>
        <v>32672.635905304767</v>
      </c>
      <c r="N126" s="75">
        <f>IF(N36=0,"",1000000*N36/TrRoad_act!N96)</f>
        <v>32954.981494854852</v>
      </c>
      <c r="O126" s="75">
        <f>IF(O36=0,"",1000000*O36/TrRoad_act!O96)</f>
        <v>33374.637931094578</v>
      </c>
      <c r="P126" s="75">
        <f>IF(P36=0,"",1000000*P36/TrRoad_act!P96)</f>
        <v>33947.813251418062</v>
      </c>
      <c r="Q126" s="75">
        <f>IF(Q36=0,"",1000000*Q36/TrRoad_act!Q96)</f>
        <v>34518.577623216559</v>
      </c>
    </row>
    <row r="127" spans="1:17" ht="11.45" customHeight="1" x14ac:dyDescent="0.25">
      <c r="A127" s="62" t="s">
        <v>57</v>
      </c>
      <c r="B127" s="75">
        <f>IF(B38=0,"",1000000*B38/TrRoad_act!B97)</f>
        <v>13243.061787061206</v>
      </c>
      <c r="C127" s="75">
        <f>IF(C38=0,"",1000000*C38/TrRoad_act!C97)</f>
        <v>13012.833343920005</v>
      </c>
      <c r="D127" s="75">
        <f>IF(D38=0,"",1000000*D38/TrRoad_act!D97)</f>
        <v>13087.632225186775</v>
      </c>
      <c r="E127" s="75">
        <f>IF(E38=0,"",1000000*E38/TrRoad_act!E97)</f>
        <v>12853.687574549343</v>
      </c>
      <c r="F127" s="75">
        <f>IF(F38=0,"",1000000*F38/TrRoad_act!F97)</f>
        <v>12711.244231073981</v>
      </c>
      <c r="G127" s="75">
        <f>IF(G38=0,"",1000000*G38/TrRoad_act!G97)</f>
        <v>12664.618097719016</v>
      </c>
      <c r="H127" s="75">
        <f>IF(H38=0,"",1000000*H38/TrRoad_act!H97)</f>
        <v>12728.706034696883</v>
      </c>
      <c r="I127" s="75">
        <f>IF(I38=0,"",1000000*I38/TrRoad_act!I97)</f>
        <v>12808.798089102551</v>
      </c>
      <c r="J127" s="75">
        <f>IF(J38=0,"",1000000*J38/TrRoad_act!J97)</f>
        <v>12920.950926079777</v>
      </c>
      <c r="K127" s="75">
        <f>IF(K38=0,"",1000000*K38/TrRoad_act!K97)</f>
        <v>13035.585313054635</v>
      </c>
      <c r="L127" s="75">
        <f>IF(L38=0,"",1000000*L38/TrRoad_act!L97)</f>
        <v>13169.254079345828</v>
      </c>
      <c r="M127" s="75">
        <f>IF(M38=0,"",1000000*M38/TrRoad_act!M97)</f>
        <v>13254.821861821083</v>
      </c>
      <c r="N127" s="75">
        <f>IF(N38=0,"",1000000*N38/TrRoad_act!N97)</f>
        <v>13346.316246868244</v>
      </c>
      <c r="O127" s="75">
        <f>IF(O38=0,"",1000000*O38/TrRoad_act!O97)</f>
        <v>13427.542541378245</v>
      </c>
      <c r="P127" s="75">
        <f>IF(P38=0,"",1000000*P38/TrRoad_act!P97)</f>
        <v>13503.22718342093</v>
      </c>
      <c r="Q127" s="75">
        <f>IF(Q38=0,"",1000000*Q38/TrRoad_act!Q97)</f>
        <v>14013.254196461941</v>
      </c>
    </row>
    <row r="128" spans="1:17" ht="11.45" customHeight="1" x14ac:dyDescent="0.25">
      <c r="A128" s="62" t="s">
        <v>56</v>
      </c>
      <c r="B128" s="75">
        <f>IF(B39=0,"",1000000*B39/TrRoad_act!B98)</f>
        <v>23884.635913572292</v>
      </c>
      <c r="C128" s="75">
        <f>IF(C39=0,"",1000000*C39/TrRoad_act!C98)</f>
        <v>22222.222222222223</v>
      </c>
      <c r="D128" s="75">
        <f>IF(D39=0,"",1000000*D39/TrRoad_act!D98)</f>
        <v>22222.222222222223</v>
      </c>
      <c r="E128" s="75">
        <f>IF(E39=0,"",1000000*E39/TrRoad_act!E98)</f>
        <v>23262.679239598012</v>
      </c>
      <c r="F128" s="75">
        <f>IF(F39=0,"",1000000*F39/TrRoad_act!F98)</f>
        <v>22724.078261637209</v>
      </c>
      <c r="G128" s="75">
        <f>IF(G39=0,"",1000000*G39/TrRoad_act!G98)</f>
        <v>21603.906728491555</v>
      </c>
      <c r="H128" s="75">
        <f>IF(H39=0,"",1000000*H39/TrRoad_act!H98)</f>
        <v>19555.572566784151</v>
      </c>
      <c r="I128" s="75">
        <f>IF(I39=0,"",1000000*I39/TrRoad_act!I98)</f>
        <v>19923.097261641902</v>
      </c>
      <c r="J128" s="75">
        <f>IF(J39=0,"",1000000*J39/TrRoad_act!J98)</f>
        <v>20385.500896071255</v>
      </c>
      <c r="K128" s="75">
        <f>IF(K39=0,"",1000000*K39/TrRoad_act!K98)</f>
        <v>21030.72568822858</v>
      </c>
      <c r="L128" s="75">
        <f>IF(L39=0,"",1000000*L39/TrRoad_act!L98)</f>
        <v>22675.554571504916</v>
      </c>
      <c r="M128" s="75">
        <f>IF(M39=0,"",1000000*M39/TrRoad_act!M98)</f>
        <v>24932.766560164422</v>
      </c>
      <c r="N128" s="75">
        <f>IF(N39=0,"",1000000*N39/TrRoad_act!N98)</f>
        <v>25630.869955483893</v>
      </c>
      <c r="O128" s="75">
        <f>IF(O39=0,"",1000000*O39/TrRoad_act!O98)</f>
        <v>25087.610996453295</v>
      </c>
      <c r="P128" s="75">
        <f>IF(P39=0,"",1000000*P39/TrRoad_act!P98)</f>
        <v>24808.213587078044</v>
      </c>
      <c r="Q128" s="75">
        <f>IF(Q39=0,"",1000000*Q39/TrRoad_act!Q98)</f>
        <v>26966.763333124931</v>
      </c>
    </row>
    <row r="129" spans="1:17" ht="11.45" customHeight="1" x14ac:dyDescent="0.25">
      <c r="A129" s="62" t="s">
        <v>55</v>
      </c>
      <c r="B129" s="75">
        <f>IF(B41=0,"",1000000*B41/TrRoad_act!B99)</f>
        <v>18141.233076137785</v>
      </c>
      <c r="C129" s="75">
        <f>IF(C41=0,"",1000000*C41/TrRoad_act!C99)</f>
        <v>18203.944965878723</v>
      </c>
      <c r="D129" s="75">
        <f>IF(D41=0,"",1000000*D41/TrRoad_act!D99)</f>
        <v>17828.988990211612</v>
      </c>
      <c r="E129" s="75">
        <f>IF(E41=0,"",1000000*E41/TrRoad_act!E99)</f>
        <v>17821.901374894453</v>
      </c>
      <c r="F129" s="75">
        <f>IF(F41=0,"",1000000*F41/TrRoad_act!F99)</f>
        <v>17195.505569354245</v>
      </c>
      <c r="G129" s="75">
        <f>IF(G41=0,"",1000000*G41/TrRoad_act!G99)</f>
        <v>17156.233896930335</v>
      </c>
      <c r="H129" s="75">
        <f>IF(H41=0,"",1000000*H41/TrRoad_act!H99)</f>
        <v>17166.440883137115</v>
      </c>
      <c r="I129" s="75">
        <f>IF(I41=0,"",1000000*I41/TrRoad_act!I99)</f>
        <v>17226.157971320372</v>
      </c>
      <c r="J129" s="75">
        <f>IF(J41=0,"",1000000*J41/TrRoad_act!J99)</f>
        <v>17001.820463412951</v>
      </c>
      <c r="K129" s="75">
        <f>IF(K41=0,"",1000000*K41/TrRoad_act!K99)</f>
        <v>16574.078013038223</v>
      </c>
      <c r="L129" s="75">
        <f>IF(L41=0,"",1000000*L41/TrRoad_act!L99)</f>
        <v>15759.562679443246</v>
      </c>
      <c r="M129" s="75">
        <f>IF(M41=0,"",1000000*M41/TrRoad_act!M99)</f>
        <v>15673.706194179471</v>
      </c>
      <c r="N129" s="75">
        <f>IF(N41=0,"",1000000*N41/TrRoad_act!N99)</f>
        <v>15710.319030585893</v>
      </c>
      <c r="O129" s="75">
        <f>IF(O41=0,"",1000000*O41/TrRoad_act!O99)</f>
        <v>14557.716595916641</v>
      </c>
      <c r="P129" s="75">
        <f>IF(P41=0,"",1000000*P41/TrRoad_act!P99)</f>
        <v>14571.957141377798</v>
      </c>
      <c r="Q129" s="75">
        <f>IF(Q41=0,"",1000000*Q41/TrRoad_act!Q99)</f>
        <v>14583.475733685211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2108.759836557364</v>
      </c>
      <c r="C131" s="78">
        <f>IF(C43=0,"",1000000*C43/TrRoad_act!C101)</f>
        <v>2049.9287348016142</v>
      </c>
      <c r="D131" s="78">
        <f>IF(D43=0,"",1000000*D43/TrRoad_act!D101)</f>
        <v>2000.4273219061838</v>
      </c>
      <c r="E131" s="78">
        <f>IF(E43=0,"",1000000*E43/TrRoad_act!E101)</f>
        <v>1988.1814217521571</v>
      </c>
      <c r="F131" s="78">
        <f>IF(F43=0,"",1000000*F43/TrRoad_act!F101)</f>
        <v>2012.3197472621064</v>
      </c>
      <c r="G131" s="78">
        <f>IF(G43=0,"",1000000*G43/TrRoad_act!G101)</f>
        <v>1971.533052517497</v>
      </c>
      <c r="H131" s="78">
        <f>IF(H43=0,"",1000000*H43/TrRoad_act!H101)</f>
        <v>2023.729312826267</v>
      </c>
      <c r="I131" s="78">
        <f>IF(I43=0,"",1000000*I43/TrRoad_act!I101)</f>
        <v>2073.9024197131089</v>
      </c>
      <c r="J131" s="78">
        <f>IF(J43=0,"",1000000*J43/TrRoad_act!J101)</f>
        <v>2066.9627483725676</v>
      </c>
      <c r="K131" s="78">
        <f>IF(K43=0,"",1000000*K43/TrRoad_act!K101)</f>
        <v>1903.8498837872653</v>
      </c>
      <c r="L131" s="78">
        <f>IF(L43=0,"",1000000*L43/TrRoad_act!L101)</f>
        <v>1917.7010991617908</v>
      </c>
      <c r="M131" s="78">
        <f>IF(M43=0,"",1000000*M43/TrRoad_act!M101)</f>
        <v>1969.8021220128821</v>
      </c>
      <c r="N131" s="78">
        <f>IF(N43=0,"",1000000*N43/TrRoad_act!N101)</f>
        <v>1897.6975872325365</v>
      </c>
      <c r="O131" s="78">
        <f>IF(O43=0,"",1000000*O43/TrRoad_act!O101)</f>
        <v>1906.5804433509736</v>
      </c>
      <c r="P131" s="78">
        <f>IF(P43=0,"",1000000*P43/TrRoad_act!P101)</f>
        <v>1819.315229694143</v>
      </c>
      <c r="Q131" s="78">
        <f>IF(Q43=0,"",1000000*Q43/TrRoad_act!Q101)</f>
        <v>1851.8719920361573</v>
      </c>
    </row>
    <row r="132" spans="1:17" ht="11.45" customHeight="1" x14ac:dyDescent="0.25">
      <c r="A132" s="62" t="s">
        <v>59</v>
      </c>
      <c r="B132" s="77">
        <f>IF(B44=0,"",1000000*B44/TrRoad_act!B102)</f>
        <v>875.46434400074179</v>
      </c>
      <c r="C132" s="77">
        <f>IF(C44=0,"",1000000*C44/TrRoad_act!C102)</f>
        <v>870.5979801722259</v>
      </c>
      <c r="D132" s="77">
        <f>IF(D44=0,"",1000000*D44/TrRoad_act!D102)</f>
        <v>844.58914768863349</v>
      </c>
      <c r="E132" s="77">
        <f>IF(E44=0,"",1000000*E44/TrRoad_act!E102)</f>
        <v>834.7594352627201</v>
      </c>
      <c r="F132" s="77">
        <f>IF(F44=0,"",1000000*F44/TrRoad_act!F102)</f>
        <v>849.288839476313</v>
      </c>
      <c r="G132" s="77">
        <f>IF(G44=0,"",1000000*G44/TrRoad_act!G102)</f>
        <v>842.29174028448574</v>
      </c>
      <c r="H132" s="77">
        <f>IF(H44=0,"",1000000*H44/TrRoad_act!H102)</f>
        <v>850.61486572892693</v>
      </c>
      <c r="I132" s="77">
        <f>IF(I44=0,"",1000000*I44/TrRoad_act!I102)</f>
        <v>892.65216800518192</v>
      </c>
      <c r="J132" s="77">
        <f>IF(J44=0,"",1000000*J44/TrRoad_act!J102)</f>
        <v>905.17917164455991</v>
      </c>
      <c r="K132" s="77">
        <f>IF(K44=0,"",1000000*K44/TrRoad_act!K102)</f>
        <v>872.15367297883836</v>
      </c>
      <c r="L132" s="77">
        <f>IF(L44=0,"",1000000*L44/TrRoad_act!L102)</f>
        <v>868.17878798808636</v>
      </c>
      <c r="M132" s="77">
        <f>IF(M44=0,"",1000000*M44/TrRoad_act!M102)</f>
        <v>863.25379524667221</v>
      </c>
      <c r="N132" s="77">
        <f>IF(N44=0,"",1000000*N44/TrRoad_act!N102)</f>
        <v>847.39033700284801</v>
      </c>
      <c r="O132" s="77">
        <f>IF(O44=0,"",1000000*O44/TrRoad_act!O102)</f>
        <v>843.49679044062748</v>
      </c>
      <c r="P132" s="77">
        <f>IF(P44=0,"",1000000*P44/TrRoad_act!P102)</f>
        <v>846.29940707072058</v>
      </c>
      <c r="Q132" s="77">
        <f>IF(Q44=0,"",1000000*Q44/TrRoad_act!Q102)</f>
        <v>837.13819948207538</v>
      </c>
    </row>
    <row r="133" spans="1:17" ht="11.45" customHeight="1" x14ac:dyDescent="0.25">
      <c r="A133" s="62" t="s">
        <v>58</v>
      </c>
      <c r="B133" s="77">
        <f>IF(B46=0,"",1000000*B46/TrRoad_act!B103)</f>
        <v>2280.6088650779225</v>
      </c>
      <c r="C133" s="77">
        <f>IF(C46=0,"",1000000*C46/TrRoad_act!C103)</f>
        <v>2187.5681811148661</v>
      </c>
      <c r="D133" s="77">
        <f>IF(D46=0,"",1000000*D46/TrRoad_act!D103)</f>
        <v>2117.1996551601078</v>
      </c>
      <c r="E133" s="77">
        <f>IF(E46=0,"",1000000*E46/TrRoad_act!E103)</f>
        <v>2089.7409223561763</v>
      </c>
      <c r="F133" s="77">
        <f>IF(F46=0,"",1000000*F46/TrRoad_act!F103)</f>
        <v>2101.9512355822058</v>
      </c>
      <c r="G133" s="77">
        <f>IF(G46=0,"",1000000*G46/TrRoad_act!G103)</f>
        <v>2050.1001487945764</v>
      </c>
      <c r="H133" s="77">
        <f>IF(H46=0,"",1000000*H46/TrRoad_act!H103)</f>
        <v>2099.0279710345894</v>
      </c>
      <c r="I133" s="77">
        <f>IF(I46=0,"",1000000*I46/TrRoad_act!I103)</f>
        <v>2142.7402985085437</v>
      </c>
      <c r="J133" s="77">
        <f>IF(J46=0,"",1000000*J46/TrRoad_act!J103)</f>
        <v>2129.4419639970793</v>
      </c>
      <c r="K133" s="77">
        <f>IF(K46=0,"",1000000*K46/TrRoad_act!K103)</f>
        <v>1955.4129832476015</v>
      </c>
      <c r="L133" s="77">
        <f>IF(L46=0,"",1000000*L46/TrRoad_act!L103)</f>
        <v>1968.0234699285911</v>
      </c>
      <c r="M133" s="77">
        <f>IF(M46=0,"",1000000*M46/TrRoad_act!M103)</f>
        <v>2021.835213241349</v>
      </c>
      <c r="N133" s="77">
        <f>IF(N46=0,"",1000000*N46/TrRoad_act!N103)</f>
        <v>1945.5846370545544</v>
      </c>
      <c r="O133" s="77">
        <f>IF(O46=0,"",1000000*O46/TrRoad_act!O103)</f>
        <v>1953.1606802841163</v>
      </c>
      <c r="P133" s="77">
        <f>IF(P46=0,"",1000000*P46/TrRoad_act!P103)</f>
        <v>1860.9569624554215</v>
      </c>
      <c r="Q133" s="77">
        <f>IF(Q46=0,"",1000000*Q46/TrRoad_act!Q103)</f>
        <v>1895.2617369613081</v>
      </c>
    </row>
    <row r="134" spans="1:17" ht="11.45" customHeight="1" x14ac:dyDescent="0.25">
      <c r="A134" s="62" t="s">
        <v>57</v>
      </c>
      <c r="B134" s="77">
        <f>IF(B48=0,"",1000000*B48/TrRoad_act!B104)</f>
        <v>1456.6527800707956</v>
      </c>
      <c r="C134" s="77">
        <f>IF(C48=0,"",1000000*C48/TrRoad_act!C104)</f>
        <v>1446.881167062535</v>
      </c>
      <c r="D134" s="77">
        <f>IF(D48=0,"",1000000*D48/TrRoad_act!D104)</f>
        <v>1403.6484260061056</v>
      </c>
      <c r="E134" s="77">
        <f>IF(E48=0,"",1000000*E48/TrRoad_act!E104)</f>
        <v>1387.2688129116962</v>
      </c>
      <c r="F134" s="77">
        <f>IF(F48=0,"",1000000*F48/TrRoad_act!F104)</f>
        <v>1411.3465183196865</v>
      </c>
      <c r="G134" s="77">
        <f>IF(G48=0,"",1000000*G48/TrRoad_act!G104)</f>
        <v>1399.4915426875909</v>
      </c>
      <c r="H134" s="77">
        <f>IF(H48=0,"",1000000*H48/TrRoad_act!H104)</f>
        <v>1413.1723319740322</v>
      </c>
      <c r="I134" s="77">
        <f>IF(I48=0,"",1000000*I48/TrRoad_act!I104)</f>
        <v>1482.9496454312455</v>
      </c>
      <c r="J134" s="77">
        <f>IF(J48=0,"",1000000*J48/TrRoad_act!J104)</f>
        <v>1503.7581749147598</v>
      </c>
      <c r="K134" s="77">
        <f>IF(K48=0,"",1000000*K48/TrRoad_act!K104)</f>
        <v>1457.5403607624678</v>
      </c>
      <c r="L134" s="77">
        <f>IF(L48=0,"",1000000*L48/TrRoad_act!L104)</f>
        <v>1470.2983037550061</v>
      </c>
      <c r="M134" s="77">
        <f>IF(M48=0,"",1000000*M48/TrRoad_act!M104)</f>
        <v>1485.7641949924243</v>
      </c>
      <c r="N134" s="77">
        <f>IF(N48=0,"",1000000*N48/TrRoad_act!N104)</f>
        <v>1481.3245592521207</v>
      </c>
      <c r="O134" s="77">
        <f>IF(O48=0,"",1000000*O48/TrRoad_act!O104)</f>
        <v>1494.4613169002098</v>
      </c>
      <c r="P134" s="77">
        <f>IF(P48=0,"",1000000*P48/TrRoad_act!P104)</f>
        <v>1532.6364643376949</v>
      </c>
      <c r="Q134" s="77">
        <f>IF(Q48=0,"",1000000*Q48/TrRoad_act!Q104)</f>
        <v>1556.4919855524822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>
        <f>IF(E49=0,"",1000000*E49/TrRoad_act!E105)</f>
        <v>1521.3944305527596</v>
      </c>
      <c r="F135" s="77">
        <f>IF(F49=0,"",1000000*F49/TrRoad_act!F105)</f>
        <v>1521.7746867603466</v>
      </c>
      <c r="G135" s="77">
        <f>IF(G49=0,"",1000000*G49/TrRoad_act!G105)</f>
        <v>1479.5783315830222</v>
      </c>
      <c r="H135" s="77">
        <f>IF(H49=0,"",1000000*H49/TrRoad_act!H105)</f>
        <v>1464.6425984581476</v>
      </c>
      <c r="I135" s="77">
        <f>IF(I49=0,"",1000000*I49/TrRoad_act!I105)</f>
        <v>1490.4387724167013</v>
      </c>
      <c r="J135" s="77">
        <f>IF(J49=0,"",1000000*J49/TrRoad_act!J105)</f>
        <v>1511.3547939036125</v>
      </c>
      <c r="K135" s="77">
        <f>IF(K49=0,"",1000000*K49/TrRoad_act!K105)</f>
        <v>1386.0414378080986</v>
      </c>
      <c r="L135" s="77">
        <f>IF(L49=0,"",1000000*L49/TrRoad_act!L105)</f>
        <v>1363.5361147317844</v>
      </c>
      <c r="M135" s="77">
        <f>IF(M49=0,"",1000000*M49/TrRoad_act!M105)</f>
        <v>1335.8589579039078</v>
      </c>
      <c r="N135" s="77">
        <f>IF(N49=0,"",1000000*N49/TrRoad_act!N105)</f>
        <v>1271.9434999719754</v>
      </c>
      <c r="O135" s="77">
        <f>IF(O49=0,"",1000000*O49/TrRoad_act!O105)</f>
        <v>1250.1819130341903</v>
      </c>
      <c r="P135" s="77">
        <f>IF(P49=0,"",1000000*P49/TrRoad_act!P105)</f>
        <v>1249.6617476994936</v>
      </c>
      <c r="Q135" s="77">
        <f>IF(Q49=0,"",1000000*Q49/TrRoad_act!Q105)</f>
        <v>1252.3893622055057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>
        <f>IF(L51=0,"",1000000*L51/TrRoad_act!L106)</f>
        <v>548.88317319678515</v>
      </c>
      <c r="M136" s="77">
        <f>IF(M51=0,"",1000000*M51/TrRoad_act!M106)</f>
        <v>550.81907895012762</v>
      </c>
      <c r="N136" s="77">
        <f>IF(N51=0,"",1000000*N51/TrRoad_act!N106)</f>
        <v>553.83735502491697</v>
      </c>
      <c r="O136" s="77">
        <f>IF(O51=0,"",1000000*O51/TrRoad_act!O106)</f>
        <v>555.98163904328021</v>
      </c>
      <c r="P136" s="77">
        <f>IF(P51=0,"",1000000*P51/TrRoad_act!P106)</f>
        <v>560.0750958651272</v>
      </c>
      <c r="Q136" s="77">
        <f>IF(Q51=0,"",1000000*Q51/TrRoad_act!Q106)</f>
        <v>562.79427818212616</v>
      </c>
    </row>
    <row r="137" spans="1:17" ht="11.45" customHeight="1" x14ac:dyDescent="0.25">
      <c r="A137" s="19" t="s">
        <v>24</v>
      </c>
      <c r="B137" s="76">
        <f>IF(B52=0,"",1000000*B52/TrRoad_act!B107)</f>
        <v>22896.126768056482</v>
      </c>
      <c r="C137" s="76">
        <f>IF(C52=0,"",1000000*C52/TrRoad_act!C107)</f>
        <v>22696.02856413132</v>
      </c>
      <c r="D137" s="76">
        <f>IF(D52=0,"",1000000*D52/TrRoad_act!D107)</f>
        <v>23615.17001461369</v>
      </c>
      <c r="E137" s="76">
        <f>IF(E52=0,"",1000000*E52/TrRoad_act!E107)</f>
        <v>24804.236122005426</v>
      </c>
      <c r="F137" s="76">
        <f>IF(F52=0,"",1000000*F52/TrRoad_act!F107)</f>
        <v>28711.331120070416</v>
      </c>
      <c r="G137" s="76">
        <f>IF(G52=0,"",1000000*G52/TrRoad_act!G107)</f>
        <v>28784.838662608145</v>
      </c>
      <c r="H137" s="76">
        <f>IF(H52=0,"",1000000*H52/TrRoad_act!H107)</f>
        <v>31773.857687435702</v>
      </c>
      <c r="I137" s="76">
        <f>IF(I52=0,"",1000000*I52/TrRoad_act!I107)</f>
        <v>29095.552028323036</v>
      </c>
      <c r="J137" s="76">
        <f>IF(J52=0,"",1000000*J52/TrRoad_act!J107)</f>
        <v>29792.383811751624</v>
      </c>
      <c r="K137" s="76">
        <f>IF(K52=0,"",1000000*K52/TrRoad_act!K107)</f>
        <v>25711.341648841804</v>
      </c>
      <c r="L137" s="76">
        <f>IF(L52=0,"",1000000*L52/TrRoad_act!L107)</f>
        <v>25793.172650889712</v>
      </c>
      <c r="M137" s="76">
        <f>IF(M52=0,"",1000000*M52/TrRoad_act!M107)</f>
        <v>27628.92900116396</v>
      </c>
      <c r="N137" s="76">
        <f>IF(N52=0,"",1000000*N52/TrRoad_act!N107)</f>
        <v>24724.832577894151</v>
      </c>
      <c r="O137" s="76">
        <f>IF(O52=0,"",1000000*O52/TrRoad_act!O107)</f>
        <v>24409.635070535769</v>
      </c>
      <c r="P137" s="76">
        <f>IF(P52=0,"",1000000*P52/TrRoad_act!P107)</f>
        <v>20895.392512130136</v>
      </c>
      <c r="Q137" s="76">
        <f>IF(Q52=0,"",1000000*Q52/TrRoad_act!Q107)</f>
        <v>21481.391354205294</v>
      </c>
    </row>
    <row r="138" spans="1:17" ht="11.45" customHeight="1" x14ac:dyDescent="0.25">
      <c r="A138" s="17" t="s">
        <v>23</v>
      </c>
      <c r="B138" s="75">
        <f>IF(B53=0,"",1000000*B53/TrRoad_act!B108)</f>
        <v>20222.846247322628</v>
      </c>
      <c r="C138" s="75">
        <f>IF(C53=0,"",1000000*C53/TrRoad_act!C108)</f>
        <v>19364.642210648883</v>
      </c>
      <c r="D138" s="75">
        <f>IF(D53=0,"",1000000*D53/TrRoad_act!D108)</f>
        <v>20277.257127170327</v>
      </c>
      <c r="E138" s="75">
        <f>IF(E53=0,"",1000000*E53/TrRoad_act!E108)</f>
        <v>21398.535649829013</v>
      </c>
      <c r="F138" s="75">
        <f>IF(F53=0,"",1000000*F53/TrRoad_act!F108)</f>
        <v>24949.754972902214</v>
      </c>
      <c r="G138" s="75">
        <f>IF(G53=0,"",1000000*G53/TrRoad_act!G108)</f>
        <v>24373.433547640972</v>
      </c>
      <c r="H138" s="75">
        <f>IF(H53=0,"",1000000*H53/TrRoad_act!H108)</f>
        <v>25113.04310156198</v>
      </c>
      <c r="I138" s="75">
        <f>IF(I53=0,"",1000000*I53/TrRoad_act!I108)</f>
        <v>21888.810626225601</v>
      </c>
      <c r="J138" s="75">
        <f>IF(J53=0,"",1000000*J53/TrRoad_act!J108)</f>
        <v>22028.269022622153</v>
      </c>
      <c r="K138" s="75">
        <f>IF(K53=0,"",1000000*K53/TrRoad_act!K108)</f>
        <v>20206.454930850821</v>
      </c>
      <c r="L138" s="75">
        <f>IF(L53=0,"",1000000*L53/TrRoad_act!L108)</f>
        <v>17649.840866154806</v>
      </c>
      <c r="M138" s="75">
        <f>IF(M53=0,"",1000000*M53/TrRoad_act!M108)</f>
        <v>18728.032967980016</v>
      </c>
      <c r="N138" s="75">
        <f>IF(N53=0,"",1000000*N53/TrRoad_act!N108)</f>
        <v>17273.198255595813</v>
      </c>
      <c r="O138" s="75">
        <f>IF(O53=0,"",1000000*O53/TrRoad_act!O108)</f>
        <v>18033.831472531499</v>
      </c>
      <c r="P138" s="75">
        <f>IF(P53=0,"",1000000*P53/TrRoad_act!P108)</f>
        <v>18095.647230841249</v>
      </c>
      <c r="Q138" s="75">
        <f>IF(Q53=0,"",1000000*Q53/TrRoad_act!Q108)</f>
        <v>18409.840480283106</v>
      </c>
    </row>
    <row r="139" spans="1:17" ht="11.45" customHeight="1" x14ac:dyDescent="0.25">
      <c r="A139" s="15" t="s">
        <v>22</v>
      </c>
      <c r="B139" s="74">
        <f>IF(B55=0,"",1000000*B55/TrRoad_act!B109)</f>
        <v>47554.60132478673</v>
      </c>
      <c r="C139" s="74">
        <f>IF(C55=0,"",1000000*C55/TrRoad_act!C109)</f>
        <v>52440.868540069147</v>
      </c>
      <c r="D139" s="74">
        <f>IF(D55=0,"",1000000*D55/TrRoad_act!D109)</f>
        <v>51993.348772013145</v>
      </c>
      <c r="E139" s="74">
        <f>IF(E55=0,"",1000000*E55/TrRoad_act!E109)</f>
        <v>52673.745517475691</v>
      </c>
      <c r="F139" s="74">
        <f>IF(F55=0,"",1000000*F55/TrRoad_act!F109)</f>
        <v>50724.550700254593</v>
      </c>
      <c r="G139" s="74">
        <f>IF(G55=0,"",1000000*G55/TrRoad_act!G109)</f>
        <v>54307.132430863734</v>
      </c>
      <c r="H139" s="74">
        <f>IF(H55=0,"",1000000*H55/TrRoad_act!H109)</f>
        <v>67547.571544548249</v>
      </c>
      <c r="I139" s="74">
        <f>IF(I55=0,"",1000000*I55/TrRoad_act!I109)</f>
        <v>71220.067273659181</v>
      </c>
      <c r="J139" s="74">
        <f>IF(J55=0,"",1000000*J55/TrRoad_act!J109)</f>
        <v>74275.588778326535</v>
      </c>
      <c r="K139" s="74">
        <f>IF(K55=0,"",1000000*K55/TrRoad_act!K109)</f>
        <v>62062.214643709878</v>
      </c>
      <c r="L139" s="74">
        <f>IF(L55=0,"",1000000*L55/TrRoad_act!L109)</f>
        <v>76845.663746034275</v>
      </c>
      <c r="M139" s="74">
        <f>IF(M55=0,"",1000000*M55/TrRoad_act!M109)</f>
        <v>82955.784063102576</v>
      </c>
      <c r="N139" s="74">
        <f>IF(N55=0,"",1000000*N55/TrRoad_act!N109)</f>
        <v>72781.729354095412</v>
      </c>
      <c r="O139" s="74">
        <f>IF(O55=0,"",1000000*O55/TrRoad_act!O109)</f>
        <v>63595.924905906621</v>
      </c>
      <c r="P139" s="74">
        <f>IF(P55=0,"",1000000*P55/TrRoad_act!P109)</f>
        <v>37234.03836583942</v>
      </c>
      <c r="Q139" s="74">
        <f>IF(Q55=0,"",1000000*Q55/TrRoad_act!Q109)</f>
        <v>39360.090109043005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0.60830139648218962</v>
      </c>
      <c r="C142" s="56">
        <f t="shared" si="12"/>
        <v>0.59775626515426572</v>
      </c>
      <c r="D142" s="56">
        <f t="shared" si="12"/>
        <v>0.5915260475878853</v>
      </c>
      <c r="E142" s="56">
        <f t="shared" si="12"/>
        <v>0.58315478146771615</v>
      </c>
      <c r="F142" s="56">
        <f t="shared" si="12"/>
        <v>0.58029375814141593</v>
      </c>
      <c r="G142" s="56">
        <f t="shared" si="12"/>
        <v>0.57429056840229675</v>
      </c>
      <c r="H142" s="56">
        <f t="shared" si="12"/>
        <v>0.56291924175489261</v>
      </c>
      <c r="I142" s="56">
        <f t="shared" si="12"/>
        <v>0.5643107356285777</v>
      </c>
      <c r="J142" s="56">
        <f t="shared" si="12"/>
        <v>0.55828118187484821</v>
      </c>
      <c r="K142" s="56">
        <f t="shared" si="12"/>
        <v>0.58236752035842221</v>
      </c>
      <c r="L142" s="56">
        <f t="shared" si="12"/>
        <v>0.58071719284037915</v>
      </c>
      <c r="M142" s="56">
        <f t="shared" si="12"/>
        <v>0.56949296630913115</v>
      </c>
      <c r="N142" s="56">
        <f t="shared" si="12"/>
        <v>0.58747744037510574</v>
      </c>
      <c r="O142" s="56">
        <f t="shared" si="12"/>
        <v>0.5868035101636071</v>
      </c>
      <c r="P142" s="56">
        <f t="shared" si="12"/>
        <v>0.61297447267723104</v>
      </c>
      <c r="Q142" s="56">
        <f t="shared" si="12"/>
        <v>0.6047720996964433</v>
      </c>
    </row>
    <row r="143" spans="1:17" ht="11.45" customHeight="1" x14ac:dyDescent="0.25">
      <c r="A143" s="55" t="s">
        <v>30</v>
      </c>
      <c r="B143" s="54">
        <f t="shared" ref="B143:Q143" si="13">IF(B19=0,0,B19/B$17)</f>
        <v>1.2524116752449002E-2</v>
      </c>
      <c r="C143" s="54">
        <f t="shared" si="13"/>
        <v>1.2865567280260283E-2</v>
      </c>
      <c r="D143" s="54">
        <f t="shared" si="13"/>
        <v>1.2920855294147743E-2</v>
      </c>
      <c r="E143" s="54">
        <f t="shared" si="13"/>
        <v>1.2706038196197977E-2</v>
      </c>
      <c r="F143" s="54">
        <f t="shared" si="13"/>
        <v>1.181314567306538E-2</v>
      </c>
      <c r="G143" s="54">
        <f t="shared" si="13"/>
        <v>1.204728776689289E-2</v>
      </c>
      <c r="H143" s="54">
        <f t="shared" si="13"/>
        <v>1.226826049568926E-2</v>
      </c>
      <c r="I143" s="54">
        <f t="shared" si="13"/>
        <v>1.3292270921394105E-2</v>
      </c>
      <c r="J143" s="54">
        <f t="shared" si="13"/>
        <v>1.4112649374746903E-2</v>
      </c>
      <c r="K143" s="54">
        <f t="shared" si="13"/>
        <v>1.5079708848608514E-2</v>
      </c>
      <c r="L143" s="54">
        <f t="shared" si="13"/>
        <v>1.5243922041948608E-2</v>
      </c>
      <c r="M143" s="54">
        <f t="shared" si="13"/>
        <v>1.5296019588640429E-2</v>
      </c>
      <c r="N143" s="54">
        <f t="shared" si="13"/>
        <v>1.5341355489081424E-2</v>
      </c>
      <c r="O143" s="54">
        <f t="shared" si="13"/>
        <v>1.5272240359108834E-2</v>
      </c>
      <c r="P143" s="54">
        <f t="shared" si="13"/>
        <v>1.5624527377115213E-2</v>
      </c>
      <c r="Q143" s="54">
        <f t="shared" si="13"/>
        <v>1.5632267657219628E-2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0.56091095492825782</v>
      </c>
      <c r="C144" s="50">
        <f t="shared" si="14"/>
        <v>0.55105265372534595</v>
      </c>
      <c r="D144" s="50">
        <f t="shared" si="14"/>
        <v>0.5457420959316307</v>
      </c>
      <c r="E144" s="50">
        <f t="shared" si="14"/>
        <v>0.53882813834507859</v>
      </c>
      <c r="F144" s="50">
        <f t="shared" si="14"/>
        <v>0.53796133667875812</v>
      </c>
      <c r="G144" s="50">
        <f t="shared" si="14"/>
        <v>0.53196842302591496</v>
      </c>
      <c r="H144" s="50">
        <f t="shared" si="14"/>
        <v>0.52156798098306789</v>
      </c>
      <c r="I144" s="50">
        <f t="shared" si="14"/>
        <v>0.52226597288437282</v>
      </c>
      <c r="J144" s="50">
        <f t="shared" si="14"/>
        <v>0.51468491450604514</v>
      </c>
      <c r="K144" s="50">
        <f t="shared" si="14"/>
        <v>0.53584453745969041</v>
      </c>
      <c r="L144" s="50">
        <f t="shared" si="14"/>
        <v>0.53255766739781774</v>
      </c>
      <c r="M144" s="50">
        <f t="shared" si="14"/>
        <v>0.52222248942087335</v>
      </c>
      <c r="N144" s="50">
        <f t="shared" si="14"/>
        <v>0.53948973027725633</v>
      </c>
      <c r="O144" s="50">
        <f t="shared" si="14"/>
        <v>0.53920291279317978</v>
      </c>
      <c r="P144" s="50">
        <f t="shared" si="14"/>
        <v>0.5641817041939714</v>
      </c>
      <c r="Q144" s="50">
        <f t="shared" si="14"/>
        <v>0.55675498948166313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0.3877377230600198</v>
      </c>
      <c r="C145" s="52">
        <f t="shared" si="15"/>
        <v>0.39403681448709743</v>
      </c>
      <c r="D145" s="52">
        <f t="shared" si="15"/>
        <v>0.39001930931567191</v>
      </c>
      <c r="E145" s="52">
        <f t="shared" si="15"/>
        <v>0.38595559954983916</v>
      </c>
      <c r="F145" s="52">
        <f t="shared" si="15"/>
        <v>0.37693000396138565</v>
      </c>
      <c r="G145" s="52">
        <f t="shared" si="15"/>
        <v>0.37165409178965503</v>
      </c>
      <c r="H145" s="52">
        <f t="shared" si="15"/>
        <v>0.3664074690989591</v>
      </c>
      <c r="I145" s="52">
        <f t="shared" si="15"/>
        <v>0.36250880676893305</v>
      </c>
      <c r="J145" s="52">
        <f t="shared" si="15"/>
        <v>0.35792785082232453</v>
      </c>
      <c r="K145" s="52">
        <f t="shared" si="15"/>
        <v>0.36847566931545139</v>
      </c>
      <c r="L145" s="52">
        <f t="shared" si="15"/>
        <v>0.36803616989372101</v>
      </c>
      <c r="M145" s="52">
        <f t="shared" si="15"/>
        <v>0.36945716002649204</v>
      </c>
      <c r="N145" s="52">
        <f t="shared" si="15"/>
        <v>0.36814280946219924</v>
      </c>
      <c r="O145" s="52">
        <f t="shared" si="15"/>
        <v>0.36945645753187817</v>
      </c>
      <c r="P145" s="52">
        <f t="shared" si="15"/>
        <v>0.38213019454091951</v>
      </c>
      <c r="Q145" s="52">
        <f t="shared" si="15"/>
        <v>0.38559931937572894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0.11886602045547928</v>
      </c>
      <c r="C146" s="52">
        <f t="shared" si="16"/>
        <v>0.10723777510652699</v>
      </c>
      <c r="D146" s="52">
        <f t="shared" si="16"/>
        <v>0.10862974260380509</v>
      </c>
      <c r="E146" s="52">
        <f t="shared" si="16"/>
        <v>0.11262929311883954</v>
      </c>
      <c r="F146" s="52">
        <f t="shared" si="16"/>
        <v>0.12158788782566518</v>
      </c>
      <c r="G146" s="52">
        <f t="shared" si="16"/>
        <v>0.12262662591001823</v>
      </c>
      <c r="H146" s="52">
        <f t="shared" si="16"/>
        <v>0.11982411768239515</v>
      </c>
      <c r="I146" s="52">
        <f t="shared" si="16"/>
        <v>0.13042128946842596</v>
      </c>
      <c r="J146" s="52">
        <f t="shared" si="16"/>
        <v>0.12712466829333804</v>
      </c>
      <c r="K146" s="52">
        <f t="shared" si="16"/>
        <v>0.13668561319027339</v>
      </c>
      <c r="L146" s="52">
        <f t="shared" si="16"/>
        <v>0.13596805374091941</v>
      </c>
      <c r="M146" s="52">
        <f t="shared" si="16"/>
        <v>0.12739146433019982</v>
      </c>
      <c r="N146" s="52">
        <f t="shared" si="16"/>
        <v>0.14514431411888079</v>
      </c>
      <c r="O146" s="52">
        <f t="shared" si="16"/>
        <v>0.14417774293366284</v>
      </c>
      <c r="P146" s="52">
        <f t="shared" si="16"/>
        <v>0.16005904776557314</v>
      </c>
      <c r="Q146" s="52">
        <f t="shared" si="16"/>
        <v>0.15034044666227778</v>
      </c>
    </row>
    <row r="147" spans="1:17" ht="11.45" customHeight="1" x14ac:dyDescent="0.25">
      <c r="A147" s="53" t="s">
        <v>57</v>
      </c>
      <c r="B147" s="52">
        <f t="shared" ref="B147:Q147" si="17">IF(B26=0,0,B26/B$17)</f>
        <v>5.4307211412758766E-2</v>
      </c>
      <c r="C147" s="52">
        <f t="shared" si="17"/>
        <v>4.9778064131721526E-2</v>
      </c>
      <c r="D147" s="52">
        <f t="shared" si="17"/>
        <v>4.7093044012153751E-2</v>
      </c>
      <c r="E147" s="52">
        <f t="shared" si="17"/>
        <v>4.0243245676399884E-2</v>
      </c>
      <c r="F147" s="52">
        <f t="shared" si="17"/>
        <v>3.9443444891707279E-2</v>
      </c>
      <c r="G147" s="52">
        <f t="shared" si="17"/>
        <v>3.7687705326241661E-2</v>
      </c>
      <c r="H147" s="52">
        <f t="shared" si="17"/>
        <v>3.533639420171366E-2</v>
      </c>
      <c r="I147" s="52">
        <f t="shared" si="17"/>
        <v>2.9335876647013762E-2</v>
      </c>
      <c r="J147" s="52">
        <f t="shared" si="17"/>
        <v>2.9632395390382531E-2</v>
      </c>
      <c r="K147" s="52">
        <f t="shared" si="17"/>
        <v>3.0683254953965539E-2</v>
      </c>
      <c r="L147" s="52">
        <f t="shared" si="17"/>
        <v>2.8532737405582233E-2</v>
      </c>
      <c r="M147" s="52">
        <f t="shared" si="17"/>
        <v>2.5254616202932935E-2</v>
      </c>
      <c r="N147" s="52">
        <f t="shared" si="17"/>
        <v>2.5862077140900937E-2</v>
      </c>
      <c r="O147" s="52">
        <f t="shared" si="17"/>
        <v>2.4908402986566273E-2</v>
      </c>
      <c r="P147" s="52">
        <f t="shared" si="17"/>
        <v>1.9886257466796793E-2</v>
      </c>
      <c r="Q147" s="52">
        <f t="shared" si="17"/>
        <v>1.7297393305394787E-2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1.8586406635647702E-5</v>
      </c>
      <c r="M148" s="52">
        <f t="shared" si="18"/>
        <v>8.3573339419920251E-5</v>
      </c>
      <c r="N148" s="52">
        <f t="shared" si="18"/>
        <v>1.5396374027466876E-4</v>
      </c>
      <c r="O148" s="52">
        <f t="shared" si="18"/>
        <v>2.0124612584611963E-4</v>
      </c>
      <c r="P148" s="52">
        <f t="shared" si="18"/>
        <v>5.1356735096254205E-4</v>
      </c>
      <c r="Q148" s="52">
        <f t="shared" si="18"/>
        <v>5.5745487911564539E-4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1.1736495800624971E-4</v>
      </c>
      <c r="O149" s="52">
        <f t="shared" si="19"/>
        <v>2.7688306238745058E-4</v>
      </c>
      <c r="P149" s="52">
        <f t="shared" si="19"/>
        <v>1.2380871606589882E-3</v>
      </c>
      <c r="Q149" s="52">
        <f t="shared" si="19"/>
        <v>2.4576826978528329E-3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2.1199509593324368E-6</v>
      </c>
      <c r="M150" s="52">
        <f t="shared" si="20"/>
        <v>3.5675521828598859E-5</v>
      </c>
      <c r="N150" s="52">
        <f t="shared" si="20"/>
        <v>6.9200856994480699E-5</v>
      </c>
      <c r="O150" s="52">
        <f t="shared" si="20"/>
        <v>1.8218015283885054E-4</v>
      </c>
      <c r="P150" s="52">
        <f t="shared" si="20"/>
        <v>3.5454990906044309E-4</v>
      </c>
      <c r="Q150" s="52">
        <f t="shared" si="20"/>
        <v>5.0269256129312006E-4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3.4866324801482787E-2</v>
      </c>
      <c r="C151" s="50">
        <f t="shared" si="21"/>
        <v>3.3838044148659596E-2</v>
      </c>
      <c r="D151" s="50">
        <f t="shared" si="21"/>
        <v>3.2863096362106707E-2</v>
      </c>
      <c r="E151" s="50">
        <f t="shared" si="21"/>
        <v>3.1620604926439651E-2</v>
      </c>
      <c r="F151" s="50">
        <f t="shared" si="21"/>
        <v>3.0519275789592362E-2</v>
      </c>
      <c r="G151" s="50">
        <f t="shared" si="21"/>
        <v>3.0274857609488927E-2</v>
      </c>
      <c r="H151" s="50">
        <f t="shared" si="21"/>
        <v>2.9083000276135463E-2</v>
      </c>
      <c r="I151" s="50">
        <f t="shared" si="21"/>
        <v>2.8752491822810863E-2</v>
      </c>
      <c r="J151" s="50">
        <f t="shared" si="21"/>
        <v>2.9483617994056105E-2</v>
      </c>
      <c r="K151" s="50">
        <f t="shared" si="21"/>
        <v>3.1443274050123329E-2</v>
      </c>
      <c r="L151" s="50">
        <f t="shared" si="21"/>
        <v>3.2915603400612767E-2</v>
      </c>
      <c r="M151" s="50">
        <f t="shared" si="21"/>
        <v>3.1974457299617356E-2</v>
      </c>
      <c r="N151" s="50">
        <f t="shared" si="21"/>
        <v>3.2646354608767969E-2</v>
      </c>
      <c r="O151" s="50">
        <f t="shared" si="21"/>
        <v>3.2328357011318525E-2</v>
      </c>
      <c r="P151" s="50">
        <f t="shared" si="21"/>
        <v>3.3168241106144448E-2</v>
      </c>
      <c r="Q151" s="50">
        <f t="shared" si="21"/>
        <v>3.2384842557560516E-2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1.3296372225174082E-5</v>
      </c>
      <c r="C152" s="52">
        <f t="shared" si="22"/>
        <v>1.5792725168376361E-5</v>
      </c>
      <c r="D152" s="52">
        <f t="shared" si="22"/>
        <v>1.8159312945437546E-5</v>
      </c>
      <c r="E152" s="52">
        <f t="shared" si="22"/>
        <v>1.9977076581820511E-5</v>
      </c>
      <c r="F152" s="52">
        <f t="shared" si="22"/>
        <v>1.8392381273944294E-5</v>
      </c>
      <c r="G152" s="52">
        <f t="shared" si="22"/>
        <v>1.9696094235879092E-5</v>
      </c>
      <c r="H152" s="52">
        <f t="shared" si="22"/>
        <v>1.9841508787662732E-5</v>
      </c>
      <c r="I152" s="52">
        <f t="shared" si="22"/>
        <v>2.1121641043893928E-5</v>
      </c>
      <c r="J152" s="52">
        <f t="shared" si="22"/>
        <v>2.1099863827353763E-5</v>
      </c>
      <c r="K152" s="52">
        <f t="shared" si="22"/>
        <v>2.2575148408835026E-5</v>
      </c>
      <c r="L152" s="52">
        <f t="shared" si="22"/>
        <v>2.4418096731733486E-5</v>
      </c>
      <c r="M152" s="52">
        <f t="shared" si="22"/>
        <v>1.9639420641217404E-5</v>
      </c>
      <c r="N152" s="52">
        <f t="shared" si="22"/>
        <v>1.1671325019681222E-5</v>
      </c>
      <c r="O152" s="52">
        <f t="shared" si="22"/>
        <v>1.0438667994805997E-5</v>
      </c>
      <c r="P152" s="52">
        <f t="shared" si="22"/>
        <v>1.0378650097227581E-5</v>
      </c>
      <c r="Q152" s="52">
        <f t="shared" si="22"/>
        <v>9.5401767698696975E-6</v>
      </c>
    </row>
    <row r="153" spans="1:17" ht="11.45" customHeight="1" x14ac:dyDescent="0.25">
      <c r="A153" s="53" t="s">
        <v>58</v>
      </c>
      <c r="B153" s="52">
        <f t="shared" ref="B153:Q153" si="23">IF(B36=0,0,B36/B$17)</f>
        <v>3.4515809276424635E-2</v>
      </c>
      <c r="C153" s="52">
        <f t="shared" si="23"/>
        <v>3.3506389453190386E-2</v>
      </c>
      <c r="D153" s="52">
        <f t="shared" si="23"/>
        <v>3.2535852783485399E-2</v>
      </c>
      <c r="E153" s="52">
        <f t="shared" si="23"/>
        <v>3.1326786963863762E-2</v>
      </c>
      <c r="F153" s="52">
        <f t="shared" si="23"/>
        <v>3.0243033190931124E-2</v>
      </c>
      <c r="G153" s="52">
        <f t="shared" si="23"/>
        <v>2.9955719228885989E-2</v>
      </c>
      <c r="H153" s="52">
        <f t="shared" si="23"/>
        <v>2.8751157740096796E-2</v>
      </c>
      <c r="I153" s="52">
        <f t="shared" si="23"/>
        <v>2.8401630745408392E-2</v>
      </c>
      <c r="J153" s="52">
        <f t="shared" si="23"/>
        <v>2.906448873043424E-2</v>
      </c>
      <c r="K153" s="52">
        <f t="shared" si="23"/>
        <v>3.0751696955667093E-2</v>
      </c>
      <c r="L153" s="52">
        <f t="shared" si="23"/>
        <v>3.1971919013703526E-2</v>
      </c>
      <c r="M153" s="52">
        <f t="shared" si="23"/>
        <v>3.0446868220135336E-2</v>
      </c>
      <c r="N153" s="52">
        <f t="shared" si="23"/>
        <v>3.0557026102173153E-2</v>
      </c>
      <c r="O153" s="52">
        <f t="shared" si="23"/>
        <v>3.0075641494969801E-2</v>
      </c>
      <c r="P153" s="52">
        <f t="shared" si="23"/>
        <v>3.0673412669627496E-2</v>
      </c>
      <c r="Q153" s="52">
        <f t="shared" si="23"/>
        <v>2.9383979211419723E-2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2.3640892301947288E-4</v>
      </c>
      <c r="C154" s="52">
        <f t="shared" si="24"/>
        <v>2.2055147743371421E-4</v>
      </c>
      <c r="D154" s="52">
        <f t="shared" si="24"/>
        <v>1.8885450544234511E-4</v>
      </c>
      <c r="E154" s="52">
        <f t="shared" si="24"/>
        <v>1.6954832529941563E-4</v>
      </c>
      <c r="F154" s="52">
        <f t="shared" si="24"/>
        <v>1.4333561748817368E-4</v>
      </c>
      <c r="G154" s="52">
        <f t="shared" si="24"/>
        <v>1.7629507594836658E-4</v>
      </c>
      <c r="H154" s="52">
        <f t="shared" si="24"/>
        <v>1.411672345693572E-4</v>
      </c>
      <c r="I154" s="52">
        <f t="shared" si="24"/>
        <v>1.2612471046615417E-4</v>
      </c>
      <c r="J154" s="52">
        <f t="shared" si="24"/>
        <v>1.2547625311479531E-4</v>
      </c>
      <c r="K154" s="52">
        <f t="shared" si="24"/>
        <v>1.2299432761170889E-4</v>
      </c>
      <c r="L154" s="52">
        <f t="shared" si="24"/>
        <v>1.2414990434554723E-4</v>
      </c>
      <c r="M154" s="52">
        <f t="shared" si="24"/>
        <v>1.1893772800169767E-4</v>
      </c>
      <c r="N154" s="52">
        <f t="shared" si="24"/>
        <v>1.2111928098972859E-4</v>
      </c>
      <c r="O154" s="52">
        <f t="shared" si="24"/>
        <v>1.2429584696341012E-4</v>
      </c>
      <c r="P154" s="52">
        <f t="shared" si="24"/>
        <v>1.3082108625838847E-4</v>
      </c>
      <c r="Q154" s="52">
        <f t="shared" si="24"/>
        <v>1.3462056228685297E-4</v>
      </c>
    </row>
    <row r="155" spans="1:17" ht="11.45" customHeight="1" x14ac:dyDescent="0.25">
      <c r="A155" s="53" t="s">
        <v>56</v>
      </c>
      <c r="B155" s="52">
        <f t="shared" ref="B155:Q155" si="25">IF(B39=0,0,B39/B$17)</f>
        <v>1.375410675497204E-5</v>
      </c>
      <c r="C155" s="52">
        <f t="shared" si="25"/>
        <v>1.9043558174646942E-5</v>
      </c>
      <c r="D155" s="52">
        <f t="shared" si="25"/>
        <v>3.7238704241684145E-5</v>
      </c>
      <c r="E155" s="52">
        <f t="shared" si="25"/>
        <v>3.4094394954114602E-5</v>
      </c>
      <c r="F155" s="52">
        <f t="shared" si="25"/>
        <v>3.0749182977875832E-5</v>
      </c>
      <c r="G155" s="52">
        <f t="shared" si="25"/>
        <v>3.6863984988005455E-5</v>
      </c>
      <c r="H155" s="52">
        <f t="shared" si="25"/>
        <v>8.5385960849778753E-5</v>
      </c>
      <c r="I155" s="52">
        <f t="shared" si="25"/>
        <v>1.1805357054303921E-4</v>
      </c>
      <c r="J155" s="52">
        <f t="shared" si="25"/>
        <v>2.0326765142920667E-4</v>
      </c>
      <c r="K155" s="52">
        <f t="shared" si="25"/>
        <v>4.6111508748226634E-4</v>
      </c>
      <c r="L155" s="52">
        <f t="shared" si="25"/>
        <v>6.6777118438934261E-4</v>
      </c>
      <c r="M155" s="52">
        <f t="shared" si="25"/>
        <v>1.2692566918418573E-3</v>
      </c>
      <c r="N155" s="52">
        <f t="shared" si="25"/>
        <v>1.8299681122297161E-3</v>
      </c>
      <c r="O155" s="52">
        <f t="shared" si="25"/>
        <v>2.0374042784248063E-3</v>
      </c>
      <c r="P155" s="52">
        <f t="shared" si="25"/>
        <v>2.2718957554957279E-3</v>
      </c>
      <c r="Q155" s="52">
        <f t="shared" si="25"/>
        <v>2.7814918406663322E-3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8.7056123058534447E-5</v>
      </c>
      <c r="C156" s="52">
        <f t="shared" si="26"/>
        <v>7.6266934692472216E-5</v>
      </c>
      <c r="D156" s="52">
        <f t="shared" si="26"/>
        <v>8.2991055991841621E-5</v>
      </c>
      <c r="E156" s="52">
        <f t="shared" si="26"/>
        <v>7.019816574053689E-5</v>
      </c>
      <c r="F156" s="52">
        <f t="shared" si="26"/>
        <v>8.3765416921241598E-5</v>
      </c>
      <c r="G156" s="52">
        <f t="shared" si="26"/>
        <v>8.6283225430684401E-5</v>
      </c>
      <c r="H156" s="52">
        <f t="shared" si="26"/>
        <v>8.5447831831867273E-5</v>
      </c>
      <c r="I156" s="52">
        <f t="shared" si="26"/>
        <v>8.5561155349385756E-5</v>
      </c>
      <c r="J156" s="52">
        <f t="shared" si="26"/>
        <v>6.9285495250501672E-5</v>
      </c>
      <c r="K156" s="52">
        <f t="shared" si="26"/>
        <v>8.4892530953419821E-5</v>
      </c>
      <c r="L156" s="52">
        <f t="shared" si="26"/>
        <v>1.2734520144261818E-4</v>
      </c>
      <c r="M156" s="52">
        <f t="shared" si="26"/>
        <v>1.1975523899724571E-4</v>
      </c>
      <c r="N156" s="52">
        <f t="shared" si="26"/>
        <v>1.2656978835568858E-4</v>
      </c>
      <c r="O156" s="52">
        <f t="shared" si="26"/>
        <v>8.0576722965700973E-5</v>
      </c>
      <c r="P156" s="52">
        <f t="shared" si="26"/>
        <v>8.1732944665604553E-5</v>
      </c>
      <c r="Q156" s="52">
        <f t="shared" si="26"/>
        <v>7.5210766417736614E-5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0.39169860351781038</v>
      </c>
      <c r="C157" s="56">
        <f t="shared" si="27"/>
        <v>0.40224373484573417</v>
      </c>
      <c r="D157" s="56">
        <f t="shared" si="27"/>
        <v>0.40847395241211476</v>
      </c>
      <c r="E157" s="56">
        <f t="shared" si="27"/>
        <v>0.4168452185322839</v>
      </c>
      <c r="F157" s="56">
        <f t="shared" si="27"/>
        <v>0.41970624185858418</v>
      </c>
      <c r="G157" s="56">
        <f t="shared" si="27"/>
        <v>0.42570943159770336</v>
      </c>
      <c r="H157" s="56">
        <f t="shared" si="27"/>
        <v>0.43708075824510745</v>
      </c>
      <c r="I157" s="56">
        <f t="shared" si="27"/>
        <v>0.43568926437142236</v>
      </c>
      <c r="J157" s="56">
        <f t="shared" si="27"/>
        <v>0.44171881812515185</v>
      </c>
      <c r="K157" s="56">
        <f t="shared" si="27"/>
        <v>0.41763247964157768</v>
      </c>
      <c r="L157" s="56">
        <f t="shared" si="27"/>
        <v>0.41928280715962074</v>
      </c>
      <c r="M157" s="56">
        <f t="shared" si="27"/>
        <v>0.43050703369086879</v>
      </c>
      <c r="N157" s="56">
        <f t="shared" si="27"/>
        <v>0.41252255962489437</v>
      </c>
      <c r="O157" s="56">
        <f t="shared" si="27"/>
        <v>0.41319648983639284</v>
      </c>
      <c r="P157" s="56">
        <f t="shared" si="27"/>
        <v>0.3870255273227689</v>
      </c>
      <c r="Q157" s="56">
        <f t="shared" si="27"/>
        <v>0.3952279003035567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0.14089095276425276</v>
      </c>
      <c r="C158" s="54">
        <f t="shared" si="28"/>
        <v>0.14751967980541436</v>
      </c>
      <c r="D158" s="54">
        <f t="shared" si="28"/>
        <v>0.1485385654666917</v>
      </c>
      <c r="E158" s="54">
        <f t="shared" si="28"/>
        <v>0.15220008077073585</v>
      </c>
      <c r="F158" s="54">
        <f t="shared" si="28"/>
        <v>0.15734334836619582</v>
      </c>
      <c r="G158" s="54">
        <f t="shared" si="28"/>
        <v>0.15819513809859109</v>
      </c>
      <c r="H158" s="54">
        <f t="shared" si="28"/>
        <v>0.15250920705027332</v>
      </c>
      <c r="I158" s="54">
        <f t="shared" si="28"/>
        <v>0.15349256579195322</v>
      </c>
      <c r="J158" s="54">
        <f t="shared" si="28"/>
        <v>0.15454024222703958</v>
      </c>
      <c r="K158" s="54">
        <f t="shared" si="28"/>
        <v>0.14989471750424524</v>
      </c>
      <c r="L158" s="54">
        <f t="shared" si="28"/>
        <v>0.15020005276841075</v>
      </c>
      <c r="M158" s="54">
        <f t="shared" si="28"/>
        <v>0.15072184608946843</v>
      </c>
      <c r="N158" s="54">
        <f t="shared" si="28"/>
        <v>0.14931417613338185</v>
      </c>
      <c r="O158" s="54">
        <f t="shared" si="28"/>
        <v>0.15140142508290719</v>
      </c>
      <c r="P158" s="54">
        <f t="shared" si="28"/>
        <v>0.15124191991474331</v>
      </c>
      <c r="Q158" s="54">
        <f t="shared" si="28"/>
        <v>0.15261346539129919</v>
      </c>
    </row>
    <row r="159" spans="1:17" ht="11.45" customHeight="1" x14ac:dyDescent="0.25">
      <c r="A159" s="53" t="s">
        <v>59</v>
      </c>
      <c r="B159" s="52">
        <f t="shared" ref="B159:Q159" si="29">IF(B44=0,0,B44/B$17)</f>
        <v>6.0021375968059383E-3</v>
      </c>
      <c r="C159" s="52">
        <f t="shared" si="29"/>
        <v>5.4514341360004225E-3</v>
      </c>
      <c r="D159" s="52">
        <f t="shared" si="29"/>
        <v>4.7225857893258266E-3</v>
      </c>
      <c r="E159" s="52">
        <f t="shared" si="29"/>
        <v>4.1928238467413403E-3</v>
      </c>
      <c r="F159" s="52">
        <f t="shared" si="29"/>
        <v>3.8242170898321014E-3</v>
      </c>
      <c r="G159" s="52">
        <f t="shared" si="29"/>
        <v>3.6204345134293169E-3</v>
      </c>
      <c r="H159" s="52">
        <f t="shared" si="29"/>
        <v>3.1524197502697643E-3</v>
      </c>
      <c r="I159" s="52">
        <f t="shared" si="29"/>
        <v>2.936615530313884E-3</v>
      </c>
      <c r="J159" s="52">
        <f t="shared" si="29"/>
        <v>2.7692451738934231E-3</v>
      </c>
      <c r="K159" s="52">
        <f t="shared" si="29"/>
        <v>2.6364178811719226E-3</v>
      </c>
      <c r="L159" s="52">
        <f t="shared" si="29"/>
        <v>2.4760188333744272E-3</v>
      </c>
      <c r="M159" s="52">
        <f t="shared" si="29"/>
        <v>2.3042023682872869E-3</v>
      </c>
      <c r="N159" s="52">
        <f t="shared" si="29"/>
        <v>2.2423094297137625E-3</v>
      </c>
      <c r="O159" s="52">
        <f t="shared" si="29"/>
        <v>2.1117198164510246E-3</v>
      </c>
      <c r="P159" s="52">
        <f t="shared" si="29"/>
        <v>2.1903580515931641E-3</v>
      </c>
      <c r="Q159" s="52">
        <f t="shared" si="29"/>
        <v>2.1198133493426142E-3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0.13162174331768553</v>
      </c>
      <c r="C160" s="52">
        <f t="shared" si="30"/>
        <v>0.13882847390114092</v>
      </c>
      <c r="D160" s="52">
        <f t="shared" si="30"/>
        <v>0.14075739778380914</v>
      </c>
      <c r="E160" s="52">
        <f t="shared" si="30"/>
        <v>0.14509897775292216</v>
      </c>
      <c r="F160" s="52">
        <f t="shared" si="30"/>
        <v>0.15071680353007533</v>
      </c>
      <c r="G160" s="52">
        <f t="shared" si="30"/>
        <v>0.15217626897506015</v>
      </c>
      <c r="H160" s="52">
        <f t="shared" si="30"/>
        <v>0.1471946888057632</v>
      </c>
      <c r="I160" s="52">
        <f t="shared" si="30"/>
        <v>0.14834707395371177</v>
      </c>
      <c r="J160" s="52">
        <f t="shared" si="30"/>
        <v>0.14954447724159656</v>
      </c>
      <c r="K160" s="52">
        <f t="shared" si="30"/>
        <v>0.14498109700223816</v>
      </c>
      <c r="L160" s="52">
        <f t="shared" si="30"/>
        <v>0.14541303216192911</v>
      </c>
      <c r="M160" s="52">
        <f t="shared" si="30"/>
        <v>0.14607648575778751</v>
      </c>
      <c r="N160" s="52">
        <f t="shared" si="30"/>
        <v>0.14462892473823039</v>
      </c>
      <c r="O160" s="52">
        <f t="shared" si="30"/>
        <v>0.14673193523156061</v>
      </c>
      <c r="P160" s="52">
        <f t="shared" si="30"/>
        <v>0.14622498926669739</v>
      </c>
      <c r="Q160" s="52">
        <f t="shared" si="30"/>
        <v>0.14763456059337449</v>
      </c>
    </row>
    <row r="161" spans="1:17" ht="11.45" customHeight="1" x14ac:dyDescent="0.25">
      <c r="A161" s="53" t="s">
        <v>57</v>
      </c>
      <c r="B161" s="52">
        <f t="shared" ref="B161:Q161" si="31">IF(B48=0,0,B48/B$17)</f>
        <v>3.2670718497612933E-3</v>
      </c>
      <c r="C161" s="52">
        <f t="shared" si="31"/>
        <v>3.2397717682730223E-3</v>
      </c>
      <c r="D161" s="52">
        <f t="shared" si="31"/>
        <v>3.0585818935567203E-3</v>
      </c>
      <c r="E161" s="52">
        <f t="shared" si="31"/>
        <v>2.8965727435441412E-3</v>
      </c>
      <c r="F161" s="52">
        <f t="shared" si="31"/>
        <v>2.7699297311366451E-3</v>
      </c>
      <c r="G161" s="52">
        <f t="shared" si="31"/>
        <v>2.368802729744449E-3</v>
      </c>
      <c r="H161" s="52">
        <f t="shared" si="31"/>
        <v>2.1339600377143406E-3</v>
      </c>
      <c r="I161" s="52">
        <f t="shared" si="31"/>
        <v>2.1439385181023559E-3</v>
      </c>
      <c r="J161" s="52">
        <f t="shared" si="31"/>
        <v>2.1609980636897452E-3</v>
      </c>
      <c r="K161" s="52">
        <f t="shared" si="31"/>
        <v>2.1722075196867916E-3</v>
      </c>
      <c r="L161" s="52">
        <f t="shared" si="31"/>
        <v>2.1621645998540456E-3</v>
      </c>
      <c r="M161" s="52">
        <f t="shared" si="31"/>
        <v>2.1506776142472613E-3</v>
      </c>
      <c r="N161" s="52">
        <f t="shared" si="31"/>
        <v>2.2076997936904884E-3</v>
      </c>
      <c r="O161" s="52">
        <f t="shared" si="31"/>
        <v>2.2667636181746493E-3</v>
      </c>
      <c r="P161" s="52">
        <f t="shared" si="31"/>
        <v>2.4390432318653122E-3</v>
      </c>
      <c r="Q161" s="52">
        <f t="shared" si="31"/>
        <v>2.4346124977300625E-3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1.1706427528209779E-5</v>
      </c>
      <c r="F162" s="52">
        <f t="shared" si="32"/>
        <v>3.2398015151756325E-5</v>
      </c>
      <c r="G162" s="52">
        <f t="shared" si="32"/>
        <v>2.9631880357189205E-5</v>
      </c>
      <c r="H162" s="52">
        <f t="shared" si="32"/>
        <v>2.8138456526016091E-5</v>
      </c>
      <c r="I162" s="52">
        <f t="shared" si="32"/>
        <v>6.4937789825221087E-5</v>
      </c>
      <c r="J162" s="52">
        <f t="shared" si="32"/>
        <v>6.5521747859841639E-5</v>
      </c>
      <c r="K162" s="52">
        <f t="shared" si="32"/>
        <v>1.0499510114837104E-4</v>
      </c>
      <c r="L162" s="52">
        <f t="shared" si="32"/>
        <v>1.4568321598814021E-4</v>
      </c>
      <c r="M162" s="52">
        <f t="shared" si="32"/>
        <v>1.8348242257549082E-4</v>
      </c>
      <c r="N162" s="52">
        <f t="shared" si="32"/>
        <v>2.1236813048740343E-4</v>
      </c>
      <c r="O162" s="52">
        <f t="shared" si="32"/>
        <v>2.5949011560183943E-4</v>
      </c>
      <c r="P162" s="52">
        <f t="shared" si="32"/>
        <v>3.2013170117600233E-4</v>
      </c>
      <c r="Q162" s="52">
        <f t="shared" si="32"/>
        <v>3.4434784743952475E-4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3.1539572650314144E-6</v>
      </c>
      <c r="M163" s="52">
        <f t="shared" si="33"/>
        <v>6.9979265708831157E-6</v>
      </c>
      <c r="N163" s="52">
        <f t="shared" si="33"/>
        <v>2.2874041259809583E-5</v>
      </c>
      <c r="O163" s="52">
        <f t="shared" si="33"/>
        <v>3.1516301119083384E-5</v>
      </c>
      <c r="P163" s="52">
        <f t="shared" si="33"/>
        <v>6.7397663411448123E-5</v>
      </c>
      <c r="Q163" s="52">
        <f t="shared" si="33"/>
        <v>8.013110341250383E-5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0.25080765075355765</v>
      </c>
      <c r="C164" s="50">
        <f t="shared" si="34"/>
        <v>0.25472405504031981</v>
      </c>
      <c r="D164" s="50">
        <f t="shared" si="34"/>
        <v>0.25993538694542301</v>
      </c>
      <c r="E164" s="50">
        <f t="shared" si="34"/>
        <v>0.26464513776154808</v>
      </c>
      <c r="F164" s="50">
        <f t="shared" si="34"/>
        <v>0.26236289349238839</v>
      </c>
      <c r="G164" s="50">
        <f t="shared" si="34"/>
        <v>0.26751429349911227</v>
      </c>
      <c r="H164" s="50">
        <f t="shared" si="34"/>
        <v>0.28457155119483413</v>
      </c>
      <c r="I164" s="50">
        <f t="shared" si="34"/>
        <v>0.28219669857946916</v>
      </c>
      <c r="J164" s="50">
        <f t="shared" si="34"/>
        <v>0.28717857589811224</v>
      </c>
      <c r="K164" s="50">
        <f t="shared" si="34"/>
        <v>0.26773776213733241</v>
      </c>
      <c r="L164" s="50">
        <f t="shared" si="34"/>
        <v>0.26908275439120999</v>
      </c>
      <c r="M164" s="50">
        <f t="shared" si="34"/>
        <v>0.27978518760140031</v>
      </c>
      <c r="N164" s="50">
        <f t="shared" si="34"/>
        <v>0.26320838349151254</v>
      </c>
      <c r="O164" s="50">
        <f t="shared" si="34"/>
        <v>0.26179506475348563</v>
      </c>
      <c r="P164" s="50">
        <f t="shared" si="34"/>
        <v>0.23578360740802559</v>
      </c>
      <c r="Q164" s="50">
        <f t="shared" si="34"/>
        <v>0.24261443491225754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0.19985716627815611</v>
      </c>
      <c r="C165" s="48">
        <f t="shared" si="35"/>
        <v>0.19544530823204465</v>
      </c>
      <c r="D165" s="48">
        <f t="shared" si="35"/>
        <v>0.19970475010266819</v>
      </c>
      <c r="E165" s="48">
        <f t="shared" si="35"/>
        <v>0.20344696145574304</v>
      </c>
      <c r="F165" s="48">
        <f t="shared" si="35"/>
        <v>0.19471692502996488</v>
      </c>
      <c r="G165" s="48">
        <f t="shared" si="35"/>
        <v>0.19313421706104031</v>
      </c>
      <c r="H165" s="48">
        <f t="shared" si="35"/>
        <v>0.18961187188024015</v>
      </c>
      <c r="I165" s="48">
        <f t="shared" si="35"/>
        <v>0.18128431447255033</v>
      </c>
      <c r="J165" s="48">
        <f t="shared" si="35"/>
        <v>0.18078367421978708</v>
      </c>
      <c r="K165" s="48">
        <f t="shared" si="35"/>
        <v>0.1827404257847377</v>
      </c>
      <c r="L165" s="48">
        <f t="shared" si="35"/>
        <v>0.15879900234962352</v>
      </c>
      <c r="M165" s="48">
        <f t="shared" si="35"/>
        <v>0.16336766503157449</v>
      </c>
      <c r="N165" s="48">
        <f t="shared" si="35"/>
        <v>0.15919708253102247</v>
      </c>
      <c r="O165" s="48">
        <f t="shared" si="35"/>
        <v>0.16634840894384589</v>
      </c>
      <c r="P165" s="48">
        <f t="shared" si="35"/>
        <v>0.17432024549740288</v>
      </c>
      <c r="Q165" s="48">
        <f t="shared" si="35"/>
        <v>0.17743976741235168</v>
      </c>
    </row>
    <row r="166" spans="1:17" ht="11.45" customHeight="1" x14ac:dyDescent="0.25">
      <c r="A166" s="47" t="s">
        <v>22</v>
      </c>
      <c r="B166" s="46">
        <f t="shared" ref="B166:Q166" si="36">IF(B55=0,0,B55/B$17)</f>
        <v>5.0950484475401535E-2</v>
      </c>
      <c r="C166" s="46">
        <f t="shared" si="36"/>
        <v>5.9278746808275169E-2</v>
      </c>
      <c r="D166" s="46">
        <f t="shared" si="36"/>
        <v>6.0230636842754842E-2</v>
      </c>
      <c r="E166" s="46">
        <f t="shared" si="36"/>
        <v>6.1198176305805006E-2</v>
      </c>
      <c r="F166" s="46">
        <f t="shared" si="36"/>
        <v>6.7645968462423503E-2</v>
      </c>
      <c r="G166" s="46">
        <f t="shared" si="36"/>
        <v>7.4380076438071943E-2</v>
      </c>
      <c r="H166" s="46">
        <f t="shared" si="36"/>
        <v>9.4959679314594009E-2</v>
      </c>
      <c r="I166" s="46">
        <f t="shared" si="36"/>
        <v>0.10091238410691883</v>
      </c>
      <c r="J166" s="46">
        <f t="shared" si="36"/>
        <v>0.10639490167832515</v>
      </c>
      <c r="K166" s="46">
        <f t="shared" si="36"/>
        <v>8.499733635259471E-2</v>
      </c>
      <c r="L166" s="46">
        <f t="shared" si="36"/>
        <v>0.11028375204158647</v>
      </c>
      <c r="M166" s="46">
        <f t="shared" si="36"/>
        <v>0.11641752256982583</v>
      </c>
      <c r="N166" s="46">
        <f t="shared" si="36"/>
        <v>0.10401130096049004</v>
      </c>
      <c r="O166" s="46">
        <f t="shared" si="36"/>
        <v>9.5446655809639763E-2</v>
      </c>
      <c r="P166" s="46">
        <f t="shared" si="36"/>
        <v>6.1463361910622683E-2</v>
      </c>
      <c r="Q166" s="46">
        <f t="shared" si="36"/>
        <v>6.5174667499905858E-2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31193.908604236352</v>
      </c>
      <c r="C4" s="104">
        <f t="shared" ref="C4:Q4" si="0">C5+C9+C10+C15</f>
        <v>31451.859367196688</v>
      </c>
      <c r="D4" s="104">
        <f t="shared" si="0"/>
        <v>32192.515305681984</v>
      </c>
      <c r="E4" s="104">
        <f t="shared" si="0"/>
        <v>32764.217636297952</v>
      </c>
      <c r="F4" s="104">
        <f t="shared" si="0"/>
        <v>33296.730585090052</v>
      </c>
      <c r="G4" s="104">
        <f t="shared" si="0"/>
        <v>33468.285836352326</v>
      </c>
      <c r="H4" s="104">
        <f t="shared" si="0"/>
        <v>34320.869044297055</v>
      </c>
      <c r="I4" s="104">
        <f t="shared" si="0"/>
        <v>33530.087838561842</v>
      </c>
      <c r="J4" s="104">
        <f t="shared" si="0"/>
        <v>33868.410871366657</v>
      </c>
      <c r="K4" s="104">
        <f t="shared" si="0"/>
        <v>32354.042600204317</v>
      </c>
      <c r="L4" s="104">
        <f t="shared" si="0"/>
        <v>32835.865062470642</v>
      </c>
      <c r="M4" s="104">
        <f t="shared" si="0"/>
        <v>32916.276686137862</v>
      </c>
      <c r="N4" s="104">
        <f t="shared" si="0"/>
        <v>31555.847328146545</v>
      </c>
      <c r="O4" s="104">
        <f t="shared" si="0"/>
        <v>30629.854839215157</v>
      </c>
      <c r="P4" s="104">
        <f t="shared" si="0"/>
        <v>28423.309569086348</v>
      </c>
      <c r="Q4" s="104">
        <f t="shared" si="0"/>
        <v>28817.216212658641</v>
      </c>
    </row>
    <row r="5" spans="1:17" ht="11.45" customHeight="1" x14ac:dyDescent="0.25">
      <c r="A5" s="95" t="s">
        <v>91</v>
      </c>
      <c r="B5" s="75">
        <f>SUM(B6:B8)</f>
        <v>31193.572003584552</v>
      </c>
      <c r="C5" s="75">
        <f t="shared" ref="C5:Q5" si="1">SUM(C6:C8)</f>
        <v>31451.389608236688</v>
      </c>
      <c r="D5" s="75">
        <f t="shared" si="1"/>
        <v>32191.575787761984</v>
      </c>
      <c r="E5" s="75">
        <f t="shared" si="1"/>
        <v>32763.043238897953</v>
      </c>
      <c r="F5" s="75">
        <f t="shared" si="1"/>
        <v>33295.08642873005</v>
      </c>
      <c r="G5" s="75">
        <f t="shared" si="1"/>
        <v>33466.546741246653</v>
      </c>
      <c r="H5" s="75">
        <f t="shared" si="1"/>
        <v>34317.815611057056</v>
      </c>
      <c r="I5" s="75">
        <f t="shared" si="1"/>
        <v>33525.155392969791</v>
      </c>
      <c r="J5" s="75">
        <f t="shared" si="1"/>
        <v>33861.129583998707</v>
      </c>
      <c r="K5" s="75">
        <f t="shared" si="1"/>
        <v>32339.245357379954</v>
      </c>
      <c r="L5" s="75">
        <f t="shared" si="1"/>
        <v>32814.098302415659</v>
      </c>
      <c r="M5" s="75">
        <f t="shared" si="1"/>
        <v>32875.660395426588</v>
      </c>
      <c r="N5" s="75">
        <f t="shared" si="1"/>
        <v>31500.140178439513</v>
      </c>
      <c r="O5" s="75">
        <f t="shared" si="1"/>
        <v>30568.369213974143</v>
      </c>
      <c r="P5" s="75">
        <f t="shared" si="1"/>
        <v>28351.782027669135</v>
      </c>
      <c r="Q5" s="75">
        <f t="shared" si="1"/>
        <v>28731.663706866191</v>
      </c>
    </row>
    <row r="6" spans="1:17" ht="11.45" customHeight="1" x14ac:dyDescent="0.25">
      <c r="A6" s="17" t="s">
        <v>90</v>
      </c>
      <c r="B6" s="75">
        <v>1591.3189299924845</v>
      </c>
      <c r="C6" s="75">
        <v>1477.1287987427161</v>
      </c>
      <c r="D6" s="75">
        <v>1428.5464326906122</v>
      </c>
      <c r="E6" s="75">
        <v>1249.0796580662523</v>
      </c>
      <c r="F6" s="75">
        <v>1240.4456808486482</v>
      </c>
      <c r="G6" s="75">
        <v>1183.5196717143767</v>
      </c>
      <c r="H6" s="75">
        <v>1137.8540177470802</v>
      </c>
      <c r="I6" s="75">
        <v>958.22373773890808</v>
      </c>
      <c r="J6" s="75">
        <v>972.54574204503626</v>
      </c>
      <c r="K6" s="75">
        <v>969.56439084723615</v>
      </c>
      <c r="L6" s="75">
        <v>906.84891060660573</v>
      </c>
      <c r="M6" s="75">
        <v>818.46932701291098</v>
      </c>
      <c r="N6" s="75">
        <v>804.25665003079769</v>
      </c>
      <c r="O6" s="75">
        <v>755.74855156346825</v>
      </c>
      <c r="P6" s="75">
        <v>581.74111432105519</v>
      </c>
      <c r="Q6" s="75">
        <v>519.02335887707409</v>
      </c>
    </row>
    <row r="7" spans="1:17" ht="11.45" customHeight="1" x14ac:dyDescent="0.25">
      <c r="A7" s="17" t="s">
        <v>89</v>
      </c>
      <c r="B7" s="75">
        <v>12282.18019308898</v>
      </c>
      <c r="C7" s="75">
        <v>12565.622240020079</v>
      </c>
      <c r="D7" s="75">
        <v>12705.777797652325</v>
      </c>
      <c r="E7" s="75">
        <v>12760.917202163591</v>
      </c>
      <c r="F7" s="75">
        <v>12626.818745576113</v>
      </c>
      <c r="G7" s="75">
        <v>12513.912257930897</v>
      </c>
      <c r="H7" s="75">
        <v>12632.611756423428</v>
      </c>
      <c r="I7" s="75">
        <v>12355.18401751049</v>
      </c>
      <c r="J7" s="75">
        <v>12230.232128483292</v>
      </c>
      <c r="K7" s="75">
        <v>12068.791109841311</v>
      </c>
      <c r="L7" s="75">
        <v>12074.839651967011</v>
      </c>
      <c r="M7" s="75">
        <v>12208.990322260941</v>
      </c>
      <c r="N7" s="75">
        <v>11727.236967014132</v>
      </c>
      <c r="O7" s="75">
        <v>11404.016966373747</v>
      </c>
      <c r="P7" s="75">
        <v>11028.951954624823</v>
      </c>
      <c r="Q7" s="75">
        <v>11205.803339209671</v>
      </c>
    </row>
    <row r="8" spans="1:17" ht="11.45" customHeight="1" x14ac:dyDescent="0.25">
      <c r="A8" s="17" t="s">
        <v>88</v>
      </c>
      <c r="B8" s="75">
        <v>17320.072880503089</v>
      </c>
      <c r="C8" s="75">
        <v>17408.638569473893</v>
      </c>
      <c r="D8" s="75">
        <v>18057.251557419047</v>
      </c>
      <c r="E8" s="75">
        <v>18753.04637866811</v>
      </c>
      <c r="F8" s="75">
        <v>19427.822002305289</v>
      </c>
      <c r="G8" s="75">
        <v>19769.114811601379</v>
      </c>
      <c r="H8" s="75">
        <v>20547.349836886551</v>
      </c>
      <c r="I8" s="75">
        <v>20211.747637720393</v>
      </c>
      <c r="J8" s="75">
        <v>20658.35171347038</v>
      </c>
      <c r="K8" s="75">
        <v>19300.889856691407</v>
      </c>
      <c r="L8" s="75">
        <v>19832.409739842038</v>
      </c>
      <c r="M8" s="75">
        <v>19848.200746152739</v>
      </c>
      <c r="N8" s="75">
        <v>18968.646561394584</v>
      </c>
      <c r="O8" s="75">
        <v>18408.603696036927</v>
      </c>
      <c r="P8" s="75">
        <v>16741.088958723256</v>
      </c>
      <c r="Q8" s="75">
        <v>17006.837008779446</v>
      </c>
    </row>
    <row r="9" spans="1:17" ht="11.45" customHeight="1" x14ac:dyDescent="0.25">
      <c r="A9" s="95" t="s">
        <v>25</v>
      </c>
      <c r="B9" s="75">
        <v>0.33660065180215115</v>
      </c>
      <c r="C9" s="75">
        <v>0.46975896000000006</v>
      </c>
      <c r="D9" s="75">
        <v>0.93951792000000012</v>
      </c>
      <c r="E9" s="75">
        <v>1.1743974000000001</v>
      </c>
      <c r="F9" s="75">
        <v>1.6441563600000002</v>
      </c>
      <c r="G9" s="75">
        <v>1.7390951056732715</v>
      </c>
      <c r="H9" s="75">
        <v>3.0534332400000004</v>
      </c>
      <c r="I9" s="75">
        <v>4.9324455920520007</v>
      </c>
      <c r="J9" s="75">
        <v>7.2812873679480017</v>
      </c>
      <c r="K9" s="75">
        <v>14.797242824364002</v>
      </c>
      <c r="L9" s="75">
        <v>21.766760054982608</v>
      </c>
      <c r="M9" s="75">
        <v>40.616290711274274</v>
      </c>
      <c r="N9" s="75">
        <v>55.707149707032656</v>
      </c>
      <c r="O9" s="75">
        <v>61.485625241014702</v>
      </c>
      <c r="P9" s="75">
        <v>71.527541417214465</v>
      </c>
      <c r="Q9" s="75">
        <v>85.552505792448855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31193.908604236356</v>
      </c>
      <c r="C17" s="71">
        <f t="shared" si="3"/>
        <v>31451.859367196688</v>
      </c>
      <c r="D17" s="71">
        <f t="shared" si="3"/>
        <v>32192.515305681987</v>
      </c>
      <c r="E17" s="71">
        <f t="shared" si="3"/>
        <v>32764.217636297959</v>
      </c>
      <c r="F17" s="71">
        <f t="shared" si="3"/>
        <v>33296.730585090052</v>
      </c>
      <c r="G17" s="71">
        <f t="shared" si="3"/>
        <v>33468.285836352326</v>
      </c>
      <c r="H17" s="71">
        <f t="shared" si="3"/>
        <v>34320.869044297062</v>
      </c>
      <c r="I17" s="71">
        <f t="shared" si="3"/>
        <v>33530.087838561842</v>
      </c>
      <c r="J17" s="71">
        <f t="shared" si="3"/>
        <v>33868.410871366657</v>
      </c>
      <c r="K17" s="71">
        <f t="shared" si="3"/>
        <v>32354.042600204313</v>
      </c>
      <c r="L17" s="71">
        <f t="shared" si="3"/>
        <v>32835.865062470635</v>
      </c>
      <c r="M17" s="71">
        <f t="shared" si="3"/>
        <v>32916.276686137862</v>
      </c>
      <c r="N17" s="71">
        <f t="shared" si="3"/>
        <v>31555.847328146549</v>
      </c>
      <c r="O17" s="71">
        <f t="shared" si="3"/>
        <v>30629.854839215157</v>
      </c>
      <c r="P17" s="71">
        <f t="shared" si="3"/>
        <v>28423.309569086348</v>
      </c>
      <c r="Q17" s="71">
        <f t="shared" si="3"/>
        <v>28817.216212658641</v>
      </c>
    </row>
    <row r="18" spans="1:17" ht="11.45" customHeight="1" x14ac:dyDescent="0.25">
      <c r="A18" s="25" t="s">
        <v>39</v>
      </c>
      <c r="B18" s="24">
        <f t="shared" ref="B18:Q18" si="4">SUM(B19,B20,B27)</f>
        <v>18560.514783028062</v>
      </c>
      <c r="C18" s="24">
        <f t="shared" si="4"/>
        <v>18372.991560611215</v>
      </c>
      <c r="D18" s="24">
        <f t="shared" si="4"/>
        <v>18605.581064086491</v>
      </c>
      <c r="E18" s="24">
        <f t="shared" si="4"/>
        <v>18670.114922094919</v>
      </c>
      <c r="F18" s="24">
        <f t="shared" si="4"/>
        <v>18885.558701853399</v>
      </c>
      <c r="G18" s="24">
        <f t="shared" si="4"/>
        <v>18782.69049849749</v>
      </c>
      <c r="H18" s="24">
        <f t="shared" si="4"/>
        <v>18864.311691774041</v>
      </c>
      <c r="I18" s="24">
        <f t="shared" si="4"/>
        <v>18602.455004542073</v>
      </c>
      <c r="J18" s="24">
        <f t="shared" si="4"/>
        <v>18494.030019105296</v>
      </c>
      <c r="K18" s="24">
        <f t="shared" si="4"/>
        <v>18474.497520562261</v>
      </c>
      <c r="L18" s="24">
        <f t="shared" si="4"/>
        <v>18576.980307486112</v>
      </c>
      <c r="M18" s="24">
        <f t="shared" si="4"/>
        <v>18293.711666821444</v>
      </c>
      <c r="N18" s="24">
        <f t="shared" si="4"/>
        <v>18162.038882733264</v>
      </c>
      <c r="O18" s="24">
        <f t="shared" si="4"/>
        <v>17594.101996861642</v>
      </c>
      <c r="P18" s="24">
        <f t="shared" si="4"/>
        <v>17126.416842157138</v>
      </c>
      <c r="Q18" s="24">
        <f t="shared" si="4"/>
        <v>17042.685704288477</v>
      </c>
    </row>
    <row r="19" spans="1:17" ht="11.45" customHeight="1" x14ac:dyDescent="0.25">
      <c r="A19" s="23" t="s">
        <v>30</v>
      </c>
      <c r="B19" s="102">
        <v>378.61694128525346</v>
      </c>
      <c r="C19" s="102">
        <v>392.03630666425852</v>
      </c>
      <c r="D19" s="102">
        <v>402.69120386088059</v>
      </c>
      <c r="E19" s="102">
        <v>402.45963959574897</v>
      </c>
      <c r="F19" s="102">
        <v>379.94870106527992</v>
      </c>
      <c r="G19" s="102">
        <v>389.21390582958134</v>
      </c>
      <c r="H19" s="102">
        <v>405.8687631751493</v>
      </c>
      <c r="I19" s="102">
        <v>433.59638588055253</v>
      </c>
      <c r="J19" s="102">
        <v>460.47698580657851</v>
      </c>
      <c r="K19" s="102">
        <v>471.22497158406748</v>
      </c>
      <c r="L19" s="102">
        <v>477.13116798504234</v>
      </c>
      <c r="M19" s="102">
        <v>482.45941970262749</v>
      </c>
      <c r="N19" s="102">
        <v>466.31751091661204</v>
      </c>
      <c r="O19" s="102">
        <v>450.00938672507431</v>
      </c>
      <c r="P19" s="102">
        <v>430.01698761178602</v>
      </c>
      <c r="Q19" s="102">
        <v>432.63434798274261</v>
      </c>
    </row>
    <row r="20" spans="1:17" ht="11.45" customHeight="1" x14ac:dyDescent="0.25">
      <c r="A20" s="19" t="s">
        <v>29</v>
      </c>
      <c r="B20" s="18">
        <f t="shared" ref="B20" si="5">SUM(B21:B26)</f>
        <v>17058.929867847597</v>
      </c>
      <c r="C20" s="18">
        <f t="shared" ref="C20:Q20" si="6">SUM(C21:C26)</f>
        <v>16882.168237790775</v>
      </c>
      <c r="D20" s="18">
        <f t="shared" si="6"/>
        <v>17111.778586851084</v>
      </c>
      <c r="E20" s="18">
        <f t="shared" si="6"/>
        <v>17200.264179400667</v>
      </c>
      <c r="F20" s="18">
        <f t="shared" si="6"/>
        <v>17459.933012737685</v>
      </c>
      <c r="G20" s="18">
        <f t="shared" si="6"/>
        <v>17351.872555634949</v>
      </c>
      <c r="H20" s="18">
        <f t="shared" si="6"/>
        <v>17433.266702277415</v>
      </c>
      <c r="I20" s="18">
        <f t="shared" si="6"/>
        <v>17187.157748197427</v>
      </c>
      <c r="J20" s="18">
        <f t="shared" si="6"/>
        <v>17010.864783915036</v>
      </c>
      <c r="K20" s="18">
        <f t="shared" si="6"/>
        <v>16963.836922711547</v>
      </c>
      <c r="L20" s="18">
        <f t="shared" si="6"/>
        <v>16989.292237401165</v>
      </c>
      <c r="M20" s="18">
        <f t="shared" si="6"/>
        <v>16738.220838531412</v>
      </c>
      <c r="N20" s="18">
        <f t="shared" si="6"/>
        <v>16652.201440171495</v>
      </c>
      <c r="O20" s="18">
        <f t="shared" si="6"/>
        <v>16140.182209137382</v>
      </c>
      <c r="P20" s="18">
        <f t="shared" si="6"/>
        <v>15743.822124591195</v>
      </c>
      <c r="Q20" s="18">
        <f t="shared" si="6"/>
        <v>15664.90609911309</v>
      </c>
    </row>
    <row r="21" spans="1:17" ht="11.45" customHeight="1" x14ac:dyDescent="0.25">
      <c r="A21" s="62" t="s">
        <v>59</v>
      </c>
      <c r="B21" s="101">
        <v>11721.710490856522</v>
      </c>
      <c r="C21" s="101">
        <v>12006.989981567764</v>
      </c>
      <c r="D21" s="101">
        <v>12155.336595128749</v>
      </c>
      <c r="E21" s="101">
        <v>12225.018459433664</v>
      </c>
      <c r="F21" s="101">
        <v>12123.279383932022</v>
      </c>
      <c r="G21" s="101">
        <v>12007.095993881512</v>
      </c>
      <c r="H21" s="101">
        <v>12121.795616712343</v>
      </c>
      <c r="I21" s="101">
        <v>11825.105686936713</v>
      </c>
      <c r="J21" s="101">
        <v>11678.709893963231</v>
      </c>
      <c r="K21" s="101">
        <v>11514.475414995566</v>
      </c>
      <c r="L21" s="101">
        <v>11519.445397248024</v>
      </c>
      <c r="M21" s="101">
        <v>11653.233444061347</v>
      </c>
      <c r="N21" s="101">
        <v>11190.108898293985</v>
      </c>
      <c r="O21" s="101">
        <v>10886.344764497962</v>
      </c>
      <c r="P21" s="101">
        <v>10516.956523924702</v>
      </c>
      <c r="Q21" s="101">
        <v>10671.740900218134</v>
      </c>
    </row>
    <row r="22" spans="1:17" ht="11.45" customHeight="1" x14ac:dyDescent="0.25">
      <c r="A22" s="62" t="s">
        <v>58</v>
      </c>
      <c r="B22" s="101">
        <v>3842.338580911563</v>
      </c>
      <c r="C22" s="101">
        <v>3494.0580589985188</v>
      </c>
      <c r="D22" s="101">
        <v>3620.0502950471528</v>
      </c>
      <c r="E22" s="101">
        <v>3814.5956498646842</v>
      </c>
      <c r="F22" s="101">
        <v>4181.5249472792793</v>
      </c>
      <c r="G22" s="101">
        <v>4236.1254819588612</v>
      </c>
      <c r="H22" s="101">
        <v>4242.4460491035179</v>
      </c>
      <c r="I22" s="101">
        <v>4472.6517307783342</v>
      </c>
      <c r="J22" s="101">
        <v>4429.2764287817845</v>
      </c>
      <c r="K22" s="101">
        <v>4547.2758953439752</v>
      </c>
      <c r="L22" s="101">
        <v>4629.7863751361247</v>
      </c>
      <c r="M22" s="101">
        <v>4331.7986012755355</v>
      </c>
      <c r="N22" s="101">
        <v>4718.0711896392859</v>
      </c>
      <c r="O22" s="101">
        <v>4554.1973128021245</v>
      </c>
      <c r="P22" s="101">
        <v>4678.460228212617</v>
      </c>
      <c r="Q22" s="101">
        <v>4485.819269173192</v>
      </c>
    </row>
    <row r="23" spans="1:17" ht="11.45" customHeight="1" x14ac:dyDescent="0.25">
      <c r="A23" s="62" t="s">
        <v>57</v>
      </c>
      <c r="B23" s="101">
        <v>1494.8807960795114</v>
      </c>
      <c r="C23" s="101">
        <v>1381.1201972244933</v>
      </c>
      <c r="D23" s="101">
        <v>1336.3916966751813</v>
      </c>
      <c r="E23" s="101">
        <v>1160.6500701023169</v>
      </c>
      <c r="F23" s="101">
        <v>1155.1286815263854</v>
      </c>
      <c r="G23" s="101">
        <v>1108.6510797945746</v>
      </c>
      <c r="H23" s="101">
        <v>1069.0250364615531</v>
      </c>
      <c r="I23" s="101">
        <v>889.4003304823791</v>
      </c>
      <c r="J23" s="101">
        <v>902.87846117002186</v>
      </c>
      <c r="K23" s="101">
        <v>902.08561237200661</v>
      </c>
      <c r="L23" s="101">
        <v>839.57423182976072</v>
      </c>
      <c r="M23" s="101">
        <v>750.97932139007071</v>
      </c>
      <c r="N23" s="101">
        <v>737.81788862331382</v>
      </c>
      <c r="O23" s="101">
        <v>689.55531678175578</v>
      </c>
      <c r="P23" s="101">
        <v>515.16703058576365</v>
      </c>
      <c r="Q23" s="101">
        <v>451.90114355874277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0.48623318725772013</v>
      </c>
      <c r="M24" s="101">
        <v>2.2094718044582287</v>
      </c>
      <c r="N24" s="101">
        <v>3.9051501139895675</v>
      </c>
      <c r="O24" s="101">
        <v>4.9531816871577794</v>
      </c>
      <c r="P24" s="101">
        <v>11.828397534733485</v>
      </c>
      <c r="Q24" s="101">
        <v>12.948098748058149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2.2983135009198392</v>
      </c>
      <c r="O25" s="101">
        <v>5.1316333683794229</v>
      </c>
      <c r="P25" s="101">
        <v>21.409944333377247</v>
      </c>
      <c r="Q25" s="101">
        <v>42.496687414961585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1122.9679738952102</v>
      </c>
      <c r="C27" s="18">
        <f t="shared" ref="C27:Q27" si="8">SUM(C28:C32)</f>
        <v>1098.7870161561832</v>
      </c>
      <c r="D27" s="18">
        <f t="shared" si="8"/>
        <v>1091.1112733745276</v>
      </c>
      <c r="E27" s="18">
        <f t="shared" si="8"/>
        <v>1067.3911030985039</v>
      </c>
      <c r="F27" s="18">
        <f t="shared" si="8"/>
        <v>1045.6769880504323</v>
      </c>
      <c r="G27" s="18">
        <f t="shared" si="8"/>
        <v>1041.604037032962</v>
      </c>
      <c r="H27" s="18">
        <f t="shared" si="8"/>
        <v>1025.1762263214785</v>
      </c>
      <c r="I27" s="18">
        <f t="shared" si="8"/>
        <v>981.70087046409446</v>
      </c>
      <c r="J27" s="18">
        <f t="shared" si="8"/>
        <v>1022.6882493836814</v>
      </c>
      <c r="K27" s="18">
        <f t="shared" si="8"/>
        <v>1039.4356262666481</v>
      </c>
      <c r="L27" s="18">
        <f t="shared" si="8"/>
        <v>1110.5569020999037</v>
      </c>
      <c r="M27" s="18">
        <f t="shared" si="8"/>
        <v>1073.0314085874052</v>
      </c>
      <c r="N27" s="18">
        <f t="shared" si="8"/>
        <v>1043.5199316451583</v>
      </c>
      <c r="O27" s="18">
        <f t="shared" si="8"/>
        <v>1003.9104009991877</v>
      </c>
      <c r="P27" s="18">
        <f t="shared" si="8"/>
        <v>952.57772995415837</v>
      </c>
      <c r="Q27" s="18">
        <f t="shared" si="8"/>
        <v>945.14525719264498</v>
      </c>
    </row>
    <row r="28" spans="1:17" ht="11.45" customHeight="1" x14ac:dyDescent="0.25">
      <c r="A28" s="62" t="s">
        <v>59</v>
      </c>
      <c r="B28" s="16">
        <v>0.40196301915671634</v>
      </c>
      <c r="C28" s="16">
        <v>0.48123192023357808</v>
      </c>
      <c r="D28" s="16">
        <v>0.56595290519171915</v>
      </c>
      <c r="E28" s="16">
        <v>0.63276742263390617</v>
      </c>
      <c r="F28" s="16">
        <v>0.59155804625908437</v>
      </c>
      <c r="G28" s="16">
        <v>0.63632528046693593</v>
      </c>
      <c r="H28" s="16">
        <v>0.65641324081822006</v>
      </c>
      <c r="I28" s="16">
        <v>0.68899191678062943</v>
      </c>
      <c r="J28" s="16">
        <v>0.68846050363405731</v>
      </c>
      <c r="K28" s="16">
        <v>0.70544953979274039</v>
      </c>
      <c r="L28" s="16">
        <v>0.76428067406296318</v>
      </c>
      <c r="M28" s="16">
        <v>0.61945680907040135</v>
      </c>
      <c r="N28" s="16">
        <v>0.35476286539022128</v>
      </c>
      <c r="O28" s="16">
        <v>0.30758411811974756</v>
      </c>
      <c r="P28" s="16">
        <v>0.28564037442971829</v>
      </c>
      <c r="Q28" s="16">
        <v>0.26403131311319872</v>
      </c>
    </row>
    <row r="29" spans="1:17" ht="11.45" customHeight="1" x14ac:dyDescent="0.25">
      <c r="A29" s="62" t="s">
        <v>58</v>
      </c>
      <c r="B29" s="16">
        <v>1115.7219289920145</v>
      </c>
      <c r="C29" s="16">
        <v>1091.7167013262404</v>
      </c>
      <c r="D29" s="16">
        <v>1084.2465483697224</v>
      </c>
      <c r="E29" s="16">
        <v>1060.9941869252821</v>
      </c>
      <c r="F29" s="16">
        <v>1040.0871339306195</v>
      </c>
      <c r="G29" s="16">
        <v>1034.8175578850526</v>
      </c>
      <c r="H29" s="16">
        <v>1017.9525069299201</v>
      </c>
      <c r="I29" s="16">
        <v>974.00597194346653</v>
      </c>
      <c r="J29" s="16">
        <v>1012.6702585610349</v>
      </c>
      <c r="K29" s="16">
        <v>1023.0613182165472</v>
      </c>
      <c r="L29" s="16">
        <v>1088.6701636157793</v>
      </c>
      <c r="M29" s="16">
        <v>1035.3191828162726</v>
      </c>
      <c r="N29" s="16">
        <v>993.29428765943487</v>
      </c>
      <c r="O29" s="16">
        <v>950.01612675794149</v>
      </c>
      <c r="P29" s="16">
        <v>896.57715637015713</v>
      </c>
      <c r="Q29" s="16">
        <v>876.75802984797588</v>
      </c>
    </row>
    <row r="30" spans="1:17" ht="11.45" customHeight="1" x14ac:dyDescent="0.25">
      <c r="A30" s="62" t="s">
        <v>57</v>
      </c>
      <c r="B30" s="16">
        <v>6.5074812322369047</v>
      </c>
      <c r="C30" s="16">
        <v>6.1193239497092149</v>
      </c>
      <c r="D30" s="16">
        <v>5.3592541796132949</v>
      </c>
      <c r="E30" s="16">
        <v>4.8899205900755627</v>
      </c>
      <c r="F30" s="16">
        <v>4.1976831207178513</v>
      </c>
      <c r="G30" s="16">
        <v>5.1860341355548911</v>
      </c>
      <c r="H30" s="16">
        <v>4.2707047929458843</v>
      </c>
      <c r="I30" s="16">
        <v>3.8238284309806292</v>
      </c>
      <c r="J30" s="16">
        <v>3.8231740915024299</v>
      </c>
      <c r="K30" s="16">
        <v>3.6160248809441304</v>
      </c>
      <c r="L30" s="16">
        <v>3.6531041200504863</v>
      </c>
      <c r="M30" s="16">
        <v>3.5367702104306225</v>
      </c>
      <c r="N30" s="16">
        <v>3.4554058316563476</v>
      </c>
      <c r="O30" s="16">
        <v>3.4409617579150233</v>
      </c>
      <c r="P30" s="16">
        <v>3.3890092521563706</v>
      </c>
      <c r="Q30" s="16">
        <v>3.5170146720879765</v>
      </c>
    </row>
    <row r="31" spans="1:17" ht="11.45" customHeight="1" x14ac:dyDescent="0.25">
      <c r="A31" s="62" t="s">
        <v>56</v>
      </c>
      <c r="B31" s="16">
        <v>0.33660065180215115</v>
      </c>
      <c r="C31" s="16">
        <v>0.46975896000000006</v>
      </c>
      <c r="D31" s="16">
        <v>0.93951792000000012</v>
      </c>
      <c r="E31" s="16">
        <v>0.87422816051257235</v>
      </c>
      <c r="F31" s="16">
        <v>0.80061295283589795</v>
      </c>
      <c r="G31" s="16">
        <v>0.96411973188775357</v>
      </c>
      <c r="H31" s="16">
        <v>2.2966013577942639</v>
      </c>
      <c r="I31" s="16">
        <v>3.1820781728666345</v>
      </c>
      <c r="J31" s="16">
        <v>5.5063562275100635</v>
      </c>
      <c r="K31" s="16">
        <v>12.052833629364002</v>
      </c>
      <c r="L31" s="16">
        <v>17.46935369001077</v>
      </c>
      <c r="M31" s="16">
        <v>33.555998751631392</v>
      </c>
      <c r="N31" s="16">
        <v>46.415475288676852</v>
      </c>
      <c r="O31" s="16">
        <v>50.145728365211369</v>
      </c>
      <c r="P31" s="16">
        <v>52.325923957415199</v>
      </c>
      <c r="Q31" s="16">
        <v>64.606181359467996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12633.393821208294</v>
      </c>
      <c r="C33" s="24">
        <f t="shared" ref="C33:Q33" si="10">C34+C40</f>
        <v>13078.867806585473</v>
      </c>
      <c r="D33" s="24">
        <f t="shared" si="10"/>
        <v>13586.934241595496</v>
      </c>
      <c r="E33" s="24">
        <f t="shared" si="10"/>
        <v>14094.102714203038</v>
      </c>
      <c r="F33" s="24">
        <f t="shared" si="10"/>
        <v>14411.171883236653</v>
      </c>
      <c r="G33" s="24">
        <f t="shared" si="10"/>
        <v>14685.595337854833</v>
      </c>
      <c r="H33" s="24">
        <f t="shared" si="10"/>
        <v>15456.557352523019</v>
      </c>
      <c r="I33" s="24">
        <f t="shared" si="10"/>
        <v>14927.632834019767</v>
      </c>
      <c r="J33" s="24">
        <f t="shared" si="10"/>
        <v>15374.380852261362</v>
      </c>
      <c r="K33" s="24">
        <f t="shared" si="10"/>
        <v>13879.545079642052</v>
      </c>
      <c r="L33" s="24">
        <f t="shared" si="10"/>
        <v>14258.884754984523</v>
      </c>
      <c r="M33" s="24">
        <f t="shared" si="10"/>
        <v>14622.565019316422</v>
      </c>
      <c r="N33" s="24">
        <f t="shared" si="10"/>
        <v>13393.808445413284</v>
      </c>
      <c r="O33" s="24">
        <f t="shared" si="10"/>
        <v>13035.752842353517</v>
      </c>
      <c r="P33" s="24">
        <f t="shared" si="10"/>
        <v>11296.892726929211</v>
      </c>
      <c r="Q33" s="24">
        <f t="shared" si="10"/>
        <v>11774.530508370164</v>
      </c>
    </row>
    <row r="34" spans="1:17" ht="11.45" customHeight="1" x14ac:dyDescent="0.25">
      <c r="A34" s="23" t="s">
        <v>27</v>
      </c>
      <c r="B34" s="102">
        <f t="shared" ref="B34" si="11">SUM(B35:B39)</f>
        <v>4526.0481795736223</v>
      </c>
      <c r="C34" s="102">
        <f t="shared" ref="C34:Q34" si="12">SUM(C35:C39)</f>
        <v>4779.36106607085</v>
      </c>
      <c r="D34" s="102">
        <f t="shared" si="12"/>
        <v>4924.6733206898998</v>
      </c>
      <c r="E34" s="102">
        <f t="shared" si="12"/>
        <v>5130.9443447559006</v>
      </c>
      <c r="F34" s="102">
        <f t="shared" si="12"/>
        <v>5388.2584664676533</v>
      </c>
      <c r="G34" s="102">
        <f t="shared" si="12"/>
        <v>5444.3387423145168</v>
      </c>
      <c r="H34" s="102">
        <f t="shared" si="12"/>
        <v>5381.1263310393751</v>
      </c>
      <c r="I34" s="102">
        <f t="shared" si="12"/>
        <v>5249.985046445634</v>
      </c>
      <c r="J34" s="102">
        <f t="shared" si="12"/>
        <v>5368.4669942558685</v>
      </c>
      <c r="K34" s="102">
        <f t="shared" si="12"/>
        <v>4972.3441683144747</v>
      </c>
      <c r="L34" s="102">
        <f t="shared" si="12"/>
        <v>5096.4135860425804</v>
      </c>
      <c r="M34" s="102">
        <f t="shared" si="12"/>
        <v>5108.7356922410481</v>
      </c>
      <c r="N34" s="102">
        <f t="shared" si="12"/>
        <v>4837.9020811119199</v>
      </c>
      <c r="O34" s="102">
        <f t="shared" si="12"/>
        <v>4766.2971188096908</v>
      </c>
      <c r="P34" s="102">
        <f t="shared" si="12"/>
        <v>4404.9975522984359</v>
      </c>
      <c r="Q34" s="102">
        <f t="shared" si="12"/>
        <v>4535.4211322591282</v>
      </c>
    </row>
    <row r="35" spans="1:17" ht="11.45" customHeight="1" x14ac:dyDescent="0.25">
      <c r="A35" s="62" t="s">
        <v>59</v>
      </c>
      <c r="B35" s="101">
        <v>181.45079792804651</v>
      </c>
      <c r="C35" s="101">
        <v>166.1147198678232</v>
      </c>
      <c r="D35" s="101">
        <v>147.18404575750208</v>
      </c>
      <c r="E35" s="101">
        <v>132.80633571154496</v>
      </c>
      <c r="F35" s="101">
        <v>122.99910253255285</v>
      </c>
      <c r="G35" s="101">
        <v>116.96603293933525</v>
      </c>
      <c r="H35" s="101">
        <v>104.29096329512025</v>
      </c>
      <c r="I35" s="101">
        <v>95.792952776443769</v>
      </c>
      <c r="J35" s="101">
        <v>90.35678820984856</v>
      </c>
      <c r="K35" s="101">
        <v>82.38527372188652</v>
      </c>
      <c r="L35" s="101">
        <v>77.498806059879826</v>
      </c>
      <c r="M35" s="101">
        <v>72.678001687896341</v>
      </c>
      <c r="N35" s="101">
        <v>68.157481437227119</v>
      </c>
      <c r="O35" s="101">
        <v>62.223597664210907</v>
      </c>
      <c r="P35" s="101">
        <v>60.282858380527635</v>
      </c>
      <c r="Q35" s="101">
        <v>58.667372280719562</v>
      </c>
    </row>
    <row r="36" spans="1:17" ht="11.45" customHeight="1" x14ac:dyDescent="0.25">
      <c r="A36" s="62" t="s">
        <v>58</v>
      </c>
      <c r="B36" s="101">
        <v>4254.6667289648403</v>
      </c>
      <c r="C36" s="101">
        <v>4523.3570686345129</v>
      </c>
      <c r="D36" s="101">
        <v>4690.6937930965805</v>
      </c>
      <c r="E36" s="101">
        <v>4914.2981724310084</v>
      </c>
      <c r="F36" s="101">
        <v>5183.2965043263912</v>
      </c>
      <c r="G36" s="101">
        <v>5256.9151762171487</v>
      </c>
      <c r="H36" s="101">
        <v>5211.5202593694676</v>
      </c>
      <c r="I36" s="101">
        <v>5087.4421474244564</v>
      </c>
      <c r="J36" s="101">
        <v>5210.4911681220701</v>
      </c>
      <c r="K36" s="101">
        <v>4823.3517318033028</v>
      </c>
      <c r="L36" s="101">
        <v>4951.482032148192</v>
      </c>
      <c r="M36" s="101">
        <v>4967.2536349855573</v>
      </c>
      <c r="N36" s="101">
        <v>4701.3747197944986</v>
      </c>
      <c r="O36" s="101">
        <v>4634.9345329330372</v>
      </c>
      <c r="P36" s="101">
        <v>4274.1563995097067</v>
      </c>
      <c r="Q36" s="101">
        <v>4405.1503336472424</v>
      </c>
    </row>
    <row r="37" spans="1:17" ht="11.45" customHeight="1" x14ac:dyDescent="0.25">
      <c r="A37" s="62" t="s">
        <v>57</v>
      </c>
      <c r="B37" s="101">
        <v>89.93065268073623</v>
      </c>
      <c r="C37" s="101">
        <v>89.889277568513506</v>
      </c>
      <c r="D37" s="101">
        <v>86.795481835817696</v>
      </c>
      <c r="E37" s="101">
        <v>83.539667373859785</v>
      </c>
      <c r="F37" s="101">
        <v>81.119316201544777</v>
      </c>
      <c r="G37" s="101">
        <v>69.682557784247308</v>
      </c>
      <c r="H37" s="101">
        <v>64.558276492581101</v>
      </c>
      <c r="I37" s="101">
        <v>64.999578825548468</v>
      </c>
      <c r="J37" s="101">
        <v>65.844106783511933</v>
      </c>
      <c r="K37" s="101">
        <v>63.862753594285373</v>
      </c>
      <c r="L37" s="101">
        <v>63.621574656794479</v>
      </c>
      <c r="M37" s="101">
        <v>63.953235412409633</v>
      </c>
      <c r="N37" s="101">
        <v>62.98335557582741</v>
      </c>
      <c r="O37" s="101">
        <v>62.752273023797478</v>
      </c>
      <c r="P37" s="101">
        <v>63.185074483135118</v>
      </c>
      <c r="Q37" s="101">
        <v>63.605200646243368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0.30016923948742774</v>
      </c>
      <c r="F38" s="101">
        <v>0.84354340716410214</v>
      </c>
      <c r="G38" s="101">
        <v>0.77497537378551795</v>
      </c>
      <c r="H38" s="101">
        <v>0.75683188220573694</v>
      </c>
      <c r="I38" s="101">
        <v>1.7503674191853658</v>
      </c>
      <c r="J38" s="101">
        <v>1.7749311404379386</v>
      </c>
      <c r="K38" s="101">
        <v>2.7444091950000007</v>
      </c>
      <c r="L38" s="101">
        <v>3.8111731777141205</v>
      </c>
      <c r="M38" s="101">
        <v>4.8508201551846506</v>
      </c>
      <c r="N38" s="101">
        <v>5.3865243043662412</v>
      </c>
      <c r="O38" s="101">
        <v>6.3867151886455504</v>
      </c>
      <c r="P38" s="101">
        <v>7.3732199250657739</v>
      </c>
      <c r="Q38" s="101">
        <v>7.9982256849226916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8107.3456416346708</v>
      </c>
      <c r="C40" s="18">
        <f t="shared" ref="C40:Q40" si="14">SUM(C41:C42)</f>
        <v>8299.5067405146219</v>
      </c>
      <c r="D40" s="18">
        <f t="shared" si="14"/>
        <v>8662.2609209055954</v>
      </c>
      <c r="E40" s="18">
        <f t="shared" si="14"/>
        <v>8963.1583694471374</v>
      </c>
      <c r="F40" s="18">
        <f t="shared" si="14"/>
        <v>9022.913416768999</v>
      </c>
      <c r="G40" s="18">
        <f t="shared" si="14"/>
        <v>9241.256595540317</v>
      </c>
      <c r="H40" s="18">
        <f t="shared" si="14"/>
        <v>10075.431021483644</v>
      </c>
      <c r="I40" s="18">
        <f t="shared" si="14"/>
        <v>9677.647787574133</v>
      </c>
      <c r="J40" s="18">
        <f t="shared" si="14"/>
        <v>10005.913858005493</v>
      </c>
      <c r="K40" s="18">
        <f t="shared" si="14"/>
        <v>8907.2009113275781</v>
      </c>
      <c r="L40" s="18">
        <f t="shared" si="14"/>
        <v>9162.4711689419419</v>
      </c>
      <c r="M40" s="18">
        <f t="shared" si="14"/>
        <v>9513.8293270753747</v>
      </c>
      <c r="N40" s="18">
        <f t="shared" si="14"/>
        <v>8555.9063643013651</v>
      </c>
      <c r="O40" s="18">
        <f t="shared" si="14"/>
        <v>8269.455723543826</v>
      </c>
      <c r="P40" s="18">
        <f t="shared" si="14"/>
        <v>6891.8951746307757</v>
      </c>
      <c r="Q40" s="18">
        <f t="shared" si="14"/>
        <v>7239.109376111036</v>
      </c>
    </row>
    <row r="41" spans="1:17" ht="11.45" customHeight="1" x14ac:dyDescent="0.25">
      <c r="A41" s="17" t="s">
        <v>23</v>
      </c>
      <c r="B41" s="16">
        <v>6460.3736014686983</v>
      </c>
      <c r="C41" s="16">
        <v>6368.0662307965104</v>
      </c>
      <c r="D41" s="16">
        <v>6655.0948405373347</v>
      </c>
      <c r="E41" s="16">
        <v>6890.4622648071336</v>
      </c>
      <c r="F41" s="16">
        <v>6696.5031980631238</v>
      </c>
      <c r="G41" s="16">
        <v>6671.8037152126108</v>
      </c>
      <c r="H41" s="16">
        <v>6713.3250950857309</v>
      </c>
      <c r="I41" s="16">
        <v>6216.9605587469823</v>
      </c>
      <c r="J41" s="16">
        <v>6298.8886462710843</v>
      </c>
      <c r="K41" s="16">
        <v>6079.4774487257282</v>
      </c>
      <c r="L41" s="16">
        <v>5407.2260557055552</v>
      </c>
      <c r="M41" s="16">
        <v>5555.1621442072383</v>
      </c>
      <c r="N41" s="16">
        <v>5174.8934191881726</v>
      </c>
      <c r="O41" s="16">
        <v>5254.5329826534862</v>
      </c>
      <c r="P41" s="16">
        <v>5095.3366605549281</v>
      </c>
      <c r="Q41" s="16">
        <v>5294.433055618736</v>
      </c>
    </row>
    <row r="42" spans="1:17" ht="11.45" customHeight="1" x14ac:dyDescent="0.25">
      <c r="A42" s="15" t="s">
        <v>22</v>
      </c>
      <c r="B42" s="14">
        <v>1646.9720401659727</v>
      </c>
      <c r="C42" s="14">
        <v>1931.4405097181107</v>
      </c>
      <c r="D42" s="14">
        <v>2007.1660803682612</v>
      </c>
      <c r="E42" s="14">
        <v>2072.6961046400029</v>
      </c>
      <c r="F42" s="14">
        <v>2326.4102187058761</v>
      </c>
      <c r="G42" s="14">
        <v>2569.4528803277058</v>
      </c>
      <c r="H42" s="14">
        <v>3362.1059263979137</v>
      </c>
      <c r="I42" s="14">
        <v>3460.6872288271516</v>
      </c>
      <c r="J42" s="14">
        <v>3707.0252117344089</v>
      </c>
      <c r="K42" s="14">
        <v>2827.7234626018508</v>
      </c>
      <c r="L42" s="14">
        <v>3755.2451132363858</v>
      </c>
      <c r="M42" s="14">
        <v>3958.667182868136</v>
      </c>
      <c r="N42" s="14">
        <v>3381.0129451131929</v>
      </c>
      <c r="O42" s="14">
        <v>3014.9227408903403</v>
      </c>
      <c r="P42" s="14">
        <v>1796.5585140758478</v>
      </c>
      <c r="Q42" s="14">
        <v>1944.6763204923002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2.9938656702438702</v>
      </c>
      <c r="C47" s="100">
        <f>IF(C4=0,0,C4/TrRoad_ene!C4)</f>
        <v>2.9947765678001224</v>
      </c>
      <c r="D47" s="100">
        <f>IF(D4=0,0,D4/TrRoad_ene!D4)</f>
        <v>2.9970188906604536</v>
      </c>
      <c r="E47" s="100">
        <f>IF(E4=0,0,E4/TrRoad_ene!E4)</f>
        <v>3.001256231464648</v>
      </c>
      <c r="F47" s="100">
        <f>IF(F4=0,0,F4/TrRoad_ene!F4)</f>
        <v>3.003707490465235</v>
      </c>
      <c r="G47" s="100">
        <f>IF(G4=0,0,G4/TrRoad_ene!G4)</f>
        <v>3.0057292345342024</v>
      </c>
      <c r="H47" s="100">
        <f>IF(H4=0,0,H4/TrRoad_ene!H4)</f>
        <v>2.9971205092959816</v>
      </c>
      <c r="I47" s="100">
        <f>IF(I4=0,0,I4/TrRoad_ene!I4)</f>
        <v>2.9217836212770973</v>
      </c>
      <c r="J47" s="100">
        <f>IF(J4=0,0,J4/TrRoad_ene!J4)</f>
        <v>2.9365936925975449</v>
      </c>
      <c r="K47" s="100">
        <f>IF(K4=0,0,K4/TrRoad_ene!K4)</f>
        <v>2.9073264559075014</v>
      </c>
      <c r="L47" s="100">
        <f>IF(L4=0,0,L4/TrRoad_ene!L4)</f>
        <v>2.9481146963673064</v>
      </c>
      <c r="M47" s="100">
        <f>IF(M4=0,0,M4/TrRoad_ene!M4)</f>
        <v>2.924388539198449</v>
      </c>
      <c r="N47" s="100">
        <f>IF(N4=0,0,N4/TrRoad_ene!N4)</f>
        <v>2.9221711121236469</v>
      </c>
      <c r="O47" s="100">
        <f>IF(O4=0,0,O4/TrRoad_ene!O4)</f>
        <v>2.9230300853440809</v>
      </c>
      <c r="P47" s="100">
        <f>IF(P4=0,0,P4/TrRoad_ene!P4)</f>
        <v>2.8986195454791051</v>
      </c>
      <c r="Q47" s="100">
        <f>IF(Q4=0,0,Q4/TrRoad_ene!Q4)</f>
        <v>2.9140756358245223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2.8890068298086482</v>
      </c>
      <c r="I48" s="20">
        <f>IF(I7=0,0,(I7+I12)/(TrRoad_ene!I7+TrRoad_ene!I12))</f>
        <v>2.8424957776304263</v>
      </c>
      <c r="J48" s="20">
        <f>IF(J7=0,0,(J7+J12)/(TrRoad_ene!J7+TrRoad_ene!J12))</f>
        <v>2.8291007878406429</v>
      </c>
      <c r="K48" s="20">
        <f>IF(K7=0,0,(K7+K12)/(TrRoad_ene!K7+TrRoad_ene!K12))</f>
        <v>2.8080225281901092</v>
      </c>
      <c r="L48" s="20">
        <f>IF(L7=0,0,(L7+L12)/(TrRoad_ene!L7+TrRoad_ene!L12))</f>
        <v>2.8101983960517982</v>
      </c>
      <c r="M48" s="20">
        <f>IF(M7=0,0,(M7+M12)/(TrRoad_ene!M7+TrRoad_ene!M12))</f>
        <v>2.8022490332320715</v>
      </c>
      <c r="N48" s="20">
        <f>IF(N7=0,0,(N7+N12)/(TrRoad_ene!N7+TrRoad_ene!N12))</f>
        <v>2.8147756641017834</v>
      </c>
      <c r="O48" s="20">
        <f>IF(O7=0,0,(O7+O12)/(TrRoad_ene!O7+TrRoad_ene!O12))</f>
        <v>2.8119472478752185</v>
      </c>
      <c r="P48" s="20">
        <f>IF(P7=0,0,(P7+P12)/(TrRoad_ene!P7+TrRoad_ene!P12))</f>
        <v>2.806695474302912</v>
      </c>
      <c r="Q48" s="20">
        <f>IF(Q7=0,0,(Q7+Q12)/(TrRoad_ene!Q7+TrRoad_ene!Q12))</f>
        <v>2.7986449721121818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3.0918477865155931</v>
      </c>
      <c r="I49" s="20">
        <f>IF(I8=0,0,(I8+I13+I14)/(TrRoad_ene!I8+TrRoad_ene!I13+TrRoad_ene!I14))</f>
        <v>2.9883512118132649</v>
      </c>
      <c r="J49" s="20">
        <f>IF(J8=0,0,(J8+J13+J14)/(TrRoad_ene!J8+TrRoad_ene!J13+TrRoad_ene!J14))</f>
        <v>3.0210249702079377</v>
      </c>
      <c r="K49" s="20">
        <f>IF(K8=0,0,(K8+K13+K14)/(TrRoad_ene!K8+TrRoad_ene!K13+TrRoad_ene!K14))</f>
        <v>2.9894938535279869</v>
      </c>
      <c r="L49" s="20">
        <f>IF(L8=0,0,(L8+L13+L14)/(TrRoad_ene!L8+TrRoad_ene!L13+TrRoad_ene!L14))</f>
        <v>3.0571966058402023</v>
      </c>
      <c r="M49" s="20">
        <f>IF(M8=0,0,(M8+M13+M14)/(TrRoad_ene!M8+TrRoad_ene!M13+TrRoad_ene!M14))</f>
        <v>3.0210354052000805</v>
      </c>
      <c r="N49" s="20">
        <f>IF(N8=0,0,(N8+N13+N14)/(TrRoad_ene!N8+TrRoad_ene!N13+TrRoad_ene!N14))</f>
        <v>3.0101803486931771</v>
      </c>
      <c r="O49" s="20">
        <f>IF(O8=0,0,(O8+O13+O14)/(TrRoad_ene!O8+TrRoad_ene!O13+TrRoad_ene!O14))</f>
        <v>3.0144235180234533</v>
      </c>
      <c r="P49" s="20">
        <f>IF(P8=0,0,(P8+P13+P14)/(TrRoad_ene!P8+TrRoad_ene!P13+TrRoad_ene!P14))</f>
        <v>2.9808626032846512</v>
      </c>
      <c r="Q49" s="20">
        <f>IF(Q8=0,0,(Q8+Q13+Q14)/(TrRoad_ene!Q8+TrRoad_ene!Q13+TrRoad_ene!Q14))</f>
        <v>3.0172947697579793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2.6418708000000009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2.6418708000000009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273.73317999957015</v>
      </c>
      <c r="C54" s="68">
        <f>IF(TrRoad_act!C30=0,"",C17/TrRoad_act!C30*1000
)</f>
        <v>269.68479778489836</v>
      </c>
      <c r="D54" s="68">
        <f>IF(TrRoad_act!D30=0,"",D17/TrRoad_act!D30*1000
)</f>
        <v>269.53230314754177</v>
      </c>
      <c r="E54" s="68">
        <f>IF(TrRoad_act!E30=0,"",E17/TrRoad_act!E30*1000
)</f>
        <v>269.5485092093287</v>
      </c>
      <c r="F54" s="68">
        <f>IF(TrRoad_act!F30=0,"",F17/TrRoad_act!F30*1000
)</f>
        <v>266.54610206979021</v>
      </c>
      <c r="G54" s="68">
        <f>IF(TrRoad_act!G30=0,"",G17/TrRoad_act!G30*1000
)</f>
        <v>267.78700456446171</v>
      </c>
      <c r="H54" s="68">
        <f>IF(TrRoad_act!H30=0,"",H17/TrRoad_act!H30*1000
)</f>
        <v>272.05386604031816</v>
      </c>
      <c r="I54" s="68">
        <f>IF(TrRoad_act!I30=0,"",I17/TrRoad_act!I30*1000
)</f>
        <v>261.4117558769488</v>
      </c>
      <c r="J54" s="68">
        <f>IF(TrRoad_act!J30=0,"",J17/TrRoad_act!J30*1000
)</f>
        <v>264.18476450245146</v>
      </c>
      <c r="K54" s="68">
        <f>IF(TrRoad_act!K30=0,"",K17/TrRoad_act!K30*1000
)</f>
        <v>253.85508909093795</v>
      </c>
      <c r="L54" s="68">
        <f>IF(TrRoad_act!L30=0,"",L17/TrRoad_act!L30*1000
)</f>
        <v>256.94518711001626</v>
      </c>
      <c r="M54" s="68">
        <f>IF(TrRoad_act!M30=0,"",M17/TrRoad_act!M30*1000
)</f>
        <v>255.33445658092003</v>
      </c>
      <c r="N54" s="68">
        <f>IF(TrRoad_act!N30=0,"",N17/TrRoad_act!N30*1000
)</f>
        <v>246.77903893990774</v>
      </c>
      <c r="O54" s="68">
        <f>IF(TrRoad_act!O30=0,"",O17/TrRoad_act!O30*1000
)</f>
        <v>239.50490454927461</v>
      </c>
      <c r="P54" s="68">
        <f>IF(TrRoad_act!P30=0,"",P17/TrRoad_act!P30*1000
)</f>
        <v>223.8505339828545</v>
      </c>
      <c r="Q54" s="68">
        <f>IF(TrRoad_act!Q30=0,"",Q17/TrRoad_act!Q30*1000
)</f>
        <v>223.42377685943961</v>
      </c>
    </row>
    <row r="55" spans="1:17" ht="11.45" customHeight="1" x14ac:dyDescent="0.25">
      <c r="A55" s="25" t="s">
        <v>39</v>
      </c>
      <c r="B55" s="79">
        <f>IF(TrRoad_act!B31=0,"",B18/TrRoad_act!B31*1000
)</f>
        <v>200.20515304925647</v>
      </c>
      <c r="C55" s="79">
        <f>IF(TrRoad_act!C31=0,"",C18/TrRoad_act!C31*1000
)</f>
        <v>195.72924407274724</v>
      </c>
      <c r="D55" s="79">
        <f>IF(TrRoad_act!D31=0,"",D18/TrRoad_act!D31*1000
)</f>
        <v>194.38328446407493</v>
      </c>
      <c r="E55" s="79">
        <f>IF(TrRoad_act!E31=0,"",E18/TrRoad_act!E31*1000
)</f>
        <v>192.98130089912931</v>
      </c>
      <c r="F55" s="79">
        <f>IF(TrRoad_act!F31=0,"",F18/TrRoad_act!F31*1000
)</f>
        <v>190.75777068300127</v>
      </c>
      <c r="G55" s="79">
        <f>IF(TrRoad_act!G31=0,"",G18/TrRoad_act!G31*1000
)</f>
        <v>190.31893537279413</v>
      </c>
      <c r="H55" s="79">
        <f>IF(TrRoad_act!H31=0,"",H18/TrRoad_act!H31*1000
)</f>
        <v>188.98335785498264</v>
      </c>
      <c r="I55" s="79">
        <f>IF(TrRoad_act!I31=0,"",I18/TrRoad_act!I31*1000
)</f>
        <v>182.59528867662422</v>
      </c>
      <c r="J55" s="79">
        <f>IF(TrRoad_act!J31=0,"",J18/TrRoad_act!J31*1000
)</f>
        <v>182.37120127748099</v>
      </c>
      <c r="K55" s="79">
        <f>IF(TrRoad_act!K31=0,"",K18/TrRoad_act!K31*1000
)</f>
        <v>181.22974131914938</v>
      </c>
      <c r="L55" s="79">
        <f>IF(TrRoad_act!L31=0,"",L18/TrRoad_act!L31*1000
)</f>
        <v>180.7772632870014</v>
      </c>
      <c r="M55" s="79">
        <f>IF(TrRoad_act!M31=0,"",M18/TrRoad_act!M31*1000
)</f>
        <v>176.93297889790077</v>
      </c>
      <c r="N55" s="79">
        <f>IF(TrRoad_act!N31=0,"",N18/TrRoad_act!N31*1000
)</f>
        <v>175.52368210676204</v>
      </c>
      <c r="O55" s="79">
        <f>IF(TrRoad_act!O31=0,"",O18/TrRoad_act!O31*1000
)</f>
        <v>169.96993148241992</v>
      </c>
      <c r="P55" s="79">
        <f>IF(TrRoad_act!P31=0,"",P18/TrRoad_act!P31*1000
)</f>
        <v>165.36986835197519</v>
      </c>
      <c r="Q55" s="79">
        <f>IF(TrRoad_act!Q31=0,"",Q18/TrRoad_act!Q31*1000
)</f>
        <v>162.3893785143778</v>
      </c>
    </row>
    <row r="56" spans="1:17" ht="11.45" customHeight="1" x14ac:dyDescent="0.25">
      <c r="A56" s="23" t="s">
        <v>30</v>
      </c>
      <c r="B56" s="78">
        <f>IF(TrRoad_act!B32=0,"",B19/TrRoad_act!B32*1000
)</f>
        <v>127.68564619404796</v>
      </c>
      <c r="C56" s="78">
        <f>IF(TrRoad_act!C32=0,"",C19/TrRoad_act!C32*1000
)</f>
        <v>127.20089232839774</v>
      </c>
      <c r="D56" s="78">
        <f>IF(TrRoad_act!D32=0,"",D19/TrRoad_act!D32*1000
)</f>
        <v>126.0509265687774</v>
      </c>
      <c r="E56" s="78">
        <f>IF(TrRoad_act!E32=0,"",E19/TrRoad_act!E32*1000
)</f>
        <v>124.97116109000888</v>
      </c>
      <c r="F56" s="78">
        <f>IF(TrRoad_act!F32=0,"",F19/TrRoad_act!F32*1000
)</f>
        <v>123.42859609449071</v>
      </c>
      <c r="G56" s="78">
        <f>IF(TrRoad_act!G32=0,"",G19/TrRoad_act!G32*1000
)</f>
        <v>121.37331073842803</v>
      </c>
      <c r="H56" s="78">
        <f>IF(TrRoad_act!H32=0,"",H19/TrRoad_act!H32*1000
)</f>
        <v>118.0115723925128</v>
      </c>
      <c r="I56" s="78">
        <f>IF(TrRoad_act!I32=0,"",I19/TrRoad_act!I32*1000
)</f>
        <v>114.28576385528042</v>
      </c>
      <c r="J56" s="78">
        <f>IF(TrRoad_act!J32=0,"",J19/TrRoad_act!J32*1000
)</f>
        <v>111.10948586401</v>
      </c>
      <c r="K56" s="78">
        <f>IF(TrRoad_act!K32=0,"",K19/TrRoad_act!K32*1000
)</f>
        <v>108.94491676755572</v>
      </c>
      <c r="L56" s="78">
        <f>IF(TrRoad_act!L32=0,"",L19/TrRoad_act!L32*1000
)</f>
        <v>107.81795722325562</v>
      </c>
      <c r="M56" s="78">
        <f>IF(TrRoad_act!M32=0,"",M19/TrRoad_act!M32*1000
)</f>
        <v>106.16592174316082</v>
      </c>
      <c r="N56" s="78">
        <f>IF(TrRoad_act!N32=0,"",N19/TrRoad_act!N32*1000
)</f>
        <v>105.46506509949759</v>
      </c>
      <c r="O56" s="78">
        <f>IF(TrRoad_act!O32=0,"",O19/TrRoad_act!O32*1000
)</f>
        <v>102.36699091115511</v>
      </c>
      <c r="P56" s="78">
        <f>IF(TrRoad_act!P32=0,"",P19/TrRoad_act!P32*1000
)</f>
        <v>101.29868920240705</v>
      </c>
      <c r="Q56" s="78">
        <f>IF(TrRoad_act!Q32=0,"",Q19/TrRoad_act!Q32*1000
)</f>
        <v>98.828892473916738</v>
      </c>
    </row>
    <row r="57" spans="1:17" ht="11.45" customHeight="1" x14ac:dyDescent="0.25">
      <c r="A57" s="19" t="s">
        <v>29</v>
      </c>
      <c r="B57" s="76">
        <f>IF(TrRoad_act!B33=0,"",B20/TrRoad_act!B33*1000
)</f>
        <v>191.35516071978728</v>
      </c>
      <c r="C57" s="76">
        <f>IF(TrRoad_act!C33=0,"",C20/TrRoad_act!C33*1000
)</f>
        <v>187.17223552058104</v>
      </c>
      <c r="D57" s="76">
        <f>IF(TrRoad_act!D33=0,"",D20/TrRoad_act!D33*1000
)</f>
        <v>186.13881604577259</v>
      </c>
      <c r="E57" s="76">
        <f>IF(TrRoad_act!E33=0,"",E20/TrRoad_act!E33*1000
)</f>
        <v>185.06290083148633</v>
      </c>
      <c r="F57" s="76">
        <f>IF(TrRoad_act!F33=0,"",F20/TrRoad_act!F33*1000
)</f>
        <v>183.11759438287964</v>
      </c>
      <c r="G57" s="76">
        <f>IF(TrRoad_act!G33=0,"",G20/TrRoad_act!G33*1000
)</f>
        <v>182.84009651687637</v>
      </c>
      <c r="H57" s="76">
        <f>IF(TrRoad_act!H33=0,"",H20/TrRoad_act!H33*1000
)</f>
        <v>181.97564407387699</v>
      </c>
      <c r="I57" s="76">
        <f>IF(TrRoad_act!I33=0,"",I20/TrRoad_act!I33*1000
)</f>
        <v>176.27854100715311</v>
      </c>
      <c r="J57" s="76">
        <f>IF(TrRoad_act!J33=0,"",J20/TrRoad_act!J33*1000
)</f>
        <v>175.99606831647299</v>
      </c>
      <c r="K57" s="76">
        <f>IF(TrRoad_act!K33=0,"",K20/TrRoad_act!K33*1000
)</f>
        <v>174.9244099720612</v>
      </c>
      <c r="L57" s="76">
        <f>IF(TrRoad_act!L33=0,"",L20/TrRoad_act!L33*1000
)</f>
        <v>173.94764190686058</v>
      </c>
      <c r="M57" s="76">
        <f>IF(TrRoad_act!M33=0,"",M20/TrRoad_act!M33*1000
)</f>
        <v>170.46767327152878</v>
      </c>
      <c r="N57" s="76">
        <f>IF(TrRoad_act!N33=0,"",N20/TrRoad_act!N33*1000
)</f>
        <v>169.23381708671243</v>
      </c>
      <c r="O57" s="76">
        <f>IF(TrRoad_act!O33=0,"",O20/TrRoad_act!O33*1000
)</f>
        <v>163.88866875100149</v>
      </c>
      <c r="P57" s="76">
        <f>IF(TrRoad_act!P33=0,"",P20/TrRoad_act!P33*1000
)</f>
        <v>159.5004019426282</v>
      </c>
      <c r="Q57" s="76">
        <f>IF(TrRoad_act!Q33=0,"",Q20/TrRoad_act!Q33*1000
)</f>
        <v>156.69810749877803</v>
      </c>
    </row>
    <row r="58" spans="1:17" ht="11.45" customHeight="1" x14ac:dyDescent="0.25">
      <c r="A58" s="62" t="s">
        <v>59</v>
      </c>
      <c r="B58" s="77">
        <f>IF(TrRoad_act!B34=0,"",B21/TrRoad_act!B34*1000
)</f>
        <v>195.55768385734262</v>
      </c>
      <c r="C58" s="77">
        <f>IF(TrRoad_act!C34=0,"",C21/TrRoad_act!C34*1000
)</f>
        <v>193.50419678072208</v>
      </c>
      <c r="D58" s="77">
        <f>IF(TrRoad_act!D34=0,"",D21/TrRoad_act!D34*1000
)</f>
        <v>192.92308950086377</v>
      </c>
      <c r="E58" s="77">
        <f>IF(TrRoad_act!E34=0,"",E21/TrRoad_act!E34*1000
)</f>
        <v>193.83304478383269</v>
      </c>
      <c r="F58" s="77">
        <f>IF(TrRoad_act!F34=0,"",F21/TrRoad_act!F34*1000
)</f>
        <v>191.84255821701973</v>
      </c>
      <c r="G58" s="77">
        <f>IF(TrRoad_act!G34=0,"",G21/TrRoad_act!G34*1000
)</f>
        <v>191.45064103659848</v>
      </c>
      <c r="H58" s="77">
        <f>IF(TrRoad_act!H34=0,"",H21/TrRoad_act!H34*1000
)</f>
        <v>190.10436888875969</v>
      </c>
      <c r="I58" s="77">
        <f>IF(TrRoad_act!I34=0,"",I21/TrRoad_act!I34*1000
)</f>
        <v>186.30394008709101</v>
      </c>
      <c r="J58" s="77">
        <f>IF(TrRoad_act!J34=0,"",J21/TrRoad_act!J34*1000
)</f>
        <v>183.40222477140466</v>
      </c>
      <c r="K58" s="77">
        <f>IF(TrRoad_act!K34=0,"",K21/TrRoad_act!K34*1000
)</f>
        <v>181.26557428625495</v>
      </c>
      <c r="L58" s="77">
        <f>IF(TrRoad_act!L34=0,"",L21/TrRoad_act!L34*1000
)</f>
        <v>177.83937111324659</v>
      </c>
      <c r="M58" s="77">
        <f>IF(TrRoad_act!M34=0,"",M21/TrRoad_act!M34*1000
)</f>
        <v>174.87530622888485</v>
      </c>
      <c r="N58" s="77">
        <f>IF(TrRoad_act!N34=0,"",N21/TrRoad_act!N34*1000
)</f>
        <v>175.08442968389556</v>
      </c>
      <c r="O58" s="77">
        <f>IF(TrRoad_act!O34=0,"",O21/TrRoad_act!O34*1000
)</f>
        <v>168.18043393304183</v>
      </c>
      <c r="P58" s="77">
        <f>IF(TrRoad_act!P34=0,"",P21/TrRoad_act!P34*1000
)</f>
        <v>166.51487973075922</v>
      </c>
      <c r="Q58" s="77">
        <f>IF(TrRoad_act!Q34=0,"",Q21/TrRoad_act!Q34*1000
)</f>
        <v>163.247424902158</v>
      </c>
    </row>
    <row r="59" spans="1:17" ht="11.45" customHeight="1" x14ac:dyDescent="0.25">
      <c r="A59" s="62" t="s">
        <v>58</v>
      </c>
      <c r="B59" s="77">
        <f>IF(TrRoad_act!B35=0,"",B22/TrRoad_act!B35*1000
)</f>
        <v>179.22412390164132</v>
      </c>
      <c r="C59" s="77">
        <f>IF(TrRoad_act!C35=0,"",C22/TrRoad_act!C35*1000
)</f>
        <v>170.63252558758879</v>
      </c>
      <c r="D59" s="77">
        <f>IF(TrRoad_act!D35=0,"",D22/TrRoad_act!D35*1000
)</f>
        <v>167.99999550889865</v>
      </c>
      <c r="E59" s="77">
        <f>IF(TrRoad_act!E35=0,"",E22/TrRoad_act!E35*1000
)</f>
        <v>166.16902151167193</v>
      </c>
      <c r="F59" s="77">
        <f>IF(TrRoad_act!F35=0,"",F22/TrRoad_act!F35*1000
)</f>
        <v>164.72940672354542</v>
      </c>
      <c r="G59" s="77">
        <f>IF(TrRoad_act!G35=0,"",G22/TrRoad_act!G35*1000
)</f>
        <v>163.66223512354264</v>
      </c>
      <c r="H59" s="77">
        <f>IF(TrRoad_act!H35=0,"",H22/TrRoad_act!H35*1000
)</f>
        <v>161.84290839707529</v>
      </c>
      <c r="I59" s="77">
        <f>IF(TrRoad_act!I35=0,"",I22/TrRoad_act!I35*1000
)</f>
        <v>156.00678481618527</v>
      </c>
      <c r="J59" s="77">
        <f>IF(TrRoad_act!J35=0,"",J22/TrRoad_act!J35*1000
)</f>
        <v>157.43385765387461</v>
      </c>
      <c r="K59" s="77">
        <f>IF(TrRoad_act!K35=0,"",K22/TrRoad_act!K35*1000
)</f>
        <v>156.077765049482</v>
      </c>
      <c r="L59" s="77">
        <f>IF(TrRoad_act!L35=0,"",L22/TrRoad_act!L35*1000
)</f>
        <v>159.64549356259627</v>
      </c>
      <c r="M59" s="77">
        <f>IF(TrRoad_act!M35=0,"",M22/TrRoad_act!M35*1000
)</f>
        <v>155.61758832286802</v>
      </c>
      <c r="N59" s="77">
        <f>IF(TrRoad_act!N35=0,"",N22/TrRoad_act!N35*1000
)</f>
        <v>152.71168703982747</v>
      </c>
      <c r="O59" s="77">
        <f>IF(TrRoad_act!O35=0,"",O22/TrRoad_act!O35*1000
)</f>
        <v>150.58048495799196</v>
      </c>
      <c r="P59" s="77">
        <f>IF(TrRoad_act!P35=0,"",P22/TrRoad_act!P35*1000
)</f>
        <v>146.26795023168472</v>
      </c>
      <c r="Q59" s="77">
        <f>IF(TrRoad_act!Q35=0,"",Q22/TrRoad_act!Q35*1000
)</f>
        <v>144.70006076805436</v>
      </c>
    </row>
    <row r="60" spans="1:17" ht="11.45" customHeight="1" x14ac:dyDescent="0.25">
      <c r="A60" s="62" t="s">
        <v>57</v>
      </c>
      <c r="B60" s="77">
        <f>IF(TrRoad_act!B36=0,"",B23/TrRoad_act!B36*1000
)</f>
        <v>192.40740028124196</v>
      </c>
      <c r="C60" s="77">
        <f>IF(TrRoad_act!C36=0,"",C23/TrRoad_act!C36*1000
)</f>
        <v>180.10245279898658</v>
      </c>
      <c r="D60" s="77">
        <f>IF(TrRoad_act!D36=0,"",D23/TrRoad_act!D36*1000
)</f>
        <v>181.17729352618372</v>
      </c>
      <c r="E60" s="77">
        <f>IF(TrRoad_act!E36=0,"",E23/TrRoad_act!E36*1000
)</f>
        <v>167.80049061850502</v>
      </c>
      <c r="F60" s="77">
        <f>IF(TrRoad_act!F36=0,"",F23/TrRoad_act!F36*1000
)</f>
        <v>170.62220640127143</v>
      </c>
      <c r="G60" s="77">
        <f>IF(TrRoad_act!G36=0,"",G23/TrRoad_act!G36*1000
)</f>
        <v>175.91623009232595</v>
      </c>
      <c r="H60" s="77">
        <f>IF(TrRoad_act!H36=0,"",H23/TrRoad_act!H36*1000
)</f>
        <v>183.59471239000675</v>
      </c>
      <c r="I60" s="77">
        <f>IF(TrRoad_act!I36=0,"",I23/TrRoad_act!I36*1000
)</f>
        <v>165.98602582753543</v>
      </c>
      <c r="J60" s="77">
        <f>IF(TrRoad_act!J36=0,"",J23/TrRoad_act!J36*1000
)</f>
        <v>186.45000728759359</v>
      </c>
      <c r="K60" s="77">
        <f>IF(TrRoad_act!K36=0,"",K23/TrRoad_act!K36*1000
)</f>
        <v>208.7804906790173</v>
      </c>
      <c r="L60" s="77">
        <f>IF(TrRoad_act!L36=0,"",L23/TrRoad_act!L36*1000
)</f>
        <v>215.79591668466153</v>
      </c>
      <c r="M60" s="77">
        <f>IF(TrRoad_act!M36=0,"",M23/TrRoad_act!M36*1000
)</f>
        <v>203.53404576562127</v>
      </c>
      <c r="N60" s="77">
        <f>IF(TrRoad_act!N36=0,"",N23/TrRoad_act!N36*1000
)</f>
        <v>211.16865862529494</v>
      </c>
      <c r="O60" s="77">
        <f>IF(TrRoad_act!O36=0,"",O23/TrRoad_act!O36*1000
)</f>
        <v>208.63176992469428</v>
      </c>
      <c r="P60" s="77">
        <f>IF(TrRoad_act!P36=0,"",P23/TrRoad_act!P36*1000
)</f>
        <v>169.90360643939999</v>
      </c>
      <c r="Q60" s="77">
        <f>IF(TrRoad_act!Q36=0,"",Q23/TrRoad_act!Q36*1000
)</f>
        <v>171.60171288399968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>
        <f>IF(TrRoad_act!L37=0,"",L24/TrRoad_act!L37*1000
)</f>
        <v>180.98571428678471</v>
      </c>
      <c r="M61" s="77">
        <f>IF(TrRoad_act!M37=0,"",M24/TrRoad_act!M37*1000
)</f>
        <v>181.80301406188386</v>
      </c>
      <c r="N61" s="77">
        <f>IF(TrRoad_act!N37=0,"",N24/TrRoad_act!N37*1000
)</f>
        <v>176.06683561637232</v>
      </c>
      <c r="O61" s="77">
        <f>IF(TrRoad_act!O37=0,"",O24/TrRoad_act!O37*1000
)</f>
        <v>161.15690778245042</v>
      </c>
      <c r="P61" s="77">
        <f>IF(TrRoad_act!P37=0,"",P24/TrRoad_act!P37*1000
)</f>
        <v>134.93344310625139</v>
      </c>
      <c r="Q61" s="77">
        <f>IF(TrRoad_act!Q37=0,"",Q24/TrRoad_act!Q37*1000
)</f>
        <v>134.73389814517165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>
        <f>IF(TrRoad_act!N38=0,"",N25/TrRoad_act!N38*1000
)</f>
        <v>49.449505531219323</v>
      </c>
      <c r="O62" s="77">
        <f>IF(TrRoad_act!O38=0,"",O25/TrRoad_act!O38*1000
)</f>
        <v>49.522772741386405</v>
      </c>
      <c r="P62" s="77">
        <f>IF(TrRoad_act!P38=0,"",P25/TrRoad_act!P38*1000
)</f>
        <v>67.304263599193547</v>
      </c>
      <c r="Q62" s="77">
        <f>IF(TrRoad_act!Q38=0,"",Q25/TrRoad_act!Q38*1000
)</f>
        <v>61.605480609659978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1889.7209628595781</v>
      </c>
      <c r="C64" s="76">
        <f>IF(TrRoad_act!C40=0,"",C27/TrRoad_act!C40*1000
)</f>
        <v>1857.6280915573684</v>
      </c>
      <c r="D64" s="76">
        <f>IF(TrRoad_act!D40=0,"",D27/TrRoad_act!D40*1000
)</f>
        <v>1845.9590672928264</v>
      </c>
      <c r="E64" s="76">
        <f>IF(TrRoad_act!E40=0,"",E27/TrRoad_act!E40*1000
)</f>
        <v>1832.4310782806933</v>
      </c>
      <c r="F64" s="76">
        <f>IF(TrRoad_act!F40=0,"",F27/TrRoad_act!F40*1000
)</f>
        <v>1814.3397804602282</v>
      </c>
      <c r="G64" s="76">
        <f>IF(TrRoad_act!G40=0,"",G27/TrRoad_act!G40*1000
)</f>
        <v>1789.8431847822292</v>
      </c>
      <c r="H64" s="76">
        <f>IF(TrRoad_act!H40=0,"",H27/TrRoad_act!H40*1000
)</f>
        <v>1765.3112270911811</v>
      </c>
      <c r="I64" s="76">
        <f>IF(TrRoad_act!I40=0,"",I27/TrRoad_act!I40*1000
)</f>
        <v>1680.7068489369879</v>
      </c>
      <c r="J64" s="76">
        <f>IF(TrRoad_act!J40=0,"",J27/TrRoad_act!J40*1000
)</f>
        <v>1677.7313980235945</v>
      </c>
      <c r="K64" s="76">
        <f>IF(TrRoad_act!K40=0,"",K27/TrRoad_act!K40*1000
)</f>
        <v>1633.8048705666429</v>
      </c>
      <c r="L64" s="76">
        <f>IF(TrRoad_act!L40=0,"",L27/TrRoad_act!L40*1000
)</f>
        <v>1664.0863620818643</v>
      </c>
      <c r="M64" s="76">
        <f>IF(TrRoad_act!M40=0,"",M27/TrRoad_act!M40*1000
)</f>
        <v>1628.1177414658528</v>
      </c>
      <c r="N64" s="76">
        <f>IF(TrRoad_act!N40=0,"",N27/TrRoad_act!N40*1000
)</f>
        <v>1594.8574956199868</v>
      </c>
      <c r="O64" s="76">
        <f>IF(TrRoad_act!O40=0,"",O27/TrRoad_act!O40*1000
)</f>
        <v>1582.4905363751923</v>
      </c>
      <c r="P64" s="76">
        <f>IF(TrRoad_act!P40=0,"",P27/TrRoad_act!P40*1000
)</f>
        <v>1556.0591483164562</v>
      </c>
      <c r="Q64" s="76">
        <f>IF(TrRoad_act!Q40=0,"",Q27/TrRoad_act!Q40*1000
)</f>
        <v>1566.8853733299818</v>
      </c>
    </row>
    <row r="65" spans="1:17" ht="11.45" customHeight="1" x14ac:dyDescent="0.25">
      <c r="A65" s="62" t="s">
        <v>59</v>
      </c>
      <c r="B65" s="75">
        <f>IF(TrRoad_act!B41=0,"",B28/TrRoad_act!B41*1000
)</f>
        <v>539.84277316704811</v>
      </c>
      <c r="C65" s="75">
        <f>IF(TrRoad_act!C41=0,"",C28/TrRoad_act!C41*1000
)</f>
        <v>523.10905769143494</v>
      </c>
      <c r="D65" s="75">
        <f>IF(TrRoad_act!D41=0,"",D28/TrRoad_act!D41*1000
)</f>
        <v>511.75638486509325</v>
      </c>
      <c r="E65" s="75">
        <f>IF(TrRoad_act!E41=0,"",E28/TrRoad_act!E41*1000
)</f>
        <v>504.074022661144</v>
      </c>
      <c r="F65" s="75">
        <f>IF(TrRoad_act!F41=0,"",F28/TrRoad_act!F41*1000
)</f>
        <v>503.73711687594982</v>
      </c>
      <c r="G65" s="75">
        <f>IF(TrRoad_act!G41=0,"",G28/TrRoad_act!G41*1000
)</f>
        <v>501.2770463777241</v>
      </c>
      <c r="H65" s="75">
        <f>IF(TrRoad_act!H41=0,"",H28/TrRoad_act!H41*1000
)</f>
        <v>498.48658527164542</v>
      </c>
      <c r="I65" s="75">
        <f>IF(TrRoad_act!I41=0,"",I28/TrRoad_act!I41*1000
)</f>
        <v>488.0089595454707</v>
      </c>
      <c r="J65" s="75">
        <f>IF(TrRoad_act!J41=0,"",J28/TrRoad_act!J41*1000
)</f>
        <v>486.92353710618096</v>
      </c>
      <c r="K65" s="75">
        <f>IF(TrRoad_act!K41=0,"",K28/TrRoad_act!K41*1000
)</f>
        <v>481.6201757777801</v>
      </c>
      <c r="L65" s="75">
        <f>IF(TrRoad_act!L41=0,"",L28/TrRoad_act!L41*1000
)</f>
        <v>474.41918428740644</v>
      </c>
      <c r="M65" s="75">
        <f>IF(TrRoad_act!M41=0,"",M28/TrRoad_act!M41*1000
)</f>
        <v>467.02426449921359</v>
      </c>
      <c r="N65" s="75">
        <f>IF(TrRoad_act!N41=0,"",N28/TrRoad_act!N41*1000
)</f>
        <v>440.51359248176493</v>
      </c>
      <c r="O65" s="75">
        <f>IF(TrRoad_act!O41=0,"",O28/TrRoad_act!O41*1000
)</f>
        <v>433.35142417550622</v>
      </c>
      <c r="P65" s="75">
        <f>IF(TrRoad_act!P41=0,"",P28/TrRoad_act!P41*1000
)</f>
        <v>431.7768572615783</v>
      </c>
      <c r="Q65" s="75">
        <f>IF(TrRoad_act!Q41=0,"",Q28/TrRoad_act!Q41*1000
)</f>
        <v>429.95874164959059</v>
      </c>
    </row>
    <row r="66" spans="1:17" ht="11.45" customHeight="1" x14ac:dyDescent="0.25">
      <c r="A66" s="62" t="s">
        <v>58</v>
      </c>
      <c r="B66" s="75">
        <f>IF(TrRoad_act!B42=0,"",B29/TrRoad_act!B42*1000
)</f>
        <v>1907.1469227750124</v>
      </c>
      <c r="C66" s="75">
        <f>IF(TrRoad_act!C42=0,"",C29/TrRoad_act!C42*1000
)</f>
        <v>1873.7915839772802</v>
      </c>
      <c r="D66" s="75">
        <f>IF(TrRoad_act!D42=0,"",D29/TrRoad_act!D42*1000
)</f>
        <v>1863.2953784368817</v>
      </c>
      <c r="E66" s="75">
        <f>IF(TrRoad_act!E42=0,"",E29/TrRoad_act!E42*1000
)</f>
        <v>1848.1981590372407</v>
      </c>
      <c r="F66" s="75">
        <f>IF(TrRoad_act!F42=0,"",F29/TrRoad_act!F42*1000
)</f>
        <v>1831.0417336315984</v>
      </c>
      <c r="G66" s="75">
        <f>IF(TrRoad_act!G42=0,"",G29/TrRoad_act!G42*1000
)</f>
        <v>1807.9202207167029</v>
      </c>
      <c r="H66" s="75">
        <f>IF(TrRoad_act!H42=0,"",H29/TrRoad_act!H42*1000
)</f>
        <v>1784.7752457657732</v>
      </c>
      <c r="I66" s="75">
        <f>IF(TrRoad_act!I42=0,"",I29/TrRoad_act!I42*1000
)</f>
        <v>1699.6851999564578</v>
      </c>
      <c r="J66" s="75">
        <f>IF(TrRoad_act!J42=0,"",J29/TrRoad_act!J42*1000
)</f>
        <v>1697.3714626447804</v>
      </c>
      <c r="K66" s="75">
        <f>IF(TrRoad_act!K42=0,"",K29/TrRoad_act!K42*1000
)</f>
        <v>1660.9269988091983</v>
      </c>
      <c r="L66" s="75">
        <f>IF(TrRoad_act!L42=0,"",L29/TrRoad_act!L42*1000
)</f>
        <v>1700.4716694113681</v>
      </c>
      <c r="M66" s="75">
        <f>IF(TrRoad_act!M42=0,"",M29/TrRoad_act!M42*1000
)</f>
        <v>1673.9313635085737</v>
      </c>
      <c r="N66" s="75">
        <f>IF(TrRoad_act!N42=0,"",N29/TrRoad_act!N42*1000
)</f>
        <v>1647.4049586815368</v>
      </c>
      <c r="O66" s="75">
        <f>IF(TrRoad_act!O42=0,"",O29/TrRoad_act!O42*1000
)</f>
        <v>1638.2996759548796</v>
      </c>
      <c r="P66" s="75">
        <f>IF(TrRoad_act!P42=0,"",P29/TrRoad_act!P42*1000
)</f>
        <v>1615.8584441233966</v>
      </c>
      <c r="Q66" s="75">
        <f>IF(TrRoad_act!Q42=0,"",Q29/TrRoad_act!Q42*1000
)</f>
        <v>1631.4067721898136</v>
      </c>
    </row>
    <row r="67" spans="1:17" ht="11.45" customHeight="1" x14ac:dyDescent="0.25">
      <c r="A67" s="62" t="s">
        <v>57</v>
      </c>
      <c r="B67" s="75">
        <f>IF(TrRoad_act!B43=0,"",B30/TrRoad_act!B43*1000
)</f>
        <v>1193.3612848646512</v>
      </c>
      <c r="C67" s="75">
        <f>IF(TrRoad_act!C43=0,"",C30/TrRoad_act!C43*1000
)</f>
        <v>1196.3446880768131</v>
      </c>
      <c r="D67" s="75">
        <f>IF(TrRoad_act!D43=0,"",D30/TrRoad_act!D43*1000
)</f>
        <v>1199.3355497970049</v>
      </c>
      <c r="E67" s="75">
        <f>IF(TrRoad_act!E43=0,"",E30/TrRoad_act!E43*1000
)</f>
        <v>1202.3338886714973</v>
      </c>
      <c r="F67" s="75">
        <f>IF(TrRoad_act!F43=0,"",F30/TrRoad_act!F43*1000
)</f>
        <v>1205.3397233931762</v>
      </c>
      <c r="G67" s="75">
        <f>IF(TrRoad_act!G43=0,"",G30/TrRoad_act!G43*1000
)</f>
        <v>1193.9748672005046</v>
      </c>
      <c r="H67" s="75">
        <f>IF(TrRoad_act!H43=0,"",H30/TrRoad_act!H43*1000
)</f>
        <v>1193.7818813101003</v>
      </c>
      <c r="I67" s="75">
        <f>IF(TrRoad_act!I43=0,"",I30/TrRoad_act!I43*1000
)</f>
        <v>1194.5813381406415</v>
      </c>
      <c r="J67" s="75">
        <f>IF(TrRoad_act!J43=0,"",J30/TrRoad_act!J43*1000
)</f>
        <v>1197.3903753720508</v>
      </c>
      <c r="K67" s="75">
        <f>IF(TrRoad_act!K43=0,"",K30/TrRoad_act!K43*1000
)</f>
        <v>1199.043975248635</v>
      </c>
      <c r="L67" s="75">
        <f>IF(TrRoad_act!L43=0,"",L30/TrRoad_act!L43*1000
)</f>
        <v>1202.0415851867563</v>
      </c>
      <c r="M67" s="75">
        <f>IF(TrRoad_act!M43=0,"",M30/TrRoad_act!M43*1000
)</f>
        <v>1204.1934083155809</v>
      </c>
      <c r="N67" s="75">
        <f>IF(TrRoad_act!N43=0,"",N30/TrRoad_act!N43*1000
)</f>
        <v>1206.5165055572584</v>
      </c>
      <c r="O67" s="75">
        <f>IF(TrRoad_act!O43=0,"",O30/TrRoad_act!O43*1000
)</f>
        <v>1209.2936230093792</v>
      </c>
      <c r="P67" s="75">
        <f>IF(TrRoad_act!P43=0,"",P30/TrRoad_act!P43*1000
)</f>
        <v>1211.8221700955858</v>
      </c>
      <c r="Q67" s="75">
        <f>IF(TrRoad_act!Q43=0,"",Q30/TrRoad_act!Q43*1000
)</f>
        <v>1214.8517255208244</v>
      </c>
    </row>
    <row r="68" spans="1:17" ht="11.45" customHeight="1" x14ac:dyDescent="0.25">
      <c r="A68" s="62" t="s">
        <v>56</v>
      </c>
      <c r="B68" s="75">
        <f>IF(TrRoad_act!B44=0,"",B31/TrRoad_act!B44*1000
)</f>
        <v>1135.9485879898748</v>
      </c>
      <c r="C68" s="75">
        <f>IF(TrRoad_act!C44=0,"",C31/TrRoad_act!C44*1000
)</f>
        <v>1089.0550403999891</v>
      </c>
      <c r="D68" s="75">
        <f>IF(TrRoad_act!D44=0,"",D31/TrRoad_act!D44*1000
)</f>
        <v>1078.6701886907117</v>
      </c>
      <c r="E68" s="75">
        <f>IF(TrRoad_act!E44=0,"",E31/TrRoad_act!E44*1000
)</f>
        <v>1164.1260838595508</v>
      </c>
      <c r="F68" s="75">
        <f>IF(TrRoad_act!F44=0,"",F31/TrRoad_act!F44*1000
)</f>
        <v>1157.3662355504157</v>
      </c>
      <c r="G68" s="75">
        <f>IF(TrRoad_act!G44=0,"",G31/TrRoad_act!G44*1000
)</f>
        <v>1088.5636747819767</v>
      </c>
      <c r="H68" s="75">
        <f>IF(TrRoad_act!H44=0,"",H31/TrRoad_act!H44*1000
)</f>
        <v>975.405165885477</v>
      </c>
      <c r="I68" s="75">
        <f>IF(TrRoad_act!I44=0,"",I31/TrRoad_act!I44*1000
)</f>
        <v>963.84487496929955</v>
      </c>
      <c r="J68" s="75">
        <f>IF(TrRoad_act!J44=0,"",J31/TrRoad_act!J44*1000
)</f>
        <v>955.81703512472814</v>
      </c>
      <c r="K68" s="75">
        <f>IF(TrRoad_act!K44=0,"",K31/TrRoad_act!K44*1000
)</f>
        <v>954.6409935160093</v>
      </c>
      <c r="L68" s="75">
        <f>IF(TrRoad_act!L44=0,"",L31/TrRoad_act!L44*1000
)</f>
        <v>996.24609321612968</v>
      </c>
      <c r="M68" s="75">
        <f>IF(TrRoad_act!M44=0,"",M31/TrRoad_act!M44*1000
)</f>
        <v>1063.4384814225357</v>
      </c>
      <c r="N68" s="75">
        <f>IF(TrRoad_act!N44=0,"",N31/TrRoad_act!N44*1000
)</f>
        <v>1082.4555845584312</v>
      </c>
      <c r="O68" s="75">
        <f>IF(TrRoad_act!O44=0,"",O31/TrRoad_act!O44*1000
)</f>
        <v>1050.3275238207918</v>
      </c>
      <c r="P68" s="75">
        <f>IF(TrRoad_act!P44=0,"",P31/TrRoad_act!P44*1000
)</f>
        <v>1029.869879596861</v>
      </c>
      <c r="Q68" s="75">
        <f>IF(TrRoad_act!Q44=0,"",Q31/TrRoad_act!Q44*1000
)</f>
        <v>1086.9200692070883</v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594.51614386116512</v>
      </c>
      <c r="C70" s="79">
        <f>IF(TrRoad_act!C46=0,"",C33/TrRoad_act!C46*1000
)</f>
        <v>574.76662906141269</v>
      </c>
      <c r="D70" s="79">
        <f>IF(TrRoad_act!D46=0,"",D33/TrRoad_act!D46*1000
)</f>
        <v>572.745126845615</v>
      </c>
      <c r="E70" s="79">
        <f>IF(TrRoad_act!E46=0,"",E33/TrRoad_act!E46*1000
)</f>
        <v>568.16185703510939</v>
      </c>
      <c r="F70" s="79">
        <f>IF(TrRoad_act!F46=0,"",F33/TrRoad_act!F46*1000
)</f>
        <v>556.06401234289206</v>
      </c>
      <c r="G70" s="79">
        <f>IF(TrRoad_act!G46=0,"",G33/TrRoad_act!G46*1000
)</f>
        <v>558.5917575009928</v>
      </c>
      <c r="H70" s="79">
        <f>IF(TrRoad_act!H46=0,"",H33/TrRoad_act!H46*1000
)</f>
        <v>586.9269713327202</v>
      </c>
      <c r="I70" s="79">
        <f>IF(TrRoad_act!I46=0,"",I33/TrRoad_act!I46*1000
)</f>
        <v>565.71170516768848</v>
      </c>
      <c r="J70" s="79">
        <f>IF(TrRoad_act!J46=0,"",J33/TrRoad_act!J46*1000
)</f>
        <v>573.86379423215885</v>
      </c>
      <c r="K70" s="79">
        <f>IF(TrRoad_act!K46=0,"",K33/TrRoad_act!K46*1000
)</f>
        <v>544.05741870749637</v>
      </c>
      <c r="L70" s="79">
        <f>IF(TrRoad_act!L46=0,"",L33/TrRoad_act!L46*1000
)</f>
        <v>569.63628532564576</v>
      </c>
      <c r="M70" s="79">
        <f>IF(TrRoad_act!M46=0,"",M33/TrRoad_act!M46*1000
)</f>
        <v>572.96428325645513</v>
      </c>
      <c r="N70" s="79">
        <f>IF(TrRoad_act!N46=0,"",N33/TrRoad_act!N46*1000
)</f>
        <v>548.98464045505193</v>
      </c>
      <c r="O70" s="79">
        <f>IF(TrRoad_act!O46=0,"",O33/TrRoad_act!O46*1000
)</f>
        <v>534.79596732139339</v>
      </c>
      <c r="P70" s="79">
        <f>IF(TrRoad_act!P46=0,"",P33/TrRoad_act!P46*1000
)</f>
        <v>482.56312328792905</v>
      </c>
      <c r="Q70" s="79">
        <f>IF(TrRoad_act!Q46=0,"",Q33/TrRoad_act!Q46*1000
)</f>
        <v>489.98136069399715</v>
      </c>
    </row>
    <row r="71" spans="1:17" ht="11.45" customHeight="1" x14ac:dyDescent="0.25">
      <c r="A71" s="23" t="s">
        <v>27</v>
      </c>
      <c r="B71" s="78">
        <f>IF(TrRoad_act!B47=0,"",B34/TrRoad_act!B47*1000
)</f>
        <v>294.3006817632097</v>
      </c>
      <c r="C71" s="78">
        <f>IF(TrRoad_act!C47=0,"",C34/TrRoad_act!C47*1000
)</f>
        <v>282.93632487994768</v>
      </c>
      <c r="D71" s="78">
        <f>IF(TrRoad_act!D47=0,"",D34/TrRoad_act!D47*1000
)</f>
        <v>280.13250531913008</v>
      </c>
      <c r="E71" s="78">
        <f>IF(TrRoad_act!E47=0,"",E34/TrRoad_act!E47*1000
)</f>
        <v>277.98861732296552</v>
      </c>
      <c r="F71" s="78">
        <f>IF(TrRoad_act!F47=0,"",F34/TrRoad_act!F47*1000
)</f>
        <v>276.23849457024374</v>
      </c>
      <c r="G71" s="78">
        <f>IF(TrRoad_act!G47=0,"",G34/TrRoad_act!G47*1000
)</f>
        <v>273.91383366271737</v>
      </c>
      <c r="H71" s="78">
        <f>IF(TrRoad_act!H47=0,"",H34/TrRoad_act!H47*1000
)</f>
        <v>270.70282402133023</v>
      </c>
      <c r="I71" s="78">
        <f>IF(TrRoad_act!I47=0,"",I34/TrRoad_act!I47*1000
)</f>
        <v>260.34846069635211</v>
      </c>
      <c r="J71" s="78">
        <f>IF(TrRoad_act!J47=0,"",J34/TrRoad_act!J47*1000
)</f>
        <v>261.31884308378721</v>
      </c>
      <c r="K71" s="78">
        <f>IF(TrRoad_act!K47=0,"",K34/TrRoad_act!K47*1000
)</f>
        <v>256.37652166904002</v>
      </c>
      <c r="L71" s="78">
        <f>IF(TrRoad_act!L47=0,"",L34/TrRoad_act!L47*1000
)</f>
        <v>260.18190844458974</v>
      </c>
      <c r="M71" s="78">
        <f>IF(TrRoad_act!M47=0,"",M34/TrRoad_act!M47*1000
)</f>
        <v>255.83024008309118</v>
      </c>
      <c r="N71" s="78">
        <f>IF(TrRoad_act!N47=0,"",N34/TrRoad_act!N47*1000
)</f>
        <v>253.31095986971297</v>
      </c>
      <c r="O71" s="78">
        <f>IF(TrRoad_act!O47=0,"",O34/TrRoad_act!O47*1000
)</f>
        <v>251.60723137189783</v>
      </c>
      <c r="P71" s="78">
        <f>IF(TrRoad_act!P47=0,"",P34/TrRoad_act!P47*1000
)</f>
        <v>246.70514372729795</v>
      </c>
      <c r="Q71" s="78">
        <f>IF(TrRoad_act!Q47=0,"",Q34/TrRoad_act!Q47*1000
)</f>
        <v>246.86974985703037</v>
      </c>
    </row>
    <row r="72" spans="1:17" ht="11.45" customHeight="1" x14ac:dyDescent="0.25">
      <c r="A72" s="62" t="s">
        <v>59</v>
      </c>
      <c r="B72" s="77">
        <f>IF(TrRoad_act!B48=0,"",B35/TrRoad_act!B48*1000
)</f>
        <v>303.79499077170732</v>
      </c>
      <c r="C72" s="77">
        <f>IF(TrRoad_act!C48=0,"",C35/TrRoad_act!C48*1000
)</f>
        <v>304.55447824863654</v>
      </c>
      <c r="D72" s="77">
        <f>IF(TrRoad_act!D48=0,"",D35/TrRoad_act!D48*1000
)</f>
        <v>305.31586444425812</v>
      </c>
      <c r="E72" s="77">
        <f>IF(TrRoad_act!E48=0,"",E35/TrRoad_act!E48*1000
)</f>
        <v>306.07915410536879</v>
      </c>
      <c r="F72" s="77">
        <f>IF(TrRoad_act!F48=0,"",F35/TrRoad_act!F48*1000
)</f>
        <v>306.84435199063216</v>
      </c>
      <c r="G72" s="77">
        <f>IF(TrRoad_act!G48=0,"",G35/TrRoad_act!G48*1000
)</f>
        <v>307.61146287060876</v>
      </c>
      <c r="H72" s="77">
        <f>IF(TrRoad_act!H48=0,"",H35/TrRoad_act!H48*1000
)</f>
        <v>307.05771571628037</v>
      </c>
      <c r="I72" s="77">
        <f>IF(TrRoad_act!I48=0,"",I35/TrRoad_act!I48*1000
)</f>
        <v>302.86958031226129</v>
      </c>
      <c r="J72" s="77">
        <f>IF(TrRoad_act!J48=0,"",J35/TrRoad_act!J48*1000
)</f>
        <v>302.19594219103641</v>
      </c>
      <c r="K72" s="77">
        <f>IF(TrRoad_act!K48=0,"",K35/TrRoad_act!K48*1000
)</f>
        <v>298.88676774914569</v>
      </c>
      <c r="L72" s="77">
        <f>IF(TrRoad_act!L48=0,"",L35/TrRoad_act!L48*1000
)</f>
        <v>295.5635169318935</v>
      </c>
      <c r="M72" s="77">
        <f>IF(TrRoad_act!M48=0,"",M35/TrRoad_act!M48*1000
)</f>
        <v>290.32285991233056</v>
      </c>
      <c r="N72" s="77">
        <f>IF(TrRoad_act!N48=0,"",N35/TrRoad_act!N48*1000
)</f>
        <v>286.57742743386456</v>
      </c>
      <c r="O72" s="77">
        <f>IF(TrRoad_act!O48=0,"",O35/TrRoad_act!O48*1000
)</f>
        <v>282.0516844104539</v>
      </c>
      <c r="P72" s="77">
        <f>IF(TrRoad_act!P48=0,"",P35/TrRoad_act!P48*1000
)</f>
        <v>273.89780570637527</v>
      </c>
      <c r="Q72" s="77">
        <f>IF(TrRoad_act!Q48=0,"",Q35/TrRoad_act!Q48*1000
)</f>
        <v>264.60703165754904</v>
      </c>
    </row>
    <row r="73" spans="1:17" ht="11.45" customHeight="1" x14ac:dyDescent="0.25">
      <c r="A73" s="62" t="s">
        <v>58</v>
      </c>
      <c r="B73" s="77">
        <f>IF(TrRoad_act!B49=0,"",B36/TrRoad_act!B49*1000
)</f>
        <v>291.87372674999062</v>
      </c>
      <c r="C73" s="77">
        <f>IF(TrRoad_act!C49=0,"",C36/TrRoad_act!C49*1000
)</f>
        <v>280.21758408382095</v>
      </c>
      <c r="D73" s="77">
        <f>IF(TrRoad_act!D49=0,"",D36/TrRoad_act!D49*1000
)</f>
        <v>277.53967114864514</v>
      </c>
      <c r="E73" s="77">
        <f>IF(TrRoad_act!E49=0,"",E36/TrRoad_act!E49*1000
)</f>
        <v>275.56799779990263</v>
      </c>
      <c r="F73" s="77">
        <f>IF(TrRoad_act!F49=0,"",F36/TrRoad_act!F49*1000
)</f>
        <v>273.98057613928256</v>
      </c>
      <c r="G73" s="77">
        <f>IF(TrRoad_act!G49=0,"",G36/TrRoad_act!G49*1000
)</f>
        <v>271.87428079918578</v>
      </c>
      <c r="H73" s="77">
        <f>IF(TrRoad_act!H49=0,"",H36/TrRoad_act!H49*1000
)</f>
        <v>268.7647434991141</v>
      </c>
      <c r="I73" s="77">
        <f>IF(TrRoad_act!I49=0,"",I36/TrRoad_act!I49*1000
)</f>
        <v>258.29739507304396</v>
      </c>
      <c r="J73" s="77">
        <f>IF(TrRoad_act!J49=0,"",J36/TrRoad_act!J49*1000
)</f>
        <v>259.35410997991494</v>
      </c>
      <c r="K73" s="77">
        <f>IF(TrRoad_act!K49=0,"",K36/TrRoad_act!K49*1000
)</f>
        <v>254.33018500426658</v>
      </c>
      <c r="L73" s="77">
        <f>IF(TrRoad_act!L49=0,"",L36/TrRoad_act!L49*1000
)</f>
        <v>258.34056712865072</v>
      </c>
      <c r="M73" s="77">
        <f>IF(TrRoad_act!M49=0,"",M36/TrRoad_act!M49*1000
)</f>
        <v>254.03655907417615</v>
      </c>
      <c r="N73" s="77">
        <f>IF(TrRoad_act!N49=0,"",N36/TrRoad_act!N49*1000
)</f>
        <v>251.54461659934091</v>
      </c>
      <c r="O73" s="77">
        <f>IF(TrRoad_act!O49=0,"",O36/TrRoad_act!O49*1000
)</f>
        <v>249.92196490268748</v>
      </c>
      <c r="P73" s="77">
        <f>IF(TrRoad_act!P49=0,"",P36/TrRoad_act!P49*1000
)</f>
        <v>245.02934634576354</v>
      </c>
      <c r="Q73" s="77">
        <f>IF(TrRoad_act!Q49=0,"",Q36/TrRoad_act!Q49*1000
)</f>
        <v>245.40383771293412</v>
      </c>
    </row>
    <row r="74" spans="1:17" ht="11.45" customHeight="1" x14ac:dyDescent="0.25">
      <c r="A74" s="62" t="s">
        <v>57</v>
      </c>
      <c r="B74" s="77">
        <f>IF(TrRoad_act!B50=0,"",B37/TrRoad_act!B50*1000
)</f>
        <v>439.47383629246445</v>
      </c>
      <c r="C74" s="77">
        <f>IF(TrRoad_act!C50=0,"",C37/TrRoad_act!C50*1000
)</f>
        <v>440.06318270801404</v>
      </c>
      <c r="D74" s="77">
        <f>IF(TrRoad_act!D50=0,"",D37/TrRoad_act!D50*1000
)</f>
        <v>441.16094096952338</v>
      </c>
      <c r="E74" s="77">
        <f>IF(TrRoad_act!E50=0,"",E37/TrRoad_act!E50*1000
)</f>
        <v>442.25003496135764</v>
      </c>
      <c r="F74" s="77">
        <f>IF(TrRoad_act!F50=0,"",F37/TrRoad_act!F50*1000
)</f>
        <v>443.3341741354468</v>
      </c>
      <c r="G74" s="77">
        <f>IF(TrRoad_act!G50=0,"",G37/TrRoad_act!G50*1000
)</f>
        <v>444.37036523417549</v>
      </c>
      <c r="H74" s="77">
        <f>IF(TrRoad_act!H50=0,"",H37/TrRoad_act!H50*1000
)</f>
        <v>445.43454072964363</v>
      </c>
      <c r="I74" s="77">
        <f>IF(TrRoad_act!I50=0,"",I37/TrRoad_act!I50*1000
)</f>
        <v>446.52960195046182</v>
      </c>
      <c r="J74" s="77">
        <f>IF(TrRoad_act!J50=0,"",J37/TrRoad_act!J50*1000
)</f>
        <v>447.64521341929509</v>
      </c>
      <c r="K74" s="77">
        <f>IF(TrRoad_act!K50=0,"",K37/TrRoad_act!K50*1000
)</f>
        <v>448.72882001248934</v>
      </c>
      <c r="L74" s="77">
        <f>IF(TrRoad_act!L50=0,"",L37/TrRoad_act!L50*1000
)</f>
        <v>449.32482800236079</v>
      </c>
      <c r="M74" s="77">
        <f>IF(TrRoad_act!M50=0,"",M37/TrRoad_act!M50*1000
)</f>
        <v>449.81733093592874</v>
      </c>
      <c r="N74" s="77">
        <f>IF(TrRoad_act!N50=0,"",N37/TrRoad_act!N50*1000
)</f>
        <v>448.96780067227917</v>
      </c>
      <c r="O74" s="77">
        <f>IF(TrRoad_act!O50=0,"",O37/TrRoad_act!O50*1000
)</f>
        <v>448.30445990147797</v>
      </c>
      <c r="P74" s="77">
        <f>IF(TrRoad_act!P50=0,"",P37/TrRoad_act!P50*1000
)</f>
        <v>445.81909215537252</v>
      </c>
      <c r="Q74" s="77">
        <f>IF(TrRoad_act!Q50=0,"",Q37/TrRoad_act!Q50*1000
)</f>
        <v>443.45911763270902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>
        <f>IF(TrRoad_act!E51=0,"",E38/TrRoad_act!E51*1000
)</f>
        <v>238.91233450566585</v>
      </c>
      <c r="F75" s="77">
        <f>IF(TrRoad_act!F51=0,"",F38/TrRoad_act!F51*1000
)</f>
        <v>240.2279778957176</v>
      </c>
      <c r="G75" s="77">
        <f>IF(TrRoad_act!G51=0,"",G38/TrRoad_act!G51*1000
)</f>
        <v>240.86551608805837</v>
      </c>
      <c r="H75" s="77">
        <f>IF(TrRoad_act!H51=0,"",H38/TrRoad_act!H51*1000
)</f>
        <v>241.47293498034489</v>
      </c>
      <c r="I75" s="77">
        <f>IF(TrRoad_act!I51=0,"",I38/TrRoad_act!I51*1000
)</f>
        <v>239.4816292487051</v>
      </c>
      <c r="J75" s="77">
        <f>IF(TrRoad_act!J51=0,"",J38/TrRoad_act!J51*1000
)</f>
        <v>240.080333321827</v>
      </c>
      <c r="K75" s="77">
        <f>IF(TrRoad_act!K51=0,"",K38/TrRoad_act!K51*1000
)</f>
        <v>232.30576150868396</v>
      </c>
      <c r="L75" s="77">
        <f>IF(TrRoad_act!L51=0,"",L38/TrRoad_act!L51*1000
)</f>
        <v>227.65882702715135</v>
      </c>
      <c r="M75" s="77">
        <f>IF(TrRoad_act!M51=0,"",M38/TrRoad_act!M51*1000
)</f>
        <v>225.42182967761815</v>
      </c>
      <c r="N75" s="77">
        <f>IF(TrRoad_act!N51=0,"",N38/TrRoad_act!N51*1000
)</f>
        <v>219.21387485373276</v>
      </c>
      <c r="O75" s="77">
        <f>IF(TrRoad_act!O51=0,"",O38/TrRoad_act!O51*1000
)</f>
        <v>217.56198795584982</v>
      </c>
      <c r="P75" s="77">
        <f>IF(TrRoad_act!P51=0,"",P38/TrRoad_act!P51*1000
)</f>
        <v>215.1392202536243</v>
      </c>
      <c r="Q75" s="77">
        <f>IF(TrRoad_act!Q51=0,"",Q38/TrRoad_act!Q51*1000
)</f>
        <v>215.44670371041457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1380.9416909110057</v>
      </c>
      <c r="C77" s="76">
        <f>IF(TrRoad_act!C53=0,"",C40/TrRoad_act!C53*1000
)</f>
        <v>1415.5516192986574</v>
      </c>
      <c r="D77" s="76">
        <f>IF(TrRoad_act!D53=0,"",D40/TrRoad_act!D53*1000
)</f>
        <v>1410.1763158759391</v>
      </c>
      <c r="E77" s="76">
        <f>IF(TrRoad_act!E53=0,"",E40/TrRoad_act!E53*1000
)</f>
        <v>1411.7206003666238</v>
      </c>
      <c r="F77" s="76">
        <f>IF(TrRoad_act!F53=0,"",F40/TrRoad_act!F53*1000
)</f>
        <v>1407.505699321727</v>
      </c>
      <c r="G77" s="76">
        <f>IF(TrRoad_act!G53=0,"",G40/TrRoad_act!G53*1000
)</f>
        <v>1440.729385266721</v>
      </c>
      <c r="H77" s="76">
        <f>IF(TrRoad_act!H53=0,"",H40/TrRoad_act!H53*1000
)</f>
        <v>1560.5419418599308</v>
      </c>
      <c r="I77" s="76">
        <f>IF(TrRoad_act!I53=0,"",I40/TrRoad_act!I53*1000
)</f>
        <v>1555.3602905996802</v>
      </c>
      <c r="J77" s="76">
        <f>IF(TrRoad_act!J53=0,"",J40/TrRoad_act!J53*1000
)</f>
        <v>1601.6508063388881</v>
      </c>
      <c r="K77" s="76">
        <f>IF(TrRoad_act!K53=0,"",K40/TrRoad_act!K53*1000
)</f>
        <v>1456.2618551274973</v>
      </c>
      <c r="L77" s="76">
        <f>IF(TrRoad_act!L53=0,"",L40/TrRoad_act!L53*1000
)</f>
        <v>1683.1411320287623</v>
      </c>
      <c r="M77" s="76">
        <f>IF(TrRoad_act!M53=0,"",M40/TrRoad_act!M53*1000
)</f>
        <v>1713.690740939506</v>
      </c>
      <c r="N77" s="76">
        <f>IF(TrRoad_act!N53=0,"",N40/TrRoad_act!N53*1000
)</f>
        <v>1614.7025847878442</v>
      </c>
      <c r="O77" s="76">
        <f>IF(TrRoad_act!O53=0,"",O40/TrRoad_act!O53*1000
)</f>
        <v>1522.4191759145297</v>
      </c>
      <c r="P77" s="76">
        <f>IF(TrRoad_act!P53=0,"",P40/TrRoad_act!P53*1000
)</f>
        <v>1240.6934385364896</v>
      </c>
      <c r="Q77" s="76">
        <f>IF(TrRoad_act!Q53=0,"",Q40/TrRoad_act!Q53*1000
)</f>
        <v>1279.2541918070744</v>
      </c>
    </row>
    <row r="78" spans="1:17" ht="11.45" customHeight="1" x14ac:dyDescent="0.25">
      <c r="A78" s="17" t="s">
        <v>23</v>
      </c>
      <c r="B78" s="75">
        <f>IF(TrRoad_act!B54=0,"",B41/TrRoad_act!B54*1000
)</f>
        <v>1312.5505082220029</v>
      </c>
      <c r="C78" s="75">
        <f>IF(TrRoad_act!C54=0,"",C41/TrRoad_act!C54*1000
)</f>
        <v>1311.9213495666481</v>
      </c>
      <c r="D78" s="75">
        <f>IF(TrRoad_act!D54=0,"",D41/TrRoad_act!D54*1000
)</f>
        <v>1308.7698801450019</v>
      </c>
      <c r="E78" s="75">
        <f>IF(TrRoad_act!E54=0,"",E41/TrRoad_act!E54*1000
)</f>
        <v>1307.2400426498073</v>
      </c>
      <c r="F78" s="75">
        <f>IF(TrRoad_act!F54=0,"",F41/TrRoad_act!F54*1000
)</f>
        <v>1299.2827314829499</v>
      </c>
      <c r="G78" s="75">
        <f>IF(TrRoad_act!G54=0,"",G41/TrRoad_act!G54*1000
)</f>
        <v>1303.5958802681928</v>
      </c>
      <c r="H78" s="75">
        <f>IF(TrRoad_act!H54=0,"",H41/TrRoad_act!H54*1000
)</f>
        <v>1319.442825292007</v>
      </c>
      <c r="I78" s="75">
        <f>IF(TrRoad_act!I54=0,"",I41/TrRoad_act!I54*1000
)</f>
        <v>1284.4959832121865</v>
      </c>
      <c r="J78" s="75">
        <f>IF(TrRoad_act!J54=0,"",J41/TrRoad_act!J54*1000
)</f>
        <v>1300.6171063950205</v>
      </c>
      <c r="K78" s="75">
        <f>IF(TrRoad_act!K54=0,"",K41/TrRoad_act!K54*1000
)</f>
        <v>1261.0407485429844</v>
      </c>
      <c r="L78" s="75">
        <f>IF(TrRoad_act!L54=0,"",L41/TrRoad_act!L54*1000
)</f>
        <v>1323.6783490099278</v>
      </c>
      <c r="M78" s="75">
        <f>IF(TrRoad_act!M54=0,"",M41/TrRoad_act!M54*1000
)</f>
        <v>1319.8294474239103</v>
      </c>
      <c r="N78" s="75">
        <f>IF(TrRoad_act!N54=0,"",N41/TrRoad_act!N54*1000
)</f>
        <v>1297.9416652089724</v>
      </c>
      <c r="O78" s="75">
        <f>IF(TrRoad_act!O54=0,"",O41/TrRoad_act!O54*1000
)</f>
        <v>1283.1582375222188</v>
      </c>
      <c r="P78" s="75">
        <f>IF(TrRoad_act!P54=0,"",P41/TrRoad_act!P54*1000
)</f>
        <v>1219.2717541409256</v>
      </c>
      <c r="Q78" s="75">
        <f>IF(TrRoad_act!Q54=0,"",Q41/TrRoad_act!Q54*1000
)</f>
        <v>1240.7858110191555</v>
      </c>
    </row>
    <row r="79" spans="1:17" ht="11.45" customHeight="1" x14ac:dyDescent="0.25">
      <c r="A79" s="15" t="s">
        <v>22</v>
      </c>
      <c r="B79" s="74">
        <f>IF(TrRoad_act!B55=0,"",B42/TrRoad_act!B55*1000
)</f>
        <v>1735.697519723803</v>
      </c>
      <c r="C79" s="74">
        <f>IF(TrRoad_act!C55=0,"",C42/TrRoad_act!C55*1000
)</f>
        <v>1914.0416052592834</v>
      </c>
      <c r="D79" s="74">
        <f>IF(TrRoad_act!D55=0,"",D42/TrRoad_act!D55*1000
)</f>
        <v>1897.7075612382409</v>
      </c>
      <c r="E79" s="74">
        <f>IF(TrRoad_act!E55=0,"",E42/TrRoad_act!E55*1000
)</f>
        <v>1922.5413924686156</v>
      </c>
      <c r="F79" s="74">
        <f>IF(TrRoad_act!F55=0,"",F42/TrRoad_act!F55*1000
)</f>
        <v>1851.3976436943883</v>
      </c>
      <c r="G79" s="74">
        <f>IF(TrRoad_act!G55=0,"",G42/TrRoad_act!G55*1000
)</f>
        <v>1982.1584544423688</v>
      </c>
      <c r="H79" s="74">
        <f>IF(TrRoad_act!H55=0,"",H42/TrRoad_act!H55*1000
)</f>
        <v>2457.0211593705521</v>
      </c>
      <c r="I79" s="74">
        <f>IF(TrRoad_act!I55=0,"",I42/TrRoad_act!I55*1000
)</f>
        <v>2503.8868333954679</v>
      </c>
      <c r="J79" s="74">
        <f>IF(TrRoad_act!J55=0,"",J42/TrRoad_act!J55*1000
)</f>
        <v>2639.8602794342528</v>
      </c>
      <c r="K79" s="74">
        <f>IF(TrRoad_act!K55=0,"",K42/TrRoad_act!K55*1000
)</f>
        <v>2182.7560966055917</v>
      </c>
      <c r="L79" s="74">
        <f>IF(TrRoad_act!L55=0,"",L42/TrRoad_act!L55*1000
)</f>
        <v>2763.904992573905</v>
      </c>
      <c r="M79" s="74">
        <f>IF(TrRoad_act!M55=0,"",M42/TrRoad_act!M55*1000
)</f>
        <v>2948.3752272604784</v>
      </c>
      <c r="N79" s="74">
        <f>IF(TrRoad_act!N55=0,"",N42/TrRoad_act!N55*1000
)</f>
        <v>2577.481440797525</v>
      </c>
      <c r="O79" s="74">
        <f>IF(TrRoad_act!O55=0,"",O42/TrRoad_act!O55*1000
)</f>
        <v>2255.3512041038111</v>
      </c>
      <c r="P79" s="74">
        <f>IF(TrRoad_act!P55=0,"",P42/TrRoad_act!P55*1000
)</f>
        <v>1305.7584429507297</v>
      </c>
      <c r="Q79" s="74">
        <f>IF(TrRoad_act!Q55=0,"",Q42/TrRoad_act!Q55*1000
)</f>
        <v>1397.1867388100911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124.44864601758492</v>
      </c>
      <c r="C82" s="79">
        <f>IF(TrRoad_act!C4=0,"",C18/TrRoad_act!C4*1000)</f>
        <v>122.62415132923975</v>
      </c>
      <c r="D82" s="79">
        <f>IF(TrRoad_act!D4=0,"",D18/TrRoad_act!D4*1000)</f>
        <v>122.16366211817324</v>
      </c>
      <c r="E82" s="79">
        <f>IF(TrRoad_act!E4=0,"",E18/TrRoad_act!E4*1000)</f>
        <v>120.90470119201039</v>
      </c>
      <c r="F82" s="79">
        <f>IF(TrRoad_act!F4=0,"",F18/TrRoad_act!F4*1000)</f>
        <v>118.14052682692876</v>
      </c>
      <c r="G82" s="79">
        <f>IF(TrRoad_act!G4=0,"",G18/TrRoad_act!G4*1000)</f>
        <v>119.42454278785122</v>
      </c>
      <c r="H82" s="79">
        <f>IF(TrRoad_act!H4=0,"",H18/TrRoad_act!H4*1000)</f>
        <v>120.28357627594768</v>
      </c>
      <c r="I82" s="79">
        <f>IF(TrRoad_act!I4=0,"",I18/TrRoad_act!I4*1000)</f>
        <v>117.62605705597605</v>
      </c>
      <c r="J82" s="79">
        <f>IF(TrRoad_act!J4=0,"",J18/TrRoad_act!J4*1000)</f>
        <v>117.91354560158946</v>
      </c>
      <c r="K82" s="79">
        <f>IF(TrRoad_act!K4=0,"",K18/TrRoad_act!K4*1000)</f>
        <v>118.30400332266747</v>
      </c>
      <c r="L82" s="79">
        <f>IF(TrRoad_act!L4=0,"",L18/TrRoad_act!L4*1000)</f>
        <v>120.5043080481562</v>
      </c>
      <c r="M82" s="79">
        <f>IF(TrRoad_act!M4=0,"",M18/TrRoad_act!M4*1000)</f>
        <v>118.285468744135</v>
      </c>
      <c r="N82" s="79">
        <f>IF(TrRoad_act!N4=0,"",N18/TrRoad_act!N4*1000)</f>
        <v>121.66439750930772</v>
      </c>
      <c r="O82" s="79">
        <f>IF(TrRoad_act!O4=0,"",O18/TrRoad_act!O4*1000)</f>
        <v>113.42948125262798</v>
      </c>
      <c r="P82" s="79">
        <f>IF(TrRoad_act!P4=0,"",P18/TrRoad_act!P4*1000)</f>
        <v>110.91690191919315</v>
      </c>
      <c r="Q82" s="79">
        <f>IF(TrRoad_act!Q4=0,"",Q18/TrRoad_act!Q4*1000)</f>
        <v>114.19013906055221</v>
      </c>
    </row>
    <row r="83" spans="1:17" ht="11.45" customHeight="1" x14ac:dyDescent="0.25">
      <c r="A83" s="23" t="s">
        <v>30</v>
      </c>
      <c r="B83" s="78">
        <f>IF(TrRoad_act!B5=0,"",B19/TrRoad_act!B5*1000)</f>
        <v>110.55539042175036</v>
      </c>
      <c r="C83" s="78">
        <f>IF(TrRoad_act!C5=0,"",C19/TrRoad_act!C5*1000)</f>
        <v>110.13778341070184</v>
      </c>
      <c r="D83" s="78">
        <f>IF(TrRoad_act!D5=0,"",D19/TrRoad_act!D5*1000)</f>
        <v>109.161045671016</v>
      </c>
      <c r="E83" s="78">
        <f>IF(TrRoad_act!E5=0,"",E19/TrRoad_act!E5*1000)</f>
        <v>108.18052816041927</v>
      </c>
      <c r="F83" s="78">
        <f>IF(TrRoad_act!F5=0,"",F19/TrRoad_act!F5*1000)</f>
        <v>106.83090951795711</v>
      </c>
      <c r="G83" s="78">
        <f>IF(TrRoad_act!G5=0,"",G19/TrRoad_act!G5*1000)</f>
        <v>105.14721603562697</v>
      </c>
      <c r="H83" s="78">
        <f>IF(TrRoad_act!H5=0,"",H19/TrRoad_act!H5*1000)</f>
        <v>102.20639014310885</v>
      </c>
      <c r="I83" s="78">
        <f>IF(TrRoad_act!I5=0,"",I19/TrRoad_act!I5*1000)</f>
        <v>98.820961377510613</v>
      </c>
      <c r="J83" s="78">
        <f>IF(TrRoad_act!J5=0,"",J19/TrRoad_act!J5*1000)</f>
        <v>96.023952586066926</v>
      </c>
      <c r="K83" s="78">
        <f>IF(TrRoad_act!K5=0,"",K19/TrRoad_act!K5*1000)</f>
        <v>94.108109287282275</v>
      </c>
      <c r="L83" s="78">
        <f>IF(TrRoad_act!L5=0,"",L19/TrRoad_act!L5*1000)</f>
        <v>93.294906068816886</v>
      </c>
      <c r="M83" s="78">
        <f>IF(TrRoad_act!M5=0,"",M19/TrRoad_act!M5*1000)</f>
        <v>91.945944193522209</v>
      </c>
      <c r="N83" s="78">
        <f>IF(TrRoad_act!N5=0,"",N19/TrRoad_act!N5*1000)</f>
        <v>91.507535846974434</v>
      </c>
      <c r="O83" s="78">
        <f>IF(TrRoad_act!O5=0,"",O19/TrRoad_act!O5*1000)</f>
        <v>88.863608162982274</v>
      </c>
      <c r="P83" s="78">
        <f>IF(TrRoad_act!P5=0,"",P19/TrRoad_act!P5*1000)</f>
        <v>87.904228704932223</v>
      </c>
      <c r="Q83" s="78">
        <f>IF(TrRoad_act!Q5=0,"",Q19/TrRoad_act!Q5*1000)</f>
        <v>85.759162801705529</v>
      </c>
    </row>
    <row r="84" spans="1:17" ht="11.45" customHeight="1" x14ac:dyDescent="0.25">
      <c r="A84" s="19" t="s">
        <v>29</v>
      </c>
      <c r="B84" s="76">
        <f>IF(TrRoad_act!B6=0,"",B20/TrRoad_act!B6*1000)</f>
        <v>120.89957383308005</v>
      </c>
      <c r="C84" s="76">
        <f>IF(TrRoad_act!C6=0,"",C20/TrRoad_act!C6*1000)</f>
        <v>119.22435196179926</v>
      </c>
      <c r="D84" s="76">
        <f>IF(TrRoad_act!D6=0,"",D20/TrRoad_act!D6*1000)</f>
        <v>118.666980491339</v>
      </c>
      <c r="E84" s="76">
        <f>IF(TrRoad_act!E6=0,"",E20/TrRoad_act!E6*1000)</f>
        <v>117.72939205613051</v>
      </c>
      <c r="F84" s="76">
        <f>IF(TrRoad_act!F6=0,"",F20/TrRoad_act!F6*1000)</f>
        <v>115.17106208929872</v>
      </c>
      <c r="G84" s="76">
        <f>IF(TrRoad_act!G6=0,"",G20/TrRoad_act!G6*1000)</f>
        <v>116.61204674485853</v>
      </c>
      <c r="H84" s="76">
        <f>IF(TrRoad_act!H6=0,"",H20/TrRoad_act!H6*1000)</f>
        <v>117.79234258295551</v>
      </c>
      <c r="I84" s="76">
        <f>IF(TrRoad_act!I6=0,"",I20/TrRoad_act!I6*1000)</f>
        <v>115.50509239379991</v>
      </c>
      <c r="J84" s="76">
        <f>IF(TrRoad_act!J6=0,"",J20/TrRoad_act!J6*1000)</f>
        <v>115.72016859806148</v>
      </c>
      <c r="K84" s="76">
        <f>IF(TrRoad_act!K6=0,"",K20/TrRoad_act!K6*1000)</f>
        <v>115.95240548675015</v>
      </c>
      <c r="L84" s="76">
        <f>IF(TrRoad_act!L6=0,"",L20/TrRoad_act!L6*1000)</f>
        <v>117.81756059224109</v>
      </c>
      <c r="M84" s="76">
        <f>IF(TrRoad_act!M6=0,"",M20/TrRoad_act!M6*1000)</f>
        <v>115.91565677653334</v>
      </c>
      <c r="N84" s="76">
        <f>IF(TrRoad_act!N6=0,"",N20/TrRoad_act!N6*1000)</f>
        <v>119.1997239811846</v>
      </c>
      <c r="O84" s="76">
        <f>IF(TrRoad_act!O6=0,"",O20/TrRoad_act!O6*1000)</f>
        <v>111.00537970520899</v>
      </c>
      <c r="P84" s="76">
        <f>IF(TrRoad_act!P6=0,"",P20/TrRoad_act!P6*1000)</f>
        <v>108.60130182722648</v>
      </c>
      <c r="Q84" s="76">
        <f>IF(TrRoad_act!Q6=0,"",Q20/TrRoad_act!Q6*1000)</f>
        <v>112.43831538266645</v>
      </c>
    </row>
    <row r="85" spans="1:17" ht="11.45" customHeight="1" x14ac:dyDescent="0.25">
      <c r="A85" s="62" t="s">
        <v>59</v>
      </c>
      <c r="B85" s="77">
        <f>IF(TrRoad_act!B7=0,"",B21/TrRoad_act!B7*1000)</f>
        <v>125.79498370916373</v>
      </c>
      <c r="C85" s="77">
        <f>IF(TrRoad_act!C7=0,"",C21/TrRoad_act!C7*1000)</f>
        <v>125.35163997132284</v>
      </c>
      <c r="D85" s="77">
        <f>IF(TrRoad_act!D7=0,"",D21/TrRoad_act!D7*1000)</f>
        <v>125.16865521171431</v>
      </c>
      <c r="E85" s="77">
        <f>IF(TrRoad_act!E7=0,"",E21/TrRoad_act!E7*1000)</f>
        <v>125.63445277459539</v>
      </c>
      <c r="F85" s="77">
        <f>IF(TrRoad_act!F7=0,"",F21/TrRoad_act!F7*1000)</f>
        <v>123.13877842190907</v>
      </c>
      <c r="G85" s="77">
        <f>IF(TrRoad_act!G7=0,"",G21/TrRoad_act!G7*1000)</f>
        <v>124.6875154293096</v>
      </c>
      <c r="H85" s="77">
        <f>IF(TrRoad_act!H7=0,"",H21/TrRoad_act!H7*1000)</f>
        <v>125.67422425484212</v>
      </c>
      <c r="I85" s="77">
        <f>IF(TrRoad_act!I7=0,"",I21/TrRoad_act!I7*1000)</f>
        <v>124.89087055411211</v>
      </c>
      <c r="J85" s="77">
        <f>IF(TrRoad_act!J7=0,"",J21/TrRoad_act!J7*1000)</f>
        <v>123.3469342278768</v>
      </c>
      <c r="K85" s="77">
        <f>IF(TrRoad_act!K7=0,"",K21/TrRoad_act!K7*1000)</f>
        <v>123.00218214029056</v>
      </c>
      <c r="L85" s="77">
        <f>IF(TrRoad_act!L7=0,"",L21/TrRoad_act!L7*1000)</f>
        <v>123.2759493509608</v>
      </c>
      <c r="M85" s="77">
        <f>IF(TrRoad_act!M7=0,"",M21/TrRoad_act!M7*1000)</f>
        <v>121.5672438896855</v>
      </c>
      <c r="N85" s="77">
        <f>IF(TrRoad_act!N7=0,"",N21/TrRoad_act!N7*1000)</f>
        <v>126.3851857165707</v>
      </c>
      <c r="O85" s="77">
        <f>IF(TrRoad_act!O7=0,"",O21/TrRoad_act!O7*1000)</f>
        <v>116.67522554228739</v>
      </c>
      <c r="P85" s="77">
        <f>IF(TrRoad_act!P7=0,"",P21/TrRoad_act!P7*1000)</f>
        <v>116.28123478223144</v>
      </c>
      <c r="Q85" s="77">
        <f>IF(TrRoad_act!Q7=0,"",Q21/TrRoad_act!Q7*1000)</f>
        <v>119.9984346155268</v>
      </c>
    </row>
    <row r="86" spans="1:17" ht="11.45" customHeight="1" x14ac:dyDescent="0.25">
      <c r="A86" s="62" t="s">
        <v>58</v>
      </c>
      <c r="B86" s="77">
        <f>IF(TrRoad_act!B8=0,"",B22/TrRoad_act!B8*1000)</f>
        <v>106.75885882313392</v>
      </c>
      <c r="C86" s="77">
        <f>IF(TrRoad_act!C8=0,"",C22/TrRoad_act!C8*1000)</f>
        <v>102.35768830740193</v>
      </c>
      <c r="D86" s="77">
        <f>IF(TrRoad_act!D8=0,"",D22/TrRoad_act!D8*1000)</f>
        <v>100.93450713024696</v>
      </c>
      <c r="E86" s="77">
        <f>IF(TrRoad_act!E8=0,"",E22/TrRoad_act!E8*1000)</f>
        <v>99.735556571490079</v>
      </c>
      <c r="F86" s="77">
        <f>IF(TrRoad_act!F8=0,"",F22/TrRoad_act!F8*1000)</f>
        <v>97.912927690716302</v>
      </c>
      <c r="G86" s="77">
        <f>IF(TrRoad_act!G8=0,"",G22/TrRoad_act!G8*1000)</f>
        <v>98.703747685797708</v>
      </c>
      <c r="H86" s="77">
        <f>IF(TrRoad_act!H8=0,"",H22/TrRoad_act!H8*1000)</f>
        <v>99.075622150168201</v>
      </c>
      <c r="I86" s="77">
        <f>IF(TrRoad_act!I8=0,"",I22/TrRoad_act!I8*1000)</f>
        <v>96.84365190635971</v>
      </c>
      <c r="J86" s="77">
        <f>IF(TrRoad_act!J8=0,"",J22/TrRoad_act!J8*1000)</f>
        <v>98.048491361232649</v>
      </c>
      <c r="K86" s="77">
        <f>IF(TrRoad_act!K8=0,"",K22/TrRoad_act!K8*1000)</f>
        <v>98.07482477856351</v>
      </c>
      <c r="L86" s="77">
        <f>IF(TrRoad_act!L8=0,"",L22/TrRoad_act!L8*1000)</f>
        <v>102.47693419700016</v>
      </c>
      <c r="M86" s="77">
        <f>IF(TrRoad_act!M8=0,"",M22/TrRoad_act!M8*1000)</f>
        <v>100.17648330572382</v>
      </c>
      <c r="N86" s="77">
        <f>IF(TrRoad_act!N8=0,"",N22/TrRoad_act!N8*1000)</f>
        <v>102.07983008334074</v>
      </c>
      <c r="O86" s="77">
        <f>IF(TrRoad_act!O8=0,"",O22/TrRoad_act!O8*1000)</f>
        <v>96.736615847373926</v>
      </c>
      <c r="P86" s="77">
        <f>IF(TrRoad_act!P8=0,"",P22/TrRoad_act!P8*1000)</f>
        <v>94.58554718253697</v>
      </c>
      <c r="Q86" s="77">
        <f>IF(TrRoad_act!Q8=0,"",Q22/TrRoad_act!Q8*1000)</f>
        <v>98.495632473873314</v>
      </c>
    </row>
    <row r="87" spans="1:17" ht="11.45" customHeight="1" x14ac:dyDescent="0.25">
      <c r="A87" s="62" t="s">
        <v>57</v>
      </c>
      <c r="B87" s="77">
        <f>IF(TrRoad_act!B9=0,"",B23/TrRoad_act!B9*1000)</f>
        <v>125.32410968511151</v>
      </c>
      <c r="C87" s="77">
        <f>IF(TrRoad_act!C9=0,"",C23/TrRoad_act!C9*1000)</f>
        <v>118.26913930930829</v>
      </c>
      <c r="D87" s="77">
        <f>IF(TrRoad_act!D9=0,"",D23/TrRoad_act!D9*1000)</f>
        <v>119.07620307791852</v>
      </c>
      <c r="E87" s="77">
        <f>IF(TrRoad_act!E9=0,"",E23/TrRoad_act!E9*1000)</f>
        <v>110.04923502090499</v>
      </c>
      <c r="F87" s="77">
        <f>IF(TrRoad_act!F9=0,"",F23/TrRoad_act!F9*1000)</f>
        <v>110.63107105234683</v>
      </c>
      <c r="G87" s="77">
        <f>IF(TrRoad_act!G9=0,"",G23/TrRoad_act!G9*1000)</f>
        <v>115.66611570639974</v>
      </c>
      <c r="H87" s="77">
        <f>IF(TrRoad_act!H9=0,"",H23/TrRoad_act!H9*1000)</f>
        <v>122.51583621456285</v>
      </c>
      <c r="I87" s="77">
        <f>IF(TrRoad_act!I9=0,"",I23/TrRoad_act!I9*1000)</f>
        <v>112.12474724382484</v>
      </c>
      <c r="J87" s="77">
        <f>IF(TrRoad_act!J9=0,"",J23/TrRoad_act!J9*1000)</f>
        <v>126.38535776969567</v>
      </c>
      <c r="K87" s="77">
        <f>IF(TrRoad_act!K9=0,"",K23/TrRoad_act!K9*1000)</f>
        <v>142.67488287108688</v>
      </c>
      <c r="L87" s="77">
        <f>IF(TrRoad_act!L9=0,"",L23/TrRoad_act!L9*1000)</f>
        <v>150.68255277374072</v>
      </c>
      <c r="M87" s="77">
        <f>IF(TrRoad_act!M9=0,"",M23/TrRoad_act!M9*1000)</f>
        <v>142.68075473146155</v>
      </c>
      <c r="N87" s="77">
        <f>IF(TrRoad_act!N9=0,"",N23/TrRoad_act!N9*1000)</f>
        <v>153.33659907421887</v>
      </c>
      <c r="O87" s="77">
        <f>IF(TrRoad_act!O9=0,"",O23/TrRoad_act!O9*1000)</f>
        <v>145.68129968367174</v>
      </c>
      <c r="P87" s="77">
        <f>IF(TrRoad_act!P9=0,"",P23/TrRoad_act!P9*1000)</f>
        <v>119.26255596325858</v>
      </c>
      <c r="Q87" s="77">
        <f>IF(TrRoad_act!Q9=0,"",Q23/TrRoad_act!Q9*1000)</f>
        <v>126.94057554059849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>
        <f>IF(TrRoad_act!L10=0,"",L24/TrRoad_act!L10*1000)</f>
        <v>126.37583631465446</v>
      </c>
      <c r="M88" s="77">
        <f>IF(TrRoad_act!M10=0,"",M24/TrRoad_act!M10*1000)</f>
        <v>127.44693970597406</v>
      </c>
      <c r="N88" s="77">
        <f>IF(TrRoad_act!N10=0,"",N24/TrRoad_act!N10*1000)</f>
        <v>127.84799581020862</v>
      </c>
      <c r="O88" s="77">
        <f>IF(TrRoad_act!O10=0,"",O24/TrRoad_act!O10*1000)</f>
        <v>112.53102912956757</v>
      </c>
      <c r="P88" s="77">
        <f>IF(TrRoad_act!P10=0,"",P24/TrRoad_act!P10*1000)</f>
        <v>94.715513384433265</v>
      </c>
      <c r="Q88" s="77">
        <f>IF(TrRoad_act!Q10=0,"",Q24/TrRoad_act!Q10*1000)</f>
        <v>99.667994496873021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>
        <f>IF(TrRoad_act!N11=0,"",N25/TrRoad_act!N11*1000)</f>
        <v>35.906933601891431</v>
      </c>
      <c r="O89" s="77">
        <f>IF(TrRoad_act!O11=0,"",O25/TrRoad_act!O11*1000)</f>
        <v>34.580265026311061</v>
      </c>
      <c r="P89" s="77">
        <f>IF(TrRoad_act!P11=0,"",P25/TrRoad_act!P11*1000)</f>
        <v>47.243720555912354</v>
      </c>
      <c r="Q89" s="77">
        <f>IF(TrRoad_act!Q11=0,"",Q25/TrRoad_act!Q11*1000)</f>
        <v>45.572011104176958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243.20998647369194</v>
      </c>
      <c r="C91" s="76">
        <f>IF(TrRoad_act!C13=0,"",C27/TrRoad_act!C13*1000)</f>
        <v>235.17323516887194</v>
      </c>
      <c r="D91" s="76">
        <f>IF(TrRoad_act!D13=0,"",D27/TrRoad_act!D13*1000)</f>
        <v>247.33403824790659</v>
      </c>
      <c r="E91" s="76">
        <f>IF(TrRoad_act!E13=0,"",E27/TrRoad_act!E13*1000)</f>
        <v>232.05006115674422</v>
      </c>
      <c r="F91" s="76">
        <f>IF(TrRoad_act!F13=0,"",F27/TrRoad_act!F13*1000)</f>
        <v>222.4754425521412</v>
      </c>
      <c r="G91" s="76">
        <f>IF(TrRoad_act!G13=0,"",G27/TrRoad_act!G13*1000)</f>
        <v>218.13568984759675</v>
      </c>
      <c r="H91" s="76">
        <f>IF(TrRoad_act!H13=0,"",H27/TrRoad_act!H13*1000)</f>
        <v>210.90203981566469</v>
      </c>
      <c r="I91" s="76">
        <f>IF(TrRoad_act!I13=0,"",I27/TrRoad_act!I13*1000)</f>
        <v>197.86759184302662</v>
      </c>
      <c r="J91" s="76">
        <f>IF(TrRoad_act!J13=0,"",J27/TrRoad_act!J13*1000)</f>
        <v>202.57096206738973</v>
      </c>
      <c r="K91" s="76">
        <f>IF(TrRoad_act!K13=0,"",K27/TrRoad_act!K13*1000)</f>
        <v>214.14232950251014</v>
      </c>
      <c r="L91" s="76">
        <f>IF(TrRoad_act!L13=0,"",L27/TrRoad_act!L13*1000)</f>
        <v>229.16626674818511</v>
      </c>
      <c r="M91" s="76">
        <f>IF(TrRoad_act!M13=0,"",M27/TrRoad_act!M13*1000)</f>
        <v>214.17379881346238</v>
      </c>
      <c r="N91" s="76">
        <f>IF(TrRoad_act!N13=0,"",N27/TrRoad_act!N13*1000)</f>
        <v>232.7275414076791</v>
      </c>
      <c r="O91" s="76">
        <f>IF(TrRoad_act!O13=0,"",O27/TrRoad_act!O13*1000)</f>
        <v>216.06010345467899</v>
      </c>
      <c r="P91" s="76">
        <f>IF(TrRoad_act!P13=0,"",P27/TrRoad_act!P13*1000)</f>
        <v>209.50704714198338</v>
      </c>
      <c r="Q91" s="76">
        <f>IF(TrRoad_act!Q13=0,"",Q27/TrRoad_act!Q13*1000)</f>
        <v>193.53634606601429</v>
      </c>
    </row>
    <row r="92" spans="1:17" ht="11.45" customHeight="1" x14ac:dyDescent="0.25">
      <c r="A92" s="62" t="s">
        <v>59</v>
      </c>
      <c r="B92" s="75">
        <f>IF(TrRoad_act!B14=0,"",B28/TrRoad_act!B14*1000)</f>
        <v>85.705070360224127</v>
      </c>
      <c r="C92" s="75">
        <f>IF(TrRoad_act!C14=0,"",C28/TrRoad_act!C14*1000)</f>
        <v>82.983040577890876</v>
      </c>
      <c r="D92" s="75">
        <f>IF(TrRoad_act!D14=0,"",D28/TrRoad_act!D14*1000)</f>
        <v>81.398429030602657</v>
      </c>
      <c r="E92" s="75">
        <f>IF(TrRoad_act!E14=0,"",E28/TrRoad_act!E14*1000)</f>
        <v>79.964539373975214</v>
      </c>
      <c r="F92" s="75">
        <f>IF(TrRoad_act!F14=0,"",F28/TrRoad_act!F14*1000)</f>
        <v>79.78524074386074</v>
      </c>
      <c r="G92" s="75">
        <f>IF(TrRoad_act!G14=0,"",G28/TrRoad_act!G14*1000)</f>
        <v>79.371448531060025</v>
      </c>
      <c r="H92" s="75">
        <f>IF(TrRoad_act!H14=0,"",H28/TrRoad_act!H14*1000)</f>
        <v>78.850327635018999</v>
      </c>
      <c r="I92" s="75">
        <f>IF(TrRoad_act!I14=0,"",I28/TrRoad_act!I14*1000)</f>
        <v>77.134882349477124</v>
      </c>
      <c r="J92" s="75">
        <f>IF(TrRoad_act!J14=0,"",J28/TrRoad_act!J14*1000)</f>
        <v>77.06259508733082</v>
      </c>
      <c r="K92" s="75">
        <f>IF(TrRoad_act!K14=0,"",K28/TrRoad_act!K14*1000)</f>
        <v>76.527291457789175</v>
      </c>
      <c r="L92" s="75">
        <f>IF(TrRoad_act!L14=0,"",L28/TrRoad_act!L14*1000)</f>
        <v>75.55302548216946</v>
      </c>
      <c r="M92" s="75">
        <f>IF(TrRoad_act!M14=0,"",M28/TrRoad_act!M14*1000)</f>
        <v>74.220619461747617</v>
      </c>
      <c r="N92" s="75">
        <f>IF(TrRoad_act!N14=0,"",N28/TrRoad_act!N14*1000)</f>
        <v>70.329442882197853</v>
      </c>
      <c r="O92" s="75">
        <f>IF(TrRoad_act!O14=0,"",O28/TrRoad_act!O14*1000)</f>
        <v>68.986283994691277</v>
      </c>
      <c r="P92" s="75">
        <f>IF(TrRoad_act!P14=0,"",P28/TrRoad_act!P14*1000)</f>
        <v>68.692332317329175</v>
      </c>
      <c r="Q92" s="75">
        <f>IF(TrRoad_act!Q14=0,"",Q28/TrRoad_act!Q14*1000)</f>
        <v>68.12428067866027</v>
      </c>
    </row>
    <row r="93" spans="1:17" ht="11.45" customHeight="1" x14ac:dyDescent="0.25">
      <c r="A93" s="62" t="s">
        <v>58</v>
      </c>
      <c r="B93" s="75">
        <f>IF(TrRoad_act!B15=0,"",B29/TrRoad_act!B15*1000)</f>
        <v>245.3944466546649</v>
      </c>
      <c r="C93" s="75">
        <f>IF(TrRoad_act!C15=0,"",C29/TrRoad_act!C15*1000)</f>
        <v>237.14491263454298</v>
      </c>
      <c r="D93" s="75">
        <f>IF(TrRoad_act!D15=0,"",D29/TrRoad_act!D15*1000)</f>
        <v>249.58313384148892</v>
      </c>
      <c r="E93" s="75">
        <f>IF(TrRoad_act!E15=0,"",E29/TrRoad_act!E15*1000)</f>
        <v>233.9448041764222</v>
      </c>
      <c r="F93" s="75">
        <f>IF(TrRoad_act!F15=0,"",F29/TrRoad_act!F15*1000)</f>
        <v>224.41997620732479</v>
      </c>
      <c r="G93" s="75">
        <f>IF(TrRoad_act!G15=0,"",G29/TrRoad_act!G15*1000)</f>
        <v>220.22794352666085</v>
      </c>
      <c r="H93" s="75">
        <f>IF(TrRoad_act!H15=0,"",H29/TrRoad_act!H15*1000)</f>
        <v>213.10888752743998</v>
      </c>
      <c r="I93" s="75">
        <f>IF(TrRoad_act!I15=0,"",I29/TrRoad_act!I15*1000)</f>
        <v>199.97825132112624</v>
      </c>
      <c r="J93" s="75">
        <f>IF(TrRoad_act!J15=0,"",J29/TrRoad_act!J15*1000)</f>
        <v>204.82941730596326</v>
      </c>
      <c r="K93" s="75">
        <f>IF(TrRoad_act!K15=0,"",K29/TrRoad_act!K15*1000)</f>
        <v>217.60928056463487</v>
      </c>
      <c r="L93" s="75">
        <f>IF(TrRoad_act!L15=0,"",L29/TrRoad_act!L15*1000)</f>
        <v>234.10037409750902</v>
      </c>
      <c r="M93" s="75">
        <f>IF(TrRoad_act!M15=0,"",M29/TrRoad_act!M15*1000)</f>
        <v>220.1239722186393</v>
      </c>
      <c r="N93" s="75">
        <f>IF(TrRoad_act!N15=0,"",N29/TrRoad_act!N15*1000)</f>
        <v>240.36998896973759</v>
      </c>
      <c r="O93" s="75">
        <f>IF(TrRoad_act!O15=0,"",O29/TrRoad_act!O15*1000)</f>
        <v>223.64416072251379</v>
      </c>
      <c r="P93" s="75">
        <f>IF(TrRoad_act!P15=0,"",P29/TrRoad_act!P15*1000)</f>
        <v>217.52222622163202</v>
      </c>
      <c r="Q93" s="75">
        <f>IF(TrRoad_act!Q15=0,"",Q29/TrRoad_act!Q15*1000)</f>
        <v>201.46055233330304</v>
      </c>
    </row>
    <row r="94" spans="1:17" ht="11.45" customHeight="1" x14ac:dyDescent="0.25">
      <c r="A94" s="62" t="s">
        <v>57</v>
      </c>
      <c r="B94" s="75">
        <f>IF(TrRoad_act!B16=0,"",B30/TrRoad_act!B16*1000)</f>
        <v>153.55095544099731</v>
      </c>
      <c r="C94" s="75">
        <f>IF(TrRoad_act!C16=0,"",C30/TrRoad_act!C16*1000)</f>
        <v>151.40801088058222</v>
      </c>
      <c r="D94" s="75">
        <f>IF(TrRoad_act!D16=0,"",D30/TrRoad_act!D16*1000)</f>
        <v>160.64759699932961</v>
      </c>
      <c r="E94" s="75">
        <f>IF(TrRoad_act!E16=0,"",E30/TrRoad_act!E16*1000)</f>
        <v>152.19134634700279</v>
      </c>
      <c r="F94" s="75">
        <f>IF(TrRoad_act!F16=0,"",F30/TrRoad_act!F16*1000)</f>
        <v>147.73137448327788</v>
      </c>
      <c r="G94" s="75">
        <f>IF(TrRoad_act!G16=0,"",G30/TrRoad_act!G16*1000)</f>
        <v>145.44150046723124</v>
      </c>
      <c r="H94" s="75">
        <f>IF(TrRoad_act!H16=0,"",H30/TrRoad_act!H16*1000)</f>
        <v>142.54205356106613</v>
      </c>
      <c r="I94" s="75">
        <f>IF(TrRoad_act!I16=0,"",I30/TrRoad_act!I16*1000)</f>
        <v>140.54972477746844</v>
      </c>
      <c r="J94" s="75">
        <f>IF(TrRoad_act!J16=0,"",J30/TrRoad_act!J16*1000)</f>
        <v>144.49445997699857</v>
      </c>
      <c r="K94" s="75">
        <f>IF(TrRoad_act!K16=0,"",K30/TrRoad_act!K16*1000)</f>
        <v>157.09486148776199</v>
      </c>
      <c r="L94" s="75">
        <f>IF(TrRoad_act!L16=0,"",L30/TrRoad_act!L16*1000)</f>
        <v>165.48254806879007</v>
      </c>
      <c r="M94" s="75">
        <f>IF(TrRoad_act!M16=0,"",M30/TrRoad_act!M16*1000)</f>
        <v>158.35287045601126</v>
      </c>
      <c r="N94" s="75">
        <f>IF(TrRoad_act!N16=0,"",N30/TrRoad_act!N16*1000)</f>
        <v>176.04072247342742</v>
      </c>
      <c r="O94" s="75">
        <f>IF(TrRoad_act!O16=0,"",O30/TrRoad_act!O16*1000)</f>
        <v>165.08057796409472</v>
      </c>
      <c r="P94" s="75">
        <f>IF(TrRoad_act!P16=0,"",P30/TrRoad_act!P16*1000)</f>
        <v>163.13202259924643</v>
      </c>
      <c r="Q94" s="75">
        <f>IF(TrRoad_act!Q16=0,"",Q30/TrRoad_act!Q16*1000)</f>
        <v>150.02064708728298</v>
      </c>
    </row>
    <row r="95" spans="1:17" ht="11.45" customHeight="1" x14ac:dyDescent="0.25">
      <c r="A95" s="62" t="s">
        <v>56</v>
      </c>
      <c r="B95" s="75">
        <f>IF(TrRoad_act!B17=0,"",B31/TrRoad_act!B17*1000)</f>
        <v>146.16360797851766</v>
      </c>
      <c r="C95" s="75">
        <f>IF(TrRoad_act!C17=0,"",C31/TrRoad_act!C17*1000)</f>
        <v>137.82955618878239</v>
      </c>
      <c r="D95" s="75">
        <f>IF(TrRoad_act!D17=0,"",D31/TrRoad_act!D17*1000)</f>
        <v>144.4848139432755</v>
      </c>
      <c r="E95" s="75">
        <f>IF(TrRoad_act!E17=0,"",E31/TrRoad_act!E17*1000)</f>
        <v>147.35500486974584</v>
      </c>
      <c r="F95" s="75">
        <f>IF(TrRoad_act!F17=0,"",F31/TrRoad_act!F17*1000)</f>
        <v>141.85154727753664</v>
      </c>
      <c r="G95" s="75">
        <f>IF(TrRoad_act!G17=0,"",G31/TrRoad_act!G17*1000)</f>
        <v>132.60106101364582</v>
      </c>
      <c r="H95" s="75">
        <f>IF(TrRoad_act!H17=0,"",H31/TrRoad_act!H17*1000)</f>
        <v>116.46705112227434</v>
      </c>
      <c r="I95" s="75">
        <f>IF(TrRoad_act!I17=0,"",I31/TrRoad_act!I17*1000)</f>
        <v>113.40218332555223</v>
      </c>
      <c r="J95" s="75">
        <f>IF(TrRoad_act!J17=0,"",J31/TrRoad_act!J17*1000)</f>
        <v>115.34272294801946</v>
      </c>
      <c r="K95" s="75">
        <f>IF(TrRoad_act!K17=0,"",K31/TrRoad_act!K17*1000)</f>
        <v>125.07397371796914</v>
      </c>
      <c r="L95" s="75">
        <f>IF(TrRoad_act!L17=0,"",L31/TrRoad_act!L17*1000)</f>
        <v>137.15111360591459</v>
      </c>
      <c r="M95" s="75">
        <f>IF(TrRoad_act!M17=0,"",M31/TrRoad_act!M17*1000)</f>
        <v>139.84342957182855</v>
      </c>
      <c r="N95" s="75">
        <f>IF(TrRoad_act!N17=0,"",N31/TrRoad_act!N17*1000)</f>
        <v>157.93920951213966</v>
      </c>
      <c r="O95" s="75">
        <f>IF(TrRoad_act!O17=0,"",O31/TrRoad_act!O17*1000)</f>
        <v>143.3801281879314</v>
      </c>
      <c r="P95" s="75">
        <f>IF(TrRoad_act!P17=0,"",P31/TrRoad_act!P17*1000)</f>
        <v>138.6381274567922</v>
      </c>
      <c r="Q95" s="75">
        <f>IF(TrRoad_act!Q17=0,"",Q31/TrRoad_act!Q17*1000)</f>
        <v>134.22251348796942</v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264.21980829225498</v>
      </c>
      <c r="C97" s="79">
        <f>IF(TrRoad_act!C19=0,"",C33/TrRoad_act!C19*1000)</f>
        <v>270.07201202095717</v>
      </c>
      <c r="D97" s="79">
        <f>IF(TrRoad_act!D19=0,"",D33/TrRoad_act!D19*1000)</f>
        <v>279.39277214210432</v>
      </c>
      <c r="E97" s="79">
        <f>IF(TrRoad_act!E19=0,"",E33/TrRoad_act!E19*1000)</f>
        <v>278.68647920405755</v>
      </c>
      <c r="F97" s="79">
        <f>IF(TrRoad_act!F19=0,"",F33/TrRoad_act!F19*1000)</f>
        <v>260.9390646698576</v>
      </c>
      <c r="G97" s="79">
        <f>IF(TrRoad_act!G19=0,"",G33/TrRoad_act!G19*1000)</f>
        <v>273.13183486318496</v>
      </c>
      <c r="H97" s="79">
        <f>IF(TrRoad_act!H19=0,"",H33/TrRoad_act!H19*1000)</f>
        <v>285.79965085215497</v>
      </c>
      <c r="I97" s="79">
        <f>IF(TrRoad_act!I19=0,"",I33/TrRoad_act!I19*1000)</f>
        <v>276.33192541374558</v>
      </c>
      <c r="J97" s="79">
        <f>IF(TrRoad_act!J19=0,"",J33/TrRoad_act!J19*1000)</f>
        <v>277.10931490353454</v>
      </c>
      <c r="K97" s="79">
        <f>IF(TrRoad_act!K19=0,"",K33/TrRoad_act!K19*1000)</f>
        <v>262.26568329490664</v>
      </c>
      <c r="L97" s="79">
        <f>IF(TrRoad_act!L19=0,"",L33/TrRoad_act!L19*1000)</f>
        <v>268.32332129167025</v>
      </c>
      <c r="M97" s="79">
        <f>IF(TrRoad_act!M19=0,"",M33/TrRoad_act!M19*1000)</f>
        <v>275.05086490492926</v>
      </c>
      <c r="N97" s="79">
        <f>IF(TrRoad_act!N19=0,"",N33/TrRoad_act!N19*1000)</f>
        <v>263.19738350568014</v>
      </c>
      <c r="O97" s="79">
        <f>IF(TrRoad_act!O19=0,"",O33/TrRoad_act!O19*1000)</f>
        <v>237.74261221210546</v>
      </c>
      <c r="P97" s="79">
        <f>IF(TrRoad_act!P19=0,"",P33/TrRoad_act!P19*1000)</f>
        <v>204.73963403188199</v>
      </c>
      <c r="Q97" s="79">
        <f>IF(TrRoad_act!Q19=0,"",Q33/TrRoad_act!Q19*1000)</f>
        <v>213.11359975946019</v>
      </c>
    </row>
    <row r="98" spans="1:17" ht="11.45" customHeight="1" x14ac:dyDescent="0.25">
      <c r="A98" s="23" t="s">
        <v>27</v>
      </c>
      <c r="B98" s="78">
        <f>IF(TrRoad_act!B20=0,"",B34/TrRoad_act!B20*1000)</f>
        <v>1472.1238154531197</v>
      </c>
      <c r="C98" s="78">
        <f>IF(TrRoad_act!C20=0,"",C34/TrRoad_act!C20*1000)</f>
        <v>1412.8691759349365</v>
      </c>
      <c r="D98" s="78">
        <f>IF(TrRoad_act!D20=0,"",D34/TrRoad_act!D20*1000)</f>
        <v>1390.8252090221808</v>
      </c>
      <c r="E98" s="78">
        <f>IF(TrRoad_act!E20=0,"",E34/TrRoad_act!E20*1000)</f>
        <v>1377.252565558236</v>
      </c>
      <c r="F98" s="78">
        <f>IF(TrRoad_act!F20=0,"",F34/TrRoad_act!F20*1000)</f>
        <v>1370.8491149947693</v>
      </c>
      <c r="G98" s="78">
        <f>IF(TrRoad_act!G20=0,"",G34/TrRoad_act!G20*1000)</f>
        <v>1353.9311946301837</v>
      </c>
      <c r="H98" s="78">
        <f>IF(TrRoad_act!H20=0,"",H34/TrRoad_act!H20*1000)</f>
        <v>1345.7668116593036</v>
      </c>
      <c r="I98" s="78">
        <f>IF(TrRoad_act!I20=0,"",I34/TrRoad_act!I20*1000)</f>
        <v>1300.9159904663363</v>
      </c>
      <c r="J98" s="78">
        <f>IF(TrRoad_act!J20=0,"",J34/TrRoad_act!J20*1000)</f>
        <v>1305.675833177165</v>
      </c>
      <c r="K98" s="78">
        <f>IF(TrRoad_act!K20=0,"",K34/TrRoad_act!K20*1000)</f>
        <v>1261.8287153602635</v>
      </c>
      <c r="L98" s="78">
        <f>IF(TrRoad_act!L20=0,"",L34/TrRoad_act!L20*1000)</f>
        <v>1283.7431165851601</v>
      </c>
      <c r="M98" s="78">
        <f>IF(TrRoad_act!M20=0,"",M34/TrRoad_act!M20*1000)</f>
        <v>1270.0672055371253</v>
      </c>
      <c r="N98" s="78">
        <f>IF(TrRoad_act!N20=0,"",N34/TrRoad_act!N20*1000)</f>
        <v>1249.7026440838974</v>
      </c>
      <c r="O98" s="78">
        <f>IF(TrRoad_act!O20=0,"",O34/TrRoad_act!O20*1000)</f>
        <v>1244.089256296176</v>
      </c>
      <c r="P98" s="78">
        <f>IF(TrRoad_act!P20=0,"",P34/TrRoad_act!P20*1000)</f>
        <v>1210.8609884594468</v>
      </c>
      <c r="Q98" s="78">
        <f>IF(TrRoad_act!Q20=0,"",Q34/TrRoad_act!Q20*1000)</f>
        <v>1218.567383979411</v>
      </c>
    </row>
    <row r="99" spans="1:17" ht="11.45" customHeight="1" x14ac:dyDescent="0.25">
      <c r="A99" s="62" t="s">
        <v>59</v>
      </c>
      <c r="B99" s="77">
        <f>IF(TrRoad_act!B21=0,"",B35/TrRoad_act!B21*1000)</f>
        <v>1852.9369868194017</v>
      </c>
      <c r="C99" s="77">
        <f>IF(TrRoad_act!C21=0,"",C35/TrRoad_act!C21*1000)</f>
        <v>1854.5732612930838</v>
      </c>
      <c r="D99" s="77">
        <f>IF(TrRoad_act!D21=0,"",D35/TrRoad_act!D21*1000)</f>
        <v>1847.0432601525997</v>
      </c>
      <c r="E99" s="77">
        <f>IF(TrRoad_act!E21=0,"",E35/TrRoad_act!E21*1000)</f>
        <v>1846.4082854008623</v>
      </c>
      <c r="F99" s="77">
        <f>IF(TrRoad_act!F21=0,"",F35/TrRoad_act!F21*1000)</f>
        <v>1856.4961863270435</v>
      </c>
      <c r="G99" s="77">
        <f>IF(TrRoad_act!G21=0,"",G35/TrRoad_act!G21*1000)</f>
        <v>1857.1329326239829</v>
      </c>
      <c r="H99" s="77">
        <f>IF(TrRoad_act!H21=0,"",H35/TrRoad_act!H21*1000)</f>
        <v>1856.5117411957758</v>
      </c>
      <c r="I99" s="77">
        <f>IF(TrRoad_act!I21=0,"",I35/TrRoad_act!I21*1000)</f>
        <v>1848.0185406753478</v>
      </c>
      <c r="J99" s="77">
        <f>IF(TrRoad_act!J21=0,"",J35/TrRoad_act!J21*1000)</f>
        <v>1848.1315374881872</v>
      </c>
      <c r="K99" s="77">
        <f>IF(TrRoad_act!K21=0,"",K35/TrRoad_act!K21*1000)</f>
        <v>1815.6387880834873</v>
      </c>
      <c r="L99" s="77">
        <f>IF(TrRoad_act!L21=0,"",L35/TrRoad_act!L21*1000)</f>
        <v>1798.1059243128254</v>
      </c>
      <c r="M99" s="77">
        <f>IF(TrRoad_act!M21=0,"",M35/TrRoad_act!M21*1000)</f>
        <v>1769.5360410551825</v>
      </c>
      <c r="N99" s="77">
        <f>IF(TrRoad_act!N21=0,"",N35/TrRoad_act!N21*1000)</f>
        <v>1746.3223962395136</v>
      </c>
      <c r="O99" s="77">
        <f>IF(TrRoad_act!O21=0,"",O35/TrRoad_act!O21*1000)</f>
        <v>1722.2907132190269</v>
      </c>
      <c r="P99" s="77">
        <f>IF(TrRoad_act!P21=0,"",P35/TrRoad_act!P21*1000)</f>
        <v>1682.8293952987078</v>
      </c>
      <c r="Q99" s="77">
        <f>IF(TrRoad_act!Q21=0,"",Q35/TrRoad_act!Q21*1000)</f>
        <v>1632.5086060347928</v>
      </c>
    </row>
    <row r="100" spans="1:17" ht="11.45" customHeight="1" x14ac:dyDescent="0.25">
      <c r="A100" s="62" t="s">
        <v>58</v>
      </c>
      <c r="B100" s="77">
        <f>IF(TrRoad_act!B22=0,"",B36/TrRoad_act!B22*1000)</f>
        <v>1445.6775052712676</v>
      </c>
      <c r="C100" s="77">
        <f>IF(TrRoad_act!C22=0,"",C36/TrRoad_act!C22*1000)</f>
        <v>1387.6945614580309</v>
      </c>
      <c r="D100" s="77">
        <f>IF(TrRoad_act!D22=0,"",D36/TrRoad_act!D22*1000)</f>
        <v>1368.0994790726224</v>
      </c>
      <c r="E100" s="77">
        <f>IF(TrRoad_act!E22=0,"",E36/TrRoad_act!E22*1000)</f>
        <v>1356.7716902194616</v>
      </c>
      <c r="F100" s="77">
        <f>IF(TrRoad_act!F22=0,"",F36/TrRoad_act!F22*1000)</f>
        <v>1352.0900164582388</v>
      </c>
      <c r="G100" s="77">
        <f>IF(TrRoad_act!G22=0,"",G36/TrRoad_act!G22*1000)</f>
        <v>1337.0719405431744</v>
      </c>
      <c r="H100" s="77">
        <f>IF(TrRoad_act!H22=0,"",H36/TrRoad_act!H22*1000)</f>
        <v>1330.1796566640669</v>
      </c>
      <c r="I100" s="77">
        <f>IF(TrRoad_act!I22=0,"",I36/TrRoad_act!I22*1000)</f>
        <v>1285.1146504239209</v>
      </c>
      <c r="J100" s="77">
        <f>IF(TrRoad_act!J22=0,"",J36/TrRoad_act!J22*1000)</f>
        <v>1290.5187214759749</v>
      </c>
      <c r="K100" s="77">
        <f>IF(TrRoad_act!K22=0,"",K36/TrRoad_act!K22*1000)</f>
        <v>1246.3836944629511</v>
      </c>
      <c r="L100" s="77">
        <f>IF(TrRoad_act!L22=0,"",L36/TrRoad_act!L22*1000)</f>
        <v>1269.3777280176671</v>
      </c>
      <c r="M100" s="77">
        <f>IF(TrRoad_act!M22=0,"",M36/TrRoad_act!M22*1000)</f>
        <v>1256.2132837742852</v>
      </c>
      <c r="N100" s="77">
        <f>IF(TrRoad_act!N22=0,"",N36/TrRoad_act!N22*1000)</f>
        <v>1235.9085119849683</v>
      </c>
      <c r="O100" s="77">
        <f>IF(TrRoad_act!O22=0,"",O36/TrRoad_act!O22*1000)</f>
        <v>1230.8291449930875</v>
      </c>
      <c r="P100" s="77">
        <f>IF(TrRoad_act!P22=0,"",P36/TrRoad_act!P22*1000)</f>
        <v>1197.1704763227706</v>
      </c>
      <c r="Q100" s="77">
        <f>IF(TrRoad_act!Q22=0,"",Q36/TrRoad_act!Q22*1000)</f>
        <v>1205.9474737737546</v>
      </c>
    </row>
    <row r="101" spans="1:17" ht="11.45" customHeight="1" x14ac:dyDescent="0.25">
      <c r="A101" s="62" t="s">
        <v>57</v>
      </c>
      <c r="B101" s="77">
        <f>IF(TrRoad_act!B23=0,"",B37/TrRoad_act!B23*1000)</f>
        <v>2680.483058450614</v>
      </c>
      <c r="C101" s="77">
        <f>IF(TrRoad_act!C23=0,"",C37/TrRoad_act!C23*1000)</f>
        <v>2679.7485186329532</v>
      </c>
      <c r="D101" s="77">
        <f>IF(TrRoad_act!D23=0,"",D37/TrRoad_act!D23*1000)</f>
        <v>2668.8535957459362</v>
      </c>
      <c r="E101" s="77">
        <f>IF(TrRoad_act!E23=0,"",E37/TrRoad_act!E23*1000)</f>
        <v>2667.8528015350021</v>
      </c>
      <c r="F101" s="77">
        <f>IF(TrRoad_act!F23=0,"",F37/TrRoad_act!F23*1000)</f>
        <v>2682.2986905622874</v>
      </c>
      <c r="G101" s="77">
        <f>IF(TrRoad_act!G23=0,"",G37/TrRoad_act!G23*1000)</f>
        <v>2682.7831182144973</v>
      </c>
      <c r="H101" s="77">
        <f>IF(TrRoad_act!H23=0,"",H37/TrRoad_act!H23*1000)</f>
        <v>2693.1564082982777</v>
      </c>
      <c r="I101" s="77">
        <f>IF(TrRoad_act!I23=0,"",I37/TrRoad_act!I23*1000)</f>
        <v>2724.5885259062752</v>
      </c>
      <c r="J101" s="77">
        <f>IF(TrRoad_act!J23=0,"",J37/TrRoad_act!J23*1000)</f>
        <v>2737.6517054714077</v>
      </c>
      <c r="K101" s="77">
        <f>IF(TrRoad_act!K23=0,"",K37/TrRoad_act!K23*1000)</f>
        <v>2725.8799614354562</v>
      </c>
      <c r="L101" s="77">
        <f>IF(TrRoad_act!L23=0,"",L37/TrRoad_act!L23*1000)</f>
        <v>2733.5364105782305</v>
      </c>
      <c r="M101" s="77">
        <f>IF(TrRoad_act!M23=0,"",M37/TrRoad_act!M23*1000)</f>
        <v>2741.6648458985715</v>
      </c>
      <c r="N101" s="77">
        <f>IF(TrRoad_act!N23=0,"",N37/TrRoad_act!N23*1000)</f>
        <v>2735.8837453635028</v>
      </c>
      <c r="O101" s="77">
        <f>IF(TrRoad_act!O23=0,"",O37/TrRoad_act!O23*1000)</f>
        <v>2737.4791595265856</v>
      </c>
      <c r="P101" s="77">
        <f>IF(TrRoad_act!P23=0,"",P37/TrRoad_act!P23*1000)</f>
        <v>2739.1145808182055</v>
      </c>
      <c r="Q101" s="77">
        <f>IF(TrRoad_act!Q23=0,"",Q37/TrRoad_act!Q23*1000)</f>
        <v>2735.9470435272506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>
        <f>IF(TrRoad_act!E24=0,"",E38/TrRoad_act!E24*1000)</f>
        <v>1501.1131077176663</v>
      </c>
      <c r="F102" s="77">
        <f>IF(TrRoad_act!F24=0,"",F38/TrRoad_act!F24*1000)</f>
        <v>1507.7979027935828</v>
      </c>
      <c r="G102" s="77">
        <f>IF(TrRoad_act!G24=0,"",G38/TrRoad_act!G24*1000)</f>
        <v>1502.5242502142696</v>
      </c>
      <c r="H102" s="77">
        <f>IF(TrRoad_act!H24=0,"",H38/TrRoad_act!H24*1000)</f>
        <v>1502.5028210795249</v>
      </c>
      <c r="I102" s="77">
        <f>IF(TrRoad_act!I24=0,"",I38/TrRoad_act!I24*1000)</f>
        <v>1497.8033116204263</v>
      </c>
      <c r="J102" s="77">
        <f>IF(TrRoad_act!J24=0,"",J38/TrRoad_act!J24*1000)</f>
        <v>1504.987002042132</v>
      </c>
      <c r="K102" s="77">
        <f>IF(TrRoad_act!K24=0,"",K38/TrRoad_act!K24*1000)</f>
        <v>1440.7128274356896</v>
      </c>
      <c r="L102" s="77">
        <f>IF(TrRoad_act!L24=0,"",L38/TrRoad_act!L24*1000)</f>
        <v>1412.9770871691783</v>
      </c>
      <c r="M102" s="77">
        <f>IF(TrRoad_act!M24=0,"",M38/TrRoad_act!M24*1000)</f>
        <v>1396.1211073177185</v>
      </c>
      <c r="N102" s="77">
        <f>IF(TrRoad_act!N24=0,"",N38/TrRoad_act!N24*1000)</f>
        <v>1351.954856860061</v>
      </c>
      <c r="O102" s="77">
        <f>IF(TrRoad_act!O24=0,"",O38/TrRoad_act!O24*1000)</f>
        <v>1339.1685834287653</v>
      </c>
      <c r="P102" s="77">
        <f>IF(TrRoad_act!P24=0,"",P38/TrRoad_act!P24*1000)</f>
        <v>1327.1144034101253</v>
      </c>
      <c r="Q102" s="77">
        <f>IF(TrRoad_act!Q24=0,"",Q38/TrRoad_act!Q24*1000)</f>
        <v>1329.2110785788545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181.21244911265487</v>
      </c>
      <c r="C104" s="76">
        <f>IF(TrRoad_act!C26=0,"",C40/TrRoad_act!C26*1000)</f>
        <v>184.25086720411011</v>
      </c>
      <c r="D104" s="76">
        <f>IF(TrRoad_act!D26=0,"",D40/TrRoad_act!D26*1000)</f>
        <v>192.11302358646086</v>
      </c>
      <c r="E104" s="76">
        <f>IF(TrRoad_act!E26=0,"",E40/TrRoad_act!E26*1000)</f>
        <v>191.32492062026645</v>
      </c>
      <c r="F104" s="76">
        <f>IF(TrRoad_act!F26=0,"",F40/TrRoad_act!F26*1000)</f>
        <v>175.89377987478707</v>
      </c>
      <c r="G104" s="76">
        <f>IF(TrRoad_act!G26=0,"",G40/TrRoad_act!G26*1000)</f>
        <v>185.76775234750744</v>
      </c>
      <c r="H104" s="76">
        <f>IF(TrRoad_act!H26=0,"",H40/TrRoad_act!H26*1000)</f>
        <v>201.1737284442774</v>
      </c>
      <c r="I104" s="76">
        <f>IF(TrRoad_act!I26=0,"",I40/TrRoad_act!I26*1000)</f>
        <v>193.61083408039261</v>
      </c>
      <c r="J104" s="76">
        <f>IF(TrRoad_act!J26=0,"",J40/TrRoad_act!J26*1000)</f>
        <v>194.78261098110181</v>
      </c>
      <c r="K104" s="76">
        <f>IF(TrRoad_act!K26=0,"",K40/TrRoad_act!K26*1000)</f>
        <v>181.84970968527577</v>
      </c>
      <c r="L104" s="76">
        <f>IF(TrRoad_act!L26=0,"",L40/TrRoad_act!L26*1000)</f>
        <v>186.33998372742434</v>
      </c>
      <c r="M104" s="76">
        <f>IF(TrRoad_act!M26=0,"",M40/TrRoad_act!M26*1000)</f>
        <v>193.60379630768114</v>
      </c>
      <c r="N104" s="76">
        <f>IF(TrRoad_act!N26=0,"",N40/TrRoad_act!N26*1000)</f>
        <v>181.97244410446552</v>
      </c>
      <c r="O104" s="76">
        <f>IF(TrRoad_act!O26=0,"",O40/TrRoad_act!O26*1000)</f>
        <v>162.14550678455154</v>
      </c>
      <c r="P104" s="76">
        <f>IF(TrRoad_act!P26=0,"",P40/TrRoad_act!P26*1000)</f>
        <v>133.72202653746947</v>
      </c>
      <c r="Q104" s="76">
        <f>IF(TrRoad_act!Q26=0,"",Q40/TrRoad_act!Q26*1000)</f>
        <v>140.48860166794671</v>
      </c>
    </row>
    <row r="105" spans="1:17" ht="11.45" customHeight="1" x14ac:dyDescent="0.25">
      <c r="A105" s="17" t="s">
        <v>23</v>
      </c>
      <c r="B105" s="75">
        <f>IF(TrRoad_act!B27=0,"",B41/TrRoad_act!B27*1000)</f>
        <v>204.85060726983221</v>
      </c>
      <c r="C105" s="75">
        <f>IF(TrRoad_act!C27=0,"",C41/TrRoad_act!C27*1000)</f>
        <v>205.42811802950129</v>
      </c>
      <c r="D105" s="75">
        <f>IF(TrRoad_act!D27=0,"",D41/TrRoad_act!D27*1000)</f>
        <v>219.95950689242909</v>
      </c>
      <c r="E105" s="75">
        <f>IF(TrRoad_act!E27=0,"",E41/TrRoad_act!E27*1000)</f>
        <v>216.78345964471083</v>
      </c>
      <c r="F105" s="75">
        <f>IF(TrRoad_act!F27=0,"",F41/TrRoad_act!F27*1000)</f>
        <v>197.3157875556345</v>
      </c>
      <c r="G105" s="75">
        <f>IF(TrRoad_act!G27=0,"",G41/TrRoad_act!G27*1000)</f>
        <v>209.62716295009304</v>
      </c>
      <c r="H105" s="75">
        <f>IF(TrRoad_act!H27=0,"",H41/TrRoad_act!H27*1000)</f>
        <v>216.49602035169565</v>
      </c>
      <c r="I105" s="75">
        <f>IF(TrRoad_act!I27=0,"",I41/TrRoad_act!I27*1000)</f>
        <v>202.59924912816862</v>
      </c>
      <c r="J105" s="75">
        <f>IF(TrRoad_act!J27=0,"",J41/TrRoad_act!J27*1000)</f>
        <v>196.78492443597375</v>
      </c>
      <c r="K105" s="75">
        <f>IF(TrRoad_act!K27=0,"",K41/TrRoad_act!K27*1000)</f>
        <v>194.00317352413214</v>
      </c>
      <c r="L105" s="75">
        <f>IF(TrRoad_act!L27=0,"",L41/TrRoad_act!L27*1000)</f>
        <v>179.85717322064778</v>
      </c>
      <c r="M105" s="75">
        <f>IF(TrRoad_act!M27=0,"",M41/TrRoad_act!M27*1000)</f>
        <v>183.1875397924893</v>
      </c>
      <c r="N105" s="75">
        <f>IF(TrRoad_act!N27=0,"",N41/TrRoad_act!N27*1000)</f>
        <v>180.34129357686609</v>
      </c>
      <c r="O105" s="75">
        <f>IF(TrRoad_act!O27=0,"",O41/TrRoad_act!O27*1000)</f>
        <v>162.68407636934538</v>
      </c>
      <c r="P105" s="75">
        <f>IF(TrRoad_act!P27=0,"",P41/TrRoad_act!P27*1000)</f>
        <v>157.98023937478462</v>
      </c>
      <c r="Q105" s="75">
        <f>IF(TrRoad_act!Q27=0,"",Q41/TrRoad_act!Q27*1000)</f>
        <v>164.57671916750809</v>
      </c>
    </row>
    <row r="106" spans="1:17" ht="11.45" customHeight="1" x14ac:dyDescent="0.25">
      <c r="A106" s="15" t="s">
        <v>22</v>
      </c>
      <c r="B106" s="74">
        <f>IF(TrRoad_act!B28=0,"",B42/TrRoad_act!B28*1000)</f>
        <v>124.74743774265897</v>
      </c>
      <c r="C106" s="74">
        <f>IF(TrRoad_act!C28=0,"",C42/TrRoad_act!C28*1000)</f>
        <v>137.51213294178925</v>
      </c>
      <c r="D106" s="74">
        <f>IF(TrRoad_act!D28=0,"",D42/TrRoad_act!D28*1000)</f>
        <v>135.3139611901895</v>
      </c>
      <c r="E106" s="74">
        <f>IF(TrRoad_act!E28=0,"",E42/TrRoad_act!E28*1000)</f>
        <v>137.60331728783984</v>
      </c>
      <c r="F106" s="74">
        <f>IF(TrRoad_act!F28=0,"",F42/TrRoad_act!F28*1000)</f>
        <v>134.01356659314681</v>
      </c>
      <c r="G106" s="74">
        <f>IF(TrRoad_act!G28=0,"",G42/TrRoad_act!G28*1000)</f>
        <v>143.39032360435348</v>
      </c>
      <c r="H106" s="74">
        <f>IF(TrRoad_act!H28=0,"",H42/TrRoad_act!H28*1000)</f>
        <v>176.26426488539516</v>
      </c>
      <c r="I106" s="74">
        <f>IF(TrRoad_act!I28=0,"",I42/TrRoad_act!I28*1000)</f>
        <v>179.31901855524308</v>
      </c>
      <c r="J106" s="74">
        <f>IF(TrRoad_act!J28=0,"",J42/TrRoad_act!J28*1000)</f>
        <v>191.4721816734631</v>
      </c>
      <c r="K106" s="74">
        <f>IF(TrRoad_act!K28=0,"",K42/TrRoad_act!K28*1000)</f>
        <v>160.26442919518817</v>
      </c>
      <c r="L106" s="74">
        <f>IF(TrRoad_act!L28=0,"",L42/TrRoad_act!L28*1000)</f>
        <v>196.54054221373926</v>
      </c>
      <c r="M106" s="74">
        <f>IF(TrRoad_act!M28=0,"",M42/TrRoad_act!M28*1000)</f>
        <v>210.39151596071014</v>
      </c>
      <c r="N106" s="74">
        <f>IF(TrRoad_act!N28=0,"",N42/TrRoad_act!N28*1000)</f>
        <v>184.52698775912197</v>
      </c>
      <c r="O106" s="74">
        <f>IF(TrRoad_act!O28=0,"",O42/TrRoad_act!O28*1000)</f>
        <v>161.21533947050008</v>
      </c>
      <c r="P106" s="74">
        <f>IF(TrRoad_act!P28=0,"",P42/TrRoad_act!P28*1000)</f>
        <v>93.153663026817711</v>
      </c>
      <c r="Q106" s="74">
        <f>IF(TrRoad_act!Q28=0,"",Q42/TrRoad_act!Q28*1000)</f>
        <v>100.45806552886832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390.00589338384862</v>
      </c>
      <c r="C110" s="78">
        <f>IF(TrRoad_act!C86=0,"",1000000*C19/TrRoad_act!C86)</f>
        <v>406.33019009128992</v>
      </c>
      <c r="D110" s="78">
        <f>IF(TrRoad_act!D86=0,"",1000000*D19/TrRoad_act!D86)</f>
        <v>401.70702165781898</v>
      </c>
      <c r="E110" s="78">
        <f>IF(TrRoad_act!E86=0,"",1000000*E19/TrRoad_act!E86)</f>
        <v>396.29058407347713</v>
      </c>
      <c r="F110" s="78">
        <f>IF(TrRoad_act!F86=0,"",1000000*F19/TrRoad_act!F86)</f>
        <v>365.71014238178736</v>
      </c>
      <c r="G110" s="78">
        <f>IF(TrRoad_act!G86=0,"",1000000*G19/TrRoad_act!G86)</f>
        <v>349.71405323117352</v>
      </c>
      <c r="H110" s="78">
        <f>IF(TrRoad_act!H86=0,"",1000000*H19/TrRoad_act!H86)</f>
        <v>317.15856192815778</v>
      </c>
      <c r="I110" s="78">
        <f>IF(TrRoad_act!I86=0,"",1000000*I19/TrRoad_act!I86)</f>
        <v>316.12151961271331</v>
      </c>
      <c r="J110" s="78">
        <f>IF(TrRoad_act!J86=0,"",1000000*J19/TrRoad_act!J86)</f>
        <v>311.24329546851624</v>
      </c>
      <c r="K110" s="78">
        <f>IF(TrRoad_act!K86=0,"",1000000*K19/TrRoad_act!K86)</f>
        <v>299.21059549662863</v>
      </c>
      <c r="L110" s="78">
        <f>IF(TrRoad_act!L86=0,"",1000000*L19/TrRoad_act!L86)</f>
        <v>287.46633922489917</v>
      </c>
      <c r="M110" s="78">
        <f>IF(TrRoad_act!M86=0,"",1000000*M19/TrRoad_act!M86)</f>
        <v>283.11767812394703</v>
      </c>
      <c r="N110" s="78">
        <f>IF(TrRoad_act!N86=0,"",1000000*N19/TrRoad_act!N86)</f>
        <v>268.96328204589685</v>
      </c>
      <c r="O110" s="78">
        <f>IF(TrRoad_act!O86=0,"",1000000*O19/TrRoad_act!O86)</f>
        <v>256.97626715213664</v>
      </c>
      <c r="P110" s="78">
        <f>IF(TrRoad_act!P86=0,"",1000000*P19/TrRoad_act!P86)</f>
        <v>242.64407698836766</v>
      </c>
      <c r="Q110" s="78">
        <f>IF(TrRoad_act!Q86=0,"",1000000*Q19/TrRoad_act!Q86)</f>
        <v>240.60009998222759</v>
      </c>
    </row>
    <row r="111" spans="1:17" ht="11.45" customHeight="1" x14ac:dyDescent="0.25">
      <c r="A111" s="19" t="s">
        <v>29</v>
      </c>
      <c r="B111" s="76">
        <f>IF(TrRoad_act!B87=0,"",1000000*B20/TrRoad_act!B87)</f>
        <v>2689.3408191633698</v>
      </c>
      <c r="C111" s="76">
        <f>IF(TrRoad_act!C87=0,"",1000000*C20/TrRoad_act!C87)</f>
        <v>2581.7502626977011</v>
      </c>
      <c r="D111" s="76">
        <f>IF(TrRoad_act!D87=0,"",1000000*D20/TrRoad_act!D87)</f>
        <v>2549.9644348751613</v>
      </c>
      <c r="E111" s="76">
        <f>IF(TrRoad_act!E87=0,"",1000000*E20/TrRoad_act!E87)</f>
        <v>2509.1753706338891</v>
      </c>
      <c r="F111" s="76">
        <f>IF(TrRoad_act!F87=0,"",1000000*F20/TrRoad_act!F87)</f>
        <v>2527.1690550490289</v>
      </c>
      <c r="G111" s="76">
        <f>IF(TrRoad_act!G87=0,"",1000000*G20/TrRoad_act!G87)</f>
        <v>2481.6843649068128</v>
      </c>
      <c r="H111" s="76">
        <f>IF(TrRoad_act!H87=0,"",1000000*H20/TrRoad_act!H87)</f>
        <v>2458.0578808965474</v>
      </c>
      <c r="I111" s="76">
        <f>IF(TrRoad_act!I87=0,"",1000000*I20/TrRoad_act!I87)</f>
        <v>2377.1417174234753</v>
      </c>
      <c r="J111" s="76">
        <f>IF(TrRoad_act!J87=0,"",1000000*J20/TrRoad_act!J87)</f>
        <v>2301.2835509225483</v>
      </c>
      <c r="K111" s="76">
        <f>IF(TrRoad_act!K87=0,"",1000000*K20/TrRoad_act!K87)</f>
        <v>2249.1504181812688</v>
      </c>
      <c r="L111" s="76">
        <f>IF(TrRoad_act!L87=0,"",1000000*L20/TrRoad_act!L87)</f>
        <v>2228.8776493821742</v>
      </c>
      <c r="M111" s="76">
        <f>IF(TrRoad_act!M87=0,"",1000000*M20/TrRoad_act!M87)</f>
        <v>2163.8057190437098</v>
      </c>
      <c r="N111" s="76">
        <f>IF(TrRoad_act!N87=0,"",1000000*N20/TrRoad_act!N87)</f>
        <v>2118.9479192228314</v>
      </c>
      <c r="O111" s="76">
        <f>IF(TrRoad_act!O87=0,"",1000000*O20/TrRoad_act!O87)</f>
        <v>2039.0312423229104</v>
      </c>
      <c r="P111" s="76">
        <f>IF(TrRoad_act!P87=0,"",1000000*P20/TrRoad_act!P87)</f>
        <v>1984.7764169730551</v>
      </c>
      <c r="Q111" s="76">
        <f>IF(TrRoad_act!Q87=0,"",1000000*Q20/TrRoad_act!Q87)</f>
        <v>1963.2464155483895</v>
      </c>
    </row>
    <row r="112" spans="1:17" ht="11.45" customHeight="1" x14ac:dyDescent="0.25">
      <c r="A112" s="62" t="s">
        <v>59</v>
      </c>
      <c r="B112" s="77">
        <f>IF(TrRoad_act!B88=0,"",1000000*B21/TrRoad_act!B88)</f>
        <v>2321.7670923786877</v>
      </c>
      <c r="C112" s="77">
        <f>IF(TrRoad_act!C88=0,"",1000000*C21/TrRoad_act!C88)</f>
        <v>2318.6262840497734</v>
      </c>
      <c r="D112" s="77">
        <f>IF(TrRoad_act!D88=0,"",1000000*D21/TrRoad_act!D88)</f>
        <v>2288.9586920076686</v>
      </c>
      <c r="E112" s="77">
        <f>IF(TrRoad_act!E88=0,"",1000000*E21/TrRoad_act!E88)</f>
        <v>2255.2875500075666</v>
      </c>
      <c r="F112" s="77">
        <f>IF(TrRoad_act!F88=0,"",1000000*F21/TrRoad_act!F88)</f>
        <v>2222.2624364790963</v>
      </c>
      <c r="G112" s="77">
        <f>IF(TrRoad_act!G88=0,"",1000000*G21/TrRoad_act!G88)</f>
        <v>2176.8911613670471</v>
      </c>
      <c r="H112" s="77">
        <f>IF(TrRoad_act!H88=0,"",1000000*H21/TrRoad_act!H88)</f>
        <v>2172.9910011186635</v>
      </c>
      <c r="I112" s="77">
        <f>IF(TrRoad_act!I88=0,"",1000000*I21/TrRoad_act!I88)</f>
        <v>2082.9537847216861</v>
      </c>
      <c r="J112" s="77">
        <f>IF(TrRoad_act!J88=0,"",1000000*J21/TrRoad_act!J88)</f>
        <v>2002.5071645486951</v>
      </c>
      <c r="K112" s="77">
        <f>IF(TrRoad_act!K88=0,"",1000000*K21/TrRoad_act!K88)</f>
        <v>1925.291187850193</v>
      </c>
      <c r="L112" s="77">
        <f>IF(TrRoad_act!L88=0,"",1000000*L21/TrRoad_act!L88)</f>
        <v>1893.9475428954597</v>
      </c>
      <c r="M112" s="77">
        <f>IF(TrRoad_act!M88=0,"",1000000*M21/TrRoad_act!M88)</f>
        <v>1887.2485807960143</v>
      </c>
      <c r="N112" s="77">
        <f>IF(TrRoad_act!N88=0,"",1000000*N21/TrRoad_act!N88)</f>
        <v>1783.1066863131537</v>
      </c>
      <c r="O112" s="77">
        <f>IF(TrRoad_act!O88=0,"",1000000*O21/TrRoad_act!O88)</f>
        <v>1716.1062433325587</v>
      </c>
      <c r="P112" s="77">
        <f>IF(TrRoad_act!P88=0,"",1000000*P21/TrRoad_act!P88)</f>
        <v>1653.0779841897852</v>
      </c>
      <c r="Q112" s="77">
        <f>IF(TrRoad_act!Q88=0,"",1000000*Q21/TrRoad_act!Q88)</f>
        <v>1665.8600297399034</v>
      </c>
    </row>
    <row r="113" spans="1:17" ht="11.45" customHeight="1" x14ac:dyDescent="0.25">
      <c r="A113" s="62" t="s">
        <v>58</v>
      </c>
      <c r="B113" s="77">
        <f>IF(TrRoad_act!B89=0,"",1000000*B22/TrRoad_act!B89)</f>
        <v>4671.2636598855788</v>
      </c>
      <c r="C113" s="77">
        <f>IF(TrRoad_act!C89=0,"",1000000*C22/TrRoad_act!C89)</f>
        <v>3967.4998115054664</v>
      </c>
      <c r="D113" s="77">
        <f>IF(TrRoad_act!D89=0,"",1000000*D22/TrRoad_act!D89)</f>
        <v>3889.9757095315472</v>
      </c>
      <c r="E113" s="77">
        <f>IF(TrRoad_act!E89=0,"",1000000*E22/TrRoad_act!E89)</f>
        <v>3873.5982991574506</v>
      </c>
      <c r="F113" s="77">
        <f>IF(TrRoad_act!F89=0,"",1000000*F22/TrRoad_act!F89)</f>
        <v>4075.9457251604481</v>
      </c>
      <c r="G113" s="77">
        <f>IF(TrRoad_act!G89=0,"",1000000*G22/TrRoad_act!G89)</f>
        <v>3950.3714152643029</v>
      </c>
      <c r="H113" s="77">
        <f>IF(TrRoad_act!H89=0,"",1000000*H22/TrRoad_act!H89)</f>
        <v>3737.6699805590392</v>
      </c>
      <c r="I113" s="77">
        <f>IF(TrRoad_act!I89=0,"",1000000*I22/TrRoad_act!I89)</f>
        <v>3726.0919480641928</v>
      </c>
      <c r="J113" s="77">
        <f>IF(TrRoad_act!J89=0,"",1000000*J22/TrRoad_act!J89)</f>
        <v>3589.6937310967569</v>
      </c>
      <c r="K113" s="77">
        <f>IF(TrRoad_act!K89=0,"",1000000*K22/TrRoad_act!K89)</f>
        <v>3601.2321971521146</v>
      </c>
      <c r="L113" s="77">
        <f>IF(TrRoad_act!L89=0,"",1000000*L22/TrRoad_act!L89)</f>
        <v>3654.0925160543802</v>
      </c>
      <c r="M113" s="77">
        <f>IF(TrRoad_act!M89=0,"",1000000*M22/TrRoad_act!M89)</f>
        <v>3344.2873883742282</v>
      </c>
      <c r="N113" s="77">
        <f>IF(TrRoad_act!N89=0,"",1000000*N22/TrRoad_act!N89)</f>
        <v>3574.8515410645487</v>
      </c>
      <c r="O113" s="77">
        <f>IF(TrRoad_act!O89=0,"",1000000*O22/TrRoad_act!O89)</f>
        <v>3476.4732293404413</v>
      </c>
      <c r="P113" s="77">
        <f>IF(TrRoad_act!P89=0,"",1000000*P22/TrRoad_act!P89)</f>
        <v>3602.0407720548374</v>
      </c>
      <c r="Q113" s="77">
        <f>IF(TrRoad_act!Q89=0,"",1000000*Q22/TrRoad_act!Q89)</f>
        <v>3458.5369546171646</v>
      </c>
    </row>
    <row r="114" spans="1:17" ht="11.45" customHeight="1" x14ac:dyDescent="0.25">
      <c r="A114" s="62" t="s">
        <v>57</v>
      </c>
      <c r="B114" s="77">
        <f>IF(TrRoad_act!B90=0,"",1000000*B23/TrRoad_act!B90)</f>
        <v>3167.1203306769307</v>
      </c>
      <c r="C114" s="77">
        <f>IF(TrRoad_act!C90=0,"",1000000*C23/TrRoad_act!C90)</f>
        <v>2878.0712499755005</v>
      </c>
      <c r="D114" s="77">
        <f>IF(TrRoad_act!D90=0,"",1000000*D23/TrRoad_act!D90)</f>
        <v>2846.0327936297817</v>
      </c>
      <c r="E114" s="77">
        <f>IF(TrRoad_act!E90=0,"",1000000*E23/TrRoad_act!E90)</f>
        <v>2581.654870594331</v>
      </c>
      <c r="F114" s="77">
        <f>IF(TrRoad_act!F90=0,"",1000000*F23/TrRoad_act!F90)</f>
        <v>2701.3603085203467</v>
      </c>
      <c r="G114" s="77">
        <f>IF(TrRoad_act!G90=0,"",1000000*G23/TrRoad_act!G90)</f>
        <v>2744.661401219455</v>
      </c>
      <c r="H114" s="77">
        <f>IF(TrRoad_act!H90=0,"",1000000*H23/TrRoad_act!H90)</f>
        <v>2821.7633270728602</v>
      </c>
      <c r="I114" s="77">
        <f>IF(TrRoad_act!I90=0,"",1000000*I23/TrRoad_act!I90)</f>
        <v>2521.4548411472106</v>
      </c>
      <c r="J114" s="77">
        <f>IF(TrRoad_act!J90=0,"",1000000*J23/TrRoad_act!J90)</f>
        <v>2769.8037290626862</v>
      </c>
      <c r="K114" s="77">
        <f>IF(TrRoad_act!K90=0,"",1000000*K23/TrRoad_act!K90)</f>
        <v>3017.1096437071697</v>
      </c>
      <c r="L114" s="77">
        <f>IF(TrRoad_act!L90=0,"",1000000*L23/TrRoad_act!L90)</f>
        <v>3076.4340405260464</v>
      </c>
      <c r="M114" s="77">
        <f>IF(TrRoad_act!M90=0,"",1000000*M23/TrRoad_act!M90)</f>
        <v>2844.6186416290557</v>
      </c>
      <c r="N114" s="77">
        <f>IF(TrRoad_act!N90=0,"",1000000*N23/TrRoad_act!N90)</f>
        <v>2880.4133852169189</v>
      </c>
      <c r="O114" s="77">
        <f>IF(TrRoad_act!O90=0,"",1000000*O23/TrRoad_act!O90)</f>
        <v>2798.9061671730506</v>
      </c>
      <c r="P114" s="77">
        <f>IF(TrRoad_act!P90=0,"",1000000*P23/TrRoad_act!P90)</f>
        <v>2257.1879324980659</v>
      </c>
      <c r="Q114" s="77">
        <f>IF(TrRoad_act!Q90=0,"",1000000*Q23/TrRoad_act!Q90)</f>
        <v>2319.3210065527082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>
        <f>IF(TrRoad_act!L91=0,"",1000000*L24/TrRoad_act!L91)</f>
        <v>3473.094194698001</v>
      </c>
      <c r="M115" s="77">
        <f>IF(TrRoad_act!M91=0,"",1000000*M24/TrRoad_act!M91)</f>
        <v>3420.2349914214069</v>
      </c>
      <c r="N115" s="77">
        <f>IF(TrRoad_act!N91=0,"",1000000*N24/TrRoad_act!N91)</f>
        <v>3232.7401605873902</v>
      </c>
      <c r="O115" s="77">
        <f>IF(TrRoad_act!O91=0,"",1000000*O24/TrRoad_act!O91)</f>
        <v>2910.2125071432311</v>
      </c>
      <c r="P115" s="77">
        <f>IF(TrRoad_act!P91=0,"",1000000*P24/TrRoad_act!P91)</f>
        <v>2412.9737932952848</v>
      </c>
      <c r="Q115" s="77">
        <f>IF(TrRoad_act!Q91=0,"",1000000*Q24/TrRoad_act!Q91)</f>
        <v>2402.690433857515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>
        <f>IF(TrRoad_act!N92=0,"",1000000*N25/TrRoad_act!N92)</f>
        <v>537.61719319762324</v>
      </c>
      <c r="O116" s="77">
        <f>IF(TrRoad_act!O92=0,"",1000000*O25/TrRoad_act!O92)</f>
        <v>529.08891312294281</v>
      </c>
      <c r="P116" s="77">
        <f>IF(TrRoad_act!P92=0,"",1000000*P25/TrRoad_act!P92)</f>
        <v>698.39327809816177</v>
      </c>
      <c r="Q116" s="77">
        <f>IF(TrRoad_act!Q92=0,"",1000000*Q25/TrRoad_act!Q92)</f>
        <v>655.21650680648156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100211.31303723097</v>
      </c>
      <c r="C118" s="76">
        <f>IF(TrRoad_act!C94=0,"",1000000*C27/TrRoad_act!C94)</f>
        <v>96647.639735788835</v>
      </c>
      <c r="D118" s="76">
        <f>IF(TrRoad_act!D94=0,"",1000000*D27/TrRoad_act!D94)</f>
        <v>96336.859736405415</v>
      </c>
      <c r="E118" s="76">
        <f>IF(TrRoad_act!E94=0,"",1000000*E27/TrRoad_act!E94)</f>
        <v>93778.870418072736</v>
      </c>
      <c r="F118" s="76">
        <f>IF(TrRoad_act!F94=0,"",1000000*F27/TrRoad_act!F94)</f>
        <v>92178.860018550098</v>
      </c>
      <c r="G118" s="76">
        <f>IF(TrRoad_act!G94=0,"",1000000*G27/TrRoad_act!G94)</f>
        <v>92743.659249662713</v>
      </c>
      <c r="H118" s="76">
        <f>IF(TrRoad_act!H94=0,"",1000000*H27/TrRoad_act!H94)</f>
        <v>93240.220674986675</v>
      </c>
      <c r="I118" s="76">
        <f>IF(TrRoad_act!I94=0,"",1000000*I27/TrRoad_act!I94)</f>
        <v>90521.057673037765</v>
      </c>
      <c r="J118" s="76">
        <f>IF(TrRoad_act!J94=0,"",1000000*J27/TrRoad_act!J94)</f>
        <v>92208.840445738111</v>
      </c>
      <c r="K118" s="76">
        <f>IF(TrRoad_act!K94=0,"",1000000*K27/TrRoad_act!K94)</f>
        <v>91725.699458758216</v>
      </c>
      <c r="L118" s="76">
        <f>IF(TrRoad_act!L94=0,"",1000000*L27/TrRoad_act!L94)</f>
        <v>95457.873654796611</v>
      </c>
      <c r="M118" s="76">
        <f>IF(TrRoad_act!M94=0,"",1000000*M27/TrRoad_act!M94)</f>
        <v>95152.204361745607</v>
      </c>
      <c r="N118" s="76">
        <f>IF(TrRoad_act!N94=0,"",1000000*N27/TrRoad_act!N94)</f>
        <v>94986.340036879512</v>
      </c>
      <c r="O118" s="76">
        <f>IF(TrRoad_act!O94=0,"",1000000*O27/TrRoad_act!O94)</f>
        <v>95939.449636772522</v>
      </c>
      <c r="P118" s="76">
        <f>IF(TrRoad_act!P94=0,"",1000000*P27/TrRoad_act!P94)</f>
        <v>96006.624667824872</v>
      </c>
      <c r="Q118" s="76">
        <f>IF(TrRoad_act!Q94=0,"",1000000*Q27/TrRoad_act!Q94)</f>
        <v>98483.407022261643</v>
      </c>
    </row>
    <row r="119" spans="1:17" ht="11.45" customHeight="1" x14ac:dyDescent="0.25">
      <c r="A119" s="62" t="s">
        <v>59</v>
      </c>
      <c r="B119" s="75">
        <f>IF(TrRoad_act!B95=0,"",1000000*B28/TrRoad_act!B95)</f>
        <v>28711.64422547974</v>
      </c>
      <c r="C119" s="75">
        <f>IF(TrRoad_act!C95=0,"",1000000*C28/TrRoad_act!C95)</f>
        <v>26735.106679643228</v>
      </c>
      <c r="D119" s="75">
        <f>IF(TrRoad_act!D95=0,"",1000000*D28/TrRoad_act!D95)</f>
        <v>25725.132054169055</v>
      </c>
      <c r="E119" s="75">
        <f>IF(TrRoad_act!E95=0,"",1000000*E28/TrRoad_act!E95)</f>
        <v>24337.208562842545</v>
      </c>
      <c r="F119" s="75">
        <f>IF(TrRoad_act!F95=0,"",1000000*F28/TrRoad_act!F95)</f>
        <v>23662.321850363376</v>
      </c>
      <c r="G119" s="75">
        <f>IF(TrRoad_act!G95=0,"",1000000*G28/TrRoad_act!G95)</f>
        <v>23567.602980256888</v>
      </c>
      <c r="H119" s="75">
        <f>IF(TrRoad_act!H95=0,"",1000000*H28/TrRoad_act!H95)</f>
        <v>23443.330029222147</v>
      </c>
      <c r="I119" s="75">
        <f>IF(TrRoad_act!I95=0,"",1000000*I28/TrRoad_act!I95)</f>
        <v>22966.397226020981</v>
      </c>
      <c r="J119" s="75">
        <f>IF(TrRoad_act!J95=0,"",1000000*J28/TrRoad_act!J95)</f>
        <v>22948.683454468577</v>
      </c>
      <c r="K119" s="75">
        <f>IF(TrRoad_act!K95=0,"",1000000*K28/TrRoad_act!K95)</f>
        <v>22756.436767507756</v>
      </c>
      <c r="L119" s="75">
        <f>IF(TrRoad_act!L95=0,"",1000000*L28/TrRoad_act!L95)</f>
        <v>22478.843354793036</v>
      </c>
      <c r="M119" s="75">
        <f>IF(TrRoad_act!M95=0,"",1000000*M28/TrRoad_act!M95)</f>
        <v>22123.45746680005</v>
      </c>
      <c r="N119" s="75">
        <f>IF(TrRoad_act!N95=0,"",1000000*N28/TrRoad_act!N95)</f>
        <v>20868.403846483605</v>
      </c>
      <c r="O119" s="75">
        <f>IF(TrRoad_act!O95=0,"",1000000*O28/TrRoad_act!O95)</f>
        <v>20505.607874649835</v>
      </c>
      <c r="P119" s="75">
        <f>IF(TrRoad_act!P95=0,"",1000000*P28/TrRoad_act!P95)</f>
        <v>20402.883887837022</v>
      </c>
      <c r="Q119" s="75">
        <f>IF(TrRoad_act!Q95=0,"",1000000*Q28/TrRoad_act!Q95)</f>
        <v>20310.101008707596</v>
      </c>
    </row>
    <row r="120" spans="1:17" ht="11.45" customHeight="1" x14ac:dyDescent="0.25">
      <c r="A120" s="62" t="s">
        <v>58</v>
      </c>
      <c r="B120" s="75">
        <f>IF(TrRoad_act!B96=0,"",1000000*B29/TrRoad_act!B96)</f>
        <v>101892.41360657667</v>
      </c>
      <c r="C120" s="75">
        <f>IF(TrRoad_act!C96=0,"",1000000*C29/TrRoad_act!C96)</f>
        <v>98175.962349482041</v>
      </c>
      <c r="D120" s="75">
        <f>IF(TrRoad_act!D96=0,"",1000000*D29/TrRoad_act!D96)</f>
        <v>97847.355687187286</v>
      </c>
      <c r="E120" s="75">
        <f>IF(TrRoad_act!E96=0,"",1000000*E29/TrRoad_act!E96)</f>
        <v>95130.833580676248</v>
      </c>
      <c r="F120" s="75">
        <f>IF(TrRoad_act!F96=0,"",1000000*F29/TrRoad_act!F96)</f>
        <v>93490.978330842205</v>
      </c>
      <c r="G120" s="75">
        <f>IF(TrRoad_act!G96=0,"",1000000*G29/TrRoad_act!G96)</f>
        <v>94297.207753330833</v>
      </c>
      <c r="H120" s="75">
        <f>IF(TrRoad_act!H96=0,"",1000000*H29/TrRoad_act!H96)</f>
        <v>94843.241118971404</v>
      </c>
      <c r="I120" s="75">
        <f>IF(TrRoad_act!I96=0,"",1000000*I29/TrRoad_act!I96)</f>
        <v>92087.16762252686</v>
      </c>
      <c r="J120" s="75">
        <f>IF(TrRoad_act!J96=0,"",1000000*J29/TrRoad_act!J96)</f>
        <v>93878.766900995179</v>
      </c>
      <c r="K120" s="75">
        <f>IF(TrRoad_act!K96=0,"",1000000*K29/TrRoad_act!K96)</f>
        <v>93901.910804639498</v>
      </c>
      <c r="L120" s="75">
        <f>IF(TrRoad_act!L96=0,"",1000000*L29/TrRoad_act!L96)</f>
        <v>98282.040590031538</v>
      </c>
      <c r="M120" s="75">
        <f>IF(TrRoad_act!M96=0,"",1000000*M29/TrRoad_act!M96)</f>
        <v>98705.232416462255</v>
      </c>
      <c r="N120" s="75">
        <f>IF(TrRoad_act!N96=0,"",1000000*N29/TrRoad_act!N96)</f>
        <v>99200.468157338953</v>
      </c>
      <c r="O120" s="75">
        <f>IF(TrRoad_act!O96=0,"",1000000*O29/TrRoad_act!O96)</f>
        <v>100605.32953065143</v>
      </c>
      <c r="P120" s="75">
        <f>IF(TrRoad_act!P96=0,"",1000000*P29/TrRoad_act!P96)</f>
        <v>101193.80997405837</v>
      </c>
      <c r="Q120" s="75">
        <f>IF(TrRoad_act!Q96=0,"",1000000*Q29/TrRoad_act!Q96)</f>
        <v>104152.77142408837</v>
      </c>
    </row>
    <row r="121" spans="1:17" ht="11.45" customHeight="1" x14ac:dyDescent="0.25">
      <c r="A121" s="62" t="s">
        <v>57</v>
      </c>
      <c r="B121" s="75">
        <f>IF(TrRoad_act!B97=0,"",1000000*B30/TrRoad_act!B97)</f>
        <v>34986.45823783282</v>
      </c>
      <c r="C121" s="75">
        <f>IF(TrRoad_act!C97=0,"",1000000*C30/TrRoad_act!C97)</f>
        <v>34378.224436568627</v>
      </c>
      <c r="D121" s="75">
        <f>IF(TrRoad_act!D97=0,"",1000000*D30/TrRoad_act!D97)</f>
        <v>34575.833416859969</v>
      </c>
      <c r="E121" s="75">
        <f>IF(TrRoad_act!E97=0,"",1000000*E30/TrRoad_act!E97)</f>
        <v>33957.781875524743</v>
      </c>
      <c r="F121" s="75">
        <f>IF(TrRoad_act!F97=0,"",1000000*F30/TrRoad_act!F97)</f>
        <v>33581.464965742809</v>
      </c>
      <c r="G121" s="75">
        <f>IF(TrRoad_act!G97=0,"",1000000*G30/TrRoad_act!G97)</f>
        <v>33458.284745515426</v>
      </c>
      <c r="H121" s="75">
        <f>IF(TrRoad_act!H97=0,"",1000000*H30/TrRoad_act!H97)</f>
        <v>33627.59679484948</v>
      </c>
      <c r="I121" s="75">
        <f>IF(TrRoad_act!I97=0,"",1000000*I30/TrRoad_act!I97)</f>
        <v>33839.189654695838</v>
      </c>
      <c r="J121" s="75">
        <f>IF(TrRoad_act!J97=0,"",1000000*J30/TrRoad_act!J97)</f>
        <v>34135.482959843124</v>
      </c>
      <c r="K121" s="75">
        <f>IF(TrRoad_act!K97=0,"",1000000*K30/TrRoad_act!K97)</f>
        <v>34438.332199467906</v>
      </c>
      <c r="L121" s="75">
        <f>IF(TrRoad_act!L97=0,"",1000000*L30/TrRoad_act!L97)</f>
        <v>34791.467810004629</v>
      </c>
      <c r="M121" s="75">
        <f>IF(TrRoad_act!M97=0,"",1000000*M30/TrRoad_act!M97)</f>
        <v>35017.526835946759</v>
      </c>
      <c r="N121" s="75">
        <f>IF(TrRoad_act!N97=0,"",1000000*N30/TrRoad_act!N97)</f>
        <v>35259.243180166814</v>
      </c>
      <c r="O121" s="75">
        <f>IF(TrRoad_act!O97=0,"",1000000*O30/TrRoad_act!O97)</f>
        <v>35473.832555824985</v>
      </c>
      <c r="P121" s="75">
        <f>IF(TrRoad_act!P97=0,"",1000000*P30/TrRoad_act!P97)</f>
        <v>35673.781601646006</v>
      </c>
      <c r="Q121" s="75">
        <f>IF(TrRoad_act!Q97=0,"",1000000*Q30/TrRoad_act!Q97)</f>
        <v>37021.207074610276</v>
      </c>
    </row>
    <row r="122" spans="1:17" ht="11.45" customHeight="1" x14ac:dyDescent="0.25">
      <c r="A122" s="62" t="s">
        <v>56</v>
      </c>
      <c r="B122" s="75">
        <f>IF(TrRoad_act!B98=0,"",1000000*B31/TrRoad_act!B98)</f>
        <v>56100.10863369186</v>
      </c>
      <c r="C122" s="75">
        <f>IF(TrRoad_act!C98=0,"",1000000*C31/TrRoad_act!C98)</f>
        <v>52195.44000000001</v>
      </c>
      <c r="D122" s="75">
        <f>IF(TrRoad_act!D98=0,"",1000000*D31/TrRoad_act!D98)</f>
        <v>52195.44000000001</v>
      </c>
      <c r="E122" s="75">
        <f>IF(TrRoad_act!E98=0,"",1000000*E31/TrRoad_act!E98)</f>
        <v>54639.260032035774</v>
      </c>
      <c r="F122" s="75">
        <f>IF(TrRoad_act!F98=0,"",1000000*F31/TrRoad_act!F98)</f>
        <v>53374.196855726528</v>
      </c>
      <c r="G122" s="75">
        <f>IF(TrRoad_act!G98=0,"",1000000*G31/TrRoad_act!G98)</f>
        <v>50743.143783565982</v>
      </c>
      <c r="H122" s="75">
        <f>IF(TrRoad_act!H98=0,"",1000000*H31/TrRoad_act!H98)</f>
        <v>45932.027155885276</v>
      </c>
      <c r="I122" s="75">
        <f>IF(TrRoad_act!I98=0,"",1000000*I31/TrRoad_act!I98)</f>
        <v>46795.267248038741</v>
      </c>
      <c r="J122" s="75">
        <f>IF(TrRoad_act!J98=0,"",1000000*J31/TrRoad_act!J98)</f>
        <v>47881.35850008751</v>
      </c>
      <c r="K122" s="75">
        <f>IF(TrRoad_act!K98=0,"",1000000*K31/TrRoad_act!K98)</f>
        <v>49396.859136737716</v>
      </c>
      <c r="L122" s="75">
        <f>IF(TrRoad_act!L98=0,"",1000000*L31/TrRoad_act!L98)</f>
        <v>53260.224664666988</v>
      </c>
      <c r="M122" s="75">
        <f>IF(TrRoad_act!M98=0,"",1000000*M31/TrRoad_act!M98)</f>
        <v>58561.952446128089</v>
      </c>
      <c r="N122" s="75">
        <f>IF(TrRoad_act!N98=0,"",1000000*N31/TrRoad_act!N98)</f>
        <v>60201.654070916797</v>
      </c>
      <c r="O122" s="75">
        <f>IF(TrRoad_act!O98=0,"",1000000*O31/TrRoad_act!O98)</f>
        <v>58925.650252892323</v>
      </c>
      <c r="P122" s="75">
        <f>IF(TrRoad_act!P98=0,"",1000000*P31/TrRoad_act!P98)</f>
        <v>58269.40307061826</v>
      </c>
      <c r="Q122" s="75">
        <f>IF(TrRoad_act!Q98=0,"",1000000*Q31/TrRoad_act!Q98)</f>
        <v>63339.393489674505</v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6501.6816846928004</v>
      </c>
      <c r="C125" s="78">
        <f>IF(TrRoad_act!C101=0,"",1000000*C34/TrRoad_act!C101)</f>
        <v>6323.7798846097921</v>
      </c>
      <c r="D125" s="78">
        <f>IF(TrRoad_act!D101=0,"",1000000*D34/TrRoad_act!D101)</f>
        <v>6174.4111925238903</v>
      </c>
      <c r="E125" s="78">
        <f>IF(TrRoad_act!E101=0,"",1000000*E34/TrRoad_act!E101)</f>
        <v>6139.6230088857383</v>
      </c>
      <c r="F125" s="78">
        <f>IF(TrRoad_act!F101=0,"",1000000*F34/TrRoad_act!F101)</f>
        <v>6216.6020382596353</v>
      </c>
      <c r="G125" s="78">
        <f>IF(TrRoad_act!G101=0,"",1000000*G34/TrRoad_act!G101)</f>
        <v>6093.5791308062708</v>
      </c>
      <c r="H125" s="78">
        <f>IF(TrRoad_act!H101=0,"",1000000*H34/TrRoad_act!H101)</f>
        <v>6235.560203481652</v>
      </c>
      <c r="I125" s="78">
        <f>IF(TrRoad_act!I101=0,"",1000000*I34/TrRoad_act!I101)</f>
        <v>6181.1943354733676</v>
      </c>
      <c r="J125" s="78">
        <f>IF(TrRoad_act!J101=0,"",1000000*J34/TrRoad_act!J101)</f>
        <v>6225.7315517351426</v>
      </c>
      <c r="K125" s="78">
        <f>IF(TrRoad_act!K101=0,"",1000000*K34/TrRoad_act!K101)</f>
        <v>5675.0906425858848</v>
      </c>
      <c r="L125" s="78">
        <f>IF(TrRoad_act!L101=0,"",1000000*L34/TrRoad_act!L101)</f>
        <v>5842.1326020285096</v>
      </c>
      <c r="M125" s="78">
        <f>IF(TrRoad_act!M101=0,"",1000000*M34/TrRoad_act!M101)</f>
        <v>5931.7685831536119</v>
      </c>
      <c r="N125" s="78">
        <f>IF(TrRoad_act!N101=0,"",1000000*N34/TrRoad_act!N101)</f>
        <v>5693.8868697958014</v>
      </c>
      <c r="O125" s="78">
        <f>IF(TrRoad_act!O101=0,"",1000000*O34/TrRoad_act!O101)</f>
        <v>5727.8894761815773</v>
      </c>
      <c r="P125" s="78">
        <f>IF(TrRoad_act!P101=0,"",1000000*P34/TrRoad_act!P101)</f>
        <v>5403.7844327966795</v>
      </c>
      <c r="Q125" s="78">
        <f>IF(TrRoad_act!Q101=0,"",1000000*Q34/TrRoad_act!Q101)</f>
        <v>5565.2480167704298</v>
      </c>
    </row>
    <row r="126" spans="1:17" ht="11.45" customHeight="1" x14ac:dyDescent="0.25">
      <c r="A126" s="62" t="s">
        <v>59</v>
      </c>
      <c r="B126" s="77">
        <f>IF(TrRoad_act!B102=0,"",1000000*B35/TrRoad_act!B102)</f>
        <v>2540.118122015378</v>
      </c>
      <c r="C126" s="77">
        <f>IF(TrRoad_act!C102=0,"",1000000*C35/TrRoad_act!C102)</f>
        <v>2525.9985990058572</v>
      </c>
      <c r="D126" s="77">
        <f>IF(TrRoad_act!D102=0,"",1000000*D35/TrRoad_act!D102)</f>
        <v>2450.5352095751405</v>
      </c>
      <c r="E126" s="77">
        <f>IF(TrRoad_act!E102=0,"",1000000*E35/TrRoad_act!E102)</f>
        <v>2422.0147668656641</v>
      </c>
      <c r="F126" s="77">
        <f>IF(TrRoad_act!F102=0,"",1000000*F35/TrRoad_act!F102)</f>
        <v>2464.171141591763</v>
      </c>
      <c r="G126" s="77">
        <f>IF(TrRoad_act!G102=0,"",1000000*G35/TrRoad_act!G102)</f>
        <v>2443.8693913485981</v>
      </c>
      <c r="H126" s="77">
        <f>IF(TrRoad_act!H102=0,"",1000000*H35/TrRoad_act!H102)</f>
        <v>2457.4321566276362</v>
      </c>
      <c r="I126" s="77">
        <f>IF(TrRoad_act!I102=0,"",1000000*I35/TrRoad_act!I102)</f>
        <v>2537.3600184473753</v>
      </c>
      <c r="J126" s="77">
        <f>IF(TrRoad_act!J102=0,"",1000000*J35/TrRoad_act!J102)</f>
        <v>2560.843107636565</v>
      </c>
      <c r="K126" s="77">
        <f>IF(TrRoad_act!K102=0,"",1000000*K35/TrRoad_act!K102)</f>
        <v>2449.027161768327</v>
      </c>
      <c r="L126" s="77">
        <f>IF(TrRoad_act!L102=0,"",1000000*L35/TrRoad_act!L102)</f>
        <v>2439.7546374903141</v>
      </c>
      <c r="M126" s="77">
        <f>IF(TrRoad_act!M102=0,"",1000000*M35/TrRoad_act!M102)</f>
        <v>2419.0521131639043</v>
      </c>
      <c r="N126" s="77">
        <f>IF(TrRoad_act!N102=0,"",1000000*N35/TrRoad_act!N102)</f>
        <v>2385.213698590625</v>
      </c>
      <c r="O126" s="77">
        <f>IF(TrRoad_act!O102=0,"",1000000*O35/TrRoad_act!O102)</f>
        <v>2371.8684784711027</v>
      </c>
      <c r="P126" s="77">
        <f>IF(TrRoad_act!P102=0,"",1000000*P35/TrRoad_act!P102)</f>
        <v>2375.3047157306291</v>
      </c>
      <c r="Q126" s="77">
        <f>IF(TrRoad_act!Q102=0,"",1000000*Q35/TrRoad_act!Q102)</f>
        <v>2342.852612943555</v>
      </c>
    </row>
    <row r="127" spans="1:17" ht="11.45" customHeight="1" x14ac:dyDescent="0.25">
      <c r="A127" s="62" t="s">
        <v>58</v>
      </c>
      <c r="B127" s="77">
        <f>IF(TrRoad_act!B103=0,"",1000000*B36/TrRoad_act!B103)</f>
        <v>7075.4038184644096</v>
      </c>
      <c r="C127" s="77">
        <f>IF(TrRoad_act!C103=0,"",1000000*C36/TrRoad_act!C103)</f>
        <v>6786.752651372567</v>
      </c>
      <c r="D127" s="77">
        <f>IF(TrRoad_act!D103=0,"",1000000*D36/TrRoad_act!D103)</f>
        <v>6568.4400135222359</v>
      </c>
      <c r="E127" s="77">
        <f>IF(TrRoad_act!E103=0,"",1000000*E36/TrRoad_act!E103)</f>
        <v>6483.2515246471412</v>
      </c>
      <c r="F127" s="77">
        <f>IF(TrRoad_act!F103=0,"",1000000*F36/TrRoad_act!F103)</f>
        <v>6521.1330299534638</v>
      </c>
      <c r="G127" s="77">
        <f>IF(TrRoad_act!G103=0,"",1000000*G36/TrRoad_act!G103)</f>
        <v>6360.2692435030913</v>
      </c>
      <c r="H127" s="77">
        <f>IF(TrRoad_act!H103=0,"",1000000*H36/TrRoad_act!H103)</f>
        <v>6489.8767026218029</v>
      </c>
      <c r="I127" s="77">
        <f>IF(TrRoad_act!I103=0,"",1000000*I36/TrRoad_act!I103)</f>
        <v>6403.2933093155689</v>
      </c>
      <c r="J127" s="77">
        <f>IF(TrRoad_act!J103=0,"",1000000*J36/TrRoad_act!J103)</f>
        <v>6433.1419641112298</v>
      </c>
      <c r="K127" s="77">
        <f>IF(TrRoad_act!K103=0,"",1000000*K36/TrRoad_act!K103)</f>
        <v>5845.7641986121753</v>
      </c>
      <c r="L127" s="77">
        <f>IF(TrRoad_act!L103=0,"",1000000*L36/TrRoad_act!L103)</f>
        <v>6016.6959296150253</v>
      </c>
      <c r="M127" s="77">
        <f>IF(TrRoad_act!M103=0,"",1000000*M36/TrRoad_act!M103)</f>
        <v>6108.1001482808642</v>
      </c>
      <c r="N127" s="77">
        <f>IF(TrRoad_act!N103=0,"",1000000*N36/TrRoad_act!N103)</f>
        <v>5856.6009753926492</v>
      </c>
      <c r="O127" s="77">
        <f>IF(TrRoad_act!O103=0,"",1000000*O36/TrRoad_act!O103)</f>
        <v>5887.6946497223626</v>
      </c>
      <c r="P127" s="77">
        <f>IF(TrRoad_act!P103=0,"",1000000*P36/TrRoad_act!P103)</f>
        <v>5547.3007535561082</v>
      </c>
      <c r="Q127" s="77">
        <f>IF(TrRoad_act!Q103=0,"",1000000*Q36/TrRoad_act!Q103)</f>
        <v>5718.6127464855326</v>
      </c>
    </row>
    <row r="128" spans="1:17" ht="11.45" customHeight="1" x14ac:dyDescent="0.25">
      <c r="A128" s="62" t="s">
        <v>57</v>
      </c>
      <c r="B128" s="77">
        <f>IF(TrRoad_act!B104=0,"",1000000*B37/TrRoad_act!B104)</f>
        <v>3848.2884454078576</v>
      </c>
      <c r="C128" s="77">
        <f>IF(TrRoad_act!C104=0,"",1000000*C37/TrRoad_act!C104)</f>
        <v>3822.4731063324339</v>
      </c>
      <c r="D128" s="77">
        <f>IF(TrRoad_act!D104=0,"",1000000*D37/TrRoad_act!D104)</f>
        <v>3708.2577901314917</v>
      </c>
      <c r="E128" s="77">
        <f>IF(TrRoad_act!E104=0,"",1000000*E37/TrRoad_act!E104)</f>
        <v>3664.9849685820732</v>
      </c>
      <c r="F128" s="77">
        <f>IF(TrRoad_act!F104=0,"",1000000*F37/TrRoad_act!F104)</f>
        <v>3728.5951554304456</v>
      </c>
      <c r="G128" s="77">
        <f>IF(TrRoad_act!G104=0,"",1000000*G37/TrRoad_act!G104)</f>
        <v>3697.2758414733012</v>
      </c>
      <c r="H128" s="77">
        <f>IF(TrRoad_act!H104=0,"",1000000*H37/TrRoad_act!H104)</f>
        <v>3733.4187192101031</v>
      </c>
      <c r="I128" s="77">
        <f>IF(TrRoad_act!I104=0,"",1000000*I37/TrRoad_act!I104)</f>
        <v>3917.761366135162</v>
      </c>
      <c r="J128" s="77">
        <f>IF(TrRoad_act!J104=0,"",1000000*J37/TrRoad_act!J104)</f>
        <v>3972.7348125685971</v>
      </c>
      <c r="K128" s="77">
        <f>IF(TrRoad_act!K104=0,"",1000000*K37/TrRoad_act!K104)</f>
        <v>3850.6333189198294</v>
      </c>
      <c r="L128" s="77">
        <f>IF(TrRoad_act!L104=0,"",1000000*L37/TrRoad_act!L104)</f>
        <v>3884.3381559798818</v>
      </c>
      <c r="M128" s="77">
        <f>IF(TrRoad_act!M104=0,"",1000000*M37/TrRoad_act!M104)</f>
        <v>3925.1970424359929</v>
      </c>
      <c r="N128" s="77">
        <f>IF(TrRoad_act!N104=0,"",1000000*N37/TrRoad_act!N104)</f>
        <v>3913.4680984110482</v>
      </c>
      <c r="O128" s="77">
        <f>IF(TrRoad_act!O104=0,"",1000000*O37/TrRoad_act!O104)</f>
        <v>3948.1737148482116</v>
      </c>
      <c r="P128" s="77">
        <f>IF(TrRoad_act!P104=0,"",1000000*P37/TrRoad_act!P104)</f>
        <v>4049.0275221489983</v>
      </c>
      <c r="Q128" s="77">
        <f>IF(TrRoad_act!Q104=0,"",1000000*Q37/TrRoad_act!Q104)</f>
        <v>4112.050727065126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>
        <f>IF(TrRoad_act!E105=0,"",1000000*E38/TrRoad_act!E105)</f>
        <v>3573.4433272312826</v>
      </c>
      <c r="F129" s="77">
        <f>IF(TrRoad_act!F105=0,"",1000000*F38/TrRoad_act!F105)</f>
        <v>3574.3364710343312</v>
      </c>
      <c r="G129" s="77">
        <f>IF(TrRoad_act!G105=0,"",1000000*G38/TrRoad_act!G105)</f>
        <v>3475.2258914148788</v>
      </c>
      <c r="H129" s="77">
        <f>IF(TrRoad_act!H105=0,"",1000000*H38/TrRoad_act!H105)</f>
        <v>3440.1449191169859</v>
      </c>
      <c r="I129" s="77">
        <f>IF(TrRoad_act!I105=0,"",1000000*I38/TrRoad_act!I105)</f>
        <v>3500.7348383707317</v>
      </c>
      <c r="J129" s="77">
        <f>IF(TrRoad_act!J105=0,"",1000000*J38/TrRoad_act!J105)</f>
        <v>3549.8622808758773</v>
      </c>
      <c r="K129" s="77">
        <f>IF(TrRoad_act!K105=0,"",1000000*K38/TrRoad_act!K105)</f>
        <v>3255.5269217081859</v>
      </c>
      <c r="L129" s="77">
        <f>IF(TrRoad_act!L105=0,"",1000000*L38/TrRoad_act!L105)</f>
        <v>3202.6665358942191</v>
      </c>
      <c r="M129" s="77">
        <f>IF(TrRoad_act!M105=0,"",1000000*M38/TrRoad_act!M105)</f>
        <v>3137.6585738581184</v>
      </c>
      <c r="N129" s="77">
        <f>IF(TrRoad_act!N105=0,"",1000000*N38/TrRoad_act!N105)</f>
        <v>2987.5342786279762</v>
      </c>
      <c r="O129" s="77">
        <f>IF(TrRoad_act!O105=0,"",1000000*O38/TrRoad_act!O105)</f>
        <v>2936.4207763887584</v>
      </c>
      <c r="P129" s="77">
        <f>IF(TrRoad_act!P105=0,"",1000000*P38/TrRoad_act!P105)</f>
        <v>2935.1990147554829</v>
      </c>
      <c r="Q129" s="77">
        <f>IF(TrRoad_act!Q105=0,"",1000000*Q38/TrRoad_act!Q105)</f>
        <v>2941.6056215236085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71033.374132401674</v>
      </c>
      <c r="C131" s="76">
        <f>IF(TrRoad_act!C107=0,"",1000000*C40/TrRoad_act!C107)</f>
        <v>70412.585702698037</v>
      </c>
      <c r="D131" s="76">
        <f>IF(TrRoad_act!D107=0,"",1000000*D40/TrRoad_act!D107)</f>
        <v>73264.147418533801</v>
      </c>
      <c r="E131" s="76">
        <f>IF(TrRoad_act!E107=0,"",1000000*E40/TrRoad_act!E107)</f>
        <v>76953.128464548747</v>
      </c>
      <c r="F131" s="76">
        <f>IF(TrRoad_act!F107=0,"",1000000*F40/TrRoad_act!F107)</f>
        <v>89074.573439931512</v>
      </c>
      <c r="G131" s="76">
        <f>IF(TrRoad_act!G107=0,"",1000000*G40/TrRoad_act!G107)</f>
        <v>89302.624621842377</v>
      </c>
      <c r="H131" s="76">
        <f>IF(TrRoad_act!H107=0,"",1000000*H40/TrRoad_act!H107)</f>
        <v>98239.926377168595</v>
      </c>
      <c r="I131" s="76">
        <f>IF(TrRoad_act!I107=0,"",1000000*I40/TrRoad_act!I107)</f>
        <v>86947.649109958016</v>
      </c>
      <c r="J131" s="76">
        <f>IF(TrRoad_act!J107=0,"",1000000*J40/TrRoad_act!J107)</f>
        <v>90003.421252804023</v>
      </c>
      <c r="K131" s="76">
        <f>IF(TrRoad_act!K107=0,"",1000000*K40/TrRoad_act!K107)</f>
        <v>76863.756553627492</v>
      </c>
      <c r="L131" s="76">
        <f>IF(TrRoad_act!L107=0,"",1000000*L40/TrRoad_act!L107)</f>
        <v>78854.673003751261</v>
      </c>
      <c r="M131" s="76">
        <f>IF(TrRoad_act!M107=0,"",1000000*M40/TrRoad_act!M107)</f>
        <v>83467.817381708461</v>
      </c>
      <c r="N131" s="76">
        <f>IF(TrRoad_act!N107=0,"",1000000*N40/TrRoad_act!N107)</f>
        <v>74426.13415841831</v>
      </c>
      <c r="O131" s="76">
        <f>IF(TrRoad_act!O107=0,"",1000000*O40/TrRoad_act!O107)</f>
        <v>73580.901512309341</v>
      </c>
      <c r="P131" s="76">
        <f>IF(TrRoad_act!P107=0,"",1000000*P40/TrRoad_act!P107)</f>
        <v>62286.2464847171</v>
      </c>
      <c r="Q131" s="76">
        <f>IF(TrRoad_act!Q107=0,"",1000000*Q40/TrRoad_act!Q107)</f>
        <v>64815.623620056969</v>
      </c>
    </row>
    <row r="132" spans="1:17" ht="11.45" customHeight="1" x14ac:dyDescent="0.25">
      <c r="A132" s="17" t="s">
        <v>23</v>
      </c>
      <c r="B132" s="75">
        <f>IF(TrRoad_act!B108=0,"",1000000*B41/TrRoad_act!B108)</f>
        <v>62739.738387203179</v>
      </c>
      <c r="C132" s="75">
        <f>IF(TrRoad_act!C108=0,"",1000000*C41/TrRoad_act!C108)</f>
        <v>60077.23004959066</v>
      </c>
      <c r="D132" s="75">
        <f>IF(TrRoad_act!D108=0,"",1000000*D41/TrRoad_act!D108)</f>
        <v>62908.543723767223</v>
      </c>
      <c r="E132" s="75">
        <f>IF(TrRoad_act!E108=0,"",1000000*E41/TrRoad_act!E108)</f>
        <v>66387.219292499751</v>
      </c>
      <c r="F132" s="75">
        <f>IF(TrRoad_act!F108=0,"",1000000*F41/TrRoad_act!F108)</f>
        <v>77404.588883325327</v>
      </c>
      <c r="G132" s="75">
        <f>IF(TrRoad_act!G108=0,"",1000000*G41/TrRoad_act!G108)</f>
        <v>75616.598458752051</v>
      </c>
      <c r="H132" s="75">
        <f>IF(TrRoad_act!H108=0,"",1000000*H41/TrRoad_act!H108)</f>
        <v>77645.702629922511</v>
      </c>
      <c r="I132" s="75">
        <f>IF(TrRoad_act!I108=0,"",1000000*I41/TrRoad_act!I108)</f>
        <v>65411.394288403084</v>
      </c>
      <c r="J132" s="75">
        <f>IF(TrRoad_act!J108=0,"",1000000*J41/TrRoad_act!J108)</f>
        <v>66547.866355397506</v>
      </c>
      <c r="K132" s="75">
        <f>IF(TrRoad_act!K108=0,"",1000000*K41/TrRoad_act!K108)</f>
        <v>60406.961792549118</v>
      </c>
      <c r="L132" s="75">
        <f>IF(TrRoad_act!L108=0,"",1000000*L41/TrRoad_act!L108)</f>
        <v>53958.946768840986</v>
      </c>
      <c r="M132" s="75">
        <f>IF(TrRoad_act!M108=0,"",1000000*M41/TrRoad_act!M108)</f>
        <v>56577.945371104215</v>
      </c>
      <c r="N132" s="75">
        <f>IF(TrRoad_act!N108=0,"",1000000*N41/TrRoad_act!N108)</f>
        <v>51995.392351628441</v>
      </c>
      <c r="O132" s="75">
        <f>IF(TrRoad_act!O108=0,"",1000000*O41/TrRoad_act!O108)</f>
        <v>54361.549184798998</v>
      </c>
      <c r="P132" s="75">
        <f>IF(TrRoad_act!P108=0,"",1000000*P41/TrRoad_act!P108)</f>
        <v>53940.596859635916</v>
      </c>
      <c r="Q132" s="75">
        <f>IF(TrRoad_act!Q108=0,"",1000000*Q41/TrRoad_act!Q108)</f>
        <v>55547.858693134578</v>
      </c>
    </row>
    <row r="133" spans="1:17" ht="11.45" customHeight="1" x14ac:dyDescent="0.25">
      <c r="A133" s="15" t="s">
        <v>22</v>
      </c>
      <c r="B133" s="74">
        <f>IF(TrRoad_act!B109=0,"",1000000*B42/TrRoad_act!B109)</f>
        <v>147534.28917652328</v>
      </c>
      <c r="C133" s="74">
        <f>IF(TrRoad_act!C109=0,"",1000000*C42/TrRoad_act!C109)</f>
        <v>162693.53644703908</v>
      </c>
      <c r="D133" s="74">
        <f>IF(TrRoad_act!D109=0,"",1000000*D42/TrRoad_act!D109)</f>
        <v>161305.14270525047</v>
      </c>
      <c r="E133" s="74">
        <f>IF(TrRoad_act!E109=0,"",1000000*E42/TrRoad_act!E109)</f>
        <v>163416.01835983235</v>
      </c>
      <c r="F133" s="74">
        <f>IF(TrRoad_act!F109=0,"",1000000*F42/TrRoad_act!F109)</f>
        <v>157368.79971402301</v>
      </c>
      <c r="G133" s="74">
        <f>IF(TrRoad_act!G109=0,"",1000000*G42/TrRoad_act!G109)</f>
        <v>168483.46862760134</v>
      </c>
      <c r="H133" s="74">
        <f>IF(TrRoad_act!H109=0,"",1000000*H42/TrRoad_act!H109)</f>
        <v>208846.79854649692</v>
      </c>
      <c r="I133" s="74">
        <f>IF(TrRoad_act!I109=0,"",1000000*I42/TrRoad_act!I109)</f>
        <v>212830.3808386148</v>
      </c>
      <c r="J133" s="74">
        <f>IF(TrRoad_act!J109=0,"",1000000*J42/TrRoad_act!J109)</f>
        <v>224388.12375191148</v>
      </c>
      <c r="K133" s="74">
        <f>IF(TrRoad_act!K109=0,"",1000000*K42/TrRoad_act!K109)</f>
        <v>185534.26821147537</v>
      </c>
      <c r="L133" s="74">
        <f>IF(TrRoad_act!L109=0,"",1000000*L42/TrRoad_act!L109)</f>
        <v>234931.92436878194</v>
      </c>
      <c r="M133" s="74">
        <f>IF(TrRoad_act!M109=0,"",1000000*M42/TrRoad_act!M109)</f>
        <v>250611.89431714069</v>
      </c>
      <c r="N133" s="74">
        <f>IF(TrRoad_act!N109=0,"",1000000*N42/TrRoad_act!N109)</f>
        <v>219085.92246778961</v>
      </c>
      <c r="O133" s="74">
        <f>IF(TrRoad_act!O109=0,"",1000000*O42/TrRoad_act!O109)</f>
        <v>191704.85234882394</v>
      </c>
      <c r="P133" s="74">
        <f>IF(TrRoad_act!P109=0,"",1000000*P42/TrRoad_act!P109)</f>
        <v>110989.46765081202</v>
      </c>
      <c r="Q133" s="74">
        <f>IF(TrRoad_act!Q109=0,"",1000000*Q42/TrRoad_act!Q109)</f>
        <v>118760.87279885774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0.5950044612398272</v>
      </c>
      <c r="C136" s="56">
        <f t="shared" si="16"/>
        <v>0.58416233349223468</v>
      </c>
      <c r="D136" s="56">
        <f t="shared" si="16"/>
        <v>0.57794741688924822</v>
      </c>
      <c r="E136" s="56">
        <f t="shared" si="16"/>
        <v>0.5698324656899838</v>
      </c>
      <c r="F136" s="56">
        <f t="shared" si="16"/>
        <v>0.56718958197986458</v>
      </c>
      <c r="G136" s="56">
        <f t="shared" si="16"/>
        <v>0.56120861971652736</v>
      </c>
      <c r="H136" s="56">
        <f t="shared" si="16"/>
        <v>0.54964551356279356</v>
      </c>
      <c r="I136" s="56">
        <f t="shared" si="16"/>
        <v>0.55479887479292578</v>
      </c>
      <c r="J136" s="56">
        <f t="shared" si="16"/>
        <v>0.54605544055037691</v>
      </c>
      <c r="K136" s="56">
        <f t="shared" si="16"/>
        <v>0.57101048387831432</v>
      </c>
      <c r="L136" s="56">
        <f t="shared" si="16"/>
        <v>0.56575273019739791</v>
      </c>
      <c r="M136" s="56">
        <f t="shared" si="16"/>
        <v>0.55576491354885027</v>
      </c>
      <c r="N136" s="56">
        <f t="shared" si="16"/>
        <v>0.57555224849036002</v>
      </c>
      <c r="O136" s="56">
        <f t="shared" si="16"/>
        <v>0.57441023110354594</v>
      </c>
      <c r="P136" s="56">
        <f t="shared" si="16"/>
        <v>0.60254829932908682</v>
      </c>
      <c r="Q136" s="56">
        <f t="shared" si="16"/>
        <v>0.59140638632547982</v>
      </c>
    </row>
    <row r="137" spans="1:17" ht="11.45" customHeight="1" x14ac:dyDescent="0.25">
      <c r="A137" s="55" t="s">
        <v>30</v>
      </c>
      <c r="B137" s="54">
        <f t="shared" ref="B137:Q137" si="17">IF(B19=0,0,B19/B$17)</f>
        <v>1.2137528069625573E-2</v>
      </c>
      <c r="C137" s="54">
        <f t="shared" si="17"/>
        <v>1.2464646432736507E-2</v>
      </c>
      <c r="D137" s="54">
        <f t="shared" si="17"/>
        <v>1.2508845613247421E-2</v>
      </c>
      <c r="E137" s="54">
        <f t="shared" si="17"/>
        <v>1.2283511361793745E-2</v>
      </c>
      <c r="F137" s="54">
        <f t="shared" si="17"/>
        <v>1.1410991241146577E-2</v>
      </c>
      <c r="G137" s="54">
        <f t="shared" si="17"/>
        <v>1.1629334939132973E-2</v>
      </c>
      <c r="H137" s="54">
        <f t="shared" si="17"/>
        <v>1.1825713464635903E-2</v>
      </c>
      <c r="I137" s="54">
        <f t="shared" si="17"/>
        <v>1.2931561288124265E-2</v>
      </c>
      <c r="J137" s="54">
        <f t="shared" si="17"/>
        <v>1.3596061166125724E-2</v>
      </c>
      <c r="K137" s="54">
        <f t="shared" si="17"/>
        <v>1.4564639646641614E-2</v>
      </c>
      <c r="L137" s="54">
        <f t="shared" si="17"/>
        <v>1.4530793298038424E-2</v>
      </c>
      <c r="M137" s="54">
        <f t="shared" si="17"/>
        <v>1.4657168679889216E-2</v>
      </c>
      <c r="N137" s="54">
        <f t="shared" si="17"/>
        <v>1.4777530961771245E-2</v>
      </c>
      <c r="O137" s="54">
        <f t="shared" si="17"/>
        <v>1.4691855024690842E-2</v>
      </c>
      <c r="P137" s="54">
        <f t="shared" si="17"/>
        <v>1.5129025934385891E-2</v>
      </c>
      <c r="Q137" s="54">
        <f t="shared" si="17"/>
        <v>1.5013051392267994E-2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0.54686734145046745</v>
      </c>
      <c r="C138" s="50">
        <f t="shared" si="18"/>
        <v>0.5367621685158096</v>
      </c>
      <c r="D138" s="50">
        <f t="shared" si="18"/>
        <v>0.53154524970687367</v>
      </c>
      <c r="E138" s="50">
        <f t="shared" si="18"/>
        <v>0.52497100252274276</v>
      </c>
      <c r="F138" s="50">
        <f t="shared" si="18"/>
        <v>0.52437379604338907</v>
      </c>
      <c r="G138" s="50">
        <f t="shared" si="18"/>
        <v>0.51845716390971619</v>
      </c>
      <c r="H138" s="50">
        <f t="shared" si="18"/>
        <v>0.50794945430364091</v>
      </c>
      <c r="I138" s="50">
        <f t="shared" si="18"/>
        <v>0.51258910596801499</v>
      </c>
      <c r="J138" s="50">
        <f t="shared" si="18"/>
        <v>0.50226344685975566</v>
      </c>
      <c r="K138" s="50">
        <f t="shared" si="18"/>
        <v>0.52431892769419863</v>
      </c>
      <c r="L138" s="50">
        <f t="shared" si="18"/>
        <v>0.5174004767372149</v>
      </c>
      <c r="M138" s="50">
        <f t="shared" si="18"/>
        <v>0.50850893611489278</v>
      </c>
      <c r="N138" s="50">
        <f t="shared" si="18"/>
        <v>0.5277057296863773</v>
      </c>
      <c r="O138" s="50">
        <f t="shared" si="18"/>
        <v>0.52694282404738124</v>
      </c>
      <c r="P138" s="50">
        <f t="shared" si="18"/>
        <v>0.5539053109323494</v>
      </c>
      <c r="Q138" s="50">
        <f t="shared" si="18"/>
        <v>0.54359539740108243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0.37576921313620282</v>
      </c>
      <c r="C139" s="52">
        <f t="shared" si="19"/>
        <v>0.38175771554195237</v>
      </c>
      <c r="D139" s="52">
        <f t="shared" si="19"/>
        <v>0.37758269211673962</v>
      </c>
      <c r="E139" s="52">
        <f t="shared" si="19"/>
        <v>0.37312102474530423</v>
      </c>
      <c r="F139" s="52">
        <f t="shared" si="19"/>
        <v>0.36409819135097626</v>
      </c>
      <c r="G139" s="52">
        <f t="shared" si="19"/>
        <v>0.35876041135156483</v>
      </c>
      <c r="H139" s="52">
        <f t="shared" si="19"/>
        <v>0.35319022956752794</v>
      </c>
      <c r="I139" s="52">
        <f t="shared" si="19"/>
        <v>0.35267147953418276</v>
      </c>
      <c r="J139" s="52">
        <f t="shared" si="19"/>
        <v>0.34482603681404944</v>
      </c>
      <c r="K139" s="52">
        <f t="shared" si="19"/>
        <v>0.35588985145623975</v>
      </c>
      <c r="L139" s="52">
        <f t="shared" si="19"/>
        <v>0.35081900158050161</v>
      </c>
      <c r="M139" s="52">
        <f t="shared" si="19"/>
        <v>0.35402647617702493</v>
      </c>
      <c r="N139" s="52">
        <f t="shared" si="19"/>
        <v>0.35461284819669087</v>
      </c>
      <c r="O139" s="52">
        <f t="shared" si="19"/>
        <v>0.35541613963381447</v>
      </c>
      <c r="P139" s="52">
        <f t="shared" si="19"/>
        <v>0.37001167996858164</v>
      </c>
      <c r="Q139" s="52">
        <f t="shared" si="19"/>
        <v>0.3703251841352504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0.12317592609698631</v>
      </c>
      <c r="C140" s="52">
        <f t="shared" si="20"/>
        <v>0.11109225747851056</v>
      </c>
      <c r="D140" s="52">
        <f t="shared" si="20"/>
        <v>0.1124500605396377</v>
      </c>
      <c r="E140" s="52">
        <f t="shared" si="20"/>
        <v>0.11642565960856854</v>
      </c>
      <c r="F140" s="52">
        <f t="shared" si="20"/>
        <v>0.12558364961969345</v>
      </c>
      <c r="G140" s="52">
        <f t="shared" si="20"/>
        <v>0.12657133092121792</v>
      </c>
      <c r="H140" s="52">
        <f t="shared" si="20"/>
        <v>0.12361126530997517</v>
      </c>
      <c r="I140" s="52">
        <f t="shared" si="20"/>
        <v>0.13339218651358514</v>
      </c>
      <c r="J140" s="52">
        <f t="shared" si="20"/>
        <v>0.13077898592893308</v>
      </c>
      <c r="K140" s="52">
        <f t="shared" si="20"/>
        <v>0.1405473792420382</v>
      </c>
      <c r="L140" s="52">
        <f t="shared" si="20"/>
        <v>0.14099784995241937</v>
      </c>
      <c r="M140" s="52">
        <f t="shared" si="20"/>
        <v>0.13160050398712925</v>
      </c>
      <c r="N140" s="52">
        <f t="shared" si="20"/>
        <v>0.14951495805441281</v>
      </c>
      <c r="O140" s="52">
        <f t="shared" si="20"/>
        <v>0.1486849133536024</v>
      </c>
      <c r="P140" s="52">
        <f t="shared" si="20"/>
        <v>0.16459941854557944</v>
      </c>
      <c r="Q140" s="52">
        <f t="shared" si="20"/>
        <v>0.15566455954904798</v>
      </c>
    </row>
    <row r="141" spans="1:17" ht="11.45" customHeight="1" x14ac:dyDescent="0.25">
      <c r="A141" s="53" t="s">
        <v>57</v>
      </c>
      <c r="B141" s="52">
        <f t="shared" ref="B141:Q141" si="21">IF(B23=0,0,B23/B$17)</f>
        <v>4.7922202217278276E-2</v>
      </c>
      <c r="C141" s="52">
        <f t="shared" si="21"/>
        <v>4.391219549534673E-2</v>
      </c>
      <c r="D141" s="52">
        <f t="shared" si="21"/>
        <v>4.1512497050496325E-2</v>
      </c>
      <c r="E141" s="52">
        <f t="shared" si="21"/>
        <v>3.5424318168869887E-2</v>
      </c>
      <c r="F141" s="52">
        <f t="shared" si="21"/>
        <v>3.4691955072719383E-2</v>
      </c>
      <c r="G141" s="52">
        <f t="shared" si="21"/>
        <v>3.3125421636933328E-2</v>
      </c>
      <c r="H141" s="52">
        <f t="shared" si="21"/>
        <v>3.1147959426137784E-2</v>
      </c>
      <c r="I141" s="52">
        <f t="shared" si="21"/>
        <v>2.6525439920247071E-2</v>
      </c>
      <c r="J141" s="52">
        <f t="shared" si="21"/>
        <v>2.6658424116773122E-2</v>
      </c>
      <c r="K141" s="52">
        <f t="shared" si="21"/>
        <v>2.7881696995920691E-2</v>
      </c>
      <c r="L141" s="52">
        <f t="shared" si="21"/>
        <v>2.5568817213509083E-2</v>
      </c>
      <c r="M141" s="52">
        <f t="shared" si="21"/>
        <v>2.2814831961426946E-2</v>
      </c>
      <c r="N141" s="52">
        <f t="shared" si="21"/>
        <v>2.3381336617293427E-2</v>
      </c>
      <c r="O141" s="52">
        <f t="shared" si="21"/>
        <v>2.2512523170659094E-2</v>
      </c>
      <c r="P141" s="52">
        <f t="shared" si="21"/>
        <v>1.8124808067603346E-2</v>
      </c>
      <c r="Q141" s="52">
        <f t="shared" si="21"/>
        <v>1.5681637678806551E-2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1.4807990784852342E-5</v>
      </c>
      <c r="M142" s="52">
        <f t="shared" si="22"/>
        <v>6.7123989311607368E-5</v>
      </c>
      <c r="N142" s="52">
        <f t="shared" si="22"/>
        <v>1.2375361286864669E-4</v>
      </c>
      <c r="O142" s="52">
        <f t="shared" si="22"/>
        <v>1.6171090960627932E-4</v>
      </c>
      <c r="P142" s="52">
        <f t="shared" si="22"/>
        <v>4.161513108099924E-4</v>
      </c>
      <c r="Q142" s="52">
        <f t="shared" si="22"/>
        <v>4.4931816635259835E-4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7.2833205111555845E-5</v>
      </c>
      <c r="O143" s="52">
        <f t="shared" si="23"/>
        <v>1.6753697969895155E-4</v>
      </c>
      <c r="P143" s="52">
        <f t="shared" si="23"/>
        <v>7.5325303977489828E-4</v>
      </c>
      <c r="Q143" s="52">
        <f t="shared" si="23"/>
        <v>1.4746978716248765E-3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3.5999591719734124E-2</v>
      </c>
      <c r="C145" s="50">
        <f t="shared" si="25"/>
        <v>3.4935518543688517E-2</v>
      </c>
      <c r="D145" s="50">
        <f t="shared" si="25"/>
        <v>3.3893321569127166E-2</v>
      </c>
      <c r="E145" s="50">
        <f t="shared" si="25"/>
        <v>3.2577951805447376E-2</v>
      </c>
      <c r="F145" s="50">
        <f t="shared" si="25"/>
        <v>3.1404794695328919E-2</v>
      </c>
      <c r="G145" s="50">
        <f t="shared" si="25"/>
        <v>3.1122120867678276E-2</v>
      </c>
      <c r="H145" s="50">
        <f t="shared" si="25"/>
        <v>2.9870345794516737E-2</v>
      </c>
      <c r="I145" s="50">
        <f t="shared" si="25"/>
        <v>2.9278207536786494E-2</v>
      </c>
      <c r="J145" s="50">
        <f t="shared" si="25"/>
        <v>3.0195932524495619E-2</v>
      </c>
      <c r="K145" s="50">
        <f t="shared" si="25"/>
        <v>3.2126916537474182E-2</v>
      </c>
      <c r="L145" s="50">
        <f t="shared" si="25"/>
        <v>3.3821460162144525E-2</v>
      </c>
      <c r="M145" s="50">
        <f t="shared" si="25"/>
        <v>3.2598808754068301E-2</v>
      </c>
      <c r="N145" s="50">
        <f t="shared" si="25"/>
        <v>3.3068987842211434E-2</v>
      </c>
      <c r="O145" s="50">
        <f t="shared" si="25"/>
        <v>3.2775552031473858E-2</v>
      </c>
      <c r="P145" s="50">
        <f t="shared" si="25"/>
        <v>3.3513962462351582E-2</v>
      </c>
      <c r="Q145" s="50">
        <f t="shared" si="25"/>
        <v>3.2797937532129409E-2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1.2885945915162644E-5</v>
      </c>
      <c r="C146" s="52">
        <f t="shared" si="26"/>
        <v>1.5300587307581822E-5</v>
      </c>
      <c r="D146" s="52">
        <f t="shared" si="26"/>
        <v>1.7580263605305432E-5</v>
      </c>
      <c r="E146" s="52">
        <f t="shared" si="26"/>
        <v>1.9312758499470241E-5</v>
      </c>
      <c r="F146" s="52">
        <f t="shared" si="26"/>
        <v>1.7766250195266264E-5</v>
      </c>
      <c r="G146" s="52">
        <f t="shared" si="26"/>
        <v>1.901278373139078E-5</v>
      </c>
      <c r="H146" s="52">
        <f t="shared" si="26"/>
        <v>1.9125775631467969E-5</v>
      </c>
      <c r="I146" s="52">
        <f t="shared" si="26"/>
        <v>2.054846739733985E-5</v>
      </c>
      <c r="J146" s="52">
        <f t="shared" si="26"/>
        <v>2.0327511268504831E-5</v>
      </c>
      <c r="K146" s="52">
        <f t="shared" si="26"/>
        <v>2.1804061659617323E-5</v>
      </c>
      <c r="L146" s="52">
        <f t="shared" si="26"/>
        <v>2.3275789220381732E-5</v>
      </c>
      <c r="M146" s="52">
        <f t="shared" si="26"/>
        <v>1.881916399527882E-5</v>
      </c>
      <c r="N146" s="52">
        <f t="shared" si="26"/>
        <v>1.1242381220224344E-5</v>
      </c>
      <c r="O146" s="52">
        <f t="shared" si="26"/>
        <v>1.0041971133534401E-5</v>
      </c>
      <c r="P146" s="52">
        <f t="shared" si="26"/>
        <v>1.0049511431293187E-5</v>
      </c>
      <c r="Q146" s="52">
        <f t="shared" si="26"/>
        <v>9.1622768543901464E-6</v>
      </c>
    </row>
    <row r="147" spans="1:17" ht="11.45" customHeight="1" x14ac:dyDescent="0.25">
      <c r="A147" s="53" t="s">
        <v>58</v>
      </c>
      <c r="B147" s="52">
        <f t="shared" ref="B147:Q147" si="27">IF(B29=0,0,B29/B$17)</f>
        <v>3.5767301339098348E-2</v>
      </c>
      <c r="C147" s="52">
        <f t="shared" si="27"/>
        <v>3.471072055170344E-2</v>
      </c>
      <c r="D147" s="52">
        <f t="shared" si="27"/>
        <v>3.3680081785294753E-2</v>
      </c>
      <c r="E147" s="52">
        <f t="shared" si="27"/>
        <v>3.2382710879989264E-2</v>
      </c>
      <c r="F147" s="52">
        <f t="shared" si="27"/>
        <v>3.1236914725686619E-2</v>
      </c>
      <c r="G147" s="52">
        <f t="shared" si="27"/>
        <v>3.091934743670267E-2</v>
      </c>
      <c r="H147" s="52">
        <f t="shared" si="27"/>
        <v>2.9659869789895908E-2</v>
      </c>
      <c r="I147" s="52">
        <f t="shared" si="27"/>
        <v>2.9048715190757555E-2</v>
      </c>
      <c r="J147" s="52">
        <f t="shared" si="27"/>
        <v>2.9900140942756066E-2</v>
      </c>
      <c r="K147" s="52">
        <f t="shared" si="27"/>
        <v>3.162081879097503E-2</v>
      </c>
      <c r="L147" s="52">
        <f t="shared" si="27"/>
        <v>3.3154910386693666E-2</v>
      </c>
      <c r="M147" s="52">
        <f t="shared" si="27"/>
        <v>3.1453107308831191E-2</v>
      </c>
      <c r="N147" s="52">
        <f t="shared" si="27"/>
        <v>3.1477344827101385E-2</v>
      </c>
      <c r="O147" s="52">
        <f t="shared" si="27"/>
        <v>3.1016017925806279E-2</v>
      </c>
      <c r="P147" s="52">
        <f t="shared" si="27"/>
        <v>3.1543728368116884E-2</v>
      </c>
      <c r="Q147" s="52">
        <f t="shared" si="27"/>
        <v>3.0424799653716701E-2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2.0861384556833452E-4</v>
      </c>
      <c r="C148" s="52">
        <f t="shared" si="28"/>
        <v>1.9456159581113605E-4</v>
      </c>
      <c r="D148" s="52">
        <f t="shared" si="28"/>
        <v>1.6647516134495353E-4</v>
      </c>
      <c r="E148" s="52">
        <f t="shared" si="28"/>
        <v>1.4924576085889035E-4</v>
      </c>
      <c r="F148" s="52">
        <f t="shared" si="28"/>
        <v>1.2606892769819066E-4</v>
      </c>
      <c r="G148" s="52">
        <f t="shared" si="28"/>
        <v>1.5495368244769692E-4</v>
      </c>
      <c r="H148" s="52">
        <f t="shared" si="28"/>
        <v>1.2443463443288094E-4</v>
      </c>
      <c r="I148" s="52">
        <f t="shared" si="28"/>
        <v>1.1404170634420382E-4</v>
      </c>
      <c r="J148" s="52">
        <f t="shared" si="28"/>
        <v>1.1288318504292897E-4</v>
      </c>
      <c r="K148" s="52">
        <f t="shared" si="28"/>
        <v>1.1176423687225087E-4</v>
      </c>
      <c r="L148" s="52">
        <f t="shared" si="28"/>
        <v>1.1125347582895748E-4</v>
      </c>
      <c r="M148" s="52">
        <f t="shared" si="28"/>
        <v>1.0744745659280698E-4</v>
      </c>
      <c r="N148" s="52">
        <f t="shared" si="28"/>
        <v>1.0950128499874774E-4</v>
      </c>
      <c r="O148" s="52">
        <f t="shared" si="28"/>
        <v>1.1234012619314107E-4</v>
      </c>
      <c r="P148" s="52">
        <f t="shared" si="28"/>
        <v>1.1923344971207406E-4</v>
      </c>
      <c r="Q148" s="52">
        <f t="shared" si="28"/>
        <v>1.2204560794956472E-4</v>
      </c>
    </row>
    <row r="149" spans="1:17" ht="11.45" customHeight="1" x14ac:dyDescent="0.25">
      <c r="A149" s="53" t="s">
        <v>56</v>
      </c>
      <c r="B149" s="52">
        <f t="shared" ref="B149:Q149" si="29">IF(B31=0,0,B31/B$17)</f>
        <v>1.079058915228207E-5</v>
      </c>
      <c r="C149" s="52">
        <f t="shared" si="29"/>
        <v>1.4935808866357327E-5</v>
      </c>
      <c r="D149" s="52">
        <f t="shared" si="29"/>
        <v>2.9184358882145969E-5</v>
      </c>
      <c r="E149" s="52">
        <f t="shared" si="29"/>
        <v>2.668240609975852E-5</v>
      </c>
      <c r="F149" s="52">
        <f t="shared" si="29"/>
        <v>2.404479174884529E-5</v>
      </c>
      <c r="G149" s="52">
        <f t="shared" si="29"/>
        <v>2.8806964796522484E-5</v>
      </c>
      <c r="H149" s="52">
        <f t="shared" si="29"/>
        <v>6.6915594556481067E-5</v>
      </c>
      <c r="I149" s="52">
        <f t="shared" si="29"/>
        <v>9.4902172287393533E-5</v>
      </c>
      <c r="J149" s="52">
        <f t="shared" si="29"/>
        <v>1.6258088542811725E-4</v>
      </c>
      <c r="K149" s="52">
        <f t="shared" si="29"/>
        <v>3.7252944796728092E-4</v>
      </c>
      <c r="L149" s="52">
        <f t="shared" si="29"/>
        <v>5.3202051040151101E-4</v>
      </c>
      <c r="M149" s="52">
        <f t="shared" si="29"/>
        <v>1.0194348246490145E-3</v>
      </c>
      <c r="N149" s="52">
        <f t="shared" si="29"/>
        <v>1.4708993488910726E-3</v>
      </c>
      <c r="O149" s="52">
        <f t="shared" si="29"/>
        <v>1.6371520083409013E-3</v>
      </c>
      <c r="P149" s="52">
        <f t="shared" si="29"/>
        <v>1.8409511330913315E-3</v>
      </c>
      <c r="Q149" s="52">
        <f t="shared" si="29"/>
        <v>2.2419299936087583E-3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0.40499553876017286</v>
      </c>
      <c r="C151" s="56">
        <f t="shared" si="31"/>
        <v>0.41583766650776538</v>
      </c>
      <c r="D151" s="56">
        <f t="shared" si="31"/>
        <v>0.42205258311075178</v>
      </c>
      <c r="E151" s="56">
        <f t="shared" si="31"/>
        <v>0.43016753431001614</v>
      </c>
      <c r="F151" s="56">
        <f t="shared" si="31"/>
        <v>0.43281041802013542</v>
      </c>
      <c r="G151" s="56">
        <f t="shared" si="31"/>
        <v>0.43879138028347259</v>
      </c>
      <c r="H151" s="56">
        <f t="shared" si="31"/>
        <v>0.45035448643720644</v>
      </c>
      <c r="I151" s="56">
        <f t="shared" si="31"/>
        <v>0.44520112520707422</v>
      </c>
      <c r="J151" s="56">
        <f t="shared" si="31"/>
        <v>0.45394455944962309</v>
      </c>
      <c r="K151" s="56">
        <f t="shared" si="31"/>
        <v>0.42898951612168562</v>
      </c>
      <c r="L151" s="56">
        <f t="shared" si="31"/>
        <v>0.43424726980260214</v>
      </c>
      <c r="M151" s="56">
        <f t="shared" si="31"/>
        <v>0.44423508645114984</v>
      </c>
      <c r="N151" s="56">
        <f t="shared" si="31"/>
        <v>0.42444775150964004</v>
      </c>
      <c r="O151" s="56">
        <f t="shared" si="31"/>
        <v>0.42558976889645417</v>
      </c>
      <c r="P151" s="56">
        <f t="shared" si="31"/>
        <v>0.39745170067091323</v>
      </c>
      <c r="Q151" s="56">
        <f t="shared" si="31"/>
        <v>0.40859361367452018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0.14509397449984682</v>
      </c>
      <c r="C152" s="54">
        <f t="shared" si="32"/>
        <v>0.15195798157025894</v>
      </c>
      <c r="D152" s="54">
        <f t="shared" si="32"/>
        <v>0.15297572351610231</v>
      </c>
      <c r="E152" s="54">
        <f t="shared" si="32"/>
        <v>0.15660207125078932</v>
      </c>
      <c r="F152" s="54">
        <f t="shared" si="32"/>
        <v>0.16182545168204779</v>
      </c>
      <c r="G152" s="54">
        <f t="shared" si="32"/>
        <v>0.16267157418624131</v>
      </c>
      <c r="H152" s="54">
        <f t="shared" si="32"/>
        <v>0.15678875508933338</v>
      </c>
      <c r="I152" s="54">
        <f t="shared" si="32"/>
        <v>0.15657534426163358</v>
      </c>
      <c r="J152" s="54">
        <f t="shared" si="32"/>
        <v>0.15850956263184249</v>
      </c>
      <c r="K152" s="54">
        <f t="shared" si="32"/>
        <v>0.15368540586279239</v>
      </c>
      <c r="L152" s="54">
        <f t="shared" si="32"/>
        <v>0.1552087504424382</v>
      </c>
      <c r="M152" s="54">
        <f t="shared" si="32"/>
        <v>0.15520393575961483</v>
      </c>
      <c r="N152" s="54">
        <f t="shared" si="32"/>
        <v>0.15331238077060619</v>
      </c>
      <c r="O152" s="54">
        <f t="shared" si="32"/>
        <v>0.15560952357852637</v>
      </c>
      <c r="P152" s="54">
        <f t="shared" si="32"/>
        <v>0.15497834766889296</v>
      </c>
      <c r="Q152" s="54">
        <f t="shared" si="32"/>
        <v>0.15738581751927994</v>
      </c>
    </row>
    <row r="153" spans="1:17" ht="11.45" customHeight="1" x14ac:dyDescent="0.25">
      <c r="A153" s="53" t="s">
        <v>59</v>
      </c>
      <c r="B153" s="52">
        <f t="shared" ref="B153:Q153" si="33">IF(B35=0,0,B35/B$17)</f>
        <v>5.8168663706158388E-3</v>
      </c>
      <c r="C153" s="52">
        <f t="shared" si="33"/>
        <v>5.2815548336412723E-3</v>
      </c>
      <c r="D153" s="52">
        <f t="shared" si="33"/>
        <v>4.5719958307055318E-3</v>
      </c>
      <c r="E153" s="52">
        <f t="shared" si="33"/>
        <v>4.0533956032697991E-3</v>
      </c>
      <c r="F153" s="52">
        <f t="shared" si="33"/>
        <v>3.6940294248478151E-3</v>
      </c>
      <c r="G153" s="52">
        <f t="shared" si="33"/>
        <v>3.4948318988088116E-3</v>
      </c>
      <c r="H153" s="52">
        <f t="shared" si="33"/>
        <v>3.0387040363259623E-3</v>
      </c>
      <c r="I153" s="52">
        <f t="shared" si="33"/>
        <v>2.8569251961897777E-3</v>
      </c>
      <c r="J153" s="52">
        <f t="shared" si="33"/>
        <v>2.6678779985582031E-3</v>
      </c>
      <c r="K153" s="52">
        <f t="shared" si="33"/>
        <v>2.546367226498189E-3</v>
      </c>
      <c r="L153" s="52">
        <f t="shared" si="33"/>
        <v>2.3601877371720648E-3</v>
      </c>
      <c r="M153" s="52">
        <f t="shared" si="33"/>
        <v>2.2079654506763657E-3</v>
      </c>
      <c r="N153" s="52">
        <f t="shared" si="33"/>
        <v>2.1599002152743142E-3</v>
      </c>
      <c r="O153" s="52">
        <f t="shared" si="33"/>
        <v>2.0314689047937155E-3</v>
      </c>
      <c r="P153" s="52">
        <f t="shared" si="33"/>
        <v>2.1208951137094974E-3</v>
      </c>
      <c r="Q153" s="52">
        <f t="shared" si="33"/>
        <v>2.0358445398674053E-3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0.13639415255538148</v>
      </c>
      <c r="C154" s="52">
        <f t="shared" si="34"/>
        <v>0.14381843107667694</v>
      </c>
      <c r="D154" s="52">
        <f t="shared" si="34"/>
        <v>0.14570758912611814</v>
      </c>
      <c r="E154" s="52">
        <f t="shared" si="34"/>
        <v>0.14998979151532327</v>
      </c>
      <c r="F154" s="52">
        <f t="shared" si="34"/>
        <v>0.15566983344146768</v>
      </c>
      <c r="G154" s="52">
        <f t="shared" si="34"/>
        <v>0.15707153936480467</v>
      </c>
      <c r="H154" s="52">
        <f t="shared" si="34"/>
        <v>0.15184697836884878</v>
      </c>
      <c r="I154" s="52">
        <f t="shared" si="34"/>
        <v>0.15172767133564016</v>
      </c>
      <c r="J154" s="52">
        <f t="shared" si="34"/>
        <v>0.15384516232284082</v>
      </c>
      <c r="K154" s="52">
        <f t="shared" si="34"/>
        <v>0.14908034187272917</v>
      </c>
      <c r="L154" s="52">
        <f t="shared" si="34"/>
        <v>0.15079493178352199</v>
      </c>
      <c r="M154" s="52">
        <f t="shared" si="34"/>
        <v>0.15090569575499507</v>
      </c>
      <c r="N154" s="52">
        <f t="shared" si="34"/>
        <v>0.14898584946572044</v>
      </c>
      <c r="O154" s="52">
        <f t="shared" si="34"/>
        <v>0.15132081288870386</v>
      </c>
      <c r="P154" s="52">
        <f t="shared" si="34"/>
        <v>0.15037504303011737</v>
      </c>
      <c r="Q154" s="52">
        <f t="shared" si="34"/>
        <v>0.15286522824200405</v>
      </c>
    </row>
    <row r="155" spans="1:17" ht="11.45" customHeight="1" x14ac:dyDescent="0.25">
      <c r="A155" s="53" t="s">
        <v>57</v>
      </c>
      <c r="B155" s="52">
        <f t="shared" ref="B155:Q155" si="35">IF(B37=0,0,B37/B$17)</f>
        <v>2.8829555738495369E-3</v>
      </c>
      <c r="C155" s="52">
        <f t="shared" si="35"/>
        <v>2.857995659940704E-3</v>
      </c>
      <c r="D155" s="52">
        <f t="shared" si="35"/>
        <v>2.6961385592786618E-3</v>
      </c>
      <c r="E155" s="52">
        <f t="shared" si="35"/>
        <v>2.5497226364810267E-3</v>
      </c>
      <c r="F155" s="52">
        <f t="shared" si="35"/>
        <v>2.4362546945635921E-3</v>
      </c>
      <c r="G155" s="52">
        <f t="shared" si="35"/>
        <v>2.082047408252981E-3</v>
      </c>
      <c r="H155" s="52">
        <f t="shared" si="35"/>
        <v>1.8810210315262528E-3</v>
      </c>
      <c r="I155" s="52">
        <f t="shared" si="35"/>
        <v>1.9385448418299284E-3</v>
      </c>
      <c r="J155" s="52">
        <f t="shared" si="35"/>
        <v>1.9441156254301397E-3</v>
      </c>
      <c r="K155" s="52">
        <f t="shared" si="35"/>
        <v>1.9738724580242125E-3</v>
      </c>
      <c r="L155" s="52">
        <f t="shared" si="35"/>
        <v>1.9375635310887548E-3</v>
      </c>
      <c r="M155" s="52">
        <f t="shared" si="35"/>
        <v>1.9429061197356646E-3</v>
      </c>
      <c r="N155" s="52">
        <f t="shared" si="35"/>
        <v>1.9959329540693012E-3</v>
      </c>
      <c r="O155" s="52">
        <f t="shared" si="35"/>
        <v>2.0487290375093862E-3</v>
      </c>
      <c r="P155" s="52">
        <f t="shared" si="35"/>
        <v>2.2230020163400053E-3</v>
      </c>
      <c r="Q155" s="52">
        <f t="shared" si="35"/>
        <v>2.2071944832167127E-3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9.1614957152184253E-6</v>
      </c>
      <c r="F156" s="52">
        <f t="shared" si="36"/>
        <v>2.5334121168696142E-5</v>
      </c>
      <c r="G156" s="52">
        <f t="shared" si="36"/>
        <v>2.3155514374858158E-5</v>
      </c>
      <c r="H156" s="52">
        <f t="shared" si="36"/>
        <v>2.2051652632365267E-5</v>
      </c>
      <c r="I156" s="52">
        <f t="shared" si="36"/>
        <v>5.2202887973717931E-5</v>
      </c>
      <c r="J156" s="52">
        <f t="shared" si="36"/>
        <v>5.2406685013335456E-5</v>
      </c>
      <c r="K156" s="52">
        <f t="shared" si="36"/>
        <v>8.4824305540806509E-5</v>
      </c>
      <c r="L156" s="52">
        <f t="shared" si="36"/>
        <v>1.1606739065541038E-4</v>
      </c>
      <c r="M156" s="52">
        <f t="shared" si="36"/>
        <v>1.4736843420773323E-4</v>
      </c>
      <c r="N156" s="52">
        <f t="shared" si="36"/>
        <v>1.706981355421148E-4</v>
      </c>
      <c r="O156" s="52">
        <f t="shared" si="36"/>
        <v>2.0851274751941334E-4</v>
      </c>
      <c r="P156" s="52">
        <f t="shared" si="36"/>
        <v>2.5940750872604248E-4</v>
      </c>
      <c r="Q156" s="52">
        <f t="shared" si="36"/>
        <v>2.7755025419177315E-4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0.25990156426032596</v>
      </c>
      <c r="C158" s="50">
        <f t="shared" si="38"/>
        <v>0.26387968493750641</v>
      </c>
      <c r="D158" s="50">
        <f t="shared" si="38"/>
        <v>0.26907685959464944</v>
      </c>
      <c r="E158" s="50">
        <f t="shared" si="38"/>
        <v>0.2735654630592268</v>
      </c>
      <c r="F158" s="50">
        <f t="shared" si="38"/>
        <v>0.27098496633808761</v>
      </c>
      <c r="G158" s="50">
        <f t="shared" si="38"/>
        <v>0.2761198060972313</v>
      </c>
      <c r="H158" s="50">
        <f t="shared" si="38"/>
        <v>0.29356573134787306</v>
      </c>
      <c r="I158" s="50">
        <f t="shared" si="38"/>
        <v>0.28862578094544061</v>
      </c>
      <c r="J158" s="50">
        <f t="shared" si="38"/>
        <v>0.29543499681778057</v>
      </c>
      <c r="K158" s="50">
        <f t="shared" si="38"/>
        <v>0.27530411025889329</v>
      </c>
      <c r="L158" s="50">
        <f t="shared" si="38"/>
        <v>0.27903851936016388</v>
      </c>
      <c r="M158" s="50">
        <f t="shared" si="38"/>
        <v>0.28903115069153507</v>
      </c>
      <c r="N158" s="50">
        <f t="shared" si="38"/>
        <v>0.27113537073903382</v>
      </c>
      <c r="O158" s="50">
        <f t="shared" si="38"/>
        <v>0.2699802453179278</v>
      </c>
      <c r="P158" s="50">
        <f t="shared" si="38"/>
        <v>0.2424733530020203</v>
      </c>
      <c r="Q158" s="50">
        <f t="shared" si="38"/>
        <v>0.25120779615524025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0.20710369076965665</v>
      </c>
      <c r="C159" s="52">
        <f t="shared" si="39"/>
        <v>0.2024702627736599</v>
      </c>
      <c r="D159" s="52">
        <f t="shared" si="39"/>
        <v>0.20672801666301324</v>
      </c>
      <c r="E159" s="52">
        <f t="shared" si="39"/>
        <v>0.21030449563286716</v>
      </c>
      <c r="F159" s="52">
        <f t="shared" si="39"/>
        <v>0.2011159378230892</v>
      </c>
      <c r="G159" s="52">
        <f t="shared" si="39"/>
        <v>0.19934703999587222</v>
      </c>
      <c r="H159" s="52">
        <f t="shared" si="39"/>
        <v>0.19560475250265413</v>
      </c>
      <c r="I159" s="52">
        <f t="shared" si="39"/>
        <v>0.18541438330492718</v>
      </c>
      <c r="J159" s="52">
        <f t="shared" si="39"/>
        <v>0.18598122805922224</v>
      </c>
      <c r="K159" s="52">
        <f t="shared" si="39"/>
        <v>0.18790472411281725</v>
      </c>
      <c r="L159" s="52">
        <f t="shared" si="39"/>
        <v>0.16467439019554506</v>
      </c>
      <c r="M159" s="52">
        <f t="shared" si="39"/>
        <v>0.16876641903264539</v>
      </c>
      <c r="N159" s="52">
        <f t="shared" si="39"/>
        <v>0.16399158499453048</v>
      </c>
      <c r="O159" s="52">
        <f t="shared" si="39"/>
        <v>0.17154939225915461</v>
      </c>
      <c r="P159" s="52">
        <f t="shared" si="39"/>
        <v>0.17926612832225206</v>
      </c>
      <c r="Q159" s="52">
        <f t="shared" si="39"/>
        <v>0.18372465322632489</v>
      </c>
    </row>
    <row r="160" spans="1:17" ht="11.45" customHeight="1" x14ac:dyDescent="0.25">
      <c r="A160" s="47" t="s">
        <v>22</v>
      </c>
      <c r="B160" s="46">
        <f t="shared" ref="B160:Q160" si="40">IF(B42=0,0,B42/B$17)</f>
        <v>5.2797873490669334E-2</v>
      </c>
      <c r="C160" s="46">
        <f t="shared" si="40"/>
        <v>6.1409422163846476E-2</v>
      </c>
      <c r="D160" s="46">
        <f t="shared" si="40"/>
        <v>6.2348842931636221E-2</v>
      </c>
      <c r="E160" s="46">
        <f t="shared" si="40"/>
        <v>6.3260967426359629E-2</v>
      </c>
      <c r="F160" s="46">
        <f t="shared" si="40"/>
        <v>6.9869028514998391E-2</v>
      </c>
      <c r="G160" s="46">
        <f t="shared" si="40"/>
        <v>7.6772766101359066E-2</v>
      </c>
      <c r="H160" s="46">
        <f t="shared" si="40"/>
        <v>9.7960978845218927E-2</v>
      </c>
      <c r="I160" s="46">
        <f t="shared" si="40"/>
        <v>0.10321139764051349</v>
      </c>
      <c r="J160" s="46">
        <f t="shared" si="40"/>
        <v>0.10945376875855832</v>
      </c>
      <c r="K160" s="46">
        <f t="shared" si="40"/>
        <v>8.7399386146076036E-2</v>
      </c>
      <c r="L160" s="46">
        <f t="shared" si="40"/>
        <v>0.11436412916461881</v>
      </c>
      <c r="M160" s="46">
        <f t="shared" si="40"/>
        <v>0.12026473165888966</v>
      </c>
      <c r="N160" s="46">
        <f t="shared" si="40"/>
        <v>0.10714378574450337</v>
      </c>
      <c r="O160" s="46">
        <f t="shared" si="40"/>
        <v>9.8430853058773193E-2</v>
      </c>
      <c r="P160" s="46">
        <f t="shared" si="40"/>
        <v>6.3207224679768248E-2</v>
      </c>
      <c r="Q160" s="46">
        <f t="shared" si="40"/>
        <v>6.7483142928915371E-2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8135437.3170116497</v>
      </c>
      <c r="C3" s="41">
        <f>TrRoad_act!C57</f>
        <v>8388876.648695441</v>
      </c>
      <c r="D3" s="41">
        <f>TrRoad_act!D57</f>
        <v>8640198.2863497473</v>
      </c>
      <c r="E3" s="41">
        <f>TrRoad_act!E57</f>
        <v>8834081.5552930683</v>
      </c>
      <c r="F3" s="41">
        <f>TrRoad_act!F57</f>
        <v>8927217.1731762178</v>
      </c>
      <c r="G3" s="41">
        <f>TrRoad_act!G57</f>
        <v>9113091.474727625</v>
      </c>
      <c r="H3" s="41">
        <f>TrRoad_act!H57</f>
        <v>9348524.4317202717</v>
      </c>
      <c r="I3" s="41">
        <f>TrRoad_act!I57</f>
        <v>9573288.3065182287</v>
      </c>
      <c r="J3" s="41">
        <f>TrRoad_act!J57</f>
        <v>9855945.594538385</v>
      </c>
      <c r="K3" s="41">
        <f>TrRoad_act!K57</f>
        <v>10120609.976720154</v>
      </c>
      <c r="L3" s="41">
        <f>TrRoad_act!L57</f>
        <v>10282317.396855924</v>
      </c>
      <c r="M3" s="41">
        <f>TrRoad_act!M57</f>
        <v>10426151.006784333</v>
      </c>
      <c r="N3" s="41">
        <f>TrRoad_act!N57</f>
        <v>10568081.360541606</v>
      </c>
      <c r="O3" s="41">
        <f>TrRoad_act!O57</f>
        <v>10621754.898427196</v>
      </c>
      <c r="P3" s="41">
        <f>TrRoad_act!P57</f>
        <v>10640242.747734731</v>
      </c>
      <c r="Q3" s="41">
        <f>TrRoad_act!Q57</f>
        <v>10713468.722369934</v>
      </c>
    </row>
    <row r="4" spans="1:17" ht="11.45" customHeight="1" x14ac:dyDescent="0.25">
      <c r="A4" s="25" t="s">
        <v>39</v>
      </c>
      <c r="B4" s="40">
        <f>TrRoad_act!B58</f>
        <v>7325168</v>
      </c>
      <c r="C4" s="40">
        <f>TrRoad_act!C58</f>
        <v>7515231</v>
      </c>
      <c r="D4" s="40">
        <f>TrRoad_act!D58</f>
        <v>7724371</v>
      </c>
      <c r="E4" s="40">
        <f>TrRoad_act!E58</f>
        <v>7881896</v>
      </c>
      <c r="F4" s="40">
        <f>TrRoad_act!F58</f>
        <v>7959168</v>
      </c>
      <c r="G4" s="40">
        <f>TrRoad_act!G58</f>
        <v>8116154</v>
      </c>
      <c r="H4" s="40">
        <f>TrRoad_act!H58</f>
        <v>8382991</v>
      </c>
      <c r="I4" s="40">
        <f>TrRoad_act!I58</f>
        <v>8612636</v>
      </c>
      <c r="J4" s="40">
        <f>TrRoad_act!J58</f>
        <v>8882470</v>
      </c>
      <c r="K4" s="40">
        <f>TrRoad_act!K58</f>
        <v>9128557</v>
      </c>
      <c r="L4" s="40">
        <f>TrRoad_act!L58</f>
        <v>9293768</v>
      </c>
      <c r="M4" s="40">
        <f>TrRoad_act!M58</f>
        <v>9450919</v>
      </c>
      <c r="N4" s="40">
        <f>TrRoad_act!N58</f>
        <v>9603457</v>
      </c>
      <c r="O4" s="40">
        <f>TrRoad_act!O58</f>
        <v>9677248</v>
      </c>
      <c r="P4" s="40">
        <f>TrRoad_act!P58</f>
        <v>9714425</v>
      </c>
      <c r="Q4" s="40">
        <f>TrRoad_act!Q58</f>
        <v>9786827</v>
      </c>
    </row>
    <row r="5" spans="1:17" ht="11.45" customHeight="1" x14ac:dyDescent="0.25">
      <c r="A5" s="23" t="s">
        <v>30</v>
      </c>
      <c r="B5" s="39">
        <f>TrRoad_act!B59</f>
        <v>970798</v>
      </c>
      <c r="C5" s="39">
        <f>TrRoad_act!C59</f>
        <v>964822</v>
      </c>
      <c r="D5" s="39">
        <f>TrRoad_act!D59</f>
        <v>1002450</v>
      </c>
      <c r="E5" s="39">
        <f>TrRoad_act!E59</f>
        <v>1015567</v>
      </c>
      <c r="F5" s="39">
        <f>TrRoad_act!F59</f>
        <v>1038934</v>
      </c>
      <c r="G5" s="39">
        <f>TrRoad_act!G59</f>
        <v>1112949</v>
      </c>
      <c r="H5" s="39">
        <f>TrRoad_act!H59</f>
        <v>1279703</v>
      </c>
      <c r="I5" s="39">
        <f>TrRoad_act!I59</f>
        <v>1371613</v>
      </c>
      <c r="J5" s="39">
        <f>TrRoad_act!J59</f>
        <v>1479476</v>
      </c>
      <c r="K5" s="39">
        <f>TrRoad_act!K59</f>
        <v>1574894</v>
      </c>
      <c r="L5" s="39">
        <f>TrRoad_act!L59</f>
        <v>1659781</v>
      </c>
      <c r="M5" s="39">
        <f>TrRoad_act!M59</f>
        <v>1704095</v>
      </c>
      <c r="N5" s="39">
        <f>TrRoad_act!N59</f>
        <v>1733759</v>
      </c>
      <c r="O5" s="39">
        <f>TrRoad_act!O59</f>
        <v>1751171</v>
      </c>
      <c r="P5" s="39">
        <f>TrRoad_act!P59</f>
        <v>1772213</v>
      </c>
      <c r="Q5" s="39">
        <f>TrRoad_act!Q59</f>
        <v>1798147</v>
      </c>
    </row>
    <row r="6" spans="1:17" ht="11.45" customHeight="1" x14ac:dyDescent="0.25">
      <c r="A6" s="19" t="s">
        <v>29</v>
      </c>
      <c r="B6" s="38">
        <f>TrRoad_act!B60</f>
        <v>6343164</v>
      </c>
      <c r="C6" s="38">
        <f>TrRoad_act!C60</f>
        <v>6539040</v>
      </c>
      <c r="D6" s="38">
        <f>TrRoad_act!D60</f>
        <v>6710595</v>
      </c>
      <c r="E6" s="38">
        <f>TrRoad_act!E60</f>
        <v>6854947</v>
      </c>
      <c r="F6" s="38">
        <f>TrRoad_act!F60</f>
        <v>6908890</v>
      </c>
      <c r="G6" s="38">
        <f>TrRoad_act!G60</f>
        <v>6991974</v>
      </c>
      <c r="H6" s="38">
        <f>TrRoad_act!H60</f>
        <v>7092293</v>
      </c>
      <c r="I6" s="38">
        <f>TrRoad_act!I60</f>
        <v>7230178</v>
      </c>
      <c r="J6" s="38">
        <f>TrRoad_act!J60</f>
        <v>7391903</v>
      </c>
      <c r="K6" s="38">
        <f>TrRoad_act!K60</f>
        <v>7542331</v>
      </c>
      <c r="L6" s="38">
        <f>TrRoad_act!L60</f>
        <v>7622353</v>
      </c>
      <c r="M6" s="38">
        <f>TrRoad_act!M60</f>
        <v>7735547</v>
      </c>
      <c r="N6" s="38">
        <f>TrRoad_act!N60</f>
        <v>7858712</v>
      </c>
      <c r="O6" s="38">
        <f>TrRoad_act!O60</f>
        <v>7915613</v>
      </c>
      <c r="P6" s="38">
        <f>TrRoad_act!P60</f>
        <v>7932290</v>
      </c>
      <c r="Q6" s="38">
        <f>TrRoad_act!Q60</f>
        <v>7979083</v>
      </c>
    </row>
    <row r="7" spans="1:17" ht="11.45" customHeight="1" x14ac:dyDescent="0.25">
      <c r="A7" s="62" t="s">
        <v>59</v>
      </c>
      <c r="B7" s="42">
        <f>TrRoad_act!B61</f>
        <v>5048616</v>
      </c>
      <c r="C7" s="42">
        <f>TrRoad_act!C61</f>
        <v>5178493</v>
      </c>
      <c r="D7" s="42">
        <f>TrRoad_act!D61</f>
        <v>5310422</v>
      </c>
      <c r="E7" s="42">
        <f>TrRoad_act!E61</f>
        <v>5420603</v>
      </c>
      <c r="F7" s="42">
        <f>TrRoad_act!F61</f>
        <v>5455377</v>
      </c>
      <c r="G7" s="42">
        <f>TrRoad_act!G61</f>
        <v>5515708</v>
      </c>
      <c r="H7" s="42">
        <f>TrRoad_act!H61</f>
        <v>5578392</v>
      </c>
      <c r="I7" s="42">
        <f>TrRoad_act!I61</f>
        <v>5677085</v>
      </c>
      <c r="J7" s="42">
        <f>TrRoad_act!J61</f>
        <v>5832044</v>
      </c>
      <c r="K7" s="42">
        <f>TrRoad_act!K61</f>
        <v>5980641</v>
      </c>
      <c r="L7" s="42">
        <f>TrRoad_act!L61</f>
        <v>6082241</v>
      </c>
      <c r="M7" s="42">
        <f>TrRoad_act!M61</f>
        <v>6174721</v>
      </c>
      <c r="N7" s="42">
        <f>TrRoad_act!N61</f>
        <v>6275625</v>
      </c>
      <c r="O7" s="42">
        <f>TrRoad_act!O61</f>
        <v>6343631</v>
      </c>
      <c r="P7" s="42">
        <f>TrRoad_act!P61</f>
        <v>6362045</v>
      </c>
      <c r="Q7" s="42">
        <f>TrRoad_act!Q61</f>
        <v>6406145</v>
      </c>
    </row>
    <row r="8" spans="1:17" ht="11.45" customHeight="1" x14ac:dyDescent="0.25">
      <c r="A8" s="62" t="s">
        <v>58</v>
      </c>
      <c r="B8" s="42">
        <f>TrRoad_act!B62</f>
        <v>822548</v>
      </c>
      <c r="C8" s="42">
        <f>TrRoad_act!C62</f>
        <v>880670</v>
      </c>
      <c r="D8" s="42">
        <f>TrRoad_act!D62</f>
        <v>930610</v>
      </c>
      <c r="E8" s="42">
        <f>TrRoad_act!E62</f>
        <v>984768</v>
      </c>
      <c r="F8" s="42">
        <f>TrRoad_act!F62</f>
        <v>1025903</v>
      </c>
      <c r="G8" s="42">
        <f>TrRoad_act!G62</f>
        <v>1072336</v>
      </c>
      <c r="H8" s="42">
        <f>TrRoad_act!H62</f>
        <v>1135051</v>
      </c>
      <c r="I8" s="42">
        <f>TrRoad_act!I62</f>
        <v>1200360</v>
      </c>
      <c r="J8" s="42">
        <f>TrRoad_act!J62</f>
        <v>1233887</v>
      </c>
      <c r="K8" s="42">
        <f>TrRoad_act!K62</f>
        <v>1262700</v>
      </c>
      <c r="L8" s="42">
        <f>TrRoad_act!L62</f>
        <v>1267014</v>
      </c>
      <c r="M8" s="42">
        <f>TrRoad_act!M62</f>
        <v>1295283</v>
      </c>
      <c r="N8" s="42">
        <f>TrRoad_act!N62</f>
        <v>1319795</v>
      </c>
      <c r="O8" s="42">
        <f>TrRoad_act!O62</f>
        <v>1310005</v>
      </c>
      <c r="P8" s="42">
        <f>TrRoad_act!P62</f>
        <v>1298836</v>
      </c>
      <c r="Q8" s="42">
        <f>TrRoad_act!Q62</f>
        <v>1297028</v>
      </c>
    </row>
    <row r="9" spans="1:17" ht="11.45" customHeight="1" x14ac:dyDescent="0.25">
      <c r="A9" s="62" t="s">
        <v>57</v>
      </c>
      <c r="B9" s="42">
        <f>TrRoad_act!B63</f>
        <v>472000</v>
      </c>
      <c r="C9" s="42">
        <f>TrRoad_act!C63</f>
        <v>479877</v>
      </c>
      <c r="D9" s="42">
        <f>TrRoad_act!D63</f>
        <v>469563</v>
      </c>
      <c r="E9" s="42">
        <f>TrRoad_act!E63</f>
        <v>449576</v>
      </c>
      <c r="F9" s="42">
        <f>TrRoad_act!F63</f>
        <v>427610</v>
      </c>
      <c r="G9" s="42">
        <f>TrRoad_act!G63</f>
        <v>403930</v>
      </c>
      <c r="H9" s="42">
        <f>TrRoad_act!H63</f>
        <v>378850</v>
      </c>
      <c r="I9" s="42">
        <f>TrRoad_act!I63</f>
        <v>352733</v>
      </c>
      <c r="J9" s="42">
        <f>TrRoad_act!J63</f>
        <v>325972</v>
      </c>
      <c r="K9" s="42">
        <f>TrRoad_act!K63</f>
        <v>298990</v>
      </c>
      <c r="L9" s="42">
        <f>TrRoad_act!L63</f>
        <v>272905</v>
      </c>
      <c r="M9" s="42">
        <f>TrRoad_act!M63</f>
        <v>264000</v>
      </c>
      <c r="N9" s="42">
        <f>TrRoad_act!N63</f>
        <v>256150</v>
      </c>
      <c r="O9" s="42">
        <f>TrRoad_act!O63</f>
        <v>246366</v>
      </c>
      <c r="P9" s="42">
        <f>TrRoad_act!P63</f>
        <v>228234</v>
      </c>
      <c r="Q9" s="42">
        <f>TrRoad_act!Q63</f>
        <v>194842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140</v>
      </c>
      <c r="M10" s="42">
        <f>TrRoad_act!M64</f>
        <v>646</v>
      </c>
      <c r="N10" s="42">
        <f>TrRoad_act!N64</f>
        <v>1208</v>
      </c>
      <c r="O10" s="42">
        <f>TrRoad_act!O64</f>
        <v>1702</v>
      </c>
      <c r="P10" s="42">
        <f>TrRoad_act!P64</f>
        <v>4902</v>
      </c>
      <c r="Q10" s="42">
        <f>TrRoad_act!Q64</f>
        <v>5389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4275</v>
      </c>
      <c r="O11" s="42">
        <f>TrRoad_act!O65</f>
        <v>9699</v>
      </c>
      <c r="P11" s="42">
        <f>TrRoad_act!P65</f>
        <v>30656</v>
      </c>
      <c r="Q11" s="42">
        <f>TrRoad_act!Q65</f>
        <v>64859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53</v>
      </c>
      <c r="M12" s="42">
        <f>TrRoad_act!M66</f>
        <v>897</v>
      </c>
      <c r="N12" s="42">
        <f>TrRoad_act!N66</f>
        <v>1659</v>
      </c>
      <c r="O12" s="42">
        <f>TrRoad_act!O66</f>
        <v>4210</v>
      </c>
      <c r="P12" s="42">
        <f>TrRoad_act!P66</f>
        <v>7617</v>
      </c>
      <c r="Q12" s="42">
        <f>TrRoad_act!Q66</f>
        <v>10820</v>
      </c>
    </row>
    <row r="13" spans="1:17" ht="11.45" customHeight="1" x14ac:dyDescent="0.25">
      <c r="A13" s="19" t="s">
        <v>28</v>
      </c>
      <c r="B13" s="38">
        <f>TrRoad_act!B67</f>
        <v>11206</v>
      </c>
      <c r="C13" s="38">
        <f>TrRoad_act!C67</f>
        <v>11369</v>
      </c>
      <c r="D13" s="38">
        <f>TrRoad_act!D67</f>
        <v>11326</v>
      </c>
      <c r="E13" s="38">
        <f>TrRoad_act!E67</f>
        <v>11382</v>
      </c>
      <c r="F13" s="38">
        <f>TrRoad_act!F67</f>
        <v>11344</v>
      </c>
      <c r="G13" s="38">
        <f>TrRoad_act!G67</f>
        <v>11231</v>
      </c>
      <c r="H13" s="38">
        <f>TrRoad_act!H67</f>
        <v>10995</v>
      </c>
      <c r="I13" s="38">
        <f>TrRoad_act!I67</f>
        <v>10845</v>
      </c>
      <c r="J13" s="38">
        <f>TrRoad_act!J67</f>
        <v>11091</v>
      </c>
      <c r="K13" s="38">
        <f>TrRoad_act!K67</f>
        <v>11332</v>
      </c>
      <c r="L13" s="38">
        <f>TrRoad_act!L67</f>
        <v>11634</v>
      </c>
      <c r="M13" s="38">
        <f>TrRoad_act!M67</f>
        <v>11277</v>
      </c>
      <c r="N13" s="38">
        <f>TrRoad_act!N67</f>
        <v>10986</v>
      </c>
      <c r="O13" s="38">
        <f>TrRoad_act!O67</f>
        <v>10464</v>
      </c>
      <c r="P13" s="38">
        <f>TrRoad_act!P67</f>
        <v>9922</v>
      </c>
      <c r="Q13" s="38">
        <f>TrRoad_act!Q67</f>
        <v>9597</v>
      </c>
    </row>
    <row r="14" spans="1:17" ht="11.45" customHeight="1" x14ac:dyDescent="0.25">
      <c r="A14" s="62" t="s">
        <v>59</v>
      </c>
      <c r="B14" s="37">
        <f>TrRoad_act!B68</f>
        <v>14</v>
      </c>
      <c r="C14" s="37">
        <f>TrRoad_act!C68</f>
        <v>18</v>
      </c>
      <c r="D14" s="37">
        <f>TrRoad_act!D68</f>
        <v>22</v>
      </c>
      <c r="E14" s="37">
        <f>TrRoad_act!E68</f>
        <v>26</v>
      </c>
      <c r="F14" s="37">
        <f>TrRoad_act!F68</f>
        <v>25</v>
      </c>
      <c r="G14" s="37">
        <f>TrRoad_act!G68</f>
        <v>27</v>
      </c>
      <c r="H14" s="37">
        <f>TrRoad_act!H68</f>
        <v>28</v>
      </c>
      <c r="I14" s="37">
        <f>TrRoad_act!I68</f>
        <v>30</v>
      </c>
      <c r="J14" s="37">
        <f>TrRoad_act!J68</f>
        <v>30</v>
      </c>
      <c r="K14" s="37">
        <f>TrRoad_act!K68</f>
        <v>31</v>
      </c>
      <c r="L14" s="37">
        <f>TrRoad_act!L68</f>
        <v>34</v>
      </c>
      <c r="M14" s="37">
        <f>TrRoad_act!M68</f>
        <v>28</v>
      </c>
      <c r="N14" s="37">
        <f>TrRoad_act!N68</f>
        <v>17</v>
      </c>
      <c r="O14" s="37">
        <f>TrRoad_act!O68</f>
        <v>15</v>
      </c>
      <c r="P14" s="37">
        <f>TrRoad_act!P68</f>
        <v>14</v>
      </c>
      <c r="Q14" s="37">
        <f>TrRoad_act!Q68</f>
        <v>13</v>
      </c>
    </row>
    <row r="15" spans="1:17" ht="11.45" customHeight="1" x14ac:dyDescent="0.25">
      <c r="A15" s="62" t="s">
        <v>58</v>
      </c>
      <c r="B15" s="37">
        <f>TrRoad_act!B69</f>
        <v>10950</v>
      </c>
      <c r="C15" s="37">
        <f>TrRoad_act!C69</f>
        <v>11120</v>
      </c>
      <c r="D15" s="37">
        <f>TrRoad_act!D69</f>
        <v>11081</v>
      </c>
      <c r="E15" s="37">
        <f>TrRoad_act!E69</f>
        <v>11153</v>
      </c>
      <c r="F15" s="37">
        <f>TrRoad_act!F69</f>
        <v>11125</v>
      </c>
      <c r="G15" s="37">
        <f>TrRoad_act!G69</f>
        <v>10974</v>
      </c>
      <c r="H15" s="37">
        <f>TrRoad_act!H69</f>
        <v>10733</v>
      </c>
      <c r="I15" s="37">
        <f>TrRoad_act!I69</f>
        <v>10577</v>
      </c>
      <c r="J15" s="37">
        <f>TrRoad_act!J69</f>
        <v>10787</v>
      </c>
      <c r="K15" s="37">
        <f>TrRoad_act!K69</f>
        <v>10895</v>
      </c>
      <c r="L15" s="37">
        <f>TrRoad_act!L69</f>
        <v>11077</v>
      </c>
      <c r="M15" s="37">
        <f>TrRoad_act!M69</f>
        <v>10489</v>
      </c>
      <c r="N15" s="37">
        <f>TrRoad_act!N69</f>
        <v>10013</v>
      </c>
      <c r="O15" s="37">
        <f>TrRoad_act!O69</f>
        <v>9443</v>
      </c>
      <c r="P15" s="37">
        <f>TrRoad_act!P69</f>
        <v>8860</v>
      </c>
      <c r="Q15" s="37">
        <f>TrRoad_act!Q69</f>
        <v>8418</v>
      </c>
    </row>
    <row r="16" spans="1:17" ht="11.45" customHeight="1" x14ac:dyDescent="0.25">
      <c r="A16" s="62" t="s">
        <v>57</v>
      </c>
      <c r="B16" s="37">
        <f>TrRoad_act!B70</f>
        <v>186</v>
      </c>
      <c r="C16" s="37">
        <f>TrRoad_act!C70</f>
        <v>178</v>
      </c>
      <c r="D16" s="37">
        <f>TrRoad_act!D70</f>
        <v>155</v>
      </c>
      <c r="E16" s="37">
        <f>TrRoad_act!E70</f>
        <v>144</v>
      </c>
      <c r="F16" s="37">
        <f>TrRoad_act!F70</f>
        <v>125</v>
      </c>
      <c r="G16" s="37">
        <f>TrRoad_act!G70</f>
        <v>155</v>
      </c>
      <c r="H16" s="37">
        <f>TrRoad_act!H70</f>
        <v>127</v>
      </c>
      <c r="I16" s="37">
        <f>TrRoad_act!I70</f>
        <v>113</v>
      </c>
      <c r="J16" s="37">
        <f>TrRoad_act!J70</f>
        <v>112</v>
      </c>
      <c r="K16" s="37">
        <f>TrRoad_act!K70</f>
        <v>105</v>
      </c>
      <c r="L16" s="37">
        <f>TrRoad_act!L70</f>
        <v>105</v>
      </c>
      <c r="M16" s="37">
        <f>TrRoad_act!M70</f>
        <v>101</v>
      </c>
      <c r="N16" s="37">
        <f>TrRoad_act!N70</f>
        <v>98</v>
      </c>
      <c r="O16" s="37">
        <f>TrRoad_act!O70</f>
        <v>97</v>
      </c>
      <c r="P16" s="37">
        <f>TrRoad_act!P70</f>
        <v>95</v>
      </c>
      <c r="Q16" s="37">
        <f>TrRoad_act!Q70</f>
        <v>95</v>
      </c>
    </row>
    <row r="17" spans="1:17" ht="11.45" customHeight="1" x14ac:dyDescent="0.25">
      <c r="A17" s="62" t="s">
        <v>56</v>
      </c>
      <c r="B17" s="37">
        <f>TrRoad_act!B71</f>
        <v>6</v>
      </c>
      <c r="C17" s="37">
        <f>TrRoad_act!C71</f>
        <v>9</v>
      </c>
      <c r="D17" s="37">
        <f>TrRoad_act!D71</f>
        <v>18</v>
      </c>
      <c r="E17" s="37">
        <f>TrRoad_act!E71</f>
        <v>16</v>
      </c>
      <c r="F17" s="37">
        <f>TrRoad_act!F71</f>
        <v>15</v>
      </c>
      <c r="G17" s="37">
        <f>TrRoad_act!G71</f>
        <v>19</v>
      </c>
      <c r="H17" s="37">
        <f>TrRoad_act!H71</f>
        <v>50</v>
      </c>
      <c r="I17" s="37">
        <f>TrRoad_act!I71</f>
        <v>68</v>
      </c>
      <c r="J17" s="37">
        <f>TrRoad_act!J71</f>
        <v>115</v>
      </c>
      <c r="K17" s="37">
        <f>TrRoad_act!K71</f>
        <v>244</v>
      </c>
      <c r="L17" s="37">
        <f>TrRoad_act!L71</f>
        <v>328</v>
      </c>
      <c r="M17" s="37">
        <f>TrRoad_act!M71</f>
        <v>573</v>
      </c>
      <c r="N17" s="37">
        <f>TrRoad_act!N71</f>
        <v>771</v>
      </c>
      <c r="O17" s="37">
        <f>TrRoad_act!O71</f>
        <v>851</v>
      </c>
      <c r="P17" s="37">
        <f>TrRoad_act!P71</f>
        <v>898</v>
      </c>
      <c r="Q17" s="37">
        <f>TrRoad_act!Q71</f>
        <v>1020</v>
      </c>
    </row>
    <row r="18" spans="1:17" ht="11.45" customHeight="1" x14ac:dyDescent="0.25">
      <c r="A18" s="62" t="s">
        <v>55</v>
      </c>
      <c r="B18" s="37">
        <f>TrRoad_act!B72</f>
        <v>50</v>
      </c>
      <c r="C18" s="37">
        <f>TrRoad_act!C72</f>
        <v>44</v>
      </c>
      <c r="D18" s="37">
        <f>TrRoad_act!D72</f>
        <v>50</v>
      </c>
      <c r="E18" s="37">
        <f>TrRoad_act!E72</f>
        <v>43</v>
      </c>
      <c r="F18" s="37">
        <f>TrRoad_act!F72</f>
        <v>54</v>
      </c>
      <c r="G18" s="37">
        <f>TrRoad_act!G72</f>
        <v>56</v>
      </c>
      <c r="H18" s="37">
        <f>TrRoad_act!H72</f>
        <v>57</v>
      </c>
      <c r="I18" s="37">
        <f>TrRoad_act!I72</f>
        <v>57</v>
      </c>
      <c r="J18" s="37">
        <f>TrRoad_act!J72</f>
        <v>47</v>
      </c>
      <c r="K18" s="37">
        <f>TrRoad_act!K72</f>
        <v>57</v>
      </c>
      <c r="L18" s="37">
        <f>TrRoad_act!L72</f>
        <v>90</v>
      </c>
      <c r="M18" s="37">
        <f>TrRoad_act!M72</f>
        <v>86</v>
      </c>
      <c r="N18" s="37">
        <f>TrRoad_act!N72</f>
        <v>87</v>
      </c>
      <c r="O18" s="37">
        <f>TrRoad_act!O72</f>
        <v>58</v>
      </c>
      <c r="P18" s="37">
        <f>TrRoad_act!P72</f>
        <v>55</v>
      </c>
      <c r="Q18" s="37">
        <f>TrRoad_act!Q72</f>
        <v>51</v>
      </c>
    </row>
    <row r="19" spans="1:17" ht="11.45" customHeight="1" x14ac:dyDescent="0.25">
      <c r="A19" s="25" t="s">
        <v>18</v>
      </c>
      <c r="B19" s="40">
        <f>TrRoad_act!B73</f>
        <v>810269.31701164995</v>
      </c>
      <c r="C19" s="40">
        <f>TrRoad_act!C73</f>
        <v>873645.64869544061</v>
      </c>
      <c r="D19" s="40">
        <f>TrRoad_act!D73</f>
        <v>915827.2863497471</v>
      </c>
      <c r="E19" s="40">
        <f>TrRoad_act!E73</f>
        <v>952185.55529306829</v>
      </c>
      <c r="F19" s="40">
        <f>TrRoad_act!F73</f>
        <v>968049.17317621736</v>
      </c>
      <c r="G19" s="40">
        <f>TrRoad_act!G73</f>
        <v>996937.47472762421</v>
      </c>
      <c r="H19" s="40">
        <f>TrRoad_act!H73</f>
        <v>965533.43172027078</v>
      </c>
      <c r="I19" s="40">
        <f>TrRoad_act!I73</f>
        <v>960652.30651822838</v>
      </c>
      <c r="J19" s="40">
        <f>TrRoad_act!J73</f>
        <v>973475.59453838551</v>
      </c>
      <c r="K19" s="40">
        <f>TrRoad_act!K73</f>
        <v>992052.9767201537</v>
      </c>
      <c r="L19" s="40">
        <f>TrRoad_act!L73</f>
        <v>988549.39685592335</v>
      </c>
      <c r="M19" s="40">
        <f>TrRoad_act!M73</f>
        <v>975232.00678433315</v>
      </c>
      <c r="N19" s="40">
        <f>TrRoad_act!N73</f>
        <v>964624.36054160562</v>
      </c>
      <c r="O19" s="40">
        <f>TrRoad_act!O73</f>
        <v>944506.89842719492</v>
      </c>
      <c r="P19" s="40">
        <f>TrRoad_act!P73</f>
        <v>925817.74773473165</v>
      </c>
      <c r="Q19" s="40">
        <f>TrRoad_act!Q73</f>
        <v>926641.72236993362</v>
      </c>
    </row>
    <row r="20" spans="1:17" ht="11.45" customHeight="1" x14ac:dyDescent="0.25">
      <c r="A20" s="23" t="s">
        <v>27</v>
      </c>
      <c r="B20" s="39">
        <f>TrRoad_act!B74</f>
        <v>696135</v>
      </c>
      <c r="C20" s="39">
        <f>TrRoad_act!C74</f>
        <v>755776</v>
      </c>
      <c r="D20" s="39">
        <f>TrRoad_act!D74</f>
        <v>797594</v>
      </c>
      <c r="E20" s="39">
        <f>TrRoad_act!E74</f>
        <v>835710</v>
      </c>
      <c r="F20" s="39">
        <f>TrRoad_act!F74</f>
        <v>866753</v>
      </c>
      <c r="G20" s="39">
        <f>TrRoad_act!G74</f>
        <v>893455</v>
      </c>
      <c r="H20" s="39">
        <f>TrRoad_act!H74</f>
        <v>862974</v>
      </c>
      <c r="I20" s="39">
        <f>TrRoad_act!I74</f>
        <v>849348</v>
      </c>
      <c r="J20" s="39">
        <f>TrRoad_act!J74</f>
        <v>862303</v>
      </c>
      <c r="K20" s="39">
        <f>TrRoad_act!K74</f>
        <v>876170</v>
      </c>
      <c r="L20" s="39">
        <f>TrRoad_act!L74</f>
        <v>872355</v>
      </c>
      <c r="M20" s="39">
        <f>TrRoad_act!M74</f>
        <v>861250</v>
      </c>
      <c r="N20" s="39">
        <f>TrRoad_act!N74</f>
        <v>849666</v>
      </c>
      <c r="O20" s="39">
        <f>TrRoad_act!O74</f>
        <v>832121</v>
      </c>
      <c r="P20" s="39">
        <f>TrRoad_act!P74</f>
        <v>815169</v>
      </c>
      <c r="Q20" s="39">
        <f>TrRoad_act!Q74</f>
        <v>814954</v>
      </c>
    </row>
    <row r="21" spans="1:17" ht="11.45" customHeight="1" x14ac:dyDescent="0.25">
      <c r="A21" s="62" t="s">
        <v>59</v>
      </c>
      <c r="B21" s="42">
        <f>TrRoad_act!B75</f>
        <v>71434</v>
      </c>
      <c r="C21" s="42">
        <f>TrRoad_act!C75</f>
        <v>65762</v>
      </c>
      <c r="D21" s="42">
        <f>TrRoad_act!D75</f>
        <v>60062</v>
      </c>
      <c r="E21" s="42">
        <f>TrRoad_act!E75</f>
        <v>54833</v>
      </c>
      <c r="F21" s="42">
        <f>TrRoad_act!F75</f>
        <v>49915</v>
      </c>
      <c r="G21" s="42">
        <f>TrRoad_act!G75</f>
        <v>47861</v>
      </c>
      <c r="H21" s="42">
        <f>TrRoad_act!H75</f>
        <v>42439</v>
      </c>
      <c r="I21" s="42">
        <f>TrRoad_act!I75</f>
        <v>37753</v>
      </c>
      <c r="J21" s="42">
        <f>TrRoad_act!J75</f>
        <v>35284</v>
      </c>
      <c r="K21" s="42">
        <f>TrRoad_act!K75</f>
        <v>33640</v>
      </c>
      <c r="L21" s="42">
        <f>TrRoad_act!L75</f>
        <v>31765</v>
      </c>
      <c r="M21" s="42">
        <f>TrRoad_act!M75</f>
        <v>30044</v>
      </c>
      <c r="N21" s="42">
        <f>TrRoad_act!N75</f>
        <v>28575</v>
      </c>
      <c r="O21" s="42">
        <f>TrRoad_act!O75</f>
        <v>26234</v>
      </c>
      <c r="P21" s="42">
        <f>TrRoad_act!P75</f>
        <v>25379</v>
      </c>
      <c r="Q21" s="42">
        <f>TrRoad_act!Q75</f>
        <v>25041</v>
      </c>
    </row>
    <row r="22" spans="1:17" ht="11.45" customHeight="1" x14ac:dyDescent="0.25">
      <c r="A22" s="62" t="s">
        <v>58</v>
      </c>
      <c r="B22" s="42">
        <f>TrRoad_act!B76</f>
        <v>601332</v>
      </c>
      <c r="C22" s="42">
        <f>TrRoad_act!C76</f>
        <v>666498</v>
      </c>
      <c r="D22" s="42">
        <f>TrRoad_act!D76</f>
        <v>714126</v>
      </c>
      <c r="E22" s="42">
        <f>TrRoad_act!E76</f>
        <v>757999</v>
      </c>
      <c r="F22" s="42">
        <f>TrRoad_act!F76</f>
        <v>794846</v>
      </c>
      <c r="G22" s="42">
        <f>TrRoad_act!G76</f>
        <v>826524</v>
      </c>
      <c r="H22" s="42">
        <f>TrRoad_act!H76</f>
        <v>803023</v>
      </c>
      <c r="I22" s="42">
        <f>TrRoad_act!I76</f>
        <v>794504</v>
      </c>
      <c r="J22" s="42">
        <f>TrRoad_act!J76</f>
        <v>809945</v>
      </c>
      <c r="K22" s="42">
        <f>TrRoad_act!K76</f>
        <v>825102</v>
      </c>
      <c r="L22" s="42">
        <f>TrRoad_act!L76</f>
        <v>822957</v>
      </c>
      <c r="M22" s="42">
        <f>TrRoad_act!M76</f>
        <v>813224</v>
      </c>
      <c r="N22" s="42">
        <f>TrRoad_act!N76</f>
        <v>802748</v>
      </c>
      <c r="O22" s="42">
        <f>TrRoad_act!O76</f>
        <v>787224</v>
      </c>
      <c r="P22" s="42">
        <f>TrRoad_act!P76</f>
        <v>770493</v>
      </c>
      <c r="Q22" s="42">
        <f>TrRoad_act!Q76</f>
        <v>770318</v>
      </c>
    </row>
    <row r="23" spans="1:17" ht="11.45" customHeight="1" x14ac:dyDescent="0.25">
      <c r="A23" s="62" t="s">
        <v>57</v>
      </c>
      <c r="B23" s="42">
        <f>TrRoad_act!B77</f>
        <v>23369</v>
      </c>
      <c r="C23" s="42">
        <f>TrRoad_act!C77</f>
        <v>23516</v>
      </c>
      <c r="D23" s="42">
        <f>TrRoad_act!D77</f>
        <v>23406</v>
      </c>
      <c r="E23" s="42">
        <f>TrRoad_act!E77</f>
        <v>22794</v>
      </c>
      <c r="F23" s="42">
        <f>TrRoad_act!F77</f>
        <v>21756</v>
      </c>
      <c r="G23" s="42">
        <f>TrRoad_act!G77</f>
        <v>18847</v>
      </c>
      <c r="H23" s="42">
        <f>TrRoad_act!H77</f>
        <v>17292</v>
      </c>
      <c r="I23" s="42">
        <f>TrRoad_act!I77</f>
        <v>16591</v>
      </c>
      <c r="J23" s="42">
        <f>TrRoad_act!J77</f>
        <v>16574</v>
      </c>
      <c r="K23" s="42">
        <f>TrRoad_act!K77</f>
        <v>16585</v>
      </c>
      <c r="L23" s="42">
        <f>TrRoad_act!L77</f>
        <v>16379</v>
      </c>
      <c r="M23" s="42">
        <f>TrRoad_act!M77</f>
        <v>16293</v>
      </c>
      <c r="N23" s="42">
        <f>TrRoad_act!N77</f>
        <v>16094</v>
      </c>
      <c r="O23" s="42">
        <f>TrRoad_act!O77</f>
        <v>15894</v>
      </c>
      <c r="P23" s="42">
        <f>TrRoad_act!P77</f>
        <v>15605</v>
      </c>
      <c r="Q23" s="42">
        <f>TrRoad_act!Q77</f>
        <v>15468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84</v>
      </c>
      <c r="F24" s="42">
        <f>TrRoad_act!F78</f>
        <v>236</v>
      </c>
      <c r="G24" s="42">
        <f>TrRoad_act!G78</f>
        <v>223</v>
      </c>
      <c r="H24" s="42">
        <f>TrRoad_act!H78</f>
        <v>220</v>
      </c>
      <c r="I24" s="42">
        <f>TrRoad_act!I78</f>
        <v>500</v>
      </c>
      <c r="J24" s="42">
        <f>TrRoad_act!J78</f>
        <v>500</v>
      </c>
      <c r="K24" s="42">
        <f>TrRoad_act!K78</f>
        <v>843</v>
      </c>
      <c r="L24" s="42">
        <f>TrRoad_act!L78</f>
        <v>1190</v>
      </c>
      <c r="M24" s="42">
        <f>TrRoad_act!M78</f>
        <v>1546</v>
      </c>
      <c r="N24" s="42">
        <f>TrRoad_act!N78</f>
        <v>1803</v>
      </c>
      <c r="O24" s="42">
        <f>TrRoad_act!O78</f>
        <v>2175</v>
      </c>
      <c r="P24" s="42">
        <f>TrRoad_act!P78</f>
        <v>2512</v>
      </c>
      <c r="Q24" s="42">
        <f>TrRoad_act!Q78</f>
        <v>2719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64</v>
      </c>
      <c r="M25" s="42">
        <f>TrRoad_act!M79</f>
        <v>143</v>
      </c>
      <c r="N25" s="42">
        <f>TrRoad_act!N79</f>
        <v>446</v>
      </c>
      <c r="O25" s="42">
        <f>TrRoad_act!O79</f>
        <v>594</v>
      </c>
      <c r="P25" s="42">
        <f>TrRoad_act!P79</f>
        <v>1180</v>
      </c>
      <c r="Q25" s="42">
        <f>TrRoad_act!Q79</f>
        <v>1408</v>
      </c>
    </row>
    <row r="26" spans="1:17" ht="11.45" customHeight="1" x14ac:dyDescent="0.25">
      <c r="A26" s="19" t="s">
        <v>24</v>
      </c>
      <c r="B26" s="38">
        <f>TrRoad_act!B80</f>
        <v>114134.31701165</v>
      </c>
      <c r="C26" s="38">
        <f>TrRoad_act!C80</f>
        <v>117869.64869544061</v>
      </c>
      <c r="D26" s="38">
        <f>TrRoad_act!D80</f>
        <v>118233.28634974716</v>
      </c>
      <c r="E26" s="38">
        <f>TrRoad_act!E80</f>
        <v>116475.55529306833</v>
      </c>
      <c r="F26" s="38">
        <f>TrRoad_act!F80</f>
        <v>101296.17317621742</v>
      </c>
      <c r="G26" s="38">
        <f>TrRoad_act!G80</f>
        <v>103482.47472762424</v>
      </c>
      <c r="H26" s="38">
        <f>TrRoad_act!H80</f>
        <v>102559.43172027072</v>
      </c>
      <c r="I26" s="38">
        <f>TrRoad_act!I80</f>
        <v>111304.30651822836</v>
      </c>
      <c r="J26" s="38">
        <f>TrRoad_act!J80</f>
        <v>111172.59453838554</v>
      </c>
      <c r="K26" s="38">
        <f>TrRoad_act!K80</f>
        <v>115882.97672015372</v>
      </c>
      <c r="L26" s="38">
        <f>TrRoad_act!L80</f>
        <v>116194.39685592338</v>
      </c>
      <c r="M26" s="38">
        <f>TrRoad_act!M80</f>
        <v>113982.00678433315</v>
      </c>
      <c r="N26" s="38">
        <f>TrRoad_act!N80</f>
        <v>114958.36054160565</v>
      </c>
      <c r="O26" s="38">
        <f>TrRoad_act!O80</f>
        <v>112385.89842719486</v>
      </c>
      <c r="P26" s="38">
        <f>TrRoad_act!P80</f>
        <v>110648.7477347316</v>
      </c>
      <c r="Q26" s="38">
        <f>TrRoad_act!Q80</f>
        <v>111687.72236993365</v>
      </c>
    </row>
    <row r="27" spans="1:17" ht="11.45" customHeight="1" x14ac:dyDescent="0.25">
      <c r="A27" s="17" t="s">
        <v>23</v>
      </c>
      <c r="B27" s="37">
        <f>TrRoad_act!B81</f>
        <v>102971</v>
      </c>
      <c r="C27" s="37">
        <f>TrRoad_act!C81</f>
        <v>105998</v>
      </c>
      <c r="D27" s="37">
        <f>TrRoad_act!D81</f>
        <v>105790</v>
      </c>
      <c r="E27" s="37">
        <f>TrRoad_act!E81</f>
        <v>103792</v>
      </c>
      <c r="F27" s="37">
        <f>TrRoad_act!F81</f>
        <v>86513</v>
      </c>
      <c r="G27" s="37">
        <f>TrRoad_act!G81</f>
        <v>88232</v>
      </c>
      <c r="H27" s="37">
        <f>TrRoad_act!H81</f>
        <v>86461</v>
      </c>
      <c r="I27" s="37">
        <f>TrRoad_act!I81</f>
        <v>95044</v>
      </c>
      <c r="J27" s="37">
        <f>TrRoad_act!J81</f>
        <v>94652</v>
      </c>
      <c r="K27" s="37">
        <f>TrRoad_act!K81</f>
        <v>100642</v>
      </c>
      <c r="L27" s="37">
        <f>TrRoad_act!L81</f>
        <v>100210</v>
      </c>
      <c r="M27" s="37">
        <f>TrRoad_act!M81</f>
        <v>98186</v>
      </c>
      <c r="N27" s="37">
        <f>TrRoad_act!N81</f>
        <v>99526</v>
      </c>
      <c r="O27" s="37">
        <f>TrRoad_act!O81</f>
        <v>96659</v>
      </c>
      <c r="P27" s="37">
        <f>TrRoad_act!P81</f>
        <v>94462</v>
      </c>
      <c r="Q27" s="37">
        <f>TrRoad_act!Q81</f>
        <v>95313</v>
      </c>
    </row>
    <row r="28" spans="1:17" ht="11.45" customHeight="1" x14ac:dyDescent="0.25">
      <c r="A28" s="15" t="s">
        <v>22</v>
      </c>
      <c r="B28" s="36">
        <f>TrRoad_act!B82</f>
        <v>11163.31701165</v>
      </c>
      <c r="C28" s="36">
        <f>TrRoad_act!C82</f>
        <v>11871.648695440608</v>
      </c>
      <c r="D28" s="36">
        <f>TrRoad_act!D82</f>
        <v>12443.286349747161</v>
      </c>
      <c r="E28" s="36">
        <f>TrRoad_act!E82</f>
        <v>12683.55529306833</v>
      </c>
      <c r="F28" s="36">
        <f>TrRoad_act!F82</f>
        <v>14783.173176217415</v>
      </c>
      <c r="G28" s="36">
        <f>TrRoad_act!G82</f>
        <v>15250.47472762424</v>
      </c>
      <c r="H28" s="36">
        <f>TrRoad_act!H82</f>
        <v>16098.431720270712</v>
      </c>
      <c r="I28" s="36">
        <f>TrRoad_act!I82</f>
        <v>16260.306518228357</v>
      </c>
      <c r="J28" s="36">
        <f>TrRoad_act!J82</f>
        <v>16520.594538385547</v>
      </c>
      <c r="K28" s="36">
        <f>TrRoad_act!K82</f>
        <v>15240.976720153712</v>
      </c>
      <c r="L28" s="36">
        <f>TrRoad_act!L82</f>
        <v>15984.396855923374</v>
      </c>
      <c r="M28" s="36">
        <f>TrRoad_act!M82</f>
        <v>15796.006784333147</v>
      </c>
      <c r="N28" s="36">
        <f>TrRoad_act!N82</f>
        <v>15432.360541605658</v>
      </c>
      <c r="O28" s="36">
        <f>TrRoad_act!O82</f>
        <v>15726.89842719485</v>
      </c>
      <c r="P28" s="36">
        <f>TrRoad_act!P82</f>
        <v>16186.747734731602</v>
      </c>
      <c r="Q28" s="36">
        <f>TrRoad_act!Q82</f>
        <v>16374.722369933646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723304</v>
      </c>
      <c r="D30" s="41">
        <f>TrRoad_act!D111</f>
        <v>695078</v>
      </c>
      <c r="E30" s="41">
        <f>TrRoad_act!E111</f>
        <v>636069</v>
      </c>
      <c r="F30" s="41">
        <f>TrRoad_act!F111</f>
        <v>630685</v>
      </c>
      <c r="G30" s="41">
        <f>TrRoad_act!G111</f>
        <v>708747</v>
      </c>
      <c r="H30" s="41">
        <f>TrRoad_act!H111</f>
        <v>891176</v>
      </c>
      <c r="I30" s="41">
        <f>TrRoad_act!I111</f>
        <v>780141</v>
      </c>
      <c r="J30" s="41">
        <f>TrRoad_act!J111</f>
        <v>804230</v>
      </c>
      <c r="K30" s="41">
        <f>TrRoad_act!K111</f>
        <v>769552</v>
      </c>
      <c r="L30" s="41">
        <f>TrRoad_act!L111</f>
        <v>771670</v>
      </c>
      <c r="M30" s="41">
        <f>TrRoad_act!M111</f>
        <v>767860</v>
      </c>
      <c r="N30" s="41">
        <f>TrRoad_act!N111</f>
        <v>727238</v>
      </c>
      <c r="O30" s="41">
        <f>TrRoad_act!O111</f>
        <v>627158</v>
      </c>
      <c r="P30" s="41">
        <f>TrRoad_act!P111</f>
        <v>569463</v>
      </c>
      <c r="Q30" s="41">
        <f>TrRoad_act!Q111</f>
        <v>651299</v>
      </c>
    </row>
    <row r="31" spans="1:17" ht="11.45" customHeight="1" x14ac:dyDescent="0.25">
      <c r="A31" s="25" t="s">
        <v>39</v>
      </c>
      <c r="B31" s="40"/>
      <c r="C31" s="40">
        <f>TrRoad_act!C112</f>
        <v>612620</v>
      </c>
      <c r="D31" s="40">
        <f>TrRoad_act!D112</f>
        <v>597807</v>
      </c>
      <c r="E31" s="40">
        <f>TrRoad_act!E112</f>
        <v>544806</v>
      </c>
      <c r="F31" s="40">
        <f>TrRoad_act!F112</f>
        <v>544510</v>
      </c>
      <c r="G31" s="40">
        <f>TrRoad_act!G112</f>
        <v>612200</v>
      </c>
      <c r="H31" s="40">
        <f>TrRoad_act!H112</f>
        <v>815252</v>
      </c>
      <c r="I31" s="40">
        <f>TrRoad_act!I112</f>
        <v>701521</v>
      </c>
      <c r="J31" s="40">
        <f>TrRoad_act!J112</f>
        <v>711901</v>
      </c>
      <c r="K31" s="40">
        <f>TrRoad_act!K112</f>
        <v>672741</v>
      </c>
      <c r="L31" s="40">
        <f>TrRoad_act!L112</f>
        <v>707982</v>
      </c>
      <c r="M31" s="40">
        <f>TrRoad_act!M112</f>
        <v>700420</v>
      </c>
      <c r="N31" s="40">
        <f>TrRoad_act!N112</f>
        <v>657700</v>
      </c>
      <c r="O31" s="40">
        <f>TrRoad_act!O112</f>
        <v>561383</v>
      </c>
      <c r="P31" s="40">
        <f>TrRoad_act!P112</f>
        <v>503948</v>
      </c>
      <c r="Q31" s="40">
        <f>TrRoad_act!Q112</f>
        <v>581637</v>
      </c>
    </row>
    <row r="32" spans="1:17" ht="11.45" customHeight="1" x14ac:dyDescent="0.25">
      <c r="A32" s="23" t="s">
        <v>30</v>
      </c>
      <c r="B32" s="39"/>
      <c r="C32" s="39">
        <f>TrRoad_act!C113</f>
        <v>27221</v>
      </c>
      <c r="D32" s="39">
        <f>TrRoad_act!D113</f>
        <v>80755</v>
      </c>
      <c r="E32" s="39">
        <f>TrRoad_act!E113</f>
        <v>43639</v>
      </c>
      <c r="F32" s="39">
        <f>TrRoad_act!F113</f>
        <v>59832</v>
      </c>
      <c r="G32" s="39">
        <f>TrRoad_act!G113</f>
        <v>138878</v>
      </c>
      <c r="H32" s="39">
        <f>TrRoad_act!H113</f>
        <v>284344</v>
      </c>
      <c r="I32" s="39">
        <f>TrRoad_act!I113</f>
        <v>172214</v>
      </c>
      <c r="J32" s="39">
        <f>TrRoad_act!J113</f>
        <v>199077</v>
      </c>
      <c r="K32" s="39">
        <f>TrRoad_act!K113</f>
        <v>182296</v>
      </c>
      <c r="L32" s="39">
        <f>TrRoad_act!L113</f>
        <v>168191</v>
      </c>
      <c r="M32" s="39">
        <f>TrRoad_act!M113</f>
        <v>107277</v>
      </c>
      <c r="N32" s="39">
        <f>TrRoad_act!N113</f>
        <v>85599</v>
      </c>
      <c r="O32" s="39">
        <f>TrRoad_act!O113</f>
        <v>67298</v>
      </c>
      <c r="P32" s="39">
        <f>TrRoad_act!P113</f>
        <v>73331</v>
      </c>
      <c r="Q32" s="39">
        <f>TrRoad_act!Q113</f>
        <v>81401</v>
      </c>
    </row>
    <row r="33" spans="1:17" ht="11.45" customHeight="1" x14ac:dyDescent="0.25">
      <c r="A33" s="19" t="s">
        <v>29</v>
      </c>
      <c r="B33" s="38"/>
      <c r="C33" s="38">
        <f>TrRoad_act!C114</f>
        <v>584555</v>
      </c>
      <c r="D33" s="38">
        <f>TrRoad_act!D114</f>
        <v>516357</v>
      </c>
      <c r="E33" s="38">
        <f>TrRoad_act!E114</f>
        <v>500289</v>
      </c>
      <c r="F33" s="38">
        <f>TrRoad_act!F114</f>
        <v>483745</v>
      </c>
      <c r="G33" s="38">
        <f>TrRoad_act!G114</f>
        <v>472187</v>
      </c>
      <c r="H33" s="38">
        <f>TrRoad_act!H114</f>
        <v>530116</v>
      </c>
      <c r="I33" s="38">
        <f>TrRoad_act!I114</f>
        <v>528158</v>
      </c>
      <c r="J33" s="38">
        <f>TrRoad_act!J114</f>
        <v>511615</v>
      </c>
      <c r="K33" s="38">
        <f>TrRoad_act!K114</f>
        <v>489283</v>
      </c>
      <c r="L33" s="38">
        <f>TrRoad_act!L114</f>
        <v>539219</v>
      </c>
      <c r="M33" s="38">
        <f>TrRoad_act!M114</f>
        <v>592898</v>
      </c>
      <c r="N33" s="38">
        <f>TrRoad_act!N114</f>
        <v>571317</v>
      </c>
      <c r="O33" s="38">
        <f>TrRoad_act!O114</f>
        <v>493443</v>
      </c>
      <c r="P33" s="38">
        <f>TrRoad_act!P114</f>
        <v>429948</v>
      </c>
      <c r="Q33" s="38">
        <f>TrRoad_act!Q114</f>
        <v>499553</v>
      </c>
    </row>
    <row r="34" spans="1:17" ht="11.45" customHeight="1" x14ac:dyDescent="0.25">
      <c r="A34" s="62" t="s">
        <v>59</v>
      </c>
      <c r="B34" s="42"/>
      <c r="C34" s="42">
        <f>TrRoad_act!C115</f>
        <v>408835</v>
      </c>
      <c r="D34" s="42">
        <f>TrRoad_act!D115</f>
        <v>368045</v>
      </c>
      <c r="E34" s="42">
        <f>TrRoad_act!E115</f>
        <v>358640</v>
      </c>
      <c r="F34" s="42">
        <f>TrRoad_act!F115</f>
        <v>349030</v>
      </c>
      <c r="G34" s="42">
        <f>TrRoad_act!G115</f>
        <v>343127</v>
      </c>
      <c r="H34" s="42">
        <f>TrRoad_act!H115</f>
        <v>345785</v>
      </c>
      <c r="I34" s="42">
        <f>TrRoad_act!I115</f>
        <v>355210</v>
      </c>
      <c r="J34" s="42">
        <f>TrRoad_act!J115</f>
        <v>364477</v>
      </c>
      <c r="K34" s="42">
        <f>TrRoad_act!K115</f>
        <v>348090</v>
      </c>
      <c r="L34" s="42">
        <f>TrRoad_act!L115</f>
        <v>413886</v>
      </c>
      <c r="M34" s="42">
        <f>TrRoad_act!M115</f>
        <v>423429</v>
      </c>
      <c r="N34" s="42">
        <f>TrRoad_act!N115</f>
        <v>389475</v>
      </c>
      <c r="O34" s="42">
        <f>TrRoad_act!O115</f>
        <v>338186</v>
      </c>
      <c r="P34" s="42">
        <f>TrRoad_act!P115</f>
        <v>275488</v>
      </c>
      <c r="Q34" s="42">
        <f>TrRoad_act!Q115</f>
        <v>324880</v>
      </c>
    </row>
    <row r="35" spans="1:17" ht="11.45" customHeight="1" x14ac:dyDescent="0.25">
      <c r="A35" s="62" t="s">
        <v>58</v>
      </c>
      <c r="B35" s="42"/>
      <c r="C35" s="42">
        <f>TrRoad_act!C116</f>
        <v>167843</v>
      </c>
      <c r="D35" s="42">
        <f>TrRoad_act!D116</f>
        <v>148312</v>
      </c>
      <c r="E35" s="42">
        <f>TrRoad_act!E116</f>
        <v>141649</v>
      </c>
      <c r="F35" s="42">
        <f>TrRoad_act!F116</f>
        <v>134715</v>
      </c>
      <c r="G35" s="42">
        <f>TrRoad_act!G116</f>
        <v>129060</v>
      </c>
      <c r="H35" s="42">
        <f>TrRoad_act!H116</f>
        <v>184331</v>
      </c>
      <c r="I35" s="42">
        <f>TrRoad_act!I116</f>
        <v>172948</v>
      </c>
      <c r="J35" s="42">
        <f>TrRoad_act!J116</f>
        <v>147138</v>
      </c>
      <c r="K35" s="42">
        <f>TrRoad_act!K116</f>
        <v>141193</v>
      </c>
      <c r="L35" s="42">
        <f>TrRoad_act!L116</f>
        <v>124450</v>
      </c>
      <c r="M35" s="42">
        <f>TrRoad_act!M116</f>
        <v>161679</v>
      </c>
      <c r="N35" s="42">
        <f>TrRoad_act!N116</f>
        <v>167732</v>
      </c>
      <c r="O35" s="42">
        <f>TrRoad_act!O116</f>
        <v>144399</v>
      </c>
      <c r="P35" s="42">
        <f>TrRoad_act!P116</f>
        <v>125386</v>
      </c>
      <c r="Q35" s="42">
        <f>TrRoad_act!Q116</f>
        <v>134804</v>
      </c>
    </row>
    <row r="36" spans="1:17" ht="11.45" customHeight="1" x14ac:dyDescent="0.25">
      <c r="A36" s="62" t="s">
        <v>57</v>
      </c>
      <c r="B36" s="42"/>
      <c r="C36" s="42">
        <f>TrRoad_act!C117</f>
        <v>7877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0</v>
      </c>
      <c r="K36" s="42">
        <f>TrRoad_act!K117</f>
        <v>0</v>
      </c>
      <c r="L36" s="42">
        <f>TrRoad_act!L117</f>
        <v>690</v>
      </c>
      <c r="M36" s="42">
        <f>TrRoad_act!M117</f>
        <v>6430</v>
      </c>
      <c r="N36" s="42">
        <f>TrRoad_act!N117</f>
        <v>8439</v>
      </c>
      <c r="O36" s="42">
        <f>TrRoad_act!O117</f>
        <v>2081</v>
      </c>
      <c r="P36" s="42">
        <f>TrRoad_act!P117</f>
        <v>998</v>
      </c>
      <c r="Q36" s="42">
        <f>TrRoad_act!Q117</f>
        <v>362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140</v>
      </c>
      <c r="M37" s="42">
        <f>TrRoad_act!M118</f>
        <v>513</v>
      </c>
      <c r="N37" s="42">
        <f>TrRoad_act!N118</f>
        <v>590</v>
      </c>
      <c r="O37" s="42">
        <f>TrRoad_act!O118</f>
        <v>530</v>
      </c>
      <c r="P37" s="42">
        <f>TrRoad_act!P118</f>
        <v>3239</v>
      </c>
      <c r="Q37" s="42">
        <f>TrRoad_act!Q118</f>
        <v>678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4275</v>
      </c>
      <c r="O38" s="42">
        <f>TrRoad_act!O119</f>
        <v>5647</v>
      </c>
      <c r="P38" s="42">
        <f>TrRoad_act!P119</f>
        <v>21279</v>
      </c>
      <c r="Q38" s="42">
        <f>TrRoad_act!Q119</f>
        <v>35399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53</v>
      </c>
      <c r="M39" s="42">
        <f>TrRoad_act!M120</f>
        <v>847</v>
      </c>
      <c r="N39" s="42">
        <f>TrRoad_act!N120</f>
        <v>806</v>
      </c>
      <c r="O39" s="42">
        <f>TrRoad_act!O120</f>
        <v>2600</v>
      </c>
      <c r="P39" s="42">
        <f>TrRoad_act!P120</f>
        <v>3558</v>
      </c>
      <c r="Q39" s="42">
        <f>TrRoad_act!Q120</f>
        <v>3430</v>
      </c>
    </row>
    <row r="40" spans="1:17" ht="11.45" customHeight="1" x14ac:dyDescent="0.25">
      <c r="A40" s="19" t="s">
        <v>28</v>
      </c>
      <c r="B40" s="38"/>
      <c r="C40" s="38">
        <f>TrRoad_act!C121</f>
        <v>844</v>
      </c>
      <c r="D40" s="38">
        <f>TrRoad_act!D121</f>
        <v>695</v>
      </c>
      <c r="E40" s="38">
        <f>TrRoad_act!E121</f>
        <v>878</v>
      </c>
      <c r="F40" s="38">
        <f>TrRoad_act!F121</f>
        <v>933</v>
      </c>
      <c r="G40" s="38">
        <f>TrRoad_act!G121</f>
        <v>1135</v>
      </c>
      <c r="H40" s="38">
        <f>TrRoad_act!H121</f>
        <v>792</v>
      </c>
      <c r="I40" s="38">
        <f>TrRoad_act!I121</f>
        <v>1149</v>
      </c>
      <c r="J40" s="38">
        <f>TrRoad_act!J121</f>
        <v>1209</v>
      </c>
      <c r="K40" s="38">
        <f>TrRoad_act!K121</f>
        <v>1162</v>
      </c>
      <c r="L40" s="38">
        <f>TrRoad_act!L121</f>
        <v>572</v>
      </c>
      <c r="M40" s="38">
        <f>TrRoad_act!M121</f>
        <v>245</v>
      </c>
      <c r="N40" s="38">
        <f>TrRoad_act!N121</f>
        <v>784</v>
      </c>
      <c r="O40" s="38">
        <f>TrRoad_act!O121</f>
        <v>642</v>
      </c>
      <c r="P40" s="38">
        <f>TrRoad_act!P121</f>
        <v>669</v>
      </c>
      <c r="Q40" s="38">
        <f>TrRoad_act!Q121</f>
        <v>683</v>
      </c>
    </row>
    <row r="41" spans="1:17" ht="11.45" customHeight="1" x14ac:dyDescent="0.25">
      <c r="A41" s="62" t="s">
        <v>59</v>
      </c>
      <c r="B41" s="37"/>
      <c r="C41" s="37">
        <f>TrRoad_act!C122</f>
        <v>4</v>
      </c>
      <c r="D41" s="37">
        <f>TrRoad_act!D122</f>
        <v>4</v>
      </c>
      <c r="E41" s="37">
        <f>TrRoad_act!E122</f>
        <v>4</v>
      </c>
      <c r="F41" s="37">
        <f>TrRoad_act!F122</f>
        <v>0</v>
      </c>
      <c r="G41" s="37">
        <f>TrRoad_act!G122</f>
        <v>2</v>
      </c>
      <c r="H41" s="37">
        <f>TrRoad_act!H122</f>
        <v>1</v>
      </c>
      <c r="I41" s="37">
        <f>TrRoad_act!I122</f>
        <v>2</v>
      </c>
      <c r="J41" s="37">
        <f>TrRoad_act!J122</f>
        <v>0</v>
      </c>
      <c r="K41" s="37">
        <f>TrRoad_act!K122</f>
        <v>1</v>
      </c>
      <c r="L41" s="37">
        <f>TrRoad_act!L122</f>
        <v>3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837</v>
      </c>
      <c r="D42" s="37">
        <f>TrRoad_act!D123</f>
        <v>676</v>
      </c>
      <c r="E42" s="37">
        <f>TrRoad_act!E123</f>
        <v>874</v>
      </c>
      <c r="F42" s="37">
        <f>TrRoad_act!F123</f>
        <v>922</v>
      </c>
      <c r="G42" s="37">
        <f>TrRoad_act!G123</f>
        <v>1097</v>
      </c>
      <c r="H42" s="37">
        <f>TrRoad_act!H123</f>
        <v>759</v>
      </c>
      <c r="I42" s="37">
        <f>TrRoad_act!I123</f>
        <v>1129</v>
      </c>
      <c r="J42" s="37">
        <f>TrRoad_act!J123</f>
        <v>1162</v>
      </c>
      <c r="K42" s="37">
        <f>TrRoad_act!K123</f>
        <v>1022</v>
      </c>
      <c r="L42" s="37">
        <f>TrRoad_act!L123</f>
        <v>452</v>
      </c>
      <c r="M42" s="37">
        <f>TrRoad_act!M123</f>
        <v>0</v>
      </c>
      <c r="N42" s="37">
        <f>TrRoad_act!N123</f>
        <v>585</v>
      </c>
      <c r="O42" s="37">
        <f>TrRoad_act!O123</f>
        <v>562</v>
      </c>
      <c r="P42" s="37">
        <f>TrRoad_act!P123</f>
        <v>622</v>
      </c>
      <c r="Q42" s="37">
        <f>TrRoad_act!Q123</f>
        <v>561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30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3</v>
      </c>
      <c r="D44" s="37">
        <f>TrRoad_act!D125</f>
        <v>9</v>
      </c>
      <c r="E44" s="37">
        <f>TrRoad_act!E125</f>
        <v>0</v>
      </c>
      <c r="F44" s="37">
        <f>TrRoad_act!F125</f>
        <v>0</v>
      </c>
      <c r="G44" s="37">
        <f>TrRoad_act!G125</f>
        <v>4</v>
      </c>
      <c r="H44" s="37">
        <f>TrRoad_act!H125</f>
        <v>31</v>
      </c>
      <c r="I44" s="37">
        <f>TrRoad_act!I125</f>
        <v>18</v>
      </c>
      <c r="J44" s="37">
        <f>TrRoad_act!J125</f>
        <v>47</v>
      </c>
      <c r="K44" s="37">
        <f>TrRoad_act!K125</f>
        <v>129</v>
      </c>
      <c r="L44" s="37">
        <f>TrRoad_act!L125</f>
        <v>84</v>
      </c>
      <c r="M44" s="37">
        <f>TrRoad_act!M125</f>
        <v>245</v>
      </c>
      <c r="N44" s="37">
        <f>TrRoad_act!N125</f>
        <v>198</v>
      </c>
      <c r="O44" s="37">
        <f>TrRoad_act!O125</f>
        <v>80</v>
      </c>
      <c r="P44" s="37">
        <f>TrRoad_act!P125</f>
        <v>47</v>
      </c>
      <c r="Q44" s="37">
        <f>TrRoad_act!Q125</f>
        <v>122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6</v>
      </c>
      <c r="E45" s="37">
        <f>TrRoad_act!E126</f>
        <v>0</v>
      </c>
      <c r="F45" s="37">
        <f>TrRoad_act!F126</f>
        <v>11</v>
      </c>
      <c r="G45" s="37">
        <f>TrRoad_act!G126</f>
        <v>2</v>
      </c>
      <c r="H45" s="37">
        <f>TrRoad_act!H126</f>
        <v>1</v>
      </c>
      <c r="I45" s="37">
        <f>TrRoad_act!I126</f>
        <v>0</v>
      </c>
      <c r="J45" s="37">
        <f>TrRoad_act!J126</f>
        <v>0</v>
      </c>
      <c r="K45" s="37">
        <f>TrRoad_act!K126</f>
        <v>10</v>
      </c>
      <c r="L45" s="37">
        <f>TrRoad_act!L126</f>
        <v>33</v>
      </c>
      <c r="M45" s="37">
        <f>TrRoad_act!M126</f>
        <v>0</v>
      </c>
      <c r="N45" s="37">
        <f>TrRoad_act!N126</f>
        <v>1</v>
      </c>
      <c r="O45" s="37">
        <f>TrRoad_act!O126</f>
        <v>0</v>
      </c>
      <c r="P45" s="37">
        <f>TrRoad_act!P126</f>
        <v>0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110684</v>
      </c>
      <c r="D46" s="40">
        <f>TrRoad_act!D127</f>
        <v>97271</v>
      </c>
      <c r="E46" s="40">
        <f>TrRoad_act!E127</f>
        <v>91263</v>
      </c>
      <c r="F46" s="40">
        <f>TrRoad_act!F127</f>
        <v>86175</v>
      </c>
      <c r="G46" s="40">
        <f>TrRoad_act!G127</f>
        <v>96547</v>
      </c>
      <c r="H46" s="40">
        <f>TrRoad_act!H127</f>
        <v>75924</v>
      </c>
      <c r="I46" s="40">
        <f>TrRoad_act!I127</f>
        <v>78620</v>
      </c>
      <c r="J46" s="40">
        <f>TrRoad_act!J127</f>
        <v>92329</v>
      </c>
      <c r="K46" s="40">
        <f>TrRoad_act!K127</f>
        <v>96811</v>
      </c>
      <c r="L46" s="40">
        <f>TrRoad_act!L127</f>
        <v>63688</v>
      </c>
      <c r="M46" s="40">
        <f>TrRoad_act!M127</f>
        <v>67440</v>
      </c>
      <c r="N46" s="40">
        <f>TrRoad_act!N127</f>
        <v>69538</v>
      </c>
      <c r="O46" s="40">
        <f>TrRoad_act!O127</f>
        <v>65775</v>
      </c>
      <c r="P46" s="40">
        <f>TrRoad_act!P127</f>
        <v>65515</v>
      </c>
      <c r="Q46" s="40">
        <f>TrRoad_act!Q127</f>
        <v>69662</v>
      </c>
    </row>
    <row r="47" spans="1:17" ht="11.45" customHeight="1" x14ac:dyDescent="0.25">
      <c r="A47" s="23" t="s">
        <v>27</v>
      </c>
      <c r="B47" s="39"/>
      <c r="C47" s="39">
        <f>TrRoad_act!C128</f>
        <v>95049</v>
      </c>
      <c r="D47" s="39">
        <f>TrRoad_act!D128</f>
        <v>82359</v>
      </c>
      <c r="E47" s="39">
        <f>TrRoad_act!E128</f>
        <v>79201</v>
      </c>
      <c r="F47" s="39">
        <f>TrRoad_act!F128</f>
        <v>74435</v>
      </c>
      <c r="G47" s="39">
        <f>TrRoad_act!G128</f>
        <v>85626</v>
      </c>
      <c r="H47" s="39">
        <f>TrRoad_act!H128</f>
        <v>64408</v>
      </c>
      <c r="I47" s="39">
        <f>TrRoad_act!I128</f>
        <v>63733</v>
      </c>
      <c r="J47" s="39">
        <f>TrRoad_act!J128</f>
        <v>79533</v>
      </c>
      <c r="K47" s="39">
        <f>TrRoad_act!K128</f>
        <v>83074</v>
      </c>
      <c r="L47" s="39">
        <f>TrRoad_act!L128</f>
        <v>51959</v>
      </c>
      <c r="M47" s="39">
        <f>TrRoad_act!M128</f>
        <v>58051</v>
      </c>
      <c r="N47" s="39">
        <f>TrRoad_act!N128</f>
        <v>58820</v>
      </c>
      <c r="O47" s="39">
        <f>TrRoad_act!O128</f>
        <v>54785</v>
      </c>
      <c r="P47" s="39">
        <f>TrRoad_act!P128</f>
        <v>54054</v>
      </c>
      <c r="Q47" s="39">
        <f>TrRoad_act!Q128</f>
        <v>59859</v>
      </c>
    </row>
    <row r="48" spans="1:17" ht="11.45" customHeight="1" x14ac:dyDescent="0.25">
      <c r="A48" s="62" t="s">
        <v>59</v>
      </c>
      <c r="B48" s="42"/>
      <c r="C48" s="42">
        <f>TrRoad_act!C129</f>
        <v>0</v>
      </c>
      <c r="D48" s="42">
        <f>TrRoad_act!D129</f>
        <v>0</v>
      </c>
      <c r="E48" s="42">
        <f>TrRoad_act!E129</f>
        <v>0</v>
      </c>
      <c r="F48" s="42">
        <f>TrRoad_act!F129</f>
        <v>0</v>
      </c>
      <c r="G48" s="42">
        <f>TrRoad_act!G129</f>
        <v>0</v>
      </c>
      <c r="H48" s="42">
        <f>TrRoad_act!H129</f>
        <v>0</v>
      </c>
      <c r="I48" s="42">
        <f>TrRoad_act!I129</f>
        <v>0</v>
      </c>
      <c r="J48" s="42">
        <f>TrRoad_act!J129</f>
        <v>0</v>
      </c>
      <c r="K48" s="42">
        <f>TrRoad_act!K129</f>
        <v>1267</v>
      </c>
      <c r="L48" s="42">
        <f>TrRoad_act!L129</f>
        <v>2784</v>
      </c>
      <c r="M48" s="42">
        <f>TrRoad_act!M129</f>
        <v>2692</v>
      </c>
      <c r="N48" s="42">
        <f>TrRoad_act!N129</f>
        <v>2643</v>
      </c>
      <c r="O48" s="42">
        <f>TrRoad_act!O129</f>
        <v>1427</v>
      </c>
      <c r="P48" s="42">
        <f>TrRoad_act!P129</f>
        <v>2545</v>
      </c>
      <c r="Q48" s="42">
        <f>TrRoad_act!Q129</f>
        <v>2685</v>
      </c>
    </row>
    <row r="49" spans="1:18" ht="11.45" customHeight="1" x14ac:dyDescent="0.25">
      <c r="A49" s="62" t="s">
        <v>58</v>
      </c>
      <c r="B49" s="42"/>
      <c r="C49" s="42">
        <f>TrRoad_act!C130</f>
        <v>94902</v>
      </c>
      <c r="D49" s="42">
        <f>TrRoad_act!D130</f>
        <v>82359</v>
      </c>
      <c r="E49" s="42">
        <f>TrRoad_act!E130</f>
        <v>79117</v>
      </c>
      <c r="F49" s="42">
        <f>TrRoad_act!F130</f>
        <v>74283</v>
      </c>
      <c r="G49" s="42">
        <f>TrRoad_act!G130</f>
        <v>85626</v>
      </c>
      <c r="H49" s="42">
        <f>TrRoad_act!H130</f>
        <v>64408</v>
      </c>
      <c r="I49" s="42">
        <f>TrRoad_act!I130</f>
        <v>63453</v>
      </c>
      <c r="J49" s="42">
        <f>TrRoad_act!J130</f>
        <v>79533</v>
      </c>
      <c r="K49" s="42">
        <f>TrRoad_act!K130</f>
        <v>81453</v>
      </c>
      <c r="L49" s="42">
        <f>TrRoad_act!L130</f>
        <v>48615</v>
      </c>
      <c r="M49" s="42">
        <f>TrRoad_act!M130</f>
        <v>54716</v>
      </c>
      <c r="N49" s="42">
        <f>TrRoad_act!N130</f>
        <v>54848</v>
      </c>
      <c r="O49" s="42">
        <f>TrRoad_act!O130</f>
        <v>52333</v>
      </c>
      <c r="P49" s="42">
        <f>TrRoad_act!P130</f>
        <v>49679</v>
      </c>
      <c r="Q49" s="42">
        <f>TrRoad_act!Q130</f>
        <v>55958</v>
      </c>
    </row>
    <row r="50" spans="1:18" ht="11.45" customHeight="1" x14ac:dyDescent="0.25">
      <c r="A50" s="62" t="s">
        <v>57</v>
      </c>
      <c r="B50" s="42"/>
      <c r="C50" s="42">
        <f>TrRoad_act!C131</f>
        <v>147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11</v>
      </c>
      <c r="L50" s="42">
        <f>TrRoad_act!L131</f>
        <v>149</v>
      </c>
      <c r="M50" s="42">
        <f>TrRoad_act!M131</f>
        <v>208</v>
      </c>
      <c r="N50" s="42">
        <f>TrRoad_act!N131</f>
        <v>620</v>
      </c>
      <c r="O50" s="42">
        <f>TrRoad_act!O131</f>
        <v>487</v>
      </c>
      <c r="P50" s="42">
        <f>TrRoad_act!P131</f>
        <v>801</v>
      </c>
      <c r="Q50" s="42">
        <f>TrRoad_act!Q131</f>
        <v>663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84</v>
      </c>
      <c r="F51" s="42">
        <f>TrRoad_act!F132</f>
        <v>152</v>
      </c>
      <c r="G51" s="42">
        <f>TrRoad_act!G132</f>
        <v>0</v>
      </c>
      <c r="H51" s="42">
        <f>TrRoad_act!H132</f>
        <v>0</v>
      </c>
      <c r="I51" s="42">
        <f>TrRoad_act!I132</f>
        <v>280</v>
      </c>
      <c r="J51" s="42">
        <f>TrRoad_act!J132</f>
        <v>0</v>
      </c>
      <c r="K51" s="42">
        <f>TrRoad_act!K132</f>
        <v>343</v>
      </c>
      <c r="L51" s="42">
        <f>TrRoad_act!L132</f>
        <v>347</v>
      </c>
      <c r="M51" s="42">
        <f>TrRoad_act!M132</f>
        <v>356</v>
      </c>
      <c r="N51" s="42">
        <f>TrRoad_act!N132</f>
        <v>398</v>
      </c>
      <c r="O51" s="42">
        <f>TrRoad_act!O132</f>
        <v>372</v>
      </c>
      <c r="P51" s="42">
        <f>TrRoad_act!P132</f>
        <v>429</v>
      </c>
      <c r="Q51" s="42">
        <f>TrRoad_act!Q132</f>
        <v>285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64</v>
      </c>
      <c r="M52" s="42">
        <f>TrRoad_act!M133</f>
        <v>79</v>
      </c>
      <c r="N52" s="42">
        <f>TrRoad_act!N133</f>
        <v>311</v>
      </c>
      <c r="O52" s="42">
        <f>TrRoad_act!O133</f>
        <v>166</v>
      </c>
      <c r="P52" s="42">
        <f>TrRoad_act!P133</f>
        <v>600</v>
      </c>
      <c r="Q52" s="42">
        <f>TrRoad_act!Q133</f>
        <v>268</v>
      </c>
    </row>
    <row r="53" spans="1:18" ht="11.45" customHeight="1" x14ac:dyDescent="0.25">
      <c r="A53" s="19" t="s">
        <v>24</v>
      </c>
      <c r="B53" s="38"/>
      <c r="C53" s="38">
        <f>TrRoad_act!C134</f>
        <v>15635</v>
      </c>
      <c r="D53" s="38">
        <f>TrRoad_act!D134</f>
        <v>14912</v>
      </c>
      <c r="E53" s="38">
        <f>TrRoad_act!E134</f>
        <v>12062</v>
      </c>
      <c r="F53" s="38">
        <f>TrRoad_act!F134</f>
        <v>11740</v>
      </c>
      <c r="G53" s="38">
        <f>TrRoad_act!G134</f>
        <v>10921</v>
      </c>
      <c r="H53" s="38">
        <f>TrRoad_act!H134</f>
        <v>11516</v>
      </c>
      <c r="I53" s="38">
        <f>TrRoad_act!I134</f>
        <v>14887</v>
      </c>
      <c r="J53" s="38">
        <f>TrRoad_act!J134</f>
        <v>12796</v>
      </c>
      <c r="K53" s="38">
        <f>TrRoad_act!K134</f>
        <v>13737</v>
      </c>
      <c r="L53" s="38">
        <f>TrRoad_act!L134</f>
        <v>11729</v>
      </c>
      <c r="M53" s="38">
        <f>TrRoad_act!M134</f>
        <v>9389</v>
      </c>
      <c r="N53" s="38">
        <f>TrRoad_act!N134</f>
        <v>10718</v>
      </c>
      <c r="O53" s="38">
        <f>TrRoad_act!O134</f>
        <v>10990</v>
      </c>
      <c r="P53" s="38">
        <f>TrRoad_act!P134</f>
        <v>11461</v>
      </c>
      <c r="Q53" s="38">
        <f>TrRoad_act!Q134</f>
        <v>9803</v>
      </c>
    </row>
    <row r="54" spans="1:18" ht="11.45" customHeight="1" x14ac:dyDescent="0.25">
      <c r="A54" s="17" t="s">
        <v>23</v>
      </c>
      <c r="B54" s="37"/>
      <c r="C54" s="37">
        <f>TrRoad_act!C135</f>
        <v>11526</v>
      </c>
      <c r="D54" s="37">
        <f>TrRoad_act!D135</f>
        <v>11149</v>
      </c>
      <c r="E54" s="37">
        <f>TrRoad_act!E135</f>
        <v>8951</v>
      </c>
      <c r="F54" s="37">
        <f>TrRoad_act!F135</f>
        <v>7033</v>
      </c>
      <c r="G54" s="37">
        <f>TrRoad_act!G135</f>
        <v>7790</v>
      </c>
      <c r="H54" s="37">
        <f>TrRoad_act!H135</f>
        <v>7787</v>
      </c>
      <c r="I54" s="37">
        <f>TrRoad_act!I135</f>
        <v>11530</v>
      </c>
      <c r="J54" s="37">
        <f>TrRoad_act!J135</f>
        <v>9104</v>
      </c>
      <c r="K54" s="37">
        <f>TrRoad_act!K135</f>
        <v>11451</v>
      </c>
      <c r="L54" s="37">
        <f>TrRoad_act!L135</f>
        <v>7464</v>
      </c>
      <c r="M54" s="37">
        <f>TrRoad_act!M135</f>
        <v>6071</v>
      </c>
      <c r="N54" s="37">
        <f>TrRoad_act!N135</f>
        <v>7622</v>
      </c>
      <c r="O54" s="37">
        <f>TrRoad_act!O135</f>
        <v>7290</v>
      </c>
      <c r="P54" s="37">
        <f>TrRoad_act!P135</f>
        <v>7604</v>
      </c>
      <c r="Q54" s="37">
        <f>TrRoad_act!Q135</f>
        <v>6186</v>
      </c>
    </row>
    <row r="55" spans="1:18" ht="11.45" customHeight="1" x14ac:dyDescent="0.25">
      <c r="A55" s="15" t="s">
        <v>22</v>
      </c>
      <c r="B55" s="36"/>
      <c r="C55" s="36">
        <f>TrRoad_act!C136</f>
        <v>4109</v>
      </c>
      <c r="D55" s="36">
        <f>TrRoad_act!D136</f>
        <v>3763</v>
      </c>
      <c r="E55" s="36">
        <f>TrRoad_act!E136</f>
        <v>3111</v>
      </c>
      <c r="F55" s="36">
        <f>TrRoad_act!F136</f>
        <v>4707</v>
      </c>
      <c r="G55" s="36">
        <f>TrRoad_act!G136</f>
        <v>3131</v>
      </c>
      <c r="H55" s="36">
        <f>TrRoad_act!H136</f>
        <v>3729</v>
      </c>
      <c r="I55" s="36">
        <f>TrRoad_act!I136</f>
        <v>3357</v>
      </c>
      <c r="J55" s="36">
        <f>TrRoad_act!J136</f>
        <v>3692</v>
      </c>
      <c r="K55" s="36">
        <f>TrRoad_act!K136</f>
        <v>2286</v>
      </c>
      <c r="L55" s="36">
        <f>TrRoad_act!L136</f>
        <v>4265</v>
      </c>
      <c r="M55" s="36">
        <f>TrRoad_act!M136</f>
        <v>3318</v>
      </c>
      <c r="N55" s="36">
        <f>TrRoad_act!N136</f>
        <v>3096</v>
      </c>
      <c r="O55" s="36">
        <f>TrRoad_act!O136</f>
        <v>3700</v>
      </c>
      <c r="P55" s="36">
        <f>TrRoad_act!P136</f>
        <v>3857</v>
      </c>
      <c r="Q55" s="36">
        <f>TrRoad_act!Q136</f>
        <v>3617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1527313</v>
      </c>
      <c r="C59" s="41">
        <f t="shared" ref="C59:Q59" si="1">C60+C75</f>
        <v>331863</v>
      </c>
      <c r="D59" s="41">
        <f t="shared" si="1"/>
        <v>387266</v>
      </c>
      <c r="E59" s="41">
        <f t="shared" si="1"/>
        <v>418659</v>
      </c>
      <c r="F59" s="41">
        <f t="shared" si="1"/>
        <v>440435.72236993362</v>
      </c>
      <c r="G59" s="41">
        <f t="shared" si="1"/>
        <v>536496</v>
      </c>
      <c r="H59" s="41">
        <f t="shared" si="1"/>
        <v>768455</v>
      </c>
      <c r="I59" s="41">
        <f t="shared" si="1"/>
        <v>704248</v>
      </c>
      <c r="J59" s="41">
        <f t="shared" si="1"/>
        <v>761295</v>
      </c>
      <c r="K59" s="41">
        <f t="shared" si="1"/>
        <v>746648</v>
      </c>
      <c r="L59" s="41">
        <f t="shared" si="1"/>
        <v>759446</v>
      </c>
      <c r="M59" s="41">
        <f t="shared" si="1"/>
        <v>761598</v>
      </c>
      <c r="N59" s="41">
        <f t="shared" si="1"/>
        <v>723389</v>
      </c>
      <c r="O59" s="41">
        <f t="shared" si="1"/>
        <v>625942</v>
      </c>
      <c r="P59" s="41">
        <f t="shared" si="1"/>
        <v>569116</v>
      </c>
      <c r="Q59" s="41">
        <f t="shared" si="1"/>
        <v>651299</v>
      </c>
    </row>
    <row r="60" spans="1:18" ht="11.45" customHeight="1" x14ac:dyDescent="0.25">
      <c r="A60" s="25" t="s">
        <v>39</v>
      </c>
      <c r="B60" s="40">
        <f t="shared" ref="B60" si="2">B61+B62+B69</f>
        <v>1505876</v>
      </c>
      <c r="C60" s="40">
        <f t="shared" ref="C60:Q60" si="3">C61+C62+C69</f>
        <v>320970</v>
      </c>
      <c r="D60" s="40">
        <f t="shared" si="3"/>
        <v>357396</v>
      </c>
      <c r="E60" s="40">
        <f t="shared" si="3"/>
        <v>374056</v>
      </c>
      <c r="F60" s="40">
        <f t="shared" si="3"/>
        <v>388440</v>
      </c>
      <c r="G60" s="40">
        <f t="shared" si="3"/>
        <v>466516</v>
      </c>
      <c r="H60" s="40">
        <f t="shared" si="3"/>
        <v>708146</v>
      </c>
      <c r="I60" s="40">
        <f t="shared" si="3"/>
        <v>636606</v>
      </c>
      <c r="J60" s="40">
        <f t="shared" si="3"/>
        <v>677409</v>
      </c>
      <c r="K60" s="40">
        <f t="shared" si="3"/>
        <v>654474</v>
      </c>
      <c r="L60" s="40">
        <f t="shared" si="3"/>
        <v>699430</v>
      </c>
      <c r="M60" s="40">
        <f t="shared" si="3"/>
        <v>696150</v>
      </c>
      <c r="N60" s="40">
        <f t="shared" si="3"/>
        <v>654992</v>
      </c>
      <c r="O60" s="40">
        <f t="shared" si="3"/>
        <v>560860</v>
      </c>
      <c r="P60" s="40">
        <f t="shared" si="3"/>
        <v>503869</v>
      </c>
      <c r="Q60" s="40">
        <f t="shared" si="3"/>
        <v>581637</v>
      </c>
    </row>
    <row r="61" spans="1:18" ht="11.45" customHeight="1" x14ac:dyDescent="0.25">
      <c r="A61" s="23" t="s">
        <v>30</v>
      </c>
      <c r="B61" s="39">
        <v>51841</v>
      </c>
      <c r="C61" s="39">
        <v>23986</v>
      </c>
      <c r="D61" s="39">
        <v>74063</v>
      </c>
      <c r="E61" s="39">
        <v>41375</v>
      </c>
      <c r="F61" s="39">
        <v>57683</v>
      </c>
      <c r="G61" s="39">
        <v>135673</v>
      </c>
      <c r="H61" s="39">
        <v>280163</v>
      </c>
      <c r="I61" s="39">
        <v>170677</v>
      </c>
      <c r="J61" s="39">
        <v>198063</v>
      </c>
      <c r="K61" s="39">
        <v>181807</v>
      </c>
      <c r="L61" s="39">
        <v>167979</v>
      </c>
      <c r="M61" s="39">
        <v>107223</v>
      </c>
      <c r="N61" s="39">
        <v>85586</v>
      </c>
      <c r="O61" s="39">
        <v>67296</v>
      </c>
      <c r="P61" s="39">
        <v>73331</v>
      </c>
      <c r="Q61" s="39">
        <v>81401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1453967</v>
      </c>
      <c r="C62" s="38">
        <f t="shared" ref="C62:Q62" si="5">SUM(C63:C68)</f>
        <v>296981</v>
      </c>
      <c r="D62" s="38">
        <f t="shared" si="5"/>
        <v>283156</v>
      </c>
      <c r="E62" s="38">
        <f t="shared" si="5"/>
        <v>332216</v>
      </c>
      <c r="F62" s="38">
        <f t="shared" si="5"/>
        <v>330169</v>
      </c>
      <c r="G62" s="38">
        <f t="shared" si="5"/>
        <v>330007</v>
      </c>
      <c r="H62" s="38">
        <f t="shared" si="5"/>
        <v>427339</v>
      </c>
      <c r="I62" s="38">
        <f t="shared" si="5"/>
        <v>464927</v>
      </c>
      <c r="J62" s="38">
        <f t="shared" si="5"/>
        <v>478231</v>
      </c>
      <c r="K62" s="38">
        <f t="shared" si="5"/>
        <v>471552</v>
      </c>
      <c r="L62" s="38">
        <f t="shared" si="5"/>
        <v>530889</v>
      </c>
      <c r="M62" s="38">
        <f t="shared" si="5"/>
        <v>588682</v>
      </c>
      <c r="N62" s="38">
        <f t="shared" si="5"/>
        <v>568623</v>
      </c>
      <c r="O62" s="38">
        <f t="shared" si="5"/>
        <v>492922</v>
      </c>
      <c r="P62" s="38">
        <f t="shared" si="5"/>
        <v>429869</v>
      </c>
      <c r="Q62" s="38">
        <f t="shared" si="5"/>
        <v>499553</v>
      </c>
      <c r="R62" s="112"/>
    </row>
    <row r="63" spans="1:18" ht="11.45" customHeight="1" x14ac:dyDescent="0.25">
      <c r="A63" s="62" t="s">
        <v>59</v>
      </c>
      <c r="B63" s="42">
        <v>1283687</v>
      </c>
      <c r="C63" s="42">
        <v>291399</v>
      </c>
      <c r="D63" s="42">
        <v>283156</v>
      </c>
      <c r="E63" s="42">
        <v>332216</v>
      </c>
      <c r="F63" s="42">
        <v>330169</v>
      </c>
      <c r="G63" s="42">
        <v>330007</v>
      </c>
      <c r="H63" s="42">
        <v>336765</v>
      </c>
      <c r="I63" s="42">
        <v>349169</v>
      </c>
      <c r="J63" s="42">
        <v>360564</v>
      </c>
      <c r="K63" s="42">
        <v>345819</v>
      </c>
      <c r="L63" s="42">
        <v>412254</v>
      </c>
      <c r="M63" s="42">
        <v>423039</v>
      </c>
      <c r="N63" s="42">
        <v>389366</v>
      </c>
      <c r="O63" s="42">
        <v>338168</v>
      </c>
      <c r="P63" s="42">
        <v>275487</v>
      </c>
      <c r="Q63" s="42">
        <v>324880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90574</v>
      </c>
      <c r="I64" s="42">
        <v>115758</v>
      </c>
      <c r="J64" s="42">
        <v>117667</v>
      </c>
      <c r="K64" s="42">
        <v>125733</v>
      </c>
      <c r="L64" s="42">
        <v>117923</v>
      </c>
      <c r="M64" s="42">
        <v>158297</v>
      </c>
      <c r="N64" s="42">
        <v>166668</v>
      </c>
      <c r="O64" s="42">
        <v>144227</v>
      </c>
      <c r="P64" s="42">
        <v>125377</v>
      </c>
      <c r="Q64" s="42">
        <v>134804</v>
      </c>
      <c r="R64" s="112"/>
    </row>
    <row r="65" spans="1:18" ht="11.45" customHeight="1" x14ac:dyDescent="0.25">
      <c r="A65" s="62" t="s">
        <v>57</v>
      </c>
      <c r="B65" s="42">
        <v>170280</v>
      </c>
      <c r="C65" s="42">
        <v>5582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690</v>
      </c>
      <c r="M65" s="42">
        <v>6422</v>
      </c>
      <c r="N65" s="42">
        <v>8430</v>
      </c>
      <c r="O65" s="42">
        <v>2079</v>
      </c>
      <c r="P65" s="42">
        <v>997</v>
      </c>
      <c r="Q65" s="42">
        <v>362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22</v>
      </c>
      <c r="M66" s="42">
        <v>383</v>
      </c>
      <c r="N66" s="42">
        <v>547</v>
      </c>
      <c r="O66" s="42">
        <v>523</v>
      </c>
      <c r="P66" s="42">
        <v>3236</v>
      </c>
      <c r="Q66" s="42">
        <v>678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2878</v>
      </c>
      <c r="O67" s="42">
        <v>5365</v>
      </c>
      <c r="P67" s="42">
        <v>21217</v>
      </c>
      <c r="Q67" s="42">
        <v>35399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541</v>
      </c>
      <c r="N68" s="42">
        <v>734</v>
      </c>
      <c r="O68" s="42">
        <v>2560</v>
      </c>
      <c r="P68" s="42">
        <v>3555</v>
      </c>
      <c r="Q68" s="42">
        <v>3430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68</v>
      </c>
      <c r="C69" s="38">
        <f t="shared" ref="C69:Q69" si="7">SUM(C70:C74)</f>
        <v>3</v>
      </c>
      <c r="D69" s="38">
        <f t="shared" si="7"/>
        <v>177</v>
      </c>
      <c r="E69" s="38">
        <f t="shared" si="7"/>
        <v>465</v>
      </c>
      <c r="F69" s="38">
        <f t="shared" si="7"/>
        <v>588</v>
      </c>
      <c r="G69" s="38">
        <f t="shared" si="7"/>
        <v>836</v>
      </c>
      <c r="H69" s="38">
        <f t="shared" si="7"/>
        <v>644</v>
      </c>
      <c r="I69" s="38">
        <f t="shared" si="7"/>
        <v>1002</v>
      </c>
      <c r="J69" s="38">
        <f t="shared" si="7"/>
        <v>1115</v>
      </c>
      <c r="K69" s="38">
        <f t="shared" si="7"/>
        <v>1115</v>
      </c>
      <c r="L69" s="38">
        <f t="shared" si="7"/>
        <v>562</v>
      </c>
      <c r="M69" s="38">
        <f t="shared" si="7"/>
        <v>245</v>
      </c>
      <c r="N69" s="38">
        <f t="shared" si="7"/>
        <v>783</v>
      </c>
      <c r="O69" s="38">
        <f t="shared" si="7"/>
        <v>642</v>
      </c>
      <c r="P69" s="38">
        <f t="shared" si="7"/>
        <v>669</v>
      </c>
      <c r="Q69" s="38">
        <f t="shared" si="7"/>
        <v>683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1</v>
      </c>
      <c r="E70" s="37">
        <v>3</v>
      </c>
      <c r="F70" s="37">
        <v>0</v>
      </c>
      <c r="G70" s="37">
        <v>2</v>
      </c>
      <c r="H70" s="37">
        <v>1</v>
      </c>
      <c r="I70" s="37">
        <v>2</v>
      </c>
      <c r="J70" s="37">
        <v>0</v>
      </c>
      <c r="K70" s="37">
        <v>1</v>
      </c>
      <c r="L70" s="37">
        <v>3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0</v>
      </c>
      <c r="D71" s="37">
        <v>167</v>
      </c>
      <c r="E71" s="37">
        <v>462</v>
      </c>
      <c r="F71" s="37">
        <v>584</v>
      </c>
      <c r="G71" s="37">
        <v>798</v>
      </c>
      <c r="H71" s="37">
        <v>611</v>
      </c>
      <c r="I71" s="37">
        <v>982</v>
      </c>
      <c r="J71" s="37">
        <v>1068</v>
      </c>
      <c r="K71" s="37">
        <v>975</v>
      </c>
      <c r="L71" s="37">
        <v>442</v>
      </c>
      <c r="M71" s="37">
        <v>0</v>
      </c>
      <c r="N71" s="37">
        <v>584</v>
      </c>
      <c r="O71" s="37">
        <v>562</v>
      </c>
      <c r="P71" s="37">
        <v>622</v>
      </c>
      <c r="Q71" s="37">
        <v>561</v>
      </c>
      <c r="R71" s="112"/>
    </row>
    <row r="72" spans="1:18" ht="11.45" customHeight="1" x14ac:dyDescent="0.25">
      <c r="A72" s="62" t="s">
        <v>57</v>
      </c>
      <c r="B72" s="37">
        <v>65</v>
      </c>
      <c r="C72" s="37">
        <v>0</v>
      </c>
      <c r="D72" s="37">
        <v>0</v>
      </c>
      <c r="E72" s="37">
        <v>0</v>
      </c>
      <c r="F72" s="37">
        <v>0</v>
      </c>
      <c r="G72" s="37">
        <v>30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3</v>
      </c>
      <c r="C73" s="37">
        <v>3</v>
      </c>
      <c r="D73" s="37">
        <v>9</v>
      </c>
      <c r="E73" s="37">
        <v>0</v>
      </c>
      <c r="F73" s="37">
        <v>0</v>
      </c>
      <c r="G73" s="37">
        <v>4</v>
      </c>
      <c r="H73" s="37">
        <v>31</v>
      </c>
      <c r="I73" s="37">
        <v>18</v>
      </c>
      <c r="J73" s="37">
        <v>47</v>
      </c>
      <c r="K73" s="37">
        <v>129</v>
      </c>
      <c r="L73" s="37">
        <v>84</v>
      </c>
      <c r="M73" s="37">
        <v>245</v>
      </c>
      <c r="N73" s="37">
        <v>198</v>
      </c>
      <c r="O73" s="37">
        <v>80</v>
      </c>
      <c r="P73" s="37">
        <v>47</v>
      </c>
      <c r="Q73" s="37">
        <v>122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4</v>
      </c>
      <c r="G74" s="37">
        <v>2</v>
      </c>
      <c r="H74" s="37">
        <v>1</v>
      </c>
      <c r="I74" s="37">
        <v>0</v>
      </c>
      <c r="J74" s="37">
        <v>0</v>
      </c>
      <c r="K74" s="37">
        <v>10</v>
      </c>
      <c r="L74" s="37">
        <v>33</v>
      </c>
      <c r="M74" s="37">
        <v>0</v>
      </c>
      <c r="N74" s="37">
        <v>1</v>
      </c>
      <c r="O74" s="37">
        <v>0</v>
      </c>
      <c r="P74" s="37">
        <v>0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21437</v>
      </c>
      <c r="C75" s="40">
        <f t="shared" ref="C75:Q75" si="9">C76+C82</f>
        <v>10893</v>
      </c>
      <c r="D75" s="40">
        <f t="shared" si="9"/>
        <v>29870</v>
      </c>
      <c r="E75" s="40">
        <f t="shared" si="9"/>
        <v>44603</v>
      </c>
      <c r="F75" s="40">
        <f t="shared" si="9"/>
        <v>51995.722369933646</v>
      </c>
      <c r="G75" s="40">
        <f t="shared" si="9"/>
        <v>69980</v>
      </c>
      <c r="H75" s="40">
        <f t="shared" si="9"/>
        <v>60309</v>
      </c>
      <c r="I75" s="40">
        <f t="shared" si="9"/>
        <v>67642</v>
      </c>
      <c r="J75" s="40">
        <f t="shared" si="9"/>
        <v>83886</v>
      </c>
      <c r="K75" s="40">
        <f t="shared" si="9"/>
        <v>92174</v>
      </c>
      <c r="L75" s="40">
        <f t="shared" si="9"/>
        <v>60016</v>
      </c>
      <c r="M75" s="40">
        <f t="shared" si="9"/>
        <v>65448</v>
      </c>
      <c r="N75" s="40">
        <f t="shared" si="9"/>
        <v>68397</v>
      </c>
      <c r="O75" s="40">
        <f t="shared" si="9"/>
        <v>65082</v>
      </c>
      <c r="P75" s="40">
        <f t="shared" si="9"/>
        <v>65247</v>
      </c>
      <c r="Q75" s="40">
        <f t="shared" si="9"/>
        <v>69662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21437</v>
      </c>
      <c r="C76" s="39">
        <f t="shared" ref="C76:Q76" si="11">SUM(C77:C81)</f>
        <v>10893</v>
      </c>
      <c r="D76" s="39">
        <f t="shared" si="11"/>
        <v>28015</v>
      </c>
      <c r="E76" s="39">
        <f t="shared" si="11"/>
        <v>39609</v>
      </c>
      <c r="F76" s="39">
        <f t="shared" si="11"/>
        <v>47385</v>
      </c>
      <c r="G76" s="39">
        <f t="shared" si="11"/>
        <v>64169</v>
      </c>
      <c r="H76" s="39">
        <f t="shared" si="11"/>
        <v>53864</v>
      </c>
      <c r="I76" s="39">
        <f t="shared" si="11"/>
        <v>57327</v>
      </c>
      <c r="J76" s="39">
        <f t="shared" si="11"/>
        <v>75075</v>
      </c>
      <c r="K76" s="39">
        <f t="shared" si="11"/>
        <v>80736</v>
      </c>
      <c r="L76" s="39">
        <f t="shared" si="11"/>
        <v>51285</v>
      </c>
      <c r="M76" s="39">
        <f t="shared" si="11"/>
        <v>57764</v>
      </c>
      <c r="N76" s="39">
        <f t="shared" si="11"/>
        <v>58721</v>
      </c>
      <c r="O76" s="39">
        <f t="shared" si="11"/>
        <v>54767</v>
      </c>
      <c r="P76" s="39">
        <f t="shared" si="11"/>
        <v>54048</v>
      </c>
      <c r="Q76" s="39">
        <f t="shared" si="11"/>
        <v>59859</v>
      </c>
      <c r="R76" s="112"/>
    </row>
    <row r="77" spans="1:18" ht="11.45" customHeight="1" x14ac:dyDescent="0.25">
      <c r="A77" s="62" t="s">
        <v>59</v>
      </c>
      <c r="B77" s="42">
        <v>9030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1264</v>
      </c>
      <c r="L77" s="42">
        <v>2777</v>
      </c>
      <c r="M77" s="42">
        <v>2685</v>
      </c>
      <c r="N77" s="42">
        <v>2636</v>
      </c>
      <c r="O77" s="42">
        <v>1424</v>
      </c>
      <c r="P77" s="42">
        <v>2540</v>
      </c>
      <c r="Q77" s="42">
        <v>2685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10771</v>
      </c>
      <c r="D78" s="42">
        <v>28015</v>
      </c>
      <c r="E78" s="42">
        <v>39609</v>
      </c>
      <c r="F78" s="42">
        <v>47366</v>
      </c>
      <c r="G78" s="42">
        <v>64169</v>
      </c>
      <c r="H78" s="42">
        <v>53864</v>
      </c>
      <c r="I78" s="42">
        <v>57116</v>
      </c>
      <c r="J78" s="42">
        <v>75075</v>
      </c>
      <c r="K78" s="42">
        <v>79143</v>
      </c>
      <c r="L78" s="42">
        <v>48003</v>
      </c>
      <c r="M78" s="42">
        <v>54457</v>
      </c>
      <c r="N78" s="42">
        <v>54774</v>
      </c>
      <c r="O78" s="42">
        <v>52320</v>
      </c>
      <c r="P78" s="42">
        <v>49678</v>
      </c>
      <c r="Q78" s="42">
        <v>55958</v>
      </c>
      <c r="R78" s="112"/>
    </row>
    <row r="79" spans="1:18" ht="11.45" customHeight="1" x14ac:dyDescent="0.25">
      <c r="A79" s="62" t="s">
        <v>57</v>
      </c>
      <c r="B79" s="42">
        <v>12407</v>
      </c>
      <c r="C79" s="42">
        <v>122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11</v>
      </c>
      <c r="L79" s="42">
        <v>149</v>
      </c>
      <c r="M79" s="42">
        <v>208</v>
      </c>
      <c r="N79" s="42">
        <v>620</v>
      </c>
      <c r="O79" s="42">
        <v>487</v>
      </c>
      <c r="P79" s="42">
        <v>801</v>
      </c>
      <c r="Q79" s="42">
        <v>663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19</v>
      </c>
      <c r="G80" s="42">
        <v>0</v>
      </c>
      <c r="H80" s="42">
        <v>0</v>
      </c>
      <c r="I80" s="42">
        <v>211</v>
      </c>
      <c r="J80" s="42">
        <v>0</v>
      </c>
      <c r="K80" s="42">
        <v>318</v>
      </c>
      <c r="L80" s="42">
        <v>336</v>
      </c>
      <c r="M80" s="42">
        <v>352</v>
      </c>
      <c r="N80" s="42">
        <v>397</v>
      </c>
      <c r="O80" s="42">
        <v>372</v>
      </c>
      <c r="P80" s="42">
        <v>429</v>
      </c>
      <c r="Q80" s="42">
        <v>285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20</v>
      </c>
      <c r="M81" s="42">
        <v>62</v>
      </c>
      <c r="N81" s="42">
        <v>294</v>
      </c>
      <c r="O81" s="42">
        <v>164</v>
      </c>
      <c r="P81" s="42">
        <v>600</v>
      </c>
      <c r="Q81" s="42">
        <v>268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1855</v>
      </c>
      <c r="E82" s="38">
        <f t="shared" si="13"/>
        <v>4994</v>
      </c>
      <c r="F82" s="38">
        <f t="shared" si="13"/>
        <v>4610.7223699336464</v>
      </c>
      <c r="G82" s="38">
        <f t="shared" si="13"/>
        <v>5811</v>
      </c>
      <c r="H82" s="38">
        <f t="shared" si="13"/>
        <v>6445</v>
      </c>
      <c r="I82" s="38">
        <f t="shared" si="13"/>
        <v>10315</v>
      </c>
      <c r="J82" s="38">
        <f t="shared" si="13"/>
        <v>8811</v>
      </c>
      <c r="K82" s="38">
        <f t="shared" si="13"/>
        <v>11438</v>
      </c>
      <c r="L82" s="38">
        <f t="shared" si="13"/>
        <v>8731</v>
      </c>
      <c r="M82" s="38">
        <f t="shared" si="13"/>
        <v>7684</v>
      </c>
      <c r="N82" s="38">
        <f t="shared" si="13"/>
        <v>9676</v>
      </c>
      <c r="O82" s="38">
        <f t="shared" si="13"/>
        <v>10315</v>
      </c>
      <c r="P82" s="38">
        <f t="shared" si="13"/>
        <v>11199</v>
      </c>
      <c r="Q82" s="38">
        <f t="shared" si="13"/>
        <v>9803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1855</v>
      </c>
      <c r="E83" s="37">
        <v>4994</v>
      </c>
      <c r="F83" s="37">
        <v>4609</v>
      </c>
      <c r="G83" s="37">
        <v>5801</v>
      </c>
      <c r="H83" s="37">
        <v>6398</v>
      </c>
      <c r="I83" s="37">
        <v>10182</v>
      </c>
      <c r="J83" s="37">
        <v>8453</v>
      </c>
      <c r="K83" s="37">
        <v>10992</v>
      </c>
      <c r="L83" s="37">
        <v>7310</v>
      </c>
      <c r="M83" s="37">
        <v>6032</v>
      </c>
      <c r="N83" s="37">
        <v>7609</v>
      </c>
      <c r="O83" s="37">
        <v>7288</v>
      </c>
      <c r="P83" s="37">
        <v>7604</v>
      </c>
      <c r="Q83" s="37">
        <v>6186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1.7223699336464051</v>
      </c>
      <c r="G84" s="36">
        <v>10</v>
      </c>
      <c r="H84" s="36">
        <v>47</v>
      </c>
      <c r="I84" s="36">
        <v>133</v>
      </c>
      <c r="J84" s="36">
        <v>358</v>
      </c>
      <c r="K84" s="36">
        <v>446</v>
      </c>
      <c r="L84" s="36">
        <v>1421</v>
      </c>
      <c r="M84" s="36">
        <v>1652</v>
      </c>
      <c r="N84" s="36">
        <v>2067</v>
      </c>
      <c r="O84" s="36">
        <v>3027</v>
      </c>
      <c r="P84" s="36">
        <v>3595</v>
      </c>
      <c r="Q84" s="36">
        <v>3617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3.9915776124817768</v>
      </c>
      <c r="C90" s="22">
        <v>3.9855006365825396</v>
      </c>
      <c r="D90" s="22">
        <v>3.9466311622334889</v>
      </c>
      <c r="E90" s="22">
        <v>3.9305410586463267</v>
      </c>
      <c r="F90" s="22">
        <v>3.9061373502759569</v>
      </c>
      <c r="G90" s="22">
        <v>3.8447557445498521</v>
      </c>
      <c r="H90" s="22">
        <v>3.7146853146550631</v>
      </c>
      <c r="I90" s="22">
        <v>3.6460883388828367</v>
      </c>
      <c r="J90" s="22">
        <v>3.5580712334798328</v>
      </c>
      <c r="K90" s="22">
        <v>3.4675467858808204</v>
      </c>
      <c r="L90" s="22">
        <v>3.3816956171537971</v>
      </c>
      <c r="M90" s="22">
        <v>3.3218902770571557</v>
      </c>
      <c r="N90" s="22">
        <v>3.2663870068095266</v>
      </c>
      <c r="O90" s="22">
        <v>3.2150630960376416</v>
      </c>
      <c r="P90" s="22">
        <v>3.1600973581120555</v>
      </c>
      <c r="Q90" s="22">
        <v>3.0945821809918193</v>
      </c>
    </row>
    <row r="91" spans="1:18" ht="11.45" customHeight="1" x14ac:dyDescent="0.25">
      <c r="A91" s="19" t="s">
        <v>29</v>
      </c>
      <c r="B91" s="21">
        <v>6.4095562728076612</v>
      </c>
      <c r="C91" s="21">
        <v>6.2555902608054046</v>
      </c>
      <c r="D91" s="21">
        <v>6.1904057962054919</v>
      </c>
      <c r="E91" s="21">
        <v>6.1292766296153767</v>
      </c>
      <c r="F91" s="21">
        <v>6.0682840357304055</v>
      </c>
      <c r="G91" s="21">
        <v>6.0147052696983927</v>
      </c>
      <c r="H91" s="21">
        <v>5.9460081598228864</v>
      </c>
      <c r="I91" s="21">
        <v>5.8801051085820353</v>
      </c>
      <c r="J91" s="21">
        <v>5.8216368463592207</v>
      </c>
      <c r="K91" s="21">
        <v>5.7584602805498779</v>
      </c>
      <c r="L91" s="21">
        <v>5.6667200499480863</v>
      </c>
      <c r="M91" s="21">
        <v>5.5532432187053242</v>
      </c>
      <c r="N91" s="21">
        <v>5.4342743384628269</v>
      </c>
      <c r="O91" s="21">
        <v>5.3210712185744091</v>
      </c>
      <c r="P91" s="21">
        <v>5.2155270516987393</v>
      </c>
      <c r="Q91" s="21">
        <v>5.0867369782543737</v>
      </c>
    </row>
    <row r="92" spans="1:18" ht="11.45" customHeight="1" x14ac:dyDescent="0.25">
      <c r="A92" s="62" t="s">
        <v>59</v>
      </c>
      <c r="B92" s="70">
        <v>6.6526293541362955</v>
      </c>
      <c r="C92" s="70">
        <v>6.5273779408324577</v>
      </c>
      <c r="D92" s="70">
        <v>6.4797229841351607</v>
      </c>
      <c r="E92" s="70">
        <v>6.434204302830179</v>
      </c>
      <c r="F92" s="70">
        <v>6.3868459314076329</v>
      </c>
      <c r="G92" s="70">
        <v>6.346658393863958</v>
      </c>
      <c r="H92" s="70">
        <v>6.2926150763695121</v>
      </c>
      <c r="I92" s="70">
        <v>6.2357234891948679</v>
      </c>
      <c r="J92" s="70">
        <v>6.1776718881931592</v>
      </c>
      <c r="K92" s="70">
        <v>6.1102129219616117</v>
      </c>
      <c r="L92" s="70">
        <v>6.0032712792834504</v>
      </c>
      <c r="M92" s="70">
        <v>5.8907598751768413</v>
      </c>
      <c r="N92" s="70">
        <v>5.7745160745417881</v>
      </c>
      <c r="O92" s="70">
        <v>5.6606537915020576</v>
      </c>
      <c r="P92" s="70">
        <v>5.5650896085296466</v>
      </c>
      <c r="Q92" s="70">
        <v>5.4529514984818626</v>
      </c>
    </row>
    <row r="93" spans="1:18" ht="11.45" customHeight="1" x14ac:dyDescent="0.25">
      <c r="A93" s="62" t="s">
        <v>58</v>
      </c>
      <c r="B93" s="70">
        <v>5.2517416967615063</v>
      </c>
      <c r="C93" s="70">
        <v>4.9972364882503086</v>
      </c>
      <c r="D93" s="70">
        <v>4.9147989408722426</v>
      </c>
      <c r="E93" s="70">
        <v>4.8531495048851214</v>
      </c>
      <c r="F93" s="70">
        <v>4.8001693767770774</v>
      </c>
      <c r="G93" s="70">
        <v>4.7557162792584462</v>
      </c>
      <c r="H93" s="70">
        <v>4.694156147263044</v>
      </c>
      <c r="I93" s="70">
        <v>4.6545805652053849</v>
      </c>
      <c r="J93" s="70">
        <v>4.6191208456426711</v>
      </c>
      <c r="K93" s="70">
        <v>4.5984122350989649</v>
      </c>
      <c r="L93" s="70">
        <v>4.5713929460753713</v>
      </c>
      <c r="M93" s="70">
        <v>4.4676951537683385</v>
      </c>
      <c r="N93" s="70">
        <v>4.3566428503479431</v>
      </c>
      <c r="O93" s="70">
        <v>4.2481752494053548</v>
      </c>
      <c r="P93" s="70">
        <v>4.1316948261907767</v>
      </c>
      <c r="Q93" s="70">
        <v>3.9889208183001807</v>
      </c>
    </row>
    <row r="94" spans="1:18" ht="11.45" customHeight="1" x14ac:dyDescent="0.25">
      <c r="A94" s="62" t="s">
        <v>57</v>
      </c>
      <c r="B94" s="70">
        <v>5.8273007989359673</v>
      </c>
      <c r="C94" s="70">
        <v>5.8286141270160989</v>
      </c>
      <c r="D94" s="70">
        <v>5.8429006846838272</v>
      </c>
      <c r="E94" s="70">
        <v>5.8569391081084987</v>
      </c>
      <c r="F94" s="70">
        <v>5.870927540065586</v>
      </c>
      <c r="G94" s="70">
        <v>5.8848644918554163</v>
      </c>
      <c r="H94" s="70">
        <v>5.8987457047067213</v>
      </c>
      <c r="I94" s="70">
        <v>5.9125689781492019</v>
      </c>
      <c r="J94" s="70">
        <v>5.9263279207827626</v>
      </c>
      <c r="K94" s="70">
        <v>5.9400199047455251</v>
      </c>
      <c r="L94" s="70">
        <v>5.9502004989045965</v>
      </c>
      <c r="M94" s="70">
        <v>5.921145271339757</v>
      </c>
      <c r="N94" s="70">
        <v>5.8762670727419124</v>
      </c>
      <c r="O94" s="70">
        <v>5.8719440498210798</v>
      </c>
      <c r="P94" s="70">
        <v>5.8685840358572667</v>
      </c>
      <c r="Q94" s="70">
        <v>5.8541315251379871</v>
      </c>
    </row>
    <row r="95" spans="1:18" ht="11.45" customHeight="1" x14ac:dyDescent="0.25">
      <c r="A95" s="62" t="s">
        <v>56</v>
      </c>
      <c r="B95" s="70" t="s">
        <v>181</v>
      </c>
      <c r="C95" s="70" t="s">
        <v>181</v>
      </c>
      <c r="D95" s="70" t="s">
        <v>181</v>
      </c>
      <c r="E95" s="70" t="s">
        <v>181</v>
      </c>
      <c r="F95" s="70" t="s">
        <v>181</v>
      </c>
      <c r="G95" s="70" t="s">
        <v>181</v>
      </c>
      <c r="H95" s="70" t="s">
        <v>181</v>
      </c>
      <c r="I95" s="70" t="s">
        <v>181</v>
      </c>
      <c r="J95" s="70" t="s">
        <v>181</v>
      </c>
      <c r="K95" s="70" t="s">
        <v>181</v>
      </c>
      <c r="L95" s="70">
        <v>6.421226263419392</v>
      </c>
      <c r="M95" s="70">
        <v>6.3772510901831172</v>
      </c>
      <c r="N95" s="70">
        <v>6.1223856150492058</v>
      </c>
      <c r="O95" s="70">
        <v>5.5673735687818748</v>
      </c>
      <c r="P95" s="70">
        <v>4.5630895523535182</v>
      </c>
      <c r="Q95" s="70">
        <v>4.5298120773459623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>
        <v>2.2800088005881936</v>
      </c>
      <c r="O96" s="70">
        <v>2.353714689586405</v>
      </c>
      <c r="P96" s="70">
        <v>3.1426973853731486</v>
      </c>
      <c r="Q96" s="70">
        <v>2.8719894962874815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 t="s">
        <v>181</v>
      </c>
      <c r="K97" s="70" t="s">
        <v>181</v>
      </c>
      <c r="L97" s="70">
        <v>2.2847426618205735</v>
      </c>
      <c r="M97" s="70">
        <v>2.2634871684951636</v>
      </c>
      <c r="N97" s="70">
        <v>2.2542968476645768</v>
      </c>
      <c r="O97" s="70">
        <v>2.2331302990152855</v>
      </c>
      <c r="P97" s="70">
        <v>2.2174190987830658</v>
      </c>
      <c r="Q97" s="70">
        <v>2.2060903205605311</v>
      </c>
    </row>
    <row r="98" spans="1:17" ht="11.45" customHeight="1" x14ac:dyDescent="0.25">
      <c r="A98" s="19" t="s">
        <v>28</v>
      </c>
      <c r="B98" s="21">
        <v>55.467933833781622</v>
      </c>
      <c r="C98" s="21">
        <v>54.518775509397692</v>
      </c>
      <c r="D98" s="21">
        <v>54.191809248898338</v>
      </c>
      <c r="E98" s="21">
        <v>53.761927867255423</v>
      </c>
      <c r="F98" s="21">
        <v>53.248670747568006</v>
      </c>
      <c r="G98" s="21">
        <v>52.5074864155713</v>
      </c>
      <c r="H98" s="21">
        <v>51.961032690014846</v>
      </c>
      <c r="I98" s="21">
        <v>51.116037657830965</v>
      </c>
      <c r="J98" s="21">
        <v>50.358707082934743</v>
      </c>
      <c r="K98" s="21">
        <v>49.50751675074055</v>
      </c>
      <c r="L98" s="21">
        <v>49.3361347400675</v>
      </c>
      <c r="M98" s="21">
        <v>48.881580401463907</v>
      </c>
      <c r="N98" s="21">
        <v>47.940161327365779</v>
      </c>
      <c r="O98" s="21">
        <v>47.350484446870958</v>
      </c>
      <c r="P98" s="21">
        <v>46.911347781585569</v>
      </c>
      <c r="Q98" s="21">
        <v>46.37637976581221</v>
      </c>
    </row>
    <row r="99" spans="1:17" ht="11.45" customHeight="1" x14ac:dyDescent="0.25">
      <c r="A99" s="62" t="s">
        <v>59</v>
      </c>
      <c r="B99" s="20">
        <v>16.914499697415149</v>
      </c>
      <c r="C99" s="20">
        <v>16.384383905068756</v>
      </c>
      <c r="D99" s="20">
        <v>16.018778598991279</v>
      </c>
      <c r="E99" s="20">
        <v>15.771195523522888</v>
      </c>
      <c r="F99" s="20">
        <v>15.759677250987165</v>
      </c>
      <c r="G99" s="20">
        <v>15.67982858919582</v>
      </c>
      <c r="H99" s="20">
        <v>15.650696358113631</v>
      </c>
      <c r="I99" s="20">
        <v>15.551434314563682</v>
      </c>
      <c r="J99" s="20">
        <v>15.590312900350092</v>
      </c>
      <c r="K99" s="20">
        <v>15.52257169301201</v>
      </c>
      <c r="L99" s="20">
        <v>15.235927544851059</v>
      </c>
      <c r="M99" s="20">
        <v>15.018510414248075</v>
      </c>
      <c r="N99" s="20">
        <v>14.017453640648963</v>
      </c>
      <c r="O99" s="20">
        <v>13.773434861624059</v>
      </c>
      <c r="P99" s="20">
        <v>13.733042345203861</v>
      </c>
      <c r="Q99" s="20">
        <v>13.698914451392518</v>
      </c>
    </row>
    <row r="100" spans="1:17" ht="11.45" customHeight="1" x14ac:dyDescent="0.25">
      <c r="A100" s="62" t="s">
        <v>58</v>
      </c>
      <c r="B100" s="20">
        <v>55.884457951791198</v>
      </c>
      <c r="C100" s="20">
        <v>54.900388112759714</v>
      </c>
      <c r="D100" s="20">
        <v>54.580233818013625</v>
      </c>
      <c r="E100" s="20">
        <v>54.121773014697581</v>
      </c>
      <c r="F100" s="20">
        <v>53.601796324587824</v>
      </c>
      <c r="G100" s="20">
        <v>52.90286169383662</v>
      </c>
      <c r="H100" s="20">
        <v>52.363448130487761</v>
      </c>
      <c r="I100" s="20">
        <v>51.514823719647183</v>
      </c>
      <c r="J100" s="20">
        <v>50.756543185040641</v>
      </c>
      <c r="K100" s="20">
        <v>50.022126210495834</v>
      </c>
      <c r="L100" s="20">
        <v>50.00287717980315</v>
      </c>
      <c r="M100" s="20">
        <v>49.777579779640924</v>
      </c>
      <c r="N100" s="20">
        <v>48.969262494493464</v>
      </c>
      <c r="O100" s="20">
        <v>48.400290783206472</v>
      </c>
      <c r="P100" s="20">
        <v>48.011115955184572</v>
      </c>
      <c r="Q100" s="20">
        <v>47.590729196002229</v>
      </c>
    </row>
    <row r="101" spans="1:17" ht="11.45" customHeight="1" x14ac:dyDescent="0.25">
      <c r="A101" s="62" t="s">
        <v>57</v>
      </c>
      <c r="B101" s="20">
        <v>41.064608281311877</v>
      </c>
      <c r="C101" s="20">
        <v>41.167269802015156</v>
      </c>
      <c r="D101" s="20">
        <v>41.270187976520191</v>
      </c>
      <c r="E101" s="20">
        <v>41.373363446461482</v>
      </c>
      <c r="F101" s="20">
        <v>41.476796855077644</v>
      </c>
      <c r="G101" s="20">
        <v>41.053814227834266</v>
      </c>
      <c r="H101" s="20">
        <v>41.040041231387882</v>
      </c>
      <c r="I101" s="20">
        <v>41.062604717735688</v>
      </c>
      <c r="J101" s="20">
        <v>41.15876246553092</v>
      </c>
      <c r="K101" s="20">
        <v>41.212579622846128</v>
      </c>
      <c r="L101" s="20">
        <v>41.315611071903241</v>
      </c>
      <c r="M101" s="20">
        <v>41.387644366139007</v>
      </c>
      <c r="N101" s="20">
        <v>41.465934472143786</v>
      </c>
      <c r="O101" s="20">
        <v>41.560838355765007</v>
      </c>
      <c r="P101" s="20">
        <v>41.646620035145538</v>
      </c>
      <c r="Q101" s="20">
        <v>41.750736585233398</v>
      </c>
    </row>
    <row r="102" spans="1:17" ht="11.45" customHeight="1" x14ac:dyDescent="0.25">
      <c r="A102" s="62" t="s">
        <v>56</v>
      </c>
      <c r="B102" s="20">
        <v>42.775633626366549</v>
      </c>
      <c r="C102" s="20">
        <v>42.126790900637758</v>
      </c>
      <c r="D102" s="20">
        <v>41.355291775965398</v>
      </c>
      <c r="E102" s="20">
        <v>41.253858307322957</v>
      </c>
      <c r="F102" s="20">
        <v>41.233792701694725</v>
      </c>
      <c r="G102" s="20">
        <v>41.156161076205279</v>
      </c>
      <c r="H102" s="20">
        <v>40.602014101141911</v>
      </c>
      <c r="I102" s="20">
        <v>40.532716186810603</v>
      </c>
      <c r="J102" s="20">
        <v>40.220127696015474</v>
      </c>
      <c r="K102" s="20">
        <v>39.650244097080687</v>
      </c>
      <c r="L102" s="20">
        <v>39.477433061624318</v>
      </c>
      <c r="M102" s="20">
        <v>39.001986977096131</v>
      </c>
      <c r="N102" s="20">
        <v>38.703304498498554</v>
      </c>
      <c r="O102" s="20">
        <v>38.606320055225275</v>
      </c>
      <c r="P102" s="20">
        <v>38.595703854376538</v>
      </c>
      <c r="Q102" s="20">
        <v>38.37018570232734</v>
      </c>
    </row>
    <row r="103" spans="1:17" ht="11.45" customHeight="1" x14ac:dyDescent="0.25">
      <c r="A103" s="62" t="s">
        <v>55</v>
      </c>
      <c r="B103" s="20">
        <v>30.14756062794531</v>
      </c>
      <c r="C103" s="20">
        <v>30.22292952951517</v>
      </c>
      <c r="D103" s="20">
        <v>29.583461962158644</v>
      </c>
      <c r="E103" s="20">
        <v>29.540730217671992</v>
      </c>
      <c r="F103" s="20">
        <v>28.441452234943721</v>
      </c>
      <c r="G103" s="20">
        <v>28.337715490139963</v>
      </c>
      <c r="H103" s="20">
        <v>28.320354433640201</v>
      </c>
      <c r="I103" s="20">
        <v>28.391155319724305</v>
      </c>
      <c r="J103" s="20">
        <v>27.974115991575562</v>
      </c>
      <c r="K103" s="20">
        <v>27.104116025786745</v>
      </c>
      <c r="L103" s="20">
        <v>25.444025577534305</v>
      </c>
      <c r="M103" s="20">
        <v>25.252778699996018</v>
      </c>
      <c r="N103" s="20">
        <v>25.277941684756328</v>
      </c>
      <c r="O103" s="20">
        <v>23.095554755323697</v>
      </c>
      <c r="P103" s="20">
        <v>23.059486700997841</v>
      </c>
      <c r="Q103" s="20">
        <v>23.007116876742337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8.8723436105014102</v>
      </c>
      <c r="C105" s="102">
        <v>8.539590999593182</v>
      </c>
      <c r="D105" s="102">
        <v>8.4385962966353159</v>
      </c>
      <c r="E105" s="102">
        <v>8.3513907186958036</v>
      </c>
      <c r="F105" s="102">
        <v>8.2714261163151015</v>
      </c>
      <c r="G105" s="102">
        <v>8.1623581470808499</v>
      </c>
      <c r="H105" s="102">
        <v>8.0670944059469072</v>
      </c>
      <c r="I105" s="102">
        <v>7.9875487076032146</v>
      </c>
      <c r="J105" s="102">
        <v>7.8926733511514353</v>
      </c>
      <c r="K105" s="102">
        <v>7.7741203815193067</v>
      </c>
      <c r="L105" s="102">
        <v>7.6819968143850383</v>
      </c>
      <c r="M105" s="102">
        <v>7.6008410744801953</v>
      </c>
      <c r="N105" s="102">
        <v>7.5014489202347479</v>
      </c>
      <c r="O105" s="102">
        <v>7.3863122804521746</v>
      </c>
      <c r="P105" s="102">
        <v>7.2566893281736879</v>
      </c>
      <c r="Q105" s="102">
        <v>7.1088389993311214</v>
      </c>
    </row>
    <row r="106" spans="1:17" ht="11.45" customHeight="1" x14ac:dyDescent="0.25">
      <c r="A106" s="62" t="s">
        <v>59</v>
      </c>
      <c r="B106" s="70">
        <v>9.5185867717914636</v>
      </c>
      <c r="C106" s="70">
        <v>9.5423832387209409</v>
      </c>
      <c r="D106" s="70">
        <v>9.566239196817742</v>
      </c>
      <c r="E106" s="70">
        <v>9.5901547948097861</v>
      </c>
      <c r="F106" s="70">
        <v>9.6141301817968099</v>
      </c>
      <c r="G106" s="70">
        <v>9.6381655072513048</v>
      </c>
      <c r="H106" s="70">
        <v>9.662260921019433</v>
      </c>
      <c r="I106" s="70">
        <v>9.6864165733219796</v>
      </c>
      <c r="J106" s="70">
        <v>9.7106326147552853</v>
      </c>
      <c r="K106" s="70">
        <v>9.667473316180125</v>
      </c>
      <c r="L106" s="70">
        <v>9.5249993356549769</v>
      </c>
      <c r="M106" s="70">
        <v>9.3461020616227373</v>
      </c>
      <c r="N106" s="70">
        <v>9.1381064622342656</v>
      </c>
      <c r="O106" s="70">
        <v>8.9586090464225467</v>
      </c>
      <c r="P106" s="70">
        <v>8.6466469764048313</v>
      </c>
      <c r="Q106" s="70">
        <v>8.2953661350600214</v>
      </c>
    </row>
    <row r="107" spans="1:17" ht="11.45" customHeight="1" x14ac:dyDescent="0.25">
      <c r="A107" s="62" t="s">
        <v>58</v>
      </c>
      <c r="B107" s="70">
        <v>8.5526735329632846</v>
      </c>
      <c r="C107" s="70">
        <v>8.207661788535658</v>
      </c>
      <c r="D107" s="70">
        <v>8.122777116007768</v>
      </c>
      <c r="E107" s="70">
        <v>8.0552013257384285</v>
      </c>
      <c r="F107" s="70">
        <v>7.9956902657192659</v>
      </c>
      <c r="G107" s="70">
        <v>7.9140784167501828</v>
      </c>
      <c r="H107" s="70">
        <v>7.8261411038230762</v>
      </c>
      <c r="I107" s="70">
        <v>7.7521554113697322</v>
      </c>
      <c r="J107" s="70">
        <v>7.6591138550021585</v>
      </c>
      <c r="K107" s="70">
        <v>7.5420276136980284</v>
      </c>
      <c r="L107" s="70">
        <v>7.4555492263723053</v>
      </c>
      <c r="M107" s="70">
        <v>7.378468009220799</v>
      </c>
      <c r="N107" s="70">
        <v>7.2862735892984203</v>
      </c>
      <c r="O107" s="70">
        <v>7.1751301380702843</v>
      </c>
      <c r="P107" s="70">
        <v>7.0547081255837485</v>
      </c>
      <c r="Q107" s="70">
        <v>6.9155806614904636</v>
      </c>
    </row>
    <row r="108" spans="1:17" ht="11.45" customHeight="1" x14ac:dyDescent="0.25">
      <c r="A108" s="62" t="s">
        <v>57</v>
      </c>
      <c r="B108" s="70">
        <v>15.122680085428151</v>
      </c>
      <c r="C108" s="70">
        <v>15.142947526294115</v>
      </c>
      <c r="D108" s="70">
        <v>15.180722260664639</v>
      </c>
      <c r="E108" s="70">
        <v>15.218198570016694</v>
      </c>
      <c r="F108" s="70">
        <v>15.25550419061012</v>
      </c>
      <c r="G108" s="70">
        <v>15.29115863262806</v>
      </c>
      <c r="H108" s="70">
        <v>15.327776660287274</v>
      </c>
      <c r="I108" s="70">
        <v>15.365458181803598</v>
      </c>
      <c r="J108" s="70">
        <v>15.40384729080068</v>
      </c>
      <c r="K108" s="70">
        <v>15.440924083733417</v>
      </c>
      <c r="L108" s="70">
        <v>15.457541610054603</v>
      </c>
      <c r="M108" s="70">
        <v>15.467283166502449</v>
      </c>
      <c r="N108" s="70">
        <v>15.407681327716645</v>
      </c>
      <c r="O108" s="70">
        <v>15.359304219989269</v>
      </c>
      <c r="P108" s="70">
        <v>15.223789437138409</v>
      </c>
      <c r="Q108" s="70">
        <v>15.094711061938371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>
        <v>9.1144255250277073</v>
      </c>
      <c r="F109" s="70">
        <v>9.122535818927096</v>
      </c>
      <c r="G109" s="70">
        <v>9.1445869165801472</v>
      </c>
      <c r="H109" s="70">
        <v>9.1673410248947267</v>
      </c>
      <c r="I109" s="70">
        <v>8.9408703270959489</v>
      </c>
      <c r="J109" s="70">
        <v>8.9632225029136876</v>
      </c>
      <c r="K109" s="70">
        <v>8.5497725661716206</v>
      </c>
      <c r="L109" s="70">
        <v>8.2957084886436903</v>
      </c>
      <c r="M109" s="70">
        <v>8.1413026359186933</v>
      </c>
      <c r="N109" s="70">
        <v>7.8123584984059624</v>
      </c>
      <c r="O109" s="70">
        <v>7.6918885524954312</v>
      </c>
      <c r="P109" s="70">
        <v>7.5167888102382694</v>
      </c>
      <c r="Q109" s="70">
        <v>7.4633047151931207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 t="s">
        <v>181</v>
      </c>
      <c r="J110" s="70" t="s">
        <v>181</v>
      </c>
      <c r="K110" s="70" t="s">
        <v>181</v>
      </c>
      <c r="L110" s="70">
        <v>3.4271139927308605</v>
      </c>
      <c r="M110" s="70">
        <v>3.4120155184971512</v>
      </c>
      <c r="N110" s="70">
        <v>3.3772403112278178</v>
      </c>
      <c r="O110" s="70">
        <v>3.3672133196387639</v>
      </c>
      <c r="P110" s="70">
        <v>3.3324524411665877</v>
      </c>
      <c r="Q110" s="70">
        <v>3.3228226194413542</v>
      </c>
    </row>
    <row r="111" spans="1:17" ht="11.45" customHeight="1" x14ac:dyDescent="0.25">
      <c r="A111" s="19" t="s">
        <v>24</v>
      </c>
      <c r="B111" s="21">
        <v>39.025131747560941</v>
      </c>
      <c r="C111" s="21">
        <v>38.59019031266498</v>
      </c>
      <c r="D111" s="21">
        <v>38.394244832557796</v>
      </c>
      <c r="E111" s="21">
        <v>38.236280294766431</v>
      </c>
      <c r="F111" s="21">
        <v>38.107583197013483</v>
      </c>
      <c r="G111" s="21">
        <v>37.984764966397904</v>
      </c>
      <c r="H111" s="21">
        <v>37.844695639127146</v>
      </c>
      <c r="I111" s="21">
        <v>37.719506386380381</v>
      </c>
      <c r="J111" s="21">
        <v>37.517349255537056</v>
      </c>
      <c r="K111" s="21">
        <v>37.269005696866763</v>
      </c>
      <c r="L111" s="21">
        <v>37.109425200327706</v>
      </c>
      <c r="M111" s="21">
        <v>37.038012268366231</v>
      </c>
      <c r="N111" s="21">
        <v>36.901077224921565</v>
      </c>
      <c r="O111" s="21">
        <v>36.781860670148134</v>
      </c>
      <c r="P111" s="21">
        <v>36.635860724875883</v>
      </c>
      <c r="Q111" s="21">
        <v>36.522336715232797</v>
      </c>
    </row>
    <row r="112" spans="1:17" ht="11.45" customHeight="1" x14ac:dyDescent="0.25">
      <c r="A112" s="17" t="s">
        <v>23</v>
      </c>
      <c r="B112" s="20">
        <v>38.276794203798794</v>
      </c>
      <c r="C112" s="20">
        <v>37.962260563541683</v>
      </c>
      <c r="D112" s="20">
        <v>37.831681944994315</v>
      </c>
      <c r="E112" s="20">
        <v>37.715507261137653</v>
      </c>
      <c r="F112" s="20">
        <v>37.44040935510597</v>
      </c>
      <c r="G112" s="20">
        <v>37.321245852632245</v>
      </c>
      <c r="H112" s="20">
        <v>37.127653126880588</v>
      </c>
      <c r="I112" s="20">
        <v>37.05603366021051</v>
      </c>
      <c r="J112" s="20">
        <v>36.827744774989533</v>
      </c>
      <c r="K112" s="20">
        <v>36.647361924414497</v>
      </c>
      <c r="L112" s="20">
        <v>36.464655308443866</v>
      </c>
      <c r="M112" s="20">
        <v>36.405682170833408</v>
      </c>
      <c r="N112" s="20">
        <v>36.299603372948525</v>
      </c>
      <c r="O112" s="20">
        <v>36.169714269951974</v>
      </c>
      <c r="P112" s="20">
        <v>36.00868525366846</v>
      </c>
      <c r="Q112" s="20">
        <v>35.91508074791281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44.196766050804342</v>
      </c>
      <c r="D113" s="69">
        <v>43.1770269853249</v>
      </c>
      <c r="E113" s="69">
        <v>42.497867322808816</v>
      </c>
      <c r="F113" s="69">
        <v>42.011968939974366</v>
      </c>
      <c r="G113" s="69">
        <v>41.823571265307933</v>
      </c>
      <c r="H113" s="69">
        <v>41.695767204892526</v>
      </c>
      <c r="I113" s="69">
        <v>41.597606821658033</v>
      </c>
      <c r="J113" s="69">
        <v>41.468323485981593</v>
      </c>
      <c r="K113" s="69">
        <v>41.373957347662994</v>
      </c>
      <c r="L113" s="69">
        <v>41.151641584722363</v>
      </c>
      <c r="M113" s="69">
        <v>40.968496966431537</v>
      </c>
      <c r="N113" s="69">
        <v>40.780087596023229</v>
      </c>
      <c r="O113" s="69">
        <v>40.544170140796574</v>
      </c>
      <c r="P113" s="69">
        <v>40.295907222918011</v>
      </c>
      <c r="Q113" s="69">
        <v>40.057015759284496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1.1025087641100233</v>
      </c>
      <c r="C117" s="111">
        <f>IF(TrRoad_act!C86=0,"",TrRoad_ene!C62/TrRoad_tech!C90)</f>
        <v>1.0999978213713977</v>
      </c>
      <c r="D117" s="111">
        <f>IF(TrRoad_act!D86=0,"",TrRoad_ene!D62/TrRoad_tech!D90)</f>
        <v>1.1007889252607672</v>
      </c>
      <c r="E117" s="111">
        <f>IF(TrRoad_act!E86=0,"",TrRoad_ene!E62/TrRoad_tech!E90)</f>
        <v>1.0958270520428492</v>
      </c>
      <c r="F117" s="111">
        <f>IF(TrRoad_act!F86=0,"",TrRoad_ene!F62/TrRoad_tech!F90)</f>
        <v>1.0890625623202412</v>
      </c>
      <c r="G117" s="111">
        <f>IF(TrRoad_act!G86=0,"",TrRoad_ene!G62/TrRoad_tech!G90)</f>
        <v>1.0880252992418911</v>
      </c>
      <c r="H117" s="111">
        <f>IF(TrRoad_act!H86=0,"",TrRoad_ene!H62/TrRoad_tech!H90)</f>
        <v>1.0996487870661549</v>
      </c>
      <c r="I117" s="111">
        <f>IF(TrRoad_act!I86=0,"",TrRoad_ene!I62/TrRoad_tech!I90)</f>
        <v>1.1027196672947324</v>
      </c>
      <c r="J117" s="111">
        <f>IF(TrRoad_act!J86=0,"",TrRoad_ene!J62/TrRoad_tech!J90)</f>
        <v>1.1037941291802151</v>
      </c>
      <c r="K117" s="111">
        <f>IF(TrRoad_act!K86=0,"",TrRoad_ene!K62/TrRoad_tech!K90)</f>
        <v>1.1188813996995293</v>
      </c>
      <c r="L117" s="111">
        <f>IF(TrRoad_act!L86=0,"",TrRoad_ene!L62/TrRoad_tech!L90)</f>
        <v>1.1345394534009019</v>
      </c>
      <c r="M117" s="111">
        <f>IF(TrRoad_act!M86=0,"",TrRoad_ene!M62/TrRoad_tech!M90)</f>
        <v>1.1404943108006409</v>
      </c>
      <c r="N117" s="111">
        <f>IF(TrRoad_act!N86=0,"",TrRoad_ene!N62/TrRoad_tech!N90)</f>
        <v>1.1470892192824154</v>
      </c>
      <c r="O117" s="111">
        <f>IF(TrRoad_act!O86=0,"",TrRoad_ene!O62/TrRoad_tech!O90)</f>
        <v>1.1323045901070958</v>
      </c>
      <c r="P117" s="111">
        <f>IF(TrRoad_act!P86=0,"",TrRoad_ene!P62/TrRoad_tech!P90)</f>
        <v>1.1421103533583674</v>
      </c>
      <c r="Q117" s="111">
        <f>IF(TrRoad_act!Q86=0,"",TrRoad_ene!Q62/TrRoad_tech!Q90)</f>
        <v>1.1411273103006241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1.0228026343596601</v>
      </c>
      <c r="C118" s="107">
        <f>IF(TrRoad_act!C87=0,"",TrRoad_ene!C63/TrRoad_tech!C91)</f>
        <v>1.025698937471287</v>
      </c>
      <c r="D118" s="107">
        <f>IF(TrRoad_act!D87=0,"",TrRoad_ene!D63/TrRoad_tech!D91)</f>
        <v>1.0300909247076111</v>
      </c>
      <c r="E118" s="107">
        <f>IF(TrRoad_act!E87=0,"",TrRoad_ene!E63/TrRoad_tech!E91)</f>
        <v>1.0325759840211148</v>
      </c>
      <c r="F118" s="107">
        <f>IF(TrRoad_act!F87=0,"",TrRoad_ene!F63/TrRoad_tech!F91)</f>
        <v>1.0306628430183373</v>
      </c>
      <c r="G118" s="107">
        <f>IF(TrRoad_act!G87=0,"",TrRoad_ene!G63/TrRoad_tech!G91)</f>
        <v>1.0377200537046407</v>
      </c>
      <c r="H118" s="107">
        <f>IF(TrRoad_act!H87=0,"",TrRoad_ene!H63/TrRoad_tech!H91)</f>
        <v>1.0485133946210257</v>
      </c>
      <c r="I118" s="107">
        <f>IF(TrRoad_act!I87=0,"",TrRoad_ene!I63/TrRoad_tech!I91)</f>
        <v>1.0454148554829601</v>
      </c>
      <c r="J118" s="107">
        <f>IF(TrRoad_act!J87=0,"",TrRoad_ene!J63/TrRoad_tech!J91)</f>
        <v>1.0549305275284404</v>
      </c>
      <c r="K118" s="107">
        <f>IF(TrRoad_act!K87=0,"",TrRoad_ene!K63/TrRoad_tech!K91)</f>
        <v>1.0678088444911946</v>
      </c>
      <c r="L118" s="107">
        <f>IF(TrRoad_act!L87=0,"",TrRoad_ene!L63/TrRoad_tech!L91)</f>
        <v>1.0717222056047517</v>
      </c>
      <c r="M118" s="107">
        <f>IF(TrRoad_act!M87=0,"",TrRoad_ene!M63/TrRoad_tech!M91)</f>
        <v>1.077996241745206</v>
      </c>
      <c r="N118" s="107">
        <f>IF(TrRoad_act!N87=0,"",TrRoad_ene!N63/TrRoad_tech!N91)</f>
        <v>1.0895102492427469</v>
      </c>
      <c r="O118" s="107">
        <f>IF(TrRoad_act!O87=0,"",TrRoad_ene!O63/TrRoad_tech!O91)</f>
        <v>1.0782148413028907</v>
      </c>
      <c r="P118" s="107">
        <f>IF(TrRoad_act!P87=0,"",TrRoad_ene!P63/TrRoad_tech!P91)</f>
        <v>1.0746222595889081</v>
      </c>
      <c r="Q118" s="107">
        <f>IF(TrRoad_act!Q87=0,"",TrRoad_ene!Q63/TrRoad_tech!Q91)</f>
        <v>1.0827096220076151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1.01313217312203</v>
      </c>
      <c r="C119" s="108">
        <f>IF(TrRoad_act!C88=0,"",TrRoad_ene!C64/TrRoad_tech!C92)</f>
        <v>1.0217300793043729</v>
      </c>
      <c r="D119" s="108">
        <f>IF(TrRoad_act!D88=0,"",TrRoad_ene!D64/TrRoad_tech!D92)</f>
        <v>1.0261534707583595</v>
      </c>
      <c r="E119" s="108">
        <f>IF(TrRoad_act!E88=0,"",TrRoad_ene!E64/TrRoad_tech!E92)</f>
        <v>1.0382872499365932</v>
      </c>
      <c r="F119" s="108">
        <f>IF(TrRoad_act!F88=0,"",TrRoad_ene!F64/TrRoad_tech!F92)</f>
        <v>1.0352448223480308</v>
      </c>
      <c r="G119" s="108">
        <f>IF(TrRoad_act!G88=0,"",TrRoad_ene!G64/TrRoad_tech!G92)</f>
        <v>1.0396717692354505</v>
      </c>
      <c r="H119" s="108">
        <f>IF(TrRoad_act!H88=0,"",TrRoad_ene!H64/TrRoad_tech!H92)</f>
        <v>1.0457126524115008</v>
      </c>
      <c r="I119" s="108">
        <f>IF(TrRoad_act!I88=0,"",TrRoad_ene!I64/TrRoad_tech!I92)</f>
        <v>1.0510790079938175</v>
      </c>
      <c r="J119" s="108">
        <f>IF(TrRoad_act!J88=0,"",TrRoad_ene!J64/TrRoad_tech!J92)</f>
        <v>1.0493765183270114</v>
      </c>
      <c r="K119" s="108">
        <f>IF(TrRoad_act!K88=0,"",TrRoad_ene!K64/TrRoad_tech!K92)</f>
        <v>1.0564729923942378</v>
      </c>
      <c r="L119" s="108">
        <f>IF(TrRoad_act!L88=0,"",TrRoad_ene!L64/TrRoad_tech!L92)</f>
        <v>1.0541513357393428</v>
      </c>
      <c r="M119" s="108">
        <f>IF(TrRoad_act!M88=0,"",TrRoad_ene!M64/TrRoad_tech!M92)</f>
        <v>1.0593767566608938</v>
      </c>
      <c r="N119" s="108">
        <f>IF(TrRoad_act!N88=0,"",TrRoad_ene!N64/TrRoad_tech!N92)</f>
        <v>1.0771796586775713</v>
      </c>
      <c r="O119" s="108">
        <f>IF(TrRoad_act!O88=0,"",TrRoad_ene!O64/TrRoad_tech!O92)</f>
        <v>1.0565783455143993</v>
      </c>
      <c r="P119" s="108">
        <f>IF(TrRoad_act!P88=0,"",TrRoad_ene!P64/TrRoad_tech!P92)</f>
        <v>1.0660696804565424</v>
      </c>
      <c r="Q119" s="108">
        <f>IF(TrRoad_act!Q88=0,"",TrRoad_ene!Q64/TrRoad_tech!Q92)</f>
        <v>1.0697120692814053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1.1000000000067303</v>
      </c>
      <c r="C120" s="108">
        <f>IF(TrRoad_act!C89=0,"",TrRoad_ene!C65/TrRoad_tech!C93)</f>
        <v>1.1006050294633796</v>
      </c>
      <c r="D120" s="108">
        <f>IF(TrRoad_act!D89=0,"",TrRoad_ene!D65/TrRoad_tech!D93)</f>
        <v>1.1018008184105363</v>
      </c>
      <c r="E120" s="108">
        <f>IF(TrRoad_act!E89=0,"",TrRoad_ene!E65/TrRoad_tech!E93)</f>
        <v>1.1036362802414084</v>
      </c>
      <c r="F120" s="108">
        <f>IF(TrRoad_act!F89=0,"",TrRoad_ene!F65/TrRoad_tech!F93)</f>
        <v>1.1061503188410016</v>
      </c>
      <c r="G120" s="108">
        <f>IF(TrRoad_act!G89=0,"",TrRoad_ene!G65/TrRoad_tech!G93)</f>
        <v>1.1092568450002966</v>
      </c>
      <c r="H120" s="108">
        <f>IF(TrRoad_act!H89=0,"",TrRoad_ene!H65/TrRoad_tech!H93)</f>
        <v>1.1151110633473669</v>
      </c>
      <c r="I120" s="108">
        <f>IF(TrRoad_act!I89=0,"",TrRoad_ene!I65/TrRoad_tech!I93)</f>
        <v>1.1215870410539639</v>
      </c>
      <c r="J120" s="108">
        <f>IF(TrRoad_act!J89=0,"",TrRoad_ene!J65/TrRoad_tech!J93)</f>
        <v>1.128201878239071</v>
      </c>
      <c r="K120" s="108">
        <f>IF(TrRoad_act!K89=0,"",TrRoad_ene!K65/TrRoad_tech!K93)</f>
        <v>1.1353751613023539</v>
      </c>
      <c r="L120" s="108">
        <f>IF(TrRoad_act!L89=0,"",TrRoad_ene!L65/TrRoad_tech!L93)</f>
        <v>1.142320906305293</v>
      </c>
      <c r="M120" s="108">
        <f>IF(TrRoad_act!M89=0,"",TrRoad_ene!M65/TrRoad_tech!M93)</f>
        <v>1.152982863571548</v>
      </c>
      <c r="N120" s="108">
        <f>IF(TrRoad_act!N89=0,"",TrRoad_ene!N65/TrRoad_tech!N93)</f>
        <v>1.164474699883522</v>
      </c>
      <c r="O120" s="108">
        <f>IF(TrRoad_act!O89=0,"",TrRoad_ene!O65/TrRoad_tech!O93)</f>
        <v>1.1758835102168401</v>
      </c>
      <c r="P120" s="108">
        <f>IF(TrRoad_act!P89=0,"",TrRoad_ene!P65/TrRoad_tech!P93)</f>
        <v>1.1876313543539376</v>
      </c>
      <c r="Q120" s="108">
        <f>IF(TrRoad_act!Q89=0,"",TrRoad_ene!Q65/TrRoad_tech!Q93)</f>
        <v>1.2022604682769995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1.2498064465110588</v>
      </c>
      <c r="C121" s="108">
        <f>IF(TrRoad_act!C90=0,"",TrRoad_ene!C66/TrRoad_tech!C94)</f>
        <v>1.1696145119925998</v>
      </c>
      <c r="D121" s="108">
        <f>IF(TrRoad_act!D90=0,"",TrRoad_ene!D66/TrRoad_tech!D94)</f>
        <v>1.1737177937829291</v>
      </c>
      <c r="E121" s="108">
        <f>IF(TrRoad_act!E90=0,"",TrRoad_ene!E66/TrRoad_tech!E94)</f>
        <v>1.0844535197575769</v>
      </c>
      <c r="F121" s="108">
        <f>IF(TrRoad_act!F90=0,"",TrRoad_ene!F66/TrRoad_tech!F94)</f>
        <v>1.1000622427445461</v>
      </c>
      <c r="G121" s="108">
        <f>IF(TrRoad_act!G90=0,"",TrRoad_ene!G66/TrRoad_tech!G94)</f>
        <v>1.1315086223782294</v>
      </c>
      <c r="H121" s="108">
        <f>IF(TrRoad_act!H90=0,"",TrRoad_ene!H66/TrRoad_tech!H94)</f>
        <v>1.1781183495725482</v>
      </c>
      <c r="I121" s="108">
        <f>IF(TrRoad_act!I90=0,"",TrRoad_ene!I66/TrRoad_tech!I94)</f>
        <v>1.0626340592350481</v>
      </c>
      <c r="J121" s="108">
        <f>IF(TrRoad_act!J90=0,"",TrRoad_ene!J66/TrRoad_tech!J94)</f>
        <v>1.1908721842431842</v>
      </c>
      <c r="K121" s="108">
        <f>IF(TrRoad_act!K90=0,"",TrRoad_ene!K66/TrRoad_tech!K94)</f>
        <v>1.3304251280519654</v>
      </c>
      <c r="L121" s="108">
        <f>IF(TrRoad_act!L90=0,"",TrRoad_ene!L66/TrRoad_tech!L94)</f>
        <v>1.3727771695638258</v>
      </c>
      <c r="M121" s="108">
        <f>IF(TrRoad_act!M90=0,"",TrRoad_ene!M66/TrRoad_tech!M94)</f>
        <v>1.3011272553223701</v>
      </c>
      <c r="N121" s="108">
        <f>IF(TrRoad_act!N90=0,"",TrRoad_ene!N66/TrRoad_tech!N94)</f>
        <v>1.3602425642023355</v>
      </c>
      <c r="O121" s="108">
        <f>IF(TrRoad_act!O90=0,"",TrRoad_ene!O66/TrRoad_tech!O94)</f>
        <v>1.3448906022725067</v>
      </c>
      <c r="P121" s="108">
        <f>IF(TrRoad_act!P90=0,"",TrRoad_ene!P66/TrRoad_tech!P94)</f>
        <v>1.0958666106001036</v>
      </c>
      <c r="Q121" s="108">
        <f>IF(TrRoad_act!Q90=0,"",TrRoad_ene!Q66/TrRoad_tech!Q94)</f>
        <v>1.1095517641742931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>
        <f>IF(TrRoad_act!L91=0,"",TrRoad_ene!L67/TrRoad_tech!L95)</f>
        <v>1.2000000000070941</v>
      </c>
      <c r="M122" s="108">
        <f>IF(TrRoad_act!M91=0,"",TrRoad_ene!M67/TrRoad_tech!M95)</f>
        <v>1.2137311148608105</v>
      </c>
      <c r="N122" s="108">
        <f>IF(TrRoad_act!N91=0,"",TrRoad_ene!N67/TrRoad_tech!N95)</f>
        <v>1.2243675259144844</v>
      </c>
      <c r="O122" s="108">
        <f>IF(TrRoad_act!O91=0,"",TrRoad_ene!O67/TrRoad_tech!O95)</f>
        <v>1.2324050966219415</v>
      </c>
      <c r="P122" s="108">
        <f>IF(TrRoad_act!P91=0,"",TrRoad_ene!P67/TrRoad_tech!P95)</f>
        <v>1.2589704412036384</v>
      </c>
      <c r="Q122" s="108">
        <f>IF(TrRoad_act!Q91=0,"",TrRoad_ene!Q67/TrRoad_tech!Q95)</f>
        <v>1.2663437549059886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>
        <f>IF(TrRoad_act!N92=0,"",TrRoad_ene!N68/TrRoad_tech!N96)</f>
        <v>1.1959934811085187</v>
      </c>
      <c r="O123" s="108">
        <f>IF(TrRoad_act!O92=0,"",TrRoad_ene!O68/TrRoad_tech!O96)</f>
        <v>1.1896071264195816</v>
      </c>
      <c r="P123" s="108">
        <f>IF(TrRoad_act!P92=0,"",TrRoad_ene!P68/TrRoad_tech!P96)</f>
        <v>1.2143926308215178</v>
      </c>
      <c r="Q123" s="108">
        <f>IF(TrRoad_act!Q92=0,"",TrRoad_ene!Q68/TrRoad_tech!Q96)</f>
        <v>1.2267567084045641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1.2000000000070938</v>
      </c>
      <c r="M124" s="108">
        <f>IF(TrRoad_act!M93=0,"",TrRoad_ene!M69/TrRoad_tech!M97)</f>
        <v>1.2163556385839649</v>
      </c>
      <c r="N124" s="108">
        <f>IF(TrRoad_act!N93=0,"",TrRoad_ene!N69/TrRoad_tech!N97)</f>
        <v>1.2260438423441142</v>
      </c>
      <c r="O124" s="108">
        <f>IF(TrRoad_act!O93=0,"",TrRoad_ene!O69/TrRoad_tech!O97)</f>
        <v>1.2445506976040093</v>
      </c>
      <c r="P124" s="108">
        <f>IF(TrRoad_act!P93=0,"",TrRoad_ene!P69/TrRoad_tech!P97)</f>
        <v>1.2602210483641854</v>
      </c>
      <c r="Q124" s="108">
        <f>IF(TrRoad_act!Q93=0,"",TrRoad_ene!Q69/TrRoad_tech!Q97)</f>
        <v>1.2733384429275869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1.102127852365931</v>
      </c>
      <c r="C125" s="107">
        <f>IF(TrRoad_act!C94=0,"",TrRoad_ene!C70/TrRoad_tech!C98)</f>
        <v>1.1020119639329429</v>
      </c>
      <c r="D125" s="107">
        <f>IF(TrRoad_act!D94=0,"",TrRoad_ene!D70/TrRoad_tech!D98)</f>
        <v>1.1020296614626606</v>
      </c>
      <c r="E125" s="107">
        <f>IF(TrRoad_act!E94=0,"",TrRoad_ene!E70/TrRoad_tech!E98)</f>
        <v>1.1022906860770998</v>
      </c>
      <c r="F125" s="107">
        <f>IF(TrRoad_act!F94=0,"",TrRoad_ene!F70/TrRoad_tech!F98)</f>
        <v>1.1023778528473425</v>
      </c>
      <c r="G125" s="107">
        <f>IF(TrRoad_act!G94=0,"",TrRoad_ene!G70/TrRoad_tech!G98)</f>
        <v>1.1032065266334727</v>
      </c>
      <c r="H125" s="107">
        <f>IF(TrRoad_act!H94=0,"",TrRoad_ene!H70/TrRoad_tech!H98)</f>
        <v>1.1036675180997668</v>
      </c>
      <c r="I125" s="107">
        <f>IF(TrRoad_act!I94=0,"",TrRoad_ene!I70/TrRoad_tech!I98)</f>
        <v>1.1051411288587889</v>
      </c>
      <c r="J125" s="107">
        <f>IF(TrRoad_act!J94=0,"",TrRoad_ene!J70/TrRoad_tech!J98)</f>
        <v>1.1077361494035876</v>
      </c>
      <c r="K125" s="107">
        <f>IF(TrRoad_act!K94=0,"",TrRoad_ene!K70/TrRoad_tech!K98)</f>
        <v>1.1109485818672544</v>
      </c>
      <c r="L125" s="107">
        <f>IF(TrRoad_act!L94=0,"",TrRoad_ene!L70/TrRoad_tech!L98)</f>
        <v>1.1134631065371166</v>
      </c>
      <c r="M125" s="107">
        <f>IF(TrRoad_act!M94=0,"",TrRoad_ene!M70/TrRoad_tech!M98)</f>
        <v>1.1171383187132276</v>
      </c>
      <c r="N125" s="107">
        <f>IF(TrRoad_act!N94=0,"",TrRoad_ene!N70/TrRoad_tech!N98)</f>
        <v>1.1239074261118593</v>
      </c>
      <c r="O125" s="107">
        <f>IF(TrRoad_act!O94=0,"",TrRoad_ene!O70/TrRoad_tech!O98)</f>
        <v>1.1277608857778691</v>
      </c>
      <c r="P125" s="107">
        <f>IF(TrRoad_act!P94=0,"",TrRoad_ene!P70/TrRoad_tech!P98)</f>
        <v>1.1325402278881669</v>
      </c>
      <c r="Q125" s="107">
        <f>IF(TrRoad_act!Q94=0,"",TrRoad_ene!Q70/TrRoad_tech!Q98)</f>
        <v>1.1448137015929734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1.1003900998342302</v>
      </c>
      <c r="D126" s="106">
        <f>IF(TrRoad_act!D95=0,"",TrRoad_ene!D71/TrRoad_tech!D99)</f>
        <v>1.1010788504769684</v>
      </c>
      <c r="E126" s="106">
        <f>IF(TrRoad_act!E95=0,"",TrRoad_ene!E71/TrRoad_tech!E99)</f>
        <v>1.1015754554394472</v>
      </c>
      <c r="F126" s="106">
        <f>IF(TrRoad_act!F95=0,"",TrRoad_ene!F71/TrRoad_tech!F99)</f>
        <v>1.1016437703453208</v>
      </c>
      <c r="G126" s="106">
        <f>IF(TrRoad_act!G95=0,"",TrRoad_ene!G71/TrRoad_tech!G99)</f>
        <v>1.1018464018715646</v>
      </c>
      <c r="H126" s="106">
        <f>IF(TrRoad_act!H95=0,"",TrRoad_ene!H71/TrRoad_tech!H99)</f>
        <v>1.1024813240753735</v>
      </c>
      <c r="I126" s="106">
        <f>IF(TrRoad_act!I95=0,"",TrRoad_ene!I71/TrRoad_tech!I99)</f>
        <v>1.1039706230729449</v>
      </c>
      <c r="J126" s="106">
        <f>IF(TrRoad_act!J95=0,"",TrRoad_ene!J71/TrRoad_tech!J99)</f>
        <v>1.1039706230729447</v>
      </c>
      <c r="K126" s="106">
        <f>IF(TrRoad_act!K95=0,"",TrRoad_ene!K71/TrRoad_tech!K99)</f>
        <v>1.1049443607735678</v>
      </c>
      <c r="L126" s="106">
        <f>IF(TrRoad_act!L95=0,"",TrRoad_ene!L71/TrRoad_tech!L99)</f>
        <v>1.10804235642378</v>
      </c>
      <c r="M126" s="106">
        <f>IF(TrRoad_act!M95=0,"",TrRoad_ene!M71/TrRoad_tech!M99)</f>
        <v>1.1097006926623558</v>
      </c>
      <c r="N126" s="106">
        <f>IF(TrRoad_act!N95=0,"",TrRoad_ene!N71/TrRoad_tech!N99)</f>
        <v>1.1164683023517157</v>
      </c>
      <c r="O126" s="106">
        <f>IF(TrRoad_act!O95=0,"",TrRoad_ene!O71/TrRoad_tech!O99)</f>
        <v>1.1188987783102256</v>
      </c>
      <c r="P126" s="106">
        <f>IF(TrRoad_act!P95=0,"",TrRoad_ene!P71/TrRoad_tech!P99)</f>
        <v>1.1202044856777318</v>
      </c>
      <c r="Q126" s="106">
        <f>IF(TrRoad_act!Q95=0,"",TrRoad_ene!Q71/TrRoad_tech!Q99)</f>
        <v>1.1214833260837354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1.1000000000133241</v>
      </c>
      <c r="C127" s="106">
        <f>IF(TrRoad_act!C96=0,"",TrRoad_ene!C72/TrRoad_tech!C100)</f>
        <v>1.1001336427578043</v>
      </c>
      <c r="D127" s="106">
        <f>IF(TrRoad_act!D96=0,"",TrRoad_ene!D72/TrRoad_tech!D100)</f>
        <v>1.1003881160998072</v>
      </c>
      <c r="E127" s="106">
        <f>IF(TrRoad_act!E96=0,"",TrRoad_ene!E72/TrRoad_tech!E100)</f>
        <v>1.1007180653273299</v>
      </c>
      <c r="F127" s="106">
        <f>IF(TrRoad_act!F96=0,"",TrRoad_ene!F72/TrRoad_tech!F100)</f>
        <v>1.101078988729739</v>
      </c>
      <c r="G127" s="106">
        <f>IF(TrRoad_act!G96=0,"",TrRoad_ene!G72/TrRoad_tech!G100)</f>
        <v>1.1015384815845959</v>
      </c>
      <c r="H127" s="106">
        <f>IF(TrRoad_act!H96=0,"",TrRoad_ene!H72/TrRoad_tech!H100)</f>
        <v>1.1023948822969631</v>
      </c>
      <c r="I127" s="106">
        <f>IF(TrRoad_act!I96=0,"",TrRoad_ene!I72/TrRoad_tech!I100)</f>
        <v>1.1040902450937105</v>
      </c>
      <c r="J127" s="106">
        <f>IF(TrRoad_act!J96=0,"",TrRoad_ene!J72/TrRoad_tech!J100)</f>
        <v>1.1069562339381382</v>
      </c>
      <c r="K127" s="106">
        <f>IF(TrRoad_act!K96=0,"",TrRoad_ene!K72/TrRoad_tech!K100)</f>
        <v>1.110684143177151</v>
      </c>
      <c r="L127" s="106">
        <f>IF(TrRoad_act!L96=0,"",TrRoad_ene!L72/TrRoad_tech!L100)</f>
        <v>1.1123741204359261</v>
      </c>
      <c r="M127" s="106">
        <f>IF(TrRoad_act!M96=0,"",TrRoad_ene!M72/TrRoad_tech!M100)</f>
        <v>1.1131350737898467</v>
      </c>
      <c r="N127" s="106">
        <f>IF(TrRoad_act!N96=0,"",TrRoad_ene!N72/TrRoad_tech!N100)</f>
        <v>1.1175942428931736</v>
      </c>
      <c r="O127" s="106">
        <f>IF(TrRoad_act!O96=0,"",TrRoad_ene!O72/TrRoad_tech!O100)</f>
        <v>1.122899657819906</v>
      </c>
      <c r="P127" s="106">
        <f>IF(TrRoad_act!P96=0,"",TrRoad_ene!P72/TrRoad_tech!P100)</f>
        <v>1.1290661009144067</v>
      </c>
      <c r="Q127" s="106">
        <f>IF(TrRoad_act!Q96=0,"",TrRoad_ene!Q72/TrRoad_tech!Q100)</f>
        <v>1.136114133856494</v>
      </c>
    </row>
    <row r="128" spans="1:17" ht="11.45" customHeight="1" x14ac:dyDescent="0.25">
      <c r="A128" s="62" t="s">
        <v>57</v>
      </c>
      <c r="B128" s="106">
        <f>IF(TrRoad_act!B97=0,"",TrRoad_ene!B73/TrRoad_tech!B101)</f>
        <v>1.1000000000133239</v>
      </c>
      <c r="C128" s="106">
        <f>IF(TrRoad_act!C97=0,"",TrRoad_ene!C73/TrRoad_tech!C101)</f>
        <v>1.1000000000133241</v>
      </c>
      <c r="D128" s="106">
        <f>IF(TrRoad_act!D97=0,"",TrRoad_ene!D73/TrRoad_tech!D101)</f>
        <v>1.1000000000133239</v>
      </c>
      <c r="E128" s="106">
        <f>IF(TrRoad_act!E97=0,"",TrRoad_ene!E73/TrRoad_tech!E101)</f>
        <v>1.1000000000133241</v>
      </c>
      <c r="F128" s="106">
        <f>IF(TrRoad_act!F97=0,"",TrRoad_ene!F73/TrRoad_tech!F101)</f>
        <v>1.1000000000133241</v>
      </c>
      <c r="G128" s="106">
        <f>IF(TrRoad_act!G97=0,"",TrRoad_ene!G73/TrRoad_tech!G101)</f>
        <v>1.100854945073648</v>
      </c>
      <c r="H128" s="106">
        <f>IF(TrRoad_act!H97=0,"",TrRoad_ene!H73/TrRoad_tech!H101)</f>
        <v>1.1010463965419903</v>
      </c>
      <c r="I128" s="106">
        <f>IF(TrRoad_act!I97=0,"",TrRoad_ene!I73/TrRoad_tech!I101)</f>
        <v>1.1011783308493637</v>
      </c>
      <c r="J128" s="106">
        <f>IF(TrRoad_act!J97=0,"",TrRoad_ene!J73/TrRoad_tech!J101)</f>
        <v>1.1011890393741652</v>
      </c>
      <c r="K128" s="106">
        <f>IF(TrRoad_act!K97=0,"",TrRoad_ene!K73/TrRoad_tech!K101)</f>
        <v>1.1012698190840524</v>
      </c>
      <c r="L128" s="106">
        <f>IF(TrRoad_act!L97=0,"",TrRoad_ene!L73/TrRoad_tech!L101)</f>
        <v>1.1012698190840524</v>
      </c>
      <c r="M128" s="106">
        <f>IF(TrRoad_act!M97=0,"",TrRoad_ene!M73/TrRoad_tech!M101)</f>
        <v>1.1013211058876311</v>
      </c>
      <c r="N128" s="106">
        <f>IF(TrRoad_act!N97=0,"",TrRoad_ene!N73/TrRoad_tech!N101)</f>
        <v>1.1013623746652776</v>
      </c>
      <c r="O128" s="106">
        <f>IF(TrRoad_act!O97=0,"",TrRoad_ene!O73/TrRoad_tech!O101)</f>
        <v>1.1013767099116758</v>
      </c>
      <c r="P128" s="106">
        <f>IF(TrRoad_act!P97=0,"",TrRoad_ene!P73/TrRoad_tech!P101)</f>
        <v>1.101406304894156</v>
      </c>
      <c r="Q128" s="106">
        <f>IF(TrRoad_act!Q97=0,"",TrRoad_ene!Q73/TrRoad_tech!Q101)</f>
        <v>1.1014063048941558</v>
      </c>
    </row>
    <row r="129" spans="1:17" ht="11.45" customHeight="1" x14ac:dyDescent="0.25">
      <c r="A129" s="62" t="s">
        <v>56</v>
      </c>
      <c r="B129" s="106">
        <f>IF(TrRoad_act!B98=0,"",TrRoad_ene!B74/TrRoad_tech!B102)</f>
        <v>1.1306212608368957</v>
      </c>
      <c r="C129" s="106">
        <f>IF(TrRoad_act!C98=0,"",TrRoad_ene!C74/TrRoad_tech!C102)</f>
        <v>1.1006427458197552</v>
      </c>
      <c r="D129" s="106">
        <f>IF(TrRoad_act!D98=0,"",TrRoad_ene!D74/TrRoad_tech!D102)</f>
        <v>1.1104845233662046</v>
      </c>
      <c r="E129" s="106">
        <f>IF(TrRoad_act!E98=0,"",TrRoad_ene!E74/TrRoad_tech!E102)</f>
        <v>1.2014075890221183</v>
      </c>
      <c r="F129" s="106">
        <f>IF(TrRoad_act!F98=0,"",TrRoad_ene!F74/TrRoad_tech!F102)</f>
        <v>1.1950125006665573</v>
      </c>
      <c r="G129" s="106">
        <f>IF(TrRoad_act!G98=0,"",TrRoad_ene!G74/TrRoad_tech!G102)</f>
        <v>1.1260920769458755</v>
      </c>
      <c r="H129" s="106">
        <f>IF(TrRoad_act!H98=0,"",TrRoad_ene!H74/TrRoad_tech!H102)</f>
        <v>1.0228039507622431</v>
      </c>
      <c r="I129" s="106">
        <f>IF(TrRoad_act!I98=0,"",TrRoad_ene!I74/TrRoad_tech!I102)</f>
        <v>1.0124098408435793</v>
      </c>
      <c r="J129" s="106">
        <f>IF(TrRoad_act!J98=0,"",TrRoad_ene!J74/TrRoad_tech!J102)</f>
        <v>1.011780359326746</v>
      </c>
      <c r="K129" s="106">
        <f>IF(TrRoad_act!K98=0,"",TrRoad_ene!K74/TrRoad_tech!K102)</f>
        <v>1.0250596478220784</v>
      </c>
      <c r="L129" s="106">
        <f>IF(TrRoad_act!L98=0,"",TrRoad_ene!L74/TrRoad_tech!L102)</f>
        <v>1.0744164492954731</v>
      </c>
      <c r="M129" s="106">
        <f>IF(TrRoad_act!M98=0,"",TrRoad_ene!M74/TrRoad_tech!M102)</f>
        <v>1.1608619111646972</v>
      </c>
      <c r="N129" s="106">
        <f>IF(TrRoad_act!N98=0,"",TrRoad_ene!N74/TrRoad_tech!N102)</f>
        <v>1.1907400518293578</v>
      </c>
      <c r="O129" s="106">
        <f>IF(TrRoad_act!O98=0,"",TrRoad_ene!O74/TrRoad_tech!O102)</f>
        <v>1.1583005506588595</v>
      </c>
      <c r="P129" s="106">
        <f>IF(TrRoad_act!P98=0,"",TrRoad_ene!P74/TrRoad_tech!P102)</f>
        <v>1.1360522716928312</v>
      </c>
      <c r="Q129" s="106">
        <f>IF(TrRoad_act!Q98=0,"",TrRoad_ene!Q74/TrRoad_tech!Q102)</f>
        <v>1.2060314410286188</v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1.1000000000133243</v>
      </c>
      <c r="C130" s="106">
        <f>IF(TrRoad_act!C99=0,"",TrRoad_ene!C75/TrRoad_tech!C103)</f>
        <v>1.1000000000133243</v>
      </c>
      <c r="D130" s="106">
        <f>IF(TrRoad_act!D99=0,"",TrRoad_ene!D75/TrRoad_tech!D103)</f>
        <v>1.1004607429050761</v>
      </c>
      <c r="E130" s="106">
        <f>IF(TrRoad_act!E99=0,"",TrRoad_ene!E75/TrRoad_tech!E103)</f>
        <v>1.1005378638465741</v>
      </c>
      <c r="F130" s="106">
        <f>IF(TrRoad_act!F99=0,"",TrRoad_ene!F75/TrRoad_tech!F103)</f>
        <v>1.1024962698064062</v>
      </c>
      <c r="G130" s="106">
        <f>IF(TrRoad_act!G99=0,"",TrRoad_ene!G75/TrRoad_tech!G103)</f>
        <v>1.1029180482138086</v>
      </c>
      <c r="H130" s="106">
        <f>IF(TrRoad_act!H99=0,"",TrRoad_ene!H75/TrRoad_tech!H103)</f>
        <v>1.1031944301436378</v>
      </c>
      <c r="I130" s="106">
        <f>IF(TrRoad_act!I99=0,"",TrRoad_ene!I75/TrRoad_tech!I103)</f>
        <v>1.1031944301436376</v>
      </c>
      <c r="J130" s="106">
        <f>IF(TrRoad_act!J99=0,"",TrRoad_ene!J75/TrRoad_tech!J103)</f>
        <v>1.1039416809491174</v>
      </c>
      <c r="K130" s="106">
        <f>IF(TrRoad_act!K99=0,"",TrRoad_ene!K75/TrRoad_tech!K103)</f>
        <v>1.1095303124393039</v>
      </c>
      <c r="L130" s="106">
        <f>IF(TrRoad_act!L99=0,"",TrRoad_ene!L75/TrRoad_tech!L103)</f>
        <v>1.122628663538501</v>
      </c>
      <c r="M130" s="106">
        <f>IF(TrRoad_act!M99=0,"",TrRoad_ene!M75/TrRoad_tech!M103)</f>
        <v>1.1239201553098457</v>
      </c>
      <c r="N130" s="106">
        <f>IF(TrRoad_act!N99=0,"",TrRoad_ene!N75/TrRoad_tech!N103)</f>
        <v>1.124361370700826</v>
      </c>
      <c r="O130" s="106">
        <f>IF(TrRoad_act!O99=0,"",TrRoad_ene!O75/TrRoad_tech!O103)</f>
        <v>1.1393092933716087</v>
      </c>
      <c r="P130" s="106">
        <f>IF(TrRoad_act!P99=0,"",TrRoad_ene!P75/TrRoad_tech!P103)</f>
        <v>1.1412060818500473</v>
      </c>
      <c r="Q130" s="106">
        <f>IF(TrRoad_act!Q99=0,"",TrRoad_ene!Q75/TrRoad_tech!Q103)</f>
        <v>1.1436473703748771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1.0758564640091042</v>
      </c>
      <c r="C132" s="109">
        <f>IF(TrRoad_act!C101=0,"",TrRoad_ene!C77/TrRoad_tech!C105)</f>
        <v>1.0740231826862308</v>
      </c>
      <c r="D132" s="109">
        <f>IF(TrRoad_act!D101=0,"",TrRoad_ene!D77/TrRoad_tech!D105)</f>
        <v>1.0755250344272143</v>
      </c>
      <c r="E132" s="109">
        <f>IF(TrRoad_act!E101=0,"",TrRoad_ene!E77/TrRoad_tech!E105)</f>
        <v>1.0779100401111352</v>
      </c>
      <c r="F132" s="109">
        <f>IF(TrRoad_act!F101=0,"",TrRoad_ene!F77/TrRoad_tech!F105)</f>
        <v>1.0810548419676096</v>
      </c>
      <c r="G132" s="109">
        <f>IF(TrRoad_act!G101=0,"",TrRoad_ene!G77/TrRoad_tech!G105)</f>
        <v>1.0857502215358237</v>
      </c>
      <c r="H132" s="109">
        <f>IF(TrRoad_act!H101=0,"",TrRoad_ene!H77/TrRoad_tech!H105)</f>
        <v>1.0890619699619151</v>
      </c>
      <c r="I132" s="109">
        <f>IF(TrRoad_act!I101=0,"",TrRoad_ene!I77/TrRoad_tech!I105)</f>
        <v>1.0935972643450911</v>
      </c>
      <c r="J132" s="109">
        <f>IF(TrRoad_act!J101=0,"",TrRoad_ene!J77/TrRoad_tech!J105)</f>
        <v>1.0992307194452515</v>
      </c>
      <c r="K132" s="109">
        <f>IF(TrRoad_act!K101=0,"",TrRoad_ene!K77/TrRoad_tech!K105)</f>
        <v>1.1063356039649097</v>
      </c>
      <c r="L132" s="109">
        <f>IF(TrRoad_act!L101=0,"",TrRoad_ene!L77/TrRoad_tech!L105)</f>
        <v>1.1117636727208557</v>
      </c>
      <c r="M132" s="109">
        <f>IF(TrRoad_act!M101=0,"",TrRoad_ene!M77/TrRoad_tech!M105)</f>
        <v>1.1177086909222651</v>
      </c>
      <c r="N132" s="109">
        <f>IF(TrRoad_act!N101=0,"",TrRoad_ene!N77/TrRoad_tech!N105)</f>
        <v>1.1254520475425969</v>
      </c>
      <c r="O132" s="109">
        <f>IF(TrRoad_act!O101=0,"",TrRoad_ene!O77/TrRoad_tech!O105)</f>
        <v>1.133850924676931</v>
      </c>
      <c r="P132" s="109">
        <f>IF(TrRoad_act!P101=0,"",TrRoad_ene!P77/TrRoad_tech!P105)</f>
        <v>1.1445891193763362</v>
      </c>
      <c r="Q132" s="109">
        <f>IF(TrRoad_act!Q101=0,"",TrRoad_ene!Q77/TrRoad_tech!Q105)</f>
        <v>1.1555683499944294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1.1000000000067303</v>
      </c>
      <c r="D133" s="108">
        <f>IF(TrRoad_act!D102=0,"",TrRoad_ene!D78/TrRoad_tech!D106)</f>
        <v>1.1000000000067305</v>
      </c>
      <c r="E133" s="108">
        <f>IF(TrRoad_act!E102=0,"",TrRoad_ene!E78/TrRoad_tech!E106)</f>
        <v>1.1000000000067305</v>
      </c>
      <c r="F133" s="108">
        <f>IF(TrRoad_act!F102=0,"",TrRoad_ene!F78/TrRoad_tech!F106)</f>
        <v>1.1000000000067305</v>
      </c>
      <c r="G133" s="108">
        <f>IF(TrRoad_act!G102=0,"",TrRoad_ene!G78/TrRoad_tech!G106)</f>
        <v>1.10000000000673</v>
      </c>
      <c r="H133" s="108">
        <f>IF(TrRoad_act!H102=0,"",TrRoad_ene!H78/TrRoad_tech!H106)</f>
        <v>1.10000000000673</v>
      </c>
      <c r="I133" s="108">
        <f>IF(TrRoad_act!I102=0,"",TrRoad_ene!I78/TrRoad_tech!I106)</f>
        <v>1.1000000000067305</v>
      </c>
      <c r="J133" s="108">
        <f>IF(TrRoad_act!J102=0,"",TrRoad_ene!J78/TrRoad_tech!J106)</f>
        <v>1.1000000000067303</v>
      </c>
      <c r="K133" s="108">
        <f>IF(TrRoad_act!K102=0,"",TrRoad_ene!K78/TrRoad_tech!K106)</f>
        <v>1.1010147033150663</v>
      </c>
      <c r="L133" s="108">
        <f>IF(TrRoad_act!L102=0,"",TrRoad_ene!L78/TrRoad_tech!L106)</f>
        <v>1.1042029167555982</v>
      </c>
      <c r="M133" s="108">
        <f>IF(TrRoad_act!M102=0,"",TrRoad_ene!M78/TrRoad_tech!M106)</f>
        <v>1.1085211561358319</v>
      </c>
      <c r="N133" s="108">
        <f>IF(TrRoad_act!N102=0,"",TrRoad_ene!N78/TrRoad_tech!N106)</f>
        <v>1.1141456750705234</v>
      </c>
      <c r="O133" s="108">
        <f>IF(TrRoad_act!O102=0,"",TrRoad_ene!O78/TrRoad_tech!O106)</f>
        <v>1.1196465447942012</v>
      </c>
      <c r="P133" s="108">
        <f>IF(TrRoad_act!P102=0,"",TrRoad_ene!P78/TrRoad_tech!P106)</f>
        <v>1.128614253009202</v>
      </c>
      <c r="Q133" s="108">
        <f>IF(TrRoad_act!Q102=0,"",TrRoad_ene!Q78/TrRoad_tech!Q106)</f>
        <v>1.1397720765581196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</v>
      </c>
      <c r="C134" s="108">
        <f>IF(TrRoad_act!C103=0,"",TrRoad_ene!C79/TrRoad_tech!C107)</f>
        <v>1.1004631609806024</v>
      </c>
      <c r="D134" s="108">
        <f>IF(TrRoad_act!D103=0,"",TrRoad_ene!D79/TrRoad_tech!D107)</f>
        <v>1.1013366942812934</v>
      </c>
      <c r="E134" s="108">
        <f>IF(TrRoad_act!E103=0,"",TrRoad_ene!E79/TrRoad_tech!E107)</f>
        <v>1.1026862470123271</v>
      </c>
      <c r="F134" s="108">
        <f>IF(TrRoad_act!F103=0,"",TrRoad_ene!F79/TrRoad_tech!F107)</f>
        <v>1.1044940710083266</v>
      </c>
      <c r="G134" s="108">
        <f>IF(TrRoad_act!G103=0,"",TrRoad_ene!G79/TrRoad_tech!G107)</f>
        <v>1.1073052341631331</v>
      </c>
      <c r="H134" s="108">
        <f>IF(TrRoad_act!H103=0,"",TrRoad_ene!H79/TrRoad_tech!H107)</f>
        <v>1.1107246330224281</v>
      </c>
      <c r="I134" s="108">
        <f>IF(TrRoad_act!I103=0,"",TrRoad_ene!I79/TrRoad_tech!I107)</f>
        <v>1.1149713231971179</v>
      </c>
      <c r="J134" s="108">
        <f>IF(TrRoad_act!J103=0,"",TrRoad_ene!J79/TrRoad_tech!J107)</f>
        <v>1.1208752562985922</v>
      </c>
      <c r="K134" s="108">
        <f>IF(TrRoad_act!K103=0,"",TrRoad_ene!K79/TrRoad_tech!K107)</f>
        <v>1.1279945212678875</v>
      </c>
      <c r="L134" s="108">
        <f>IF(TrRoad_act!L103=0,"",TrRoad_ene!L79/TrRoad_tech!L107)</f>
        <v>1.1334051356777701</v>
      </c>
      <c r="M134" s="108">
        <f>IF(TrRoad_act!M103=0,"",TrRoad_ene!M79/TrRoad_tech!M107)</f>
        <v>1.1396451063128981</v>
      </c>
      <c r="N134" s="108">
        <f>IF(TrRoad_act!N103=0,"",TrRoad_ene!N79/TrRoad_tech!N107)</f>
        <v>1.1468696122123143</v>
      </c>
      <c r="O134" s="108">
        <f>IF(TrRoad_act!O103=0,"",TrRoad_ene!O79/TrRoad_tech!O107)</f>
        <v>1.1554930526818323</v>
      </c>
      <c r="P134" s="108">
        <f>IF(TrRoad_act!P103=0,"",TrRoad_ene!P79/TrRoad_tech!P107)</f>
        <v>1.1651817353231677</v>
      </c>
      <c r="Q134" s="108">
        <f>IF(TrRoad_act!Q103=0,"",TrRoad_ene!Q79/TrRoad_tech!Q107)</f>
        <v>1.1760646759312603</v>
      </c>
    </row>
    <row r="135" spans="1:17" ht="11.45" customHeight="1" x14ac:dyDescent="0.25">
      <c r="A135" s="62" t="s">
        <v>57</v>
      </c>
      <c r="B135" s="108">
        <f>IF(TrRoad_act!B104=0,"",TrRoad_ene!B80/TrRoad_tech!B108)</f>
        <v>1.1000000000067305</v>
      </c>
      <c r="C135" s="108">
        <f>IF(TrRoad_act!C104=0,"",TrRoad_ene!C80/TrRoad_tech!C108)</f>
        <v>1.1000009070102008</v>
      </c>
      <c r="D135" s="108">
        <f>IF(TrRoad_act!D104=0,"",TrRoad_ene!D80/TrRoad_tech!D108)</f>
        <v>1.1000009112777596</v>
      </c>
      <c r="E135" s="108">
        <f>IF(TrRoad_act!E104=0,"",TrRoad_ene!E80/TrRoad_tech!E108)</f>
        <v>1.1000009357738687</v>
      </c>
      <c r="F135" s="108">
        <f>IF(TrRoad_act!F104=0,"",TrRoad_ene!F80/TrRoad_tech!F108)</f>
        <v>1.1000009737979781</v>
      </c>
      <c r="G135" s="108">
        <f>IF(TrRoad_act!G104=0,"",TrRoad_ene!G80/TrRoad_tech!G108)</f>
        <v>1.1000011011819288</v>
      </c>
      <c r="H135" s="108">
        <f>IF(TrRoad_act!H104=0,"",TrRoad_ene!H80/TrRoad_tech!H108)</f>
        <v>1.1000011835444712</v>
      </c>
      <c r="I135" s="108">
        <f>IF(TrRoad_act!I104=0,"",TrRoad_ene!I80/TrRoad_tech!I108)</f>
        <v>1.1000012161045021</v>
      </c>
      <c r="J135" s="108">
        <f>IF(TrRoad_act!J104=0,"",TrRoad_ene!J80/TrRoad_tech!J108)</f>
        <v>1.1000012173537963</v>
      </c>
      <c r="K135" s="108">
        <f>IF(TrRoad_act!K104=0,"",TrRoad_ene!K80/TrRoad_tech!K108)</f>
        <v>1.1000162502004918</v>
      </c>
      <c r="L135" s="108">
        <f>IF(TrRoad_act!L104=0,"",TrRoad_ene!L80/TrRoad_tech!L108)</f>
        <v>1.1002931716185682</v>
      </c>
      <c r="M135" s="108">
        <f>IF(TrRoad_act!M104=0,"",TrRoad_ene!M80/TrRoad_tech!M108)</f>
        <v>1.1008054552226847</v>
      </c>
      <c r="N135" s="108">
        <f>IF(TrRoad_act!N104=0,"",TrRoad_ene!N80/TrRoad_tech!N108)</f>
        <v>1.1029766865130179</v>
      </c>
      <c r="O135" s="108">
        <f>IF(TrRoad_act!O104=0,"",TrRoad_ene!O80/TrRoad_tech!O108)</f>
        <v>1.1048159671344147</v>
      </c>
      <c r="P135" s="108">
        <f>IF(TrRoad_act!P104=0,"",TrRoad_ene!P80/TrRoad_tech!P108)</f>
        <v>1.1084709601413785</v>
      </c>
      <c r="Q135" s="108">
        <f>IF(TrRoad_act!Q104=0,"",TrRoad_ene!Q80/TrRoad_tech!Q108)</f>
        <v>1.1120318072607169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>
        <f>IF(TrRoad_act!E105=0,"",TrRoad_ene!E81/TrRoad_tech!E109)</f>
        <v>1.1160000000058969</v>
      </c>
      <c r="F136" s="108">
        <f>IF(TrRoad_act!F105=0,"",TrRoad_ene!F81/TrRoad_tech!F109)</f>
        <v>1.1211479615659898</v>
      </c>
      <c r="G136" s="108">
        <f>IF(TrRoad_act!G105=0,"",TrRoad_ene!G81/TrRoad_tech!G109)</f>
        <v>1.1214126713927095</v>
      </c>
      <c r="H136" s="108">
        <f>IF(TrRoad_act!H105=0,"",TrRoad_ene!H81/TrRoad_tech!H109)</f>
        <v>1.1214502100665675</v>
      </c>
      <c r="I136" s="108">
        <f>IF(TrRoad_act!I105=0,"",TrRoad_ene!I81/TrRoad_tech!I109)</f>
        <v>1.1403740633224035</v>
      </c>
      <c r="J136" s="108">
        <f>IF(TrRoad_act!J105=0,"",TrRoad_ene!J81/TrRoad_tech!J109)</f>
        <v>1.140374063322404</v>
      </c>
      <c r="K136" s="108">
        <f>IF(TrRoad_act!K105=0,"",TrRoad_ene!K81/TrRoad_tech!K109)</f>
        <v>1.1568054929433194</v>
      </c>
      <c r="L136" s="108">
        <f>IF(TrRoad_act!L105=0,"",TrRoad_ene!L81/TrRoad_tech!L109)</f>
        <v>1.1683848973508029</v>
      </c>
      <c r="M136" s="108">
        <f>IF(TrRoad_act!M105=0,"",TrRoad_ene!M81/TrRoad_tech!M109)</f>
        <v>1.1788457842101576</v>
      </c>
      <c r="N136" s="108">
        <f>IF(TrRoad_act!N105=0,"",TrRoad_ene!N81/TrRoad_tech!N109)</f>
        <v>1.1946503035354901</v>
      </c>
      <c r="O136" s="108">
        <f>IF(TrRoad_act!O105=0,"",TrRoad_ene!O81/TrRoad_tech!O109)</f>
        <v>1.2042175676858045</v>
      </c>
      <c r="P136" s="108">
        <f>IF(TrRoad_act!P105=0,"",TrRoad_ene!P81/TrRoad_tech!P109)</f>
        <v>1.2185466635533053</v>
      </c>
      <c r="Q136" s="108">
        <f>IF(TrRoad_act!Q105=0,"",TrRoad_ene!Q81/TrRoad_tech!Q109)</f>
        <v>1.2290331684953579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>
        <f>IF(TrRoad_act!L106=0,"",TrRoad_ene!L82/TrRoad_tech!L110)</f>
        <v>1.2000000000070941</v>
      </c>
      <c r="M137" s="108">
        <f>IF(TrRoad_act!M106=0,"",TrRoad_ene!M82/TrRoad_tech!M110)</f>
        <v>1.2095219498557706</v>
      </c>
      <c r="N137" s="108">
        <f>IF(TrRoad_act!N106=0,"",TrRoad_ene!N82/TrRoad_tech!N110)</f>
        <v>1.2280199304630026</v>
      </c>
      <c r="O137" s="108">
        <f>IF(TrRoad_act!O106=0,"",TrRoad_ene!O82/TrRoad_tech!O110)</f>
        <v>1.2364302761399883</v>
      </c>
      <c r="P137" s="108">
        <f>IF(TrRoad_act!P106=0,"",TrRoad_ene!P82/TrRoad_tech!P110)</f>
        <v>1.2572838841747243</v>
      </c>
      <c r="Q137" s="108">
        <f>IF(TrRoad_act!Q106=0,"",TrRoad_ene!Q82/TrRoad_tech!Q110)</f>
        <v>1.2664038692535657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1.1405925744097491</v>
      </c>
      <c r="C138" s="107">
        <f>IF(TrRoad_act!C107=0,"",TrRoad_ene!C83/TrRoad_tech!C111)</f>
        <v>1.1823562926321802</v>
      </c>
      <c r="D138" s="107">
        <f>IF(TrRoad_act!D107=0,"",TrRoad_ene!D83/TrRoad_tech!D111)</f>
        <v>1.1838777622145071</v>
      </c>
      <c r="E138" s="107">
        <f>IF(TrRoad_act!E107=0,"",TrRoad_ene!E83/TrRoad_tech!E111)</f>
        <v>1.1900705061653887</v>
      </c>
      <c r="F138" s="107">
        <f>IF(TrRoad_act!F107=0,"",TrRoad_ene!F83/TrRoad_tech!F111)</f>
        <v>1.1905244860219835</v>
      </c>
      <c r="G138" s="107">
        <f>IF(TrRoad_act!G107=0,"",TrRoad_ene!G83/TrRoad_tech!G111)</f>
        <v>1.22256665717172</v>
      </c>
      <c r="H138" s="107">
        <f>IF(TrRoad_act!H107=0,"",TrRoad_ene!H83/TrRoad_tech!H111)</f>
        <v>1.3336821737275528</v>
      </c>
      <c r="I138" s="107">
        <f>IF(TrRoad_act!I107=0,"",TrRoad_ene!I83/TrRoad_tech!I111)</f>
        <v>1.379855991248943</v>
      </c>
      <c r="J138" s="107">
        <f>IF(TrRoad_act!J107=0,"",TrRoad_ene!J83/TrRoad_tech!J111)</f>
        <v>1.4131293820819568</v>
      </c>
      <c r="K138" s="107">
        <f>IF(TrRoad_act!K107=0,"",TrRoad_ene!K83/TrRoad_tech!K111)</f>
        <v>1.3070578234507968</v>
      </c>
      <c r="L138" s="107">
        <f>IF(TrRoad_act!L107=0,"",TrRoad_ene!L83/TrRoad_tech!L111)</f>
        <v>1.4835891066092306</v>
      </c>
      <c r="M138" s="107">
        <f>IF(TrRoad_act!M107=0,"",TrRoad_ene!M83/TrRoad_tech!M111)</f>
        <v>1.5315450367967696</v>
      </c>
      <c r="N138" s="107">
        <f>IF(TrRoad_act!N107=0,"",TrRoad_ene!N83/TrRoad_tech!N111)</f>
        <v>1.4536551597251566</v>
      </c>
      <c r="O138" s="107">
        <f>IF(TrRoad_act!O107=0,"",TrRoad_ene!O83/TrRoad_tech!O111)</f>
        <v>1.3730828183474029</v>
      </c>
      <c r="P138" s="107">
        <f>IF(TrRoad_act!P107=0,"",TrRoad_ene!P83/TrRoad_tech!P111)</f>
        <v>1.1360997379627724</v>
      </c>
      <c r="Q138" s="107">
        <f>IF(TrRoad_act!Q107=0,"",TrRoad_ene!Q83/TrRoad_tech!Q111)</f>
        <v>1.1608630715229362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1.1052996788476734</v>
      </c>
      <c r="C139" s="106">
        <f>IF(TrRoad_act!C108=0,"",TrRoad_ene!C84/TrRoad_tech!C112)</f>
        <v>1.1139233569306615</v>
      </c>
      <c r="D139" s="106">
        <f>IF(TrRoad_act!D108=0,"",TrRoad_ene!D84/TrRoad_tech!D112)</f>
        <v>1.1150830602894635</v>
      </c>
      <c r="E139" s="106">
        <f>IF(TrRoad_act!E108=0,"",TrRoad_ene!E84/TrRoad_tech!E112)</f>
        <v>1.1172103895131789</v>
      </c>
      <c r="F139" s="106">
        <f>IF(TrRoad_act!F108=0,"",TrRoad_ene!F84/TrRoad_tech!F112)</f>
        <v>1.118568678830542</v>
      </c>
      <c r="G139" s="106">
        <f>IF(TrRoad_act!G108=0,"",TrRoad_ene!G84/TrRoad_tech!G112)</f>
        <v>1.1258652711985695</v>
      </c>
      <c r="H139" s="106">
        <f>IF(TrRoad_act!H108=0,"",TrRoad_ene!H84/TrRoad_tech!H112)</f>
        <v>1.1494100647354684</v>
      </c>
      <c r="I139" s="106">
        <f>IF(TrRoad_act!I108=0,"",TrRoad_ene!I84/TrRoad_tech!I112)</f>
        <v>1.1599588312435756</v>
      </c>
      <c r="J139" s="106">
        <f>IF(TrRoad_act!J108=0,"",TrRoad_ene!J84/TrRoad_tech!J112)</f>
        <v>1.1690163168739325</v>
      </c>
      <c r="K139" s="106">
        <f>IF(TrRoad_act!K108=0,"",TrRoad_ene!K84/TrRoad_tech!K112)</f>
        <v>1.1510376685847969</v>
      </c>
      <c r="L139" s="106">
        <f>IF(TrRoad_act!L108=0,"",TrRoad_ene!L84/TrRoad_tech!L112)</f>
        <v>1.187374404020727</v>
      </c>
      <c r="M139" s="106">
        <f>IF(TrRoad_act!M108=0,"",TrRoad_ene!M84/TrRoad_tech!M112)</f>
        <v>1.2000342291918225</v>
      </c>
      <c r="N139" s="106">
        <f>IF(TrRoad_act!N108=0,"",TrRoad_ene!N84/TrRoad_tech!N112)</f>
        <v>1.1878488791458468</v>
      </c>
      <c r="O139" s="106">
        <f>IF(TrRoad_act!O108=0,"",TrRoad_ene!O84/TrRoad_tech!O112)</f>
        <v>1.1768776642734298</v>
      </c>
      <c r="P139" s="106">
        <f>IF(TrRoad_act!P108=0,"",TrRoad_ene!P84/TrRoad_tech!P112)</f>
        <v>1.1359301369333994</v>
      </c>
      <c r="Q139" s="106">
        <f>IF(TrRoad_act!Q108=0,"",TrRoad_ene!Q84/TrRoad_tech!Q112)</f>
        <v>1.1449925861718457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1.2181412368161351</v>
      </c>
      <c r="C140" s="105">
        <f>IF(TrRoad_act!C109=0,"",TrRoad_ene!C85/TrRoad_tech!C113)</f>
        <v>1.3959197690615213</v>
      </c>
      <c r="D140" s="105">
        <f>IF(TrRoad_act!D109=0,"",TrRoad_ene!D85/TrRoad_tech!D113)</f>
        <v>1.4166942442545483</v>
      </c>
      <c r="E140" s="105">
        <f>IF(TrRoad_act!E109=0,"",TrRoad_ene!E85/TrRoad_tech!E113)</f>
        <v>1.4581699336296268</v>
      </c>
      <c r="F140" s="105">
        <f>IF(TrRoad_act!F109=0,"",TrRoad_ene!F85/TrRoad_tech!F113)</f>
        <v>1.4204509692360046</v>
      </c>
      <c r="G140" s="105">
        <f>IF(TrRoad_act!G109=0,"",TrRoad_ene!G85/TrRoad_tech!G113)</f>
        <v>1.5276252625826514</v>
      </c>
      <c r="H140" s="105">
        <f>IF(TrRoad_act!H109=0,"",TrRoad_ene!H85/TrRoad_tech!H113)</f>
        <v>1.9058944481912701</v>
      </c>
      <c r="I140" s="105">
        <f>IF(TrRoad_act!I109=0,"",TrRoad_ene!I85/TrRoad_tech!I113)</f>
        <v>2.0142580509216739</v>
      </c>
      <c r="J140" s="105">
        <f>IF(TrRoad_act!J109=0,"",TrRoad_ene!J85/TrRoad_tech!J113)</f>
        <v>2.1072239790716538</v>
      </c>
      <c r="K140" s="105">
        <f>IF(TrRoad_act!K109=0,"",TrRoad_ene!K85/TrRoad_tech!K113)</f>
        <v>1.7647422400408754</v>
      </c>
      <c r="L140" s="105">
        <f>IF(TrRoad_act!L109=0,"",TrRoad_ene!L85/TrRoad_tech!L113)</f>
        <v>2.1969151107739098</v>
      </c>
      <c r="M140" s="105">
        <f>IF(TrRoad_act!M109=0,"",TrRoad_ene!M85/TrRoad_tech!M113)</f>
        <v>2.3821972320391689</v>
      </c>
      <c r="N140" s="105">
        <f>IF(TrRoad_act!N109=0,"",TrRoad_ene!N85/TrRoad_tech!N113)</f>
        <v>2.0996905351018564</v>
      </c>
      <c r="O140" s="105">
        <f>IF(TrRoad_act!O109=0,"",TrRoad_ene!O85/TrRoad_tech!O113)</f>
        <v>1.8453635855315</v>
      </c>
      <c r="P140" s="105">
        <f>IF(TrRoad_act!P109=0,"",TrRoad_ene!P85/TrRoad_tech!P113)</f>
        <v>1.0870769275972765</v>
      </c>
      <c r="Q140" s="105">
        <f>IF(TrRoad_act!Q109=0,"",TrRoad_ene!Q85/TrRoad_tech!Q113)</f>
        <v>1.1560019508654265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3.4933831041905643</v>
      </c>
      <c r="C144" s="22">
        <v>3.4514344222809599</v>
      </c>
      <c r="D144" s="22">
        <v>3.4054152966505478</v>
      </c>
      <c r="E144" s="22">
        <v>3.4054152966505478</v>
      </c>
      <c r="F144" s="22">
        <v>3.4054152966505478</v>
      </c>
      <c r="G144" s="22">
        <v>3.4054152966505478</v>
      </c>
      <c r="H144" s="22">
        <v>3.3133770453897218</v>
      </c>
      <c r="I144" s="22">
        <v>3.2673579197593092</v>
      </c>
      <c r="J144" s="22">
        <v>3.1293005428680707</v>
      </c>
      <c r="K144" s="22">
        <v>2.9570548812823683</v>
      </c>
      <c r="L144" s="22">
        <v>2.8495051788284309</v>
      </c>
      <c r="M144" s="22">
        <v>2.7202483983203032</v>
      </c>
      <c r="N144" s="22">
        <v>2.537404202209335</v>
      </c>
      <c r="O144" s="22">
        <v>2.3299867335850619</v>
      </c>
      <c r="P144" s="22">
        <v>2.3090245794298672</v>
      </c>
      <c r="Q144" s="22">
        <v>2.1521717183306674</v>
      </c>
    </row>
    <row r="145" spans="1:17" ht="11.45" customHeight="1" x14ac:dyDescent="0.25">
      <c r="A145" s="19" t="s">
        <v>29</v>
      </c>
      <c r="B145" s="21">
        <v>5.4241362917294706</v>
      </c>
      <c r="C145" s="21">
        <v>5.3949688839912975</v>
      </c>
      <c r="D145" s="21">
        <v>5.3709639421412305</v>
      </c>
      <c r="E145" s="21">
        <v>5.3818862612551932</v>
      </c>
      <c r="F145" s="21">
        <v>5.3834127650969359</v>
      </c>
      <c r="G145" s="21">
        <v>5.3731995456396104</v>
      </c>
      <c r="H145" s="21">
        <v>5.2190363331871801</v>
      </c>
      <c r="I145" s="21">
        <v>5.1866023017494678</v>
      </c>
      <c r="J145" s="21">
        <v>5.0033792528100429</v>
      </c>
      <c r="K145" s="21">
        <v>4.7476443085969624</v>
      </c>
      <c r="L145" s="21">
        <v>4.6255587791810306</v>
      </c>
      <c r="M145" s="21">
        <v>4.2863544872835639</v>
      </c>
      <c r="N145" s="21">
        <v>4.0369195776489732</v>
      </c>
      <c r="O145" s="21">
        <v>3.7577042988551068</v>
      </c>
      <c r="P145" s="21">
        <v>3.7304958067041225</v>
      </c>
      <c r="Q145" s="21">
        <v>3.5375445279118582</v>
      </c>
    </row>
    <row r="146" spans="1:17" ht="11.45" customHeight="1" x14ac:dyDescent="0.25">
      <c r="A146" s="62" t="s">
        <v>59</v>
      </c>
      <c r="B146" s="70">
        <v>5.8223051736509408</v>
      </c>
      <c r="C146" s="70">
        <v>5.7523907038016002</v>
      </c>
      <c r="D146" s="70">
        <v>5.6756921610842461</v>
      </c>
      <c r="E146" s="70">
        <v>5.6756921610842461</v>
      </c>
      <c r="F146" s="70">
        <v>5.6756921610842461</v>
      </c>
      <c r="G146" s="70">
        <v>5.6756921610842461</v>
      </c>
      <c r="H146" s="70">
        <v>5.5222950756495361</v>
      </c>
      <c r="I146" s="70">
        <v>5.445596532932182</v>
      </c>
      <c r="J146" s="70">
        <v>5.215500904780118</v>
      </c>
      <c r="K146" s="70">
        <v>4.9284248021372807</v>
      </c>
      <c r="L146" s="70">
        <v>4.7484931524229381</v>
      </c>
      <c r="M146" s="70">
        <v>4.5310766436932761</v>
      </c>
      <c r="N146" s="70">
        <v>4.2657572113520112</v>
      </c>
      <c r="O146" s="70">
        <v>3.9331196558739685</v>
      </c>
      <c r="P146" s="70">
        <v>3.9741931553505756</v>
      </c>
      <c r="Q146" s="70">
        <v>3.8604389747200059</v>
      </c>
    </row>
    <row r="147" spans="1:17" ht="11.45" customHeight="1" x14ac:dyDescent="0.25">
      <c r="A147" s="62" t="s">
        <v>58</v>
      </c>
      <c r="B147" s="70">
        <v>4.4757572307395739</v>
      </c>
      <c r="C147" s="70">
        <v>4.5410721847046709</v>
      </c>
      <c r="D147" s="70">
        <v>4.6147628435053667</v>
      </c>
      <c r="E147" s="70">
        <v>4.6380013915089053</v>
      </c>
      <c r="F147" s="70">
        <v>4.6261527897307841</v>
      </c>
      <c r="G147" s="70">
        <v>4.5689737308273406</v>
      </c>
      <c r="H147" s="70">
        <v>4.6501557636554915</v>
      </c>
      <c r="I147" s="70">
        <v>4.6546658765903892</v>
      </c>
      <c r="J147" s="70">
        <v>4.477930603616108</v>
      </c>
      <c r="K147" s="70">
        <v>4.301957326972877</v>
      </c>
      <c r="L147" s="70">
        <v>4.1367131369425367</v>
      </c>
      <c r="M147" s="70">
        <v>3.6744475520216033</v>
      </c>
      <c r="N147" s="70">
        <v>3.5361932291623872</v>
      </c>
      <c r="O147" s="70">
        <v>3.3938719885367186</v>
      </c>
      <c r="P147" s="70">
        <v>3.2631307612142817</v>
      </c>
      <c r="Q147" s="70">
        <v>3.1648115421955509</v>
      </c>
    </row>
    <row r="148" spans="1:17" ht="11.45" customHeight="1" x14ac:dyDescent="0.25">
      <c r="A148" s="62" t="s">
        <v>57</v>
      </c>
      <c r="B148" s="70">
        <v>0</v>
      </c>
      <c r="C148" s="70">
        <v>5.0387462099046827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4.5900718580159925</v>
      </c>
      <c r="M148" s="70">
        <v>4.1993310960465209</v>
      </c>
      <c r="N148" s="70">
        <v>4.2375361834512111</v>
      </c>
      <c r="O148" s="70">
        <v>4.2594294543679796</v>
      </c>
      <c r="P148" s="70">
        <v>4.3102882508877798</v>
      </c>
      <c r="Q148" s="70">
        <v>4.3909511899291207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6.421226263419392</v>
      </c>
      <c r="M149" s="70">
        <v>6.3616882134326076</v>
      </c>
      <c r="N149" s="70">
        <v>5.8409387940856723</v>
      </c>
      <c r="O149" s="70">
        <v>4.3253040066554975</v>
      </c>
      <c r="P149" s="70">
        <v>4.0498064148578488</v>
      </c>
      <c r="Q149" s="70">
        <v>4.6854292342124984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2.2800088005881936</v>
      </c>
      <c r="O150" s="70">
        <v>2.402512241042186</v>
      </c>
      <c r="P150" s="70">
        <v>3.4868906526113062</v>
      </c>
      <c r="Q150" s="70">
        <v>2.6142785329235609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2.2847426618205735</v>
      </c>
      <c r="M151" s="70">
        <v>2.2618952352023678</v>
      </c>
      <c r="N151" s="70">
        <v>2.2392762828503443</v>
      </c>
      <c r="O151" s="70">
        <v>2.2168835200218409</v>
      </c>
      <c r="P151" s="70">
        <v>2.1947146848216224</v>
      </c>
      <c r="Q151" s="70">
        <v>2.1727675379734062</v>
      </c>
    </row>
    <row r="152" spans="1:17" ht="11.45" customHeight="1" x14ac:dyDescent="0.25">
      <c r="A152" s="19" t="s">
        <v>28</v>
      </c>
      <c r="B152" s="21">
        <v>48.694772646721944</v>
      </c>
      <c r="C152" s="21">
        <v>48.546568566310562</v>
      </c>
      <c r="D152" s="21">
        <v>48.062219202907421</v>
      </c>
      <c r="E152" s="21">
        <v>48.417519599710147</v>
      </c>
      <c r="F152" s="21">
        <v>48.282740491519952</v>
      </c>
      <c r="G152" s="21">
        <v>48.184292414917429</v>
      </c>
      <c r="H152" s="21">
        <v>47.849621596025202</v>
      </c>
      <c r="I152" s="21">
        <v>47.884431838848819</v>
      </c>
      <c r="J152" s="21">
        <v>47.237461023120197</v>
      </c>
      <c r="K152" s="21">
        <v>45.758209339024106</v>
      </c>
      <c r="L152" s="21">
        <v>43.724908837822156</v>
      </c>
      <c r="M152" s="21">
        <v>38.233342851235818</v>
      </c>
      <c r="N152" s="21">
        <v>43.141707203915928</v>
      </c>
      <c r="O152" s="21">
        <v>43.171332872541363</v>
      </c>
      <c r="P152" s="21">
        <v>43.472071014657132</v>
      </c>
      <c r="Q152" s="21">
        <v>41.913909223922765</v>
      </c>
    </row>
    <row r="153" spans="1:17" ht="11.45" customHeight="1" x14ac:dyDescent="0.25">
      <c r="A153" s="62" t="s">
        <v>59</v>
      </c>
      <c r="B153" s="20">
        <v>0</v>
      </c>
      <c r="C153" s="20">
        <v>14.380976759504</v>
      </c>
      <c r="D153" s="20">
        <v>14.189230402710615</v>
      </c>
      <c r="E153" s="20">
        <v>14.189230402710615</v>
      </c>
      <c r="F153" s="20">
        <v>0</v>
      </c>
      <c r="G153" s="20">
        <v>14.189230402710615</v>
      </c>
      <c r="H153" s="20">
        <v>13.805737689123841</v>
      </c>
      <c r="I153" s="20">
        <v>13.613991332330455</v>
      </c>
      <c r="J153" s="20">
        <v>0</v>
      </c>
      <c r="K153" s="20">
        <v>12.321062005343201</v>
      </c>
      <c r="L153" s="20">
        <v>11.872938245118464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48.886438430133197</v>
      </c>
      <c r="C154" s="20">
        <v>48.738272737258001</v>
      </c>
      <c r="D154" s="20">
        <v>48.574170808849729</v>
      </c>
      <c r="E154" s="20">
        <v>48.574170808849729</v>
      </c>
      <c r="F154" s="20">
        <v>48.574170808849729</v>
      </c>
      <c r="G154" s="20">
        <v>48.574170808849729</v>
      </c>
      <c r="H154" s="20">
        <v>48.239176527409384</v>
      </c>
      <c r="I154" s="20">
        <v>48.069916258892157</v>
      </c>
      <c r="J154" s="20">
        <v>47.545517172431516</v>
      </c>
      <c r="K154" s="20">
        <v>46.863084538914457</v>
      </c>
      <c r="L154" s="20">
        <v>46.425026223226716</v>
      </c>
      <c r="M154" s="20">
        <v>0</v>
      </c>
      <c r="N154" s="20">
        <v>45.068114449221916</v>
      </c>
      <c r="O154" s="20">
        <v>44.086949688501946</v>
      </c>
      <c r="P154" s="20">
        <v>43.987116978279239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38.859336647079779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40.615227281048334</v>
      </c>
      <c r="D156" s="20">
        <v>40.478475674041441</v>
      </c>
      <c r="E156" s="20">
        <v>0</v>
      </c>
      <c r="F156" s="20">
        <v>0</v>
      </c>
      <c r="G156" s="20">
        <v>40.478475674041441</v>
      </c>
      <c r="H156" s="20">
        <v>40.199313772841151</v>
      </c>
      <c r="I156" s="20">
        <v>40.058263549076798</v>
      </c>
      <c r="J156" s="20">
        <v>39.621264310359599</v>
      </c>
      <c r="K156" s="20">
        <v>39.052570449095377</v>
      </c>
      <c r="L156" s="20">
        <v>38.687521852688931</v>
      </c>
      <c r="M156" s="20">
        <v>38.233342851235818</v>
      </c>
      <c r="N156" s="20">
        <v>37.556762041018267</v>
      </c>
      <c r="O156" s="20">
        <v>36.739124740418283</v>
      </c>
      <c r="P156" s="20">
        <v>36.655930815232701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24.339946093503009</v>
      </c>
      <c r="E157" s="20">
        <v>0</v>
      </c>
      <c r="F157" s="20">
        <v>23.855581166242299</v>
      </c>
      <c r="G157" s="20">
        <v>23.617025354579877</v>
      </c>
      <c r="H157" s="20">
        <v>23.380855101034079</v>
      </c>
      <c r="I157" s="20">
        <v>0</v>
      </c>
      <c r="J157" s="20">
        <v>0</v>
      </c>
      <c r="K157" s="20">
        <v>22.686420323678266</v>
      </c>
      <c r="L157" s="20">
        <v>22.459556120441484</v>
      </c>
      <c r="M157" s="20">
        <v>0</v>
      </c>
      <c r="N157" s="20">
        <v>22.0126109536447</v>
      </c>
      <c r="O157" s="20">
        <v>0</v>
      </c>
      <c r="P157" s="20">
        <v>0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7.2520086231432339</v>
      </c>
      <c r="C159" s="22">
        <v>7.3615293196997582</v>
      </c>
      <c r="D159" s="22">
        <v>7.4685934487132579</v>
      </c>
      <c r="E159" s="22">
        <v>7.5117328186392713</v>
      </c>
      <c r="F159" s="22">
        <v>7.5040930049240622</v>
      </c>
      <c r="G159" s="22">
        <v>7.425960540654688</v>
      </c>
      <c r="H159" s="22">
        <v>7.5556499209119083</v>
      </c>
      <c r="I159" s="22">
        <v>7.5791213230206482</v>
      </c>
      <c r="J159" s="22">
        <v>7.3179015501581128</v>
      </c>
      <c r="K159" s="22">
        <v>7.0752677321492419</v>
      </c>
      <c r="L159" s="22">
        <v>6.8835717012017907</v>
      </c>
      <c r="M159" s="22">
        <v>6.2403465066721653</v>
      </c>
      <c r="N159" s="22">
        <v>6.1216192490810499</v>
      </c>
      <c r="O159" s="22">
        <v>5.8328010712434235</v>
      </c>
      <c r="P159" s="22">
        <v>5.7431665931274694</v>
      </c>
      <c r="Q159" s="22">
        <v>5.5896561037338222</v>
      </c>
    </row>
    <row r="160" spans="1:17" ht="11.45" customHeight="1" x14ac:dyDescent="0.25">
      <c r="A160" s="62" t="s">
        <v>59</v>
      </c>
      <c r="B160" s="70">
        <v>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7.0515936827632544</v>
      </c>
      <c r="L160" s="70">
        <v>6.795123365892314</v>
      </c>
      <c r="M160" s="70">
        <v>6.4868888780392648</v>
      </c>
      <c r="N160" s="70">
        <v>6.050866203456069</v>
      </c>
      <c r="O160" s="70">
        <v>6.4550298149416143</v>
      </c>
      <c r="P160" s="70">
        <v>5.4718464736258641</v>
      </c>
      <c r="Q160" s="70">
        <v>5.1857123559826785</v>
      </c>
    </row>
    <row r="161" spans="1:17" ht="11.45" customHeight="1" x14ac:dyDescent="0.25">
      <c r="A161" s="62" t="s">
        <v>58</v>
      </c>
      <c r="B161" s="70">
        <v>7.2889514788818763</v>
      </c>
      <c r="C161" s="70">
        <v>7.3953195202553639</v>
      </c>
      <c r="D161" s="70">
        <v>7.5153277353471264</v>
      </c>
      <c r="E161" s="70">
        <v>7.5531726496499223</v>
      </c>
      <c r="F161" s="70">
        <v>7.5338767229494819</v>
      </c>
      <c r="G161" s="70">
        <v>7.4407583153886545</v>
      </c>
      <c r="H161" s="70">
        <v>7.5729665357490799</v>
      </c>
      <c r="I161" s="70">
        <v>7.5803114368802156</v>
      </c>
      <c r="J161" s="70">
        <v>7.2924909044194735</v>
      </c>
      <c r="K161" s="70">
        <v>7.0059113137698663</v>
      </c>
      <c r="L161" s="70">
        <v>6.7368044741437005</v>
      </c>
      <c r="M161" s="70">
        <v>5.9839862927409389</v>
      </c>
      <c r="N161" s="70">
        <v>5.7587659488380485</v>
      </c>
      <c r="O161" s="70">
        <v>5.6171114673002238</v>
      </c>
      <c r="P161" s="70">
        <v>5.4846789196759627</v>
      </c>
      <c r="Q161" s="70">
        <v>5.3029616090946519</v>
      </c>
    </row>
    <row r="162" spans="1:17" ht="11.45" customHeight="1" x14ac:dyDescent="0.25">
      <c r="A162" s="62" t="s">
        <v>57</v>
      </c>
      <c r="B162" s="70">
        <v>0</v>
      </c>
      <c r="C162" s="70">
        <v>13.076268000094608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12.387723569324059</v>
      </c>
      <c r="L162" s="70">
        <v>11.91189380348742</v>
      </c>
      <c r="M162" s="70">
        <v>10.897865569235243</v>
      </c>
      <c r="N162" s="70">
        <v>10.99701324229898</v>
      </c>
      <c r="O162" s="70">
        <v>6.2455741590391165</v>
      </c>
      <c r="P162" s="70">
        <v>6.2304333731990207</v>
      </c>
      <c r="Q162" s="70">
        <v>7.6587141707812876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9.1144255250277073</v>
      </c>
      <c r="F163" s="70">
        <v>9.1144255250277073</v>
      </c>
      <c r="G163" s="70">
        <v>0</v>
      </c>
      <c r="H163" s="70">
        <v>0</v>
      </c>
      <c r="I163" s="70">
        <v>8.7449217875265788</v>
      </c>
      <c r="J163" s="70">
        <v>0</v>
      </c>
      <c r="K163" s="70">
        <v>7.9144110603416626</v>
      </c>
      <c r="L163" s="70">
        <v>7.6265596038043508</v>
      </c>
      <c r="M163" s="70">
        <v>7.5558456204791957</v>
      </c>
      <c r="N163" s="70">
        <v>6.9373459255033252</v>
      </c>
      <c r="O163" s="70">
        <v>7.0133360836560517</v>
      </c>
      <c r="P163" s="70">
        <v>6.8587441562352316</v>
      </c>
      <c r="Q163" s="70">
        <v>7.1925184779870932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3.4271139927308605</v>
      </c>
      <c r="M164" s="70">
        <v>3.3928428528035521</v>
      </c>
      <c r="N164" s="70">
        <v>3.3589144242755169</v>
      </c>
      <c r="O164" s="70">
        <v>3.3253252800327617</v>
      </c>
      <c r="P164" s="70">
        <v>3.2920720272324338</v>
      </c>
      <c r="Q164" s="70">
        <v>3.2591513069601095</v>
      </c>
    </row>
    <row r="165" spans="1:17" ht="11.45" customHeight="1" x14ac:dyDescent="0.25">
      <c r="A165" s="19" t="s">
        <v>24</v>
      </c>
      <c r="B165" s="21">
        <v>37.863540553767052</v>
      </c>
      <c r="C165" s="21">
        <v>37.805084102799917</v>
      </c>
      <c r="D165" s="21">
        <v>37.684319790372498</v>
      </c>
      <c r="E165" s="21">
        <v>37.633407295014564</v>
      </c>
      <c r="F165" s="21">
        <v>38.297968478281689</v>
      </c>
      <c r="G165" s="21">
        <v>37.577879003284231</v>
      </c>
      <c r="H165" s="21">
        <v>37.646601972886714</v>
      </c>
      <c r="I165" s="21">
        <v>36.985697067385303</v>
      </c>
      <c r="J165" s="21">
        <v>37.160646620800328</v>
      </c>
      <c r="K165" s="21">
        <v>36.351999103325888</v>
      </c>
      <c r="L165" s="21">
        <v>37.194607468584955</v>
      </c>
      <c r="M165" s="21">
        <v>36.94133968828627</v>
      </c>
      <c r="N165" s="21">
        <v>36.396785394502508</v>
      </c>
      <c r="O165" s="21">
        <v>36.417277153831741</v>
      </c>
      <c r="P165" s="21">
        <v>36.179528721842388</v>
      </c>
      <c r="Q165" s="21">
        <v>36.094394628654868</v>
      </c>
    </row>
    <row r="166" spans="1:17" ht="11.45" customHeight="1" x14ac:dyDescent="0.25">
      <c r="A166" s="17" t="s">
        <v>23</v>
      </c>
      <c r="B166" s="20">
        <v>36.454089717903614</v>
      </c>
      <c r="C166" s="20">
        <v>36.397809278278039</v>
      </c>
      <c r="D166" s="20">
        <v>36.335377358410952</v>
      </c>
      <c r="E166" s="20">
        <v>36.257637997363986</v>
      </c>
      <c r="F166" s="20">
        <v>36.164788732317753</v>
      </c>
      <c r="G166" s="20">
        <v>36.057063829710131</v>
      </c>
      <c r="H166" s="20">
        <v>35.934732824357255</v>
      </c>
      <c r="I166" s="20">
        <v>35.798098859238799</v>
      </c>
      <c r="J166" s="20">
        <v>35.64749684469141</v>
      </c>
      <c r="K166" s="20">
        <v>35.483291457213291</v>
      </c>
      <c r="L166" s="20">
        <v>35.305874999921734</v>
      </c>
      <c r="M166" s="20">
        <v>35.115665147048468</v>
      </c>
      <c r="N166" s="20">
        <v>34.913102595725022</v>
      </c>
      <c r="O166" s="20">
        <v>34.698648648582306</v>
      </c>
      <c r="P166" s="20">
        <v>34.472782750135281</v>
      </c>
      <c r="Q166" s="20">
        <v>34.235999999927344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115.81372443521521</v>
      </c>
      <c r="C171" s="78">
        <v>115.63740387213937</v>
      </c>
      <c r="D171" s="78">
        <v>114.50962457577147</v>
      </c>
      <c r="E171" s="78">
        <v>114.04277787907927</v>
      </c>
      <c r="F171" s="78">
        <v>113.33471589687817</v>
      </c>
      <c r="G171" s="78">
        <v>111.55375782437956</v>
      </c>
      <c r="H171" s="78">
        <v>107.77982621450688</v>
      </c>
      <c r="I171" s="78">
        <v>105.7895176146362</v>
      </c>
      <c r="J171" s="78">
        <v>103.2357431975102</v>
      </c>
      <c r="K171" s="78">
        <v>100.60921944006192</v>
      </c>
      <c r="L171" s="78">
        <v>98.118288644603666</v>
      </c>
      <c r="M171" s="78">
        <v>96.383065169041501</v>
      </c>
      <c r="N171" s="78">
        <v>94.772664202363174</v>
      </c>
      <c r="O171" s="78">
        <v>93.283525361498477</v>
      </c>
      <c r="P171" s="78">
        <v>91.688720639278841</v>
      </c>
      <c r="Q171" s="78">
        <v>89.787828960359491</v>
      </c>
    </row>
    <row r="172" spans="1:17" ht="11.45" customHeight="1" x14ac:dyDescent="0.25">
      <c r="A172" s="19" t="s">
        <v>29</v>
      </c>
      <c r="B172" s="76">
        <v>188.81681286706353</v>
      </c>
      <c r="C172" s="76">
        <v>184.33696538180544</v>
      </c>
      <c r="D172" s="76">
        <v>182.68187243596162</v>
      </c>
      <c r="E172" s="76">
        <v>180.84357751502449</v>
      </c>
      <c r="F172" s="76">
        <v>178.98681509702294</v>
      </c>
      <c r="G172" s="76">
        <v>177.32312987854195</v>
      </c>
      <c r="H172" s="76">
        <v>176.22274295927826</v>
      </c>
      <c r="I172" s="76">
        <v>174.08113896168624</v>
      </c>
      <c r="J172" s="76">
        <v>171.92339171341763</v>
      </c>
      <c r="K172" s="76">
        <v>170.10499702837677</v>
      </c>
      <c r="L172" s="76">
        <v>166.3783109448085</v>
      </c>
      <c r="M172" s="76">
        <v>163.53039287662062</v>
      </c>
      <c r="N172" s="76">
        <v>159.65225029595015</v>
      </c>
      <c r="O172" s="76">
        <v>154.55753951194933</v>
      </c>
      <c r="P172" s="76">
        <v>149.89776477393946</v>
      </c>
      <c r="Q172" s="76">
        <v>145.29714192990591</v>
      </c>
    </row>
    <row r="173" spans="1:17" ht="11.45" customHeight="1" x14ac:dyDescent="0.25">
      <c r="A173" s="62" t="s">
        <v>59</v>
      </c>
      <c r="B173" s="77">
        <v>193.02287405869208</v>
      </c>
      <c r="C173" s="77">
        <v>189.38876392135396</v>
      </c>
      <c r="D173" s="77">
        <v>188.00607803654125</v>
      </c>
      <c r="E173" s="77">
        <v>186.68537516536949</v>
      </c>
      <c r="F173" s="77">
        <v>185.31129456112913</v>
      </c>
      <c r="G173" s="77">
        <v>184.14527228856727</v>
      </c>
      <c r="H173" s="77">
        <v>182.57723115608502</v>
      </c>
      <c r="I173" s="77">
        <v>180.92654883460824</v>
      </c>
      <c r="J173" s="77">
        <v>179.24220926410575</v>
      </c>
      <c r="K173" s="77">
        <v>177.28491946936532</v>
      </c>
      <c r="L173" s="77">
        <v>174.18205861128038</v>
      </c>
      <c r="M173" s="77">
        <v>170.91759377655546</v>
      </c>
      <c r="N173" s="77">
        <v>167.54483523317847</v>
      </c>
      <c r="O173" s="77">
        <v>164.24117528922744</v>
      </c>
      <c r="P173" s="77">
        <v>161.46842600883406</v>
      </c>
      <c r="Q173" s="77">
        <v>158.21479212353796</v>
      </c>
    </row>
    <row r="174" spans="1:17" ht="11.45" customHeight="1" x14ac:dyDescent="0.25">
      <c r="A174" s="62" t="s">
        <v>58</v>
      </c>
      <c r="B174" s="77">
        <v>162.93102172776798</v>
      </c>
      <c r="C174" s="77">
        <v>155.03520429193739</v>
      </c>
      <c r="D174" s="77">
        <v>152.47764632382132</v>
      </c>
      <c r="E174" s="77">
        <v>150.56502263166291</v>
      </c>
      <c r="F174" s="77">
        <v>148.92135717697491</v>
      </c>
      <c r="G174" s="77">
        <v>147.54223592237454</v>
      </c>
      <c r="H174" s="77">
        <v>145.63238281404435</v>
      </c>
      <c r="I174" s="77">
        <v>144.40458251607814</v>
      </c>
      <c r="J174" s="77">
        <v>143.30447350993722</v>
      </c>
      <c r="K174" s="77">
        <v>142.66200568321051</v>
      </c>
      <c r="L174" s="77">
        <v>141.82375418091618</v>
      </c>
      <c r="M174" s="77">
        <v>138.60661437719784</v>
      </c>
      <c r="N174" s="77">
        <v>135.16130683805045</v>
      </c>
      <c r="O174" s="77">
        <v>131.7961875944986</v>
      </c>
      <c r="P174" s="77">
        <v>128.18247704637</v>
      </c>
      <c r="Q174" s="77">
        <v>123.75302938405865</v>
      </c>
    </row>
    <row r="175" spans="1:17" ht="11.45" customHeight="1" x14ac:dyDescent="0.25">
      <c r="A175" s="62" t="s">
        <v>57</v>
      </c>
      <c r="B175" s="77">
        <v>153.94975823525604</v>
      </c>
      <c r="C175" s="77">
        <v>153.98445466631324</v>
      </c>
      <c r="D175" s="77">
        <v>154.36188706166212</v>
      </c>
      <c r="E175" s="77">
        <v>154.7327640708989</v>
      </c>
      <c r="F175" s="77">
        <v>155.10232037015103</v>
      </c>
      <c r="G175" s="77">
        <v>155.47051662989665</v>
      </c>
      <c r="H175" s="77">
        <v>155.83724033890113</v>
      </c>
      <c r="I175" s="77">
        <v>156.2024333635822</v>
      </c>
      <c r="J175" s="77">
        <v>156.56592685140694</v>
      </c>
      <c r="K175" s="77">
        <v>156.92765137765988</v>
      </c>
      <c r="L175" s="77">
        <v>157.19660952201488</v>
      </c>
      <c r="M175" s="77">
        <v>156.42900794910582</v>
      </c>
      <c r="N175" s="77">
        <v>155.24338392478339</v>
      </c>
      <c r="O175" s="77">
        <v>155.1291752445606</v>
      </c>
      <c r="P175" s="77">
        <v>155.04040801677468</v>
      </c>
      <c r="Q175" s="77">
        <v>154.65859135621517</v>
      </c>
    </row>
    <row r="176" spans="1:17" ht="11.45" customHeight="1" x14ac:dyDescent="0.25">
      <c r="A176" s="62" t="s">
        <v>56</v>
      </c>
      <c r="B176" s="77" t="s">
        <v>181</v>
      </c>
      <c r="C176" s="77" t="s">
        <v>181</v>
      </c>
      <c r="D176" s="77" t="s">
        <v>181</v>
      </c>
      <c r="E176" s="77" t="s">
        <v>181</v>
      </c>
      <c r="F176" s="77" t="s">
        <v>181</v>
      </c>
      <c r="G176" s="77" t="s">
        <v>181</v>
      </c>
      <c r="H176" s="77" t="s">
        <v>181</v>
      </c>
      <c r="I176" s="77" t="s">
        <v>181</v>
      </c>
      <c r="J176" s="77" t="s">
        <v>181</v>
      </c>
      <c r="K176" s="77" t="s">
        <v>181</v>
      </c>
      <c r="L176" s="77">
        <v>150.82142857142901</v>
      </c>
      <c r="M176" s="77">
        <v>149.78854198916437</v>
      </c>
      <c r="N176" s="77">
        <v>143.80227496222378</v>
      </c>
      <c r="O176" s="77">
        <v>130.7661808801231</v>
      </c>
      <c r="P176" s="77">
        <v>107.17761012502272</v>
      </c>
      <c r="Q176" s="77">
        <v>106.39599052247395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>
        <v>43.380901214574187</v>
      </c>
      <c r="O177" s="77">
        <v>44.137903264749781</v>
      </c>
      <c r="P177" s="77">
        <v>58.793593735385045</v>
      </c>
      <c r="Q177" s="77">
        <v>53.49503979889483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 t="s">
        <v>181</v>
      </c>
      <c r="K178" s="77" t="s">
        <v>181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1719.4466042098682</v>
      </c>
      <c r="C179" s="76">
        <v>1690.0250917568405</v>
      </c>
      <c r="D179" s="76">
        <v>1669.2671725248658</v>
      </c>
      <c r="E179" s="76">
        <v>1667.7759059865123</v>
      </c>
      <c r="F179" s="76">
        <v>1642.3735983286449</v>
      </c>
      <c r="G179" s="76">
        <v>1621.214094546383</v>
      </c>
      <c r="H179" s="76">
        <v>1598.1394012097376</v>
      </c>
      <c r="I179" s="76">
        <v>1580.7342272402605</v>
      </c>
      <c r="J179" s="76">
        <v>1549.9630693611834</v>
      </c>
      <c r="K179" s="76">
        <v>1494.004065214109</v>
      </c>
      <c r="L179" s="76">
        <v>1436.803230340076</v>
      </c>
      <c r="M179" s="76">
        <v>1148.1280186274034</v>
      </c>
      <c r="N179" s="76">
        <v>1406.9048618806492</v>
      </c>
      <c r="O179" s="76">
        <v>1431.1689087930824</v>
      </c>
      <c r="P179" s="76">
        <v>1434.4435018310753</v>
      </c>
      <c r="Q179" s="76">
        <v>1385.1685104715384</v>
      </c>
    </row>
    <row r="180" spans="1:17" ht="11.45" customHeight="1" x14ac:dyDescent="0.25">
      <c r="A180" s="62" t="s">
        <v>59</v>
      </c>
      <c r="B180" s="75">
        <v>490.76615741864458</v>
      </c>
      <c r="C180" s="75">
        <v>475.38510003883118</v>
      </c>
      <c r="D180" s="75">
        <v>464.77723611111884</v>
      </c>
      <c r="E180" s="75">
        <v>457.59373102594742</v>
      </c>
      <c r="F180" s="75">
        <v>457.25953383102114</v>
      </c>
      <c r="G180" s="75">
        <v>454.94276291710827</v>
      </c>
      <c r="H180" s="75">
        <v>454.09750509920059</v>
      </c>
      <c r="I180" s="75">
        <v>451.21746415433154</v>
      </c>
      <c r="J180" s="75">
        <v>452.34550781471739</v>
      </c>
      <c r="K180" s="75">
        <v>450.38002892861755</v>
      </c>
      <c r="L180" s="75">
        <v>442.06318541234208</v>
      </c>
      <c r="M180" s="75">
        <v>435.75493085845068</v>
      </c>
      <c r="N180" s="75">
        <v>406.70974507549676</v>
      </c>
      <c r="O180" s="75">
        <v>399.62965635502798</v>
      </c>
      <c r="P180" s="75">
        <v>398.45768671793383</v>
      </c>
      <c r="Q180" s="75">
        <v>397.46748212387507</v>
      </c>
    </row>
    <row r="181" spans="1:17" ht="11.45" customHeight="1" x14ac:dyDescent="0.25">
      <c r="A181" s="62" t="s">
        <v>58</v>
      </c>
      <c r="B181" s="75">
        <v>1733.7699297744653</v>
      </c>
      <c r="C181" s="75">
        <v>1703.2399620832227</v>
      </c>
      <c r="D181" s="75">
        <v>1693.3074350540123</v>
      </c>
      <c r="E181" s="75">
        <v>1679.0840609013044</v>
      </c>
      <c r="F181" s="75">
        <v>1662.9522063117215</v>
      </c>
      <c r="G181" s="75">
        <v>1641.2683269275856</v>
      </c>
      <c r="H181" s="75">
        <v>1624.5334591285009</v>
      </c>
      <c r="I181" s="75">
        <v>1598.2055758651936</v>
      </c>
      <c r="J181" s="75">
        <v>1574.6805380028202</v>
      </c>
      <c r="K181" s="75">
        <v>1551.8958477141505</v>
      </c>
      <c r="L181" s="75">
        <v>1551.2986621671228</v>
      </c>
      <c r="M181" s="75">
        <v>1544.3089932685787</v>
      </c>
      <c r="N181" s="75">
        <v>1519.2316058505144</v>
      </c>
      <c r="O181" s="75">
        <v>1501.5797205128654</v>
      </c>
      <c r="P181" s="75">
        <v>1489.5058874834456</v>
      </c>
      <c r="Q181" s="75">
        <v>1476.4637296338624</v>
      </c>
    </row>
    <row r="182" spans="1:17" ht="11.45" customHeight="1" x14ac:dyDescent="0.25">
      <c r="A182" s="62" t="s">
        <v>57</v>
      </c>
      <c r="B182" s="75">
        <v>1084.8738953183606</v>
      </c>
      <c r="C182" s="75">
        <v>1087.5860800566566</v>
      </c>
      <c r="D182" s="75">
        <v>1090.3050452567979</v>
      </c>
      <c r="E182" s="75">
        <v>1093.0308078699397</v>
      </c>
      <c r="F182" s="75">
        <v>1095.7633848896146</v>
      </c>
      <c r="G182" s="75">
        <v>1084.5887303713992</v>
      </c>
      <c r="H182" s="75">
        <v>1084.224865599997</v>
      </c>
      <c r="I182" s="75">
        <v>1084.8209637572818</v>
      </c>
      <c r="J182" s="75">
        <v>1087.3613272182215</v>
      </c>
      <c r="K182" s="75">
        <v>1088.7831069827221</v>
      </c>
      <c r="L182" s="75">
        <v>1091.5050647501789</v>
      </c>
      <c r="M182" s="75">
        <v>1093.4080913168718</v>
      </c>
      <c r="N182" s="75">
        <v>1095.4764147667008</v>
      </c>
      <c r="O182" s="75">
        <v>1097.9836527561561</v>
      </c>
      <c r="P182" s="75">
        <v>1100.24989389546</v>
      </c>
      <c r="Q182" s="75">
        <v>1103.0005186301985</v>
      </c>
    </row>
    <row r="183" spans="1:17" ht="11.45" customHeight="1" x14ac:dyDescent="0.25">
      <c r="A183" s="62" t="s">
        <v>56</v>
      </c>
      <c r="B183" s="75">
        <v>1004.7118582831492</v>
      </c>
      <c r="C183" s="75">
        <v>989.47187408105299</v>
      </c>
      <c r="D183" s="75">
        <v>971.35094275870301</v>
      </c>
      <c r="E183" s="75">
        <v>968.96847872176977</v>
      </c>
      <c r="F183" s="75">
        <v>968.49717882018535</v>
      </c>
      <c r="G183" s="75">
        <v>966.67377123753374</v>
      </c>
      <c r="H183" s="75">
        <v>953.65799590288805</v>
      </c>
      <c r="I183" s="75">
        <v>952.0303300945659</v>
      </c>
      <c r="J183" s="75">
        <v>944.68826787737135</v>
      </c>
      <c r="K183" s="75">
        <v>931.30287153953827</v>
      </c>
      <c r="L183" s="75">
        <v>927.24389492491287</v>
      </c>
      <c r="M183" s="75">
        <v>916.07664201471118</v>
      </c>
      <c r="N183" s="75">
        <v>909.06120348890022</v>
      </c>
      <c r="O183" s="75">
        <v>906.78323792848846</v>
      </c>
      <c r="P183" s="75">
        <v>906.53388515499569</v>
      </c>
      <c r="Q183" s="75">
        <v>901.23692652660816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276.87583424235584</v>
      </c>
      <c r="C186" s="78">
        <v>266.35810669532378</v>
      </c>
      <c r="D186" s="78">
        <v>263.43879989078215</v>
      </c>
      <c r="E186" s="78">
        <v>260.50058080140263</v>
      </c>
      <c r="F186" s="78">
        <v>257.58854327067303</v>
      </c>
      <c r="G186" s="78">
        <v>253.73514831678671</v>
      </c>
      <c r="H186" s="78">
        <v>250.848652922469</v>
      </c>
      <c r="I186" s="78">
        <v>247.7082746571599</v>
      </c>
      <c r="J186" s="78">
        <v>244.01351806389846</v>
      </c>
      <c r="K186" s="78">
        <v>238.48104983397866</v>
      </c>
      <c r="L186" s="78">
        <v>232.36617770146583</v>
      </c>
      <c r="M186" s="78">
        <v>226.3449912536046</v>
      </c>
      <c r="N186" s="78">
        <v>217.62305131996428</v>
      </c>
      <c r="O186" s="78">
        <v>220.0098917948971</v>
      </c>
      <c r="P186" s="78">
        <v>212.11008672596373</v>
      </c>
      <c r="Q186" s="78">
        <v>208.26247906186566</v>
      </c>
    </row>
    <row r="187" spans="1:17" ht="11.45" customHeight="1" x14ac:dyDescent="0.25">
      <c r="A187" s="62" t="s">
        <v>59</v>
      </c>
      <c r="B187" s="77">
        <v>276.1772643362259</v>
      </c>
      <c r="C187" s="77">
        <v>276.86770749706648</v>
      </c>
      <c r="D187" s="77">
        <v>277.55987676580907</v>
      </c>
      <c r="E187" s="77">
        <v>278.25377645772357</v>
      </c>
      <c r="F187" s="77">
        <v>278.94941089886788</v>
      </c>
      <c r="G187" s="77">
        <v>279.64678442611512</v>
      </c>
      <c r="H187" s="77">
        <v>280.34590138718045</v>
      </c>
      <c r="I187" s="77">
        <v>281.04676614064834</v>
      </c>
      <c r="J187" s="77">
        <v>281.74938305600006</v>
      </c>
      <c r="K187" s="77">
        <v>280.49713655166784</v>
      </c>
      <c r="L187" s="77">
        <v>276.36332182434541</v>
      </c>
      <c r="M187" s="77">
        <v>271.17270257340243</v>
      </c>
      <c r="N187" s="77">
        <v>265.13780926305122</v>
      </c>
      <c r="O187" s="77">
        <v>259.9297771840441</v>
      </c>
      <c r="P187" s="77">
        <v>250.87834621642543</v>
      </c>
      <c r="Q187" s="77">
        <v>240.68609981448628</v>
      </c>
    </row>
    <row r="188" spans="1:17" ht="11.45" customHeight="1" x14ac:dyDescent="0.25">
      <c r="A188" s="62" t="s">
        <v>58</v>
      </c>
      <c r="B188" s="77">
        <v>265.33975158927711</v>
      </c>
      <c r="C188" s="77">
        <v>254.63604236794652</v>
      </c>
      <c r="D188" s="77">
        <v>252.00256432912283</v>
      </c>
      <c r="E188" s="77">
        <v>249.90608030755826</v>
      </c>
      <c r="F188" s="77">
        <v>248.05979799344448</v>
      </c>
      <c r="G188" s="77">
        <v>245.52785664800004</v>
      </c>
      <c r="H188" s="77">
        <v>242.79967291953466</v>
      </c>
      <c r="I188" s="77">
        <v>240.50432688755191</v>
      </c>
      <c r="J188" s="77">
        <v>237.61778815099171</v>
      </c>
      <c r="K188" s="77">
        <v>233.98528258855902</v>
      </c>
      <c r="L188" s="77">
        <v>231.30236084222898</v>
      </c>
      <c r="M188" s="77">
        <v>228.9109786700518</v>
      </c>
      <c r="N188" s="77">
        <v>226.05072165382899</v>
      </c>
      <c r="O188" s="77">
        <v>222.60258632795845</v>
      </c>
      <c r="P188" s="77">
        <v>218.86659117323785</v>
      </c>
      <c r="Q188" s="77">
        <v>214.5502745712445</v>
      </c>
    </row>
    <row r="189" spans="1:17" ht="11.45" customHeight="1" x14ac:dyDescent="0.25">
      <c r="A189" s="62" t="s">
        <v>57</v>
      </c>
      <c r="B189" s="77">
        <v>399.52166935434144</v>
      </c>
      <c r="C189" s="77">
        <v>400.05710895648662</v>
      </c>
      <c r="D189" s="77">
        <v>401.05506863359903</v>
      </c>
      <c r="E189" s="77">
        <v>402.04514430728864</v>
      </c>
      <c r="F189" s="77">
        <v>403.03071060450515</v>
      </c>
      <c r="G189" s="77">
        <v>403.97265489708008</v>
      </c>
      <c r="H189" s="77">
        <v>404.94005587734472</v>
      </c>
      <c r="I189" s="77">
        <v>405.93555299128025</v>
      </c>
      <c r="J189" s="77">
        <v>406.94974365225437</v>
      </c>
      <c r="K189" s="77">
        <v>407.92926461832081</v>
      </c>
      <c r="L189" s="77">
        <v>408.36827819388253</v>
      </c>
      <c r="M189" s="77">
        <v>408.6256375291436</v>
      </c>
      <c r="N189" s="77">
        <v>407.0510339539984</v>
      </c>
      <c r="O189" s="77">
        <v>405.7729732710643</v>
      </c>
      <c r="P189" s="77">
        <v>402.19284779324408</v>
      </c>
      <c r="Q189" s="77">
        <v>398.78276388971983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>
        <v>214.07915278172351</v>
      </c>
      <c r="F190" s="77">
        <v>214.26964694309709</v>
      </c>
      <c r="G190" s="77">
        <v>214.78758197811484</v>
      </c>
      <c r="H190" s="77">
        <v>215.32202929099404</v>
      </c>
      <c r="I190" s="77">
        <v>210.00269731757268</v>
      </c>
      <c r="J190" s="77">
        <v>210.52770406086657</v>
      </c>
      <c r="K190" s="77">
        <v>200.81661344606562</v>
      </c>
      <c r="L190" s="77">
        <v>194.8491696044216</v>
      </c>
      <c r="M190" s="77">
        <v>191.22249296472123</v>
      </c>
      <c r="N190" s="77">
        <v>183.49627016791734</v>
      </c>
      <c r="O190" s="77">
        <v>180.66667834280798</v>
      </c>
      <c r="P190" s="77">
        <v>176.55394470185837</v>
      </c>
      <c r="Q190" s="77">
        <v>175.29771305861084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 t="s">
        <v>181</v>
      </c>
      <c r="J191" s="77" t="s">
        <v>181</v>
      </c>
      <c r="K191" s="77" t="s">
        <v>181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1210.7230240610993</v>
      </c>
      <c r="C192" s="76">
        <v>1197.2293192158972</v>
      </c>
      <c r="D192" s="76">
        <v>1191.1502698033019</v>
      </c>
      <c r="E192" s="76">
        <v>1186.249548285529</v>
      </c>
      <c r="F192" s="76">
        <v>1182.2568253297875</v>
      </c>
      <c r="G192" s="76">
        <v>1178.4464894533423</v>
      </c>
      <c r="H192" s="76">
        <v>1174.1009523110606</v>
      </c>
      <c r="I192" s="76">
        <v>1170.2170573982658</v>
      </c>
      <c r="J192" s="76">
        <v>1163.9452965654418</v>
      </c>
      <c r="K192" s="76">
        <v>1156.2406393126655</v>
      </c>
      <c r="L192" s="76">
        <v>1151.2897839869045</v>
      </c>
      <c r="M192" s="76">
        <v>1149.0742557601004</v>
      </c>
      <c r="N192" s="76">
        <v>1144.8259572284851</v>
      </c>
      <c r="O192" s="76">
        <v>1141.1273604204819</v>
      </c>
      <c r="P192" s="76">
        <v>1136.5978306703657</v>
      </c>
      <c r="Q192" s="76">
        <v>1133.0758404526848</v>
      </c>
    </row>
    <row r="193" spans="1:17" ht="11.45" customHeight="1" x14ac:dyDescent="0.25">
      <c r="A193" s="17" t="s">
        <v>23</v>
      </c>
      <c r="B193" s="75">
        <v>1187.5064594159642</v>
      </c>
      <c r="C193" s="75">
        <v>1177.748308628303</v>
      </c>
      <c r="D193" s="75">
        <v>1173.6972130177094</v>
      </c>
      <c r="E193" s="75">
        <v>1170.0929877848998</v>
      </c>
      <c r="F193" s="75">
        <v>1161.5582986297666</v>
      </c>
      <c r="G193" s="75">
        <v>1157.8613477262829</v>
      </c>
      <c r="H193" s="75">
        <v>1151.8552906071311</v>
      </c>
      <c r="I193" s="75">
        <v>1149.6333548086991</v>
      </c>
      <c r="J193" s="75">
        <v>1142.550877515293</v>
      </c>
      <c r="K193" s="75">
        <v>1136.9546460470772</v>
      </c>
      <c r="L193" s="75">
        <v>1131.2863216443604</v>
      </c>
      <c r="M193" s="75">
        <v>1129.4567279361838</v>
      </c>
      <c r="N193" s="75">
        <v>1126.1657193677893</v>
      </c>
      <c r="O193" s="75">
        <v>1122.1360154172728</v>
      </c>
      <c r="P193" s="75">
        <v>1117.1402209426381</v>
      </c>
      <c r="Q193" s="75">
        <v>1114.2362171584277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1371.1687789521716</v>
      </c>
      <c r="D194" s="74">
        <v>1339.5322024737929</v>
      </c>
      <c r="E194" s="74">
        <v>1318.4618254218774</v>
      </c>
      <c r="F194" s="74">
        <v>1303.3872226439253</v>
      </c>
      <c r="G194" s="74">
        <v>1297.5423377663112</v>
      </c>
      <c r="H194" s="74">
        <v>1293.5773205688204</v>
      </c>
      <c r="I194" s="74">
        <v>1290.5319743852015</v>
      </c>
      <c r="J194" s="74">
        <v>1286.5210638739086</v>
      </c>
      <c r="K194" s="74">
        <v>1283.593431057878</v>
      </c>
      <c r="L194" s="74">
        <v>1276.6962650330447</v>
      </c>
      <c r="M194" s="74">
        <v>1271.0143519640019</v>
      </c>
      <c r="N194" s="74">
        <v>1265.1691042354926</v>
      </c>
      <c r="O194" s="74">
        <v>1257.8499567520594</v>
      </c>
      <c r="P194" s="74">
        <v>1250.1478013143665</v>
      </c>
      <c r="Q194" s="74">
        <v>1242.736387635005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1.1025087641100235</v>
      </c>
      <c r="C198" s="111">
        <f>IF(TrRoad_act!C86=0,"",TrRoad_emi!C56/TrRoad_tech!C171)</f>
        <v>1.0999978213713977</v>
      </c>
      <c r="D198" s="111">
        <f>IF(TrRoad_act!D86=0,"",TrRoad_emi!D56/TrRoad_tech!D171)</f>
        <v>1.1007889252607672</v>
      </c>
      <c r="E198" s="111">
        <f>IF(TrRoad_act!E86=0,"",TrRoad_emi!E56/TrRoad_tech!E171)</f>
        <v>1.095827052042849</v>
      </c>
      <c r="F198" s="111">
        <f>IF(TrRoad_act!F86=0,"",TrRoad_emi!F56/TrRoad_tech!F171)</f>
        <v>1.0890625623202412</v>
      </c>
      <c r="G198" s="111">
        <f>IF(TrRoad_act!G86=0,"",TrRoad_emi!G56/TrRoad_tech!G171)</f>
        <v>1.0880252992418913</v>
      </c>
      <c r="H198" s="111">
        <f>IF(TrRoad_act!H86=0,"",TrRoad_emi!H56/TrRoad_tech!H171)</f>
        <v>1.0949319231378456</v>
      </c>
      <c r="I198" s="111">
        <f>IF(TrRoad_act!I86=0,"",TrRoad_emi!I56/TrRoad_tech!I171)</f>
        <v>1.0803127420581862</v>
      </c>
      <c r="J198" s="111">
        <f>IF(TrRoad_act!J86=0,"",TrRoad_emi!J56/TrRoad_tech!J171)</f>
        <v>1.0762695402060096</v>
      </c>
      <c r="K198" s="111">
        <f>IF(TrRoad_act!K86=0,"",TrRoad_emi!K56/TrRoad_tech!K171)</f>
        <v>1.0828522214354304</v>
      </c>
      <c r="L198" s="111">
        <f>IF(TrRoad_act!L86=0,"",TrRoad_emi!L56/TrRoad_tech!L171)</f>
        <v>1.0988568870558406</v>
      </c>
      <c r="M198" s="111">
        <f>IF(TrRoad_act!M86=0,"",TrRoad_emi!M56/TrRoad_tech!M171)</f>
        <v>1.101499745385371</v>
      </c>
      <c r="N198" s="111">
        <f>IF(TrRoad_act!N86=0,"",TrRoad_emi!N56/TrRoad_tech!N171)</f>
        <v>1.1128215713584193</v>
      </c>
      <c r="O198" s="111">
        <f>IF(TrRoad_act!O86=0,"",TrRoad_emi!O56/TrRoad_tech!O171)</f>
        <v>1.0973748099083498</v>
      </c>
      <c r="P198" s="111">
        <f>IF(TrRoad_act!P86=0,"",TrRoad_emi!P56/TrRoad_tech!P171)</f>
        <v>1.104810804383842</v>
      </c>
      <c r="Q198" s="111">
        <f>IF(TrRoad_act!Q86=0,"",TrRoad_emi!Q56/TrRoad_tech!Q171)</f>
        <v>1.1006936420920568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1.0134434418957747</v>
      </c>
      <c r="C199" s="107">
        <f>IF(TrRoad_act!C87=0,"",TrRoad_emi!C57/TrRoad_tech!C172)</f>
        <v>1.0153809092652855</v>
      </c>
      <c r="D199" s="107">
        <f>IF(TrRoad_act!D87=0,"",TrRoad_emi!D57/TrRoad_tech!D172)</f>
        <v>1.0189232985392285</v>
      </c>
      <c r="E199" s="107">
        <f>IF(TrRoad_act!E87=0,"",TrRoad_emi!E57/TrRoad_tech!E172)</f>
        <v>1.0233313417840968</v>
      </c>
      <c r="F199" s="107">
        <f>IF(TrRoad_act!F87=0,"",TrRoad_emi!F57/TrRoad_tech!F172)</f>
        <v>1.023078679195546</v>
      </c>
      <c r="G199" s="107">
        <f>IF(TrRoad_act!G87=0,"",TrRoad_emi!G57/TrRoad_tech!G172)</f>
        <v>1.0311125042858948</v>
      </c>
      <c r="H199" s="107">
        <f>IF(TrRoad_act!H87=0,"",TrRoad_emi!H57/TrRoad_tech!H172)</f>
        <v>1.0326456223413121</v>
      </c>
      <c r="I199" s="107">
        <f>IF(TrRoad_act!I87=0,"",TrRoad_emi!I57/TrRoad_tech!I172)</f>
        <v>1.0126228611472408</v>
      </c>
      <c r="J199" s="107">
        <f>IF(TrRoad_act!J87=0,"",TrRoad_emi!J57/TrRoad_tech!J172)</f>
        <v>1.0236889033101684</v>
      </c>
      <c r="K199" s="107">
        <f>IF(TrRoad_act!K87=0,"",TrRoad_emi!K57/TrRoad_tech!K172)</f>
        <v>1.0283319892294549</v>
      </c>
      <c r="L199" s="107">
        <f>IF(TrRoad_act!L87=0,"",TrRoad_emi!L57/TrRoad_tech!L172)</f>
        <v>1.0454946977107069</v>
      </c>
      <c r="M199" s="107">
        <f>IF(TrRoad_act!M87=0,"",TrRoad_emi!M57/TrRoad_tech!M172)</f>
        <v>1.0424219637272085</v>
      </c>
      <c r="N199" s="107">
        <f>IF(TrRoad_act!N87=0,"",TrRoad_emi!N57/TrRoad_tech!N172)</f>
        <v>1.0600152316863731</v>
      </c>
      <c r="O199" s="107">
        <f>IF(TrRoad_act!O87=0,"",TrRoad_emi!O57/TrRoad_tech!O172)</f>
        <v>1.0603731740846634</v>
      </c>
      <c r="P199" s="107">
        <f>IF(TrRoad_act!P87=0,"",TrRoad_emi!P57/TrRoad_tech!P172)</f>
        <v>1.0640612432291467</v>
      </c>
      <c r="Q199" s="107">
        <f>IF(TrRoad_act!Q87=0,"",TrRoad_emi!Q57/TrRoad_tech!Q172)</f>
        <v>1.0784665508036777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1.01313217312203</v>
      </c>
      <c r="C200" s="108">
        <f>IF(TrRoad_act!C88=0,"",TrRoad_emi!C58/TrRoad_tech!C173)</f>
        <v>1.0217300793043727</v>
      </c>
      <c r="D200" s="108">
        <f>IF(TrRoad_act!D88=0,"",TrRoad_emi!D58/TrRoad_tech!D173)</f>
        <v>1.0261534707583593</v>
      </c>
      <c r="E200" s="108">
        <f>IF(TrRoad_act!E88=0,"",TrRoad_emi!E58/TrRoad_tech!E173)</f>
        <v>1.0382872499365934</v>
      </c>
      <c r="F200" s="108">
        <f>IF(TrRoad_act!F88=0,"",TrRoad_emi!F58/TrRoad_tech!F173)</f>
        <v>1.0352448223480308</v>
      </c>
      <c r="G200" s="108">
        <f>IF(TrRoad_act!G88=0,"",TrRoad_emi!G58/TrRoad_tech!G173)</f>
        <v>1.0396717692354505</v>
      </c>
      <c r="H200" s="108">
        <f>IF(TrRoad_act!H88=0,"",TrRoad_emi!H58/TrRoad_tech!H173)</f>
        <v>1.0412271436312874</v>
      </c>
      <c r="I200" s="108">
        <f>IF(TrRoad_act!I88=0,"",TrRoad_emi!I58/TrRoad_tech!I173)</f>
        <v>1.0297214051067676</v>
      </c>
      <c r="J200" s="108">
        <f>IF(TrRoad_act!J88=0,"",TrRoad_emi!J58/TrRoad_tech!J173)</f>
        <v>1.0232089055606834</v>
      </c>
      <c r="K200" s="108">
        <f>IF(TrRoad_act!K88=0,"",TrRoad_emi!K58/TrRoad_tech!K173)</f>
        <v>1.0224534316218445</v>
      </c>
      <c r="L200" s="108">
        <f>IF(TrRoad_act!L88=0,"",TrRoad_emi!L58/TrRoad_tech!L173)</f>
        <v>1.0209970678445601</v>
      </c>
      <c r="M200" s="108">
        <f>IF(TrRoad_act!M88=0,"",TrRoad_emi!M58/TrRoad_tech!M173)</f>
        <v>1.0231556761646399</v>
      </c>
      <c r="N200" s="108">
        <f>IF(TrRoad_act!N88=0,"",TrRoad_emi!N58/TrRoad_tech!N173)</f>
        <v>1.0450004587740587</v>
      </c>
      <c r="O200" s="108">
        <f>IF(TrRoad_act!O88=0,"",TrRoad_emi!O58/TrRoad_tech!O173)</f>
        <v>1.0239845984837685</v>
      </c>
      <c r="P200" s="108">
        <f>IF(TrRoad_act!P88=0,"",TrRoad_emi!P58/TrRoad_tech!P173)</f>
        <v>1.0312535016700359</v>
      </c>
      <c r="Q200" s="108">
        <f>IF(TrRoad_act!Q88=0,"",TrRoad_emi!Q58/TrRoad_tech!Q173)</f>
        <v>1.0318088638304466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1.10000000000673</v>
      </c>
      <c r="C201" s="108">
        <f>IF(TrRoad_act!C89=0,"",TrRoad_emi!C59/TrRoad_tech!C174)</f>
        <v>1.1006050294633793</v>
      </c>
      <c r="D201" s="108">
        <f>IF(TrRoad_act!D89=0,"",TrRoad_emi!D59/TrRoad_tech!D174)</f>
        <v>1.1018008184105363</v>
      </c>
      <c r="E201" s="108">
        <f>IF(TrRoad_act!E89=0,"",TrRoad_emi!E59/TrRoad_tech!E174)</f>
        <v>1.1036362802414084</v>
      </c>
      <c r="F201" s="108">
        <f>IF(TrRoad_act!F89=0,"",TrRoad_emi!F59/TrRoad_tech!F174)</f>
        <v>1.1061503188410013</v>
      </c>
      <c r="G201" s="108">
        <f>IF(TrRoad_act!G89=0,"",TrRoad_emi!G59/TrRoad_tech!G174)</f>
        <v>1.1092568450002969</v>
      </c>
      <c r="H201" s="108">
        <f>IF(TrRoad_act!H89=0,"",TrRoad_emi!H59/TrRoad_tech!H174)</f>
        <v>1.1113112706789252</v>
      </c>
      <c r="I201" s="108">
        <f>IF(TrRoad_act!I89=0,"",TrRoad_emi!I59/TrRoad_tech!I174)</f>
        <v>1.0803451116159373</v>
      </c>
      <c r="J201" s="108">
        <f>IF(TrRoad_act!J89=0,"",TrRoad_emi!J59/TrRoad_tech!J174)</f>
        <v>1.0985969509385736</v>
      </c>
      <c r="K201" s="108">
        <f>IF(TrRoad_act!K89=0,"",TrRoad_emi!K59/TrRoad_tech!K174)</f>
        <v>1.0940387687809603</v>
      </c>
      <c r="L201" s="108">
        <f>IF(TrRoad_act!L89=0,"",TrRoad_emi!L59/TrRoad_tech!L174)</f>
        <v>1.125661173507972</v>
      </c>
      <c r="M201" s="108">
        <f>IF(TrRoad_act!M89=0,"",TrRoad_emi!M59/TrRoad_tech!M174)</f>
        <v>1.1227284428099316</v>
      </c>
      <c r="N201" s="108">
        <f>IF(TrRoad_act!N89=0,"",TrRoad_emi!N59/TrRoad_tech!N174)</f>
        <v>1.1298476658175982</v>
      </c>
      <c r="O201" s="108">
        <f>IF(TrRoad_act!O89=0,"",TrRoad_emi!O59/TrRoad_tech!O174)</f>
        <v>1.1425253469492425</v>
      </c>
      <c r="P201" s="108">
        <f>IF(TrRoad_act!P89=0,"",TrRoad_emi!P59/TrRoad_tech!P174)</f>
        <v>1.1410916187769746</v>
      </c>
      <c r="Q201" s="108">
        <f>IF(TrRoad_act!Q89=0,"",TrRoad_emi!Q59/TrRoad_tech!Q174)</f>
        <v>1.1692647968963095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1.2498064465110588</v>
      </c>
      <c r="C202" s="108">
        <f>IF(TrRoad_act!C90=0,"",TrRoad_emi!C60/TrRoad_tech!C175)</f>
        <v>1.1696145119925998</v>
      </c>
      <c r="D202" s="108">
        <f>IF(TrRoad_act!D90=0,"",TrRoad_emi!D60/TrRoad_tech!D175)</f>
        <v>1.1737177937829291</v>
      </c>
      <c r="E202" s="108">
        <f>IF(TrRoad_act!E90=0,"",TrRoad_emi!E60/TrRoad_tech!E175)</f>
        <v>1.0844535197575769</v>
      </c>
      <c r="F202" s="108">
        <f>IF(TrRoad_act!F90=0,"",TrRoad_emi!F60/TrRoad_tech!F175)</f>
        <v>1.1000622427445459</v>
      </c>
      <c r="G202" s="108">
        <f>IF(TrRoad_act!G90=0,"",TrRoad_emi!G60/TrRoad_tech!G175)</f>
        <v>1.1315086223782294</v>
      </c>
      <c r="H202" s="108">
        <f>IF(TrRoad_act!H90=0,"",TrRoad_emi!H60/TrRoad_tech!H175)</f>
        <v>1.1781183495725482</v>
      </c>
      <c r="I202" s="108">
        <f>IF(TrRoad_act!I90=0,"",TrRoad_emi!I60/TrRoad_tech!I175)</f>
        <v>1.0626340592350478</v>
      </c>
      <c r="J202" s="108">
        <f>IF(TrRoad_act!J90=0,"",TrRoad_emi!J60/TrRoad_tech!J175)</f>
        <v>1.1908721842431842</v>
      </c>
      <c r="K202" s="108">
        <f>IF(TrRoad_act!K90=0,"",TrRoad_emi!K60/TrRoad_tech!K175)</f>
        <v>1.3304251280519652</v>
      </c>
      <c r="L202" s="108">
        <f>IF(TrRoad_act!L90=0,"",TrRoad_emi!L60/TrRoad_tech!L175)</f>
        <v>1.3727771695638258</v>
      </c>
      <c r="M202" s="108">
        <f>IF(TrRoad_act!M90=0,"",TrRoad_emi!M60/TrRoad_tech!M175)</f>
        <v>1.3011272553223701</v>
      </c>
      <c r="N202" s="108">
        <f>IF(TrRoad_act!N90=0,"",TrRoad_emi!N60/TrRoad_tech!N175)</f>
        <v>1.3602425642023352</v>
      </c>
      <c r="O202" s="108">
        <f>IF(TrRoad_act!O90=0,"",TrRoad_emi!O60/TrRoad_tech!O175)</f>
        <v>1.3448906022725062</v>
      </c>
      <c r="P202" s="108">
        <f>IF(TrRoad_act!P90=0,"",TrRoad_emi!P60/TrRoad_tech!P175)</f>
        <v>1.0958666106001036</v>
      </c>
      <c r="Q202" s="108">
        <f>IF(TrRoad_act!Q90=0,"",TrRoad_emi!Q60/TrRoad_tech!Q175)</f>
        <v>1.1095517641742936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>
        <f>IF(TrRoad_act!L91=0,"",TrRoad_emi!L61/TrRoad_tech!L176)</f>
        <v>1.2000000000070938</v>
      </c>
      <c r="M203" s="108">
        <f>IF(TrRoad_act!M91=0,"",TrRoad_emi!M61/TrRoad_tech!M176)</f>
        <v>1.213731114860811</v>
      </c>
      <c r="N203" s="108">
        <f>IF(TrRoad_act!N91=0,"",TrRoad_emi!N61/TrRoad_tech!N176)</f>
        <v>1.2243675259144844</v>
      </c>
      <c r="O203" s="108">
        <f>IF(TrRoad_act!O91=0,"",TrRoad_emi!O61/TrRoad_tech!O176)</f>
        <v>1.2324050966219418</v>
      </c>
      <c r="P203" s="108">
        <f>IF(TrRoad_act!P91=0,"",TrRoad_emi!P61/TrRoad_tech!P176)</f>
        <v>1.2589704412036382</v>
      </c>
      <c r="Q203" s="108">
        <f>IF(TrRoad_act!Q91=0,"",TrRoad_emi!Q61/TrRoad_tech!Q176)</f>
        <v>1.2663437549059886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>
        <f>IF(TrRoad_act!N92=0,"",TrRoad_emi!N62/TrRoad_tech!N177)</f>
        <v>1.1398911536352854</v>
      </c>
      <c r="O204" s="108">
        <f>IF(TrRoad_act!O92=0,"",TrRoad_emi!O62/TrRoad_tech!O177)</f>
        <v>1.1220010258379716</v>
      </c>
      <c r="P204" s="108">
        <f>IF(TrRoad_act!P92=0,"",TrRoad_emi!P62/TrRoad_tech!P177)</f>
        <v>1.1447550544726497</v>
      </c>
      <c r="Q204" s="108">
        <f>IF(TrRoad_act!Q92=0,"",TrRoad_emi!Q62/TrRoad_tech!Q177)</f>
        <v>1.1516110809760105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1.0990285817732359</v>
      </c>
      <c r="C206" s="107">
        <f>IF(TrRoad_act!C94=0,"",TrRoad_emi!C64/TrRoad_tech!C179)</f>
        <v>1.099171900238652</v>
      </c>
      <c r="D206" s="107">
        <f>IF(TrRoad_act!D94=0,"",TrRoad_emi!D64/TrRoad_tech!D179)</f>
        <v>1.1058499787668523</v>
      </c>
      <c r="E206" s="107">
        <f>IF(TrRoad_act!E94=0,"",TrRoad_emi!E64/TrRoad_tech!E179)</f>
        <v>1.0987273959907613</v>
      </c>
      <c r="F206" s="107">
        <f>IF(TrRoad_act!F94=0,"",TrRoad_emi!F64/TrRoad_tech!F179)</f>
        <v>1.1047058856198029</v>
      </c>
      <c r="G206" s="107">
        <f>IF(TrRoad_act!G94=0,"",TrRoad_emi!G64/TrRoad_tech!G179)</f>
        <v>1.1040140785865971</v>
      </c>
      <c r="H206" s="107">
        <f>IF(TrRoad_act!H94=0,"",TrRoad_emi!H64/TrRoad_tech!H179)</f>
        <v>1.1046040325111188</v>
      </c>
      <c r="I206" s="107">
        <f>IF(TrRoad_act!I94=0,"",TrRoad_emi!I64/TrRoad_tech!I179)</f>
        <v>1.0632444214681589</v>
      </c>
      <c r="J206" s="107">
        <f>IF(TrRoad_act!J94=0,"",TrRoad_emi!J64/TrRoad_tech!J179)</f>
        <v>1.0824331438523052</v>
      </c>
      <c r="K206" s="107">
        <f>IF(TrRoad_act!K94=0,"",TrRoad_emi!K64/TrRoad_tech!K179)</f>
        <v>1.0935745816277271</v>
      </c>
      <c r="L206" s="107">
        <f>IF(TrRoad_act!L94=0,"",TrRoad_emi!L64/TrRoad_tech!L179)</f>
        <v>1.1581866792490387</v>
      </c>
      <c r="M206" s="107">
        <f>IF(TrRoad_act!M94=0,"",TrRoad_emi!M64/TrRoad_tech!M179)</f>
        <v>1.4180628945997511</v>
      </c>
      <c r="N206" s="107">
        <f>IF(TrRoad_act!N94=0,"",TrRoad_emi!N64/TrRoad_tech!N179)</f>
        <v>1.1335929946877119</v>
      </c>
      <c r="O206" s="107">
        <f>IF(TrRoad_act!O94=0,"",TrRoad_emi!O64/TrRoad_tech!O179)</f>
        <v>1.1057328919405611</v>
      </c>
      <c r="P206" s="107">
        <f>IF(TrRoad_act!P94=0,"",TrRoad_emi!P64/TrRoad_tech!P179)</f>
        <v>1.0847824583750687</v>
      </c>
      <c r="Q206" s="107">
        <f>IF(TrRoad_act!Q94=0,"",TrRoad_emi!Q64/TrRoad_tech!Q179)</f>
        <v>1.131187549734713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1.1000000000133241</v>
      </c>
      <c r="C207" s="106">
        <f>IF(TrRoad_act!C95=0,"",TrRoad_emi!C65/TrRoad_tech!C180)</f>
        <v>1.1003900998342302</v>
      </c>
      <c r="D207" s="106">
        <f>IF(TrRoad_act!D95=0,"",TrRoad_emi!D65/TrRoad_tech!D180)</f>
        <v>1.1010788504769684</v>
      </c>
      <c r="E207" s="106">
        <f>IF(TrRoad_act!E95=0,"",TrRoad_emi!E65/TrRoad_tech!E180)</f>
        <v>1.1015754554394475</v>
      </c>
      <c r="F207" s="106">
        <f>IF(TrRoad_act!F95=0,"",TrRoad_emi!F65/TrRoad_tech!F180)</f>
        <v>1.1016437703453206</v>
      </c>
      <c r="G207" s="106">
        <f>IF(TrRoad_act!G95=0,"",TrRoad_emi!G65/TrRoad_tech!G180)</f>
        <v>1.1018464018715648</v>
      </c>
      <c r="H207" s="106">
        <f>IF(TrRoad_act!H95=0,"",TrRoad_emi!H65/TrRoad_tech!H180)</f>
        <v>1.0977523101844564</v>
      </c>
      <c r="I207" s="106">
        <f>IF(TrRoad_act!I95=0,"",TrRoad_emi!I65/TrRoad_tech!I180)</f>
        <v>1.0815382787988792</v>
      </c>
      <c r="J207" s="106">
        <f>IF(TrRoad_act!J95=0,"",TrRoad_emi!J65/TrRoad_tech!J180)</f>
        <v>1.0764416329864976</v>
      </c>
      <c r="K207" s="106">
        <f>IF(TrRoad_act!K95=0,"",TrRoad_emi!K65/TrRoad_tech!K180)</f>
        <v>1.0693639700754003</v>
      </c>
      <c r="L207" s="106">
        <f>IF(TrRoad_act!L95=0,"",TrRoad_emi!L65/TrRoad_tech!L180)</f>
        <v>1.0731931541525761</v>
      </c>
      <c r="M207" s="106">
        <f>IF(TrRoad_act!M95=0,"",TrRoad_emi!M65/TrRoad_tech!M180)</f>
        <v>1.0717589898045705</v>
      </c>
      <c r="N207" s="106">
        <f>IF(TrRoad_act!N95=0,"",TrRoad_emi!N65/TrRoad_tech!N180)</f>
        <v>1.0831154104753336</v>
      </c>
      <c r="O207" s="106">
        <f>IF(TrRoad_act!O95=0,"",TrRoad_emi!O65/TrRoad_tech!O180)</f>
        <v>1.0843825459002474</v>
      </c>
      <c r="P207" s="106">
        <f>IF(TrRoad_act!P95=0,"",TrRoad_emi!P65/TrRoad_tech!P180)</f>
        <v>1.0836203482936719</v>
      </c>
      <c r="Q207" s="106">
        <f>IF(TrRoad_act!Q95=0,"",TrRoad_emi!Q65/TrRoad_tech!Q180)</f>
        <v>1.0817457049620709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1.1000000000133239</v>
      </c>
      <c r="C208" s="106">
        <f>IF(TrRoad_act!C96=0,"",TrRoad_emi!C66/TrRoad_tech!C181)</f>
        <v>1.1001336427578043</v>
      </c>
      <c r="D208" s="106">
        <f>IF(TrRoad_act!D96=0,"",TrRoad_emi!D66/TrRoad_tech!D181)</f>
        <v>1.1003881160998075</v>
      </c>
      <c r="E208" s="106">
        <f>IF(TrRoad_act!E96=0,"",TrRoad_emi!E66/TrRoad_tech!E181)</f>
        <v>1.1007180653273301</v>
      </c>
      <c r="F208" s="106">
        <f>IF(TrRoad_act!F96=0,"",TrRoad_emi!F66/TrRoad_tech!F181)</f>
        <v>1.101078988729739</v>
      </c>
      <c r="G208" s="106">
        <f>IF(TrRoad_act!G96=0,"",TrRoad_emi!G66/TrRoad_tech!G181)</f>
        <v>1.1015384815845961</v>
      </c>
      <c r="H208" s="106">
        <f>IF(TrRoad_act!H96=0,"",TrRoad_emi!H66/TrRoad_tech!H181)</f>
        <v>1.0986386495992737</v>
      </c>
      <c r="I208" s="106">
        <f>IF(TrRoad_act!I96=0,"",TrRoad_emi!I66/TrRoad_tech!I181)</f>
        <v>1.0634959767527579</v>
      </c>
      <c r="J208" s="106">
        <f>IF(TrRoad_act!J96=0,"",TrRoad_emi!J66/TrRoad_tech!J181)</f>
        <v>1.077914803467102</v>
      </c>
      <c r="K208" s="106">
        <f>IF(TrRoad_act!K96=0,"",TrRoad_emi!K66/TrRoad_tech!K181)</f>
        <v>1.0702567451647249</v>
      </c>
      <c r="L208" s="106">
        <f>IF(TrRoad_act!L96=0,"",TrRoad_emi!L66/TrRoad_tech!L181)</f>
        <v>1.0961600824407691</v>
      </c>
      <c r="M208" s="106">
        <f>IF(TrRoad_act!M96=0,"",TrRoad_emi!M66/TrRoad_tech!M181)</f>
        <v>1.0839355147221186</v>
      </c>
      <c r="N208" s="106">
        <f>IF(TrRoad_act!N96=0,"",TrRoad_emi!N66/TrRoad_tech!N181)</f>
        <v>1.0843672237580042</v>
      </c>
      <c r="O208" s="106">
        <f>IF(TrRoad_act!O96=0,"",TrRoad_emi!O66/TrRoad_tech!O181)</f>
        <v>1.0910507471393642</v>
      </c>
      <c r="P208" s="106">
        <f>IF(TrRoad_act!P96=0,"",TrRoad_emi!P66/TrRoad_tech!P181)</f>
        <v>1.0848285043393997</v>
      </c>
      <c r="Q208" s="106">
        <f>IF(TrRoad_act!Q96=0,"",TrRoad_emi!Q66/TrRoad_tech!Q181)</f>
        <v>1.1049419904100011</v>
      </c>
    </row>
    <row r="209" spans="1:17" ht="11.45" customHeight="1" x14ac:dyDescent="0.25">
      <c r="A209" s="62" t="s">
        <v>57</v>
      </c>
      <c r="B209" s="106">
        <f>IF(TrRoad_act!B97=0,"",TrRoad_emi!B67/TrRoad_tech!B182)</f>
        <v>1.1000000000133237</v>
      </c>
      <c r="C209" s="106">
        <f>IF(TrRoad_act!C97=0,"",TrRoad_emi!C67/TrRoad_tech!C182)</f>
        <v>1.1000000000133239</v>
      </c>
      <c r="D209" s="106">
        <f>IF(TrRoad_act!D97=0,"",TrRoad_emi!D67/TrRoad_tech!D182)</f>
        <v>1.1000000000133239</v>
      </c>
      <c r="E209" s="106">
        <f>IF(TrRoad_act!E97=0,"",TrRoad_emi!E67/TrRoad_tech!E182)</f>
        <v>1.1000000000133241</v>
      </c>
      <c r="F209" s="106">
        <f>IF(TrRoad_act!F97=0,"",TrRoad_emi!F67/TrRoad_tech!F182)</f>
        <v>1.1000000000133241</v>
      </c>
      <c r="G209" s="106">
        <f>IF(TrRoad_act!G97=0,"",TrRoad_emi!G67/TrRoad_tech!G182)</f>
        <v>1.1008549450736484</v>
      </c>
      <c r="H209" s="106">
        <f>IF(TrRoad_act!H97=0,"",TrRoad_emi!H67/TrRoad_tech!H182)</f>
        <v>1.1010463965419901</v>
      </c>
      <c r="I209" s="106">
        <f>IF(TrRoad_act!I97=0,"",TrRoad_emi!I67/TrRoad_tech!I182)</f>
        <v>1.1011783308493637</v>
      </c>
      <c r="J209" s="106">
        <f>IF(TrRoad_act!J97=0,"",TrRoad_emi!J67/TrRoad_tech!J182)</f>
        <v>1.1011890393741655</v>
      </c>
      <c r="K209" s="106">
        <f>IF(TrRoad_act!K97=0,"",TrRoad_emi!K67/TrRoad_tech!K182)</f>
        <v>1.1012698190840526</v>
      </c>
      <c r="L209" s="106">
        <f>IF(TrRoad_act!L97=0,"",TrRoad_emi!L67/TrRoad_tech!L182)</f>
        <v>1.1012698190840522</v>
      </c>
      <c r="M209" s="106">
        <f>IF(TrRoad_act!M97=0,"",TrRoad_emi!M67/TrRoad_tech!M182)</f>
        <v>1.1013211058876309</v>
      </c>
      <c r="N209" s="106">
        <f>IF(TrRoad_act!N97=0,"",TrRoad_emi!N67/TrRoad_tech!N182)</f>
        <v>1.1013623746652779</v>
      </c>
      <c r="O209" s="106">
        <f>IF(TrRoad_act!O97=0,"",TrRoad_emi!O67/TrRoad_tech!O182)</f>
        <v>1.101376709911676</v>
      </c>
      <c r="P209" s="106">
        <f>IF(TrRoad_act!P97=0,"",TrRoad_emi!P67/TrRoad_tech!P182)</f>
        <v>1.101406304894156</v>
      </c>
      <c r="Q209" s="106">
        <f>IF(TrRoad_act!Q97=0,"",TrRoad_emi!Q67/TrRoad_tech!Q182)</f>
        <v>1.1014063048941558</v>
      </c>
    </row>
    <row r="210" spans="1:17" ht="11.45" customHeight="1" x14ac:dyDescent="0.25">
      <c r="A210" s="62" t="s">
        <v>56</v>
      </c>
      <c r="B210" s="106">
        <f>IF(TrRoad_act!B98=0,"",TrRoad_emi!B68/TrRoad_tech!B183)</f>
        <v>1.1306212608368957</v>
      </c>
      <c r="C210" s="106">
        <f>IF(TrRoad_act!C98=0,"",TrRoad_emi!C68/TrRoad_tech!C183)</f>
        <v>1.1006427458197552</v>
      </c>
      <c r="D210" s="106">
        <f>IF(TrRoad_act!D98=0,"",TrRoad_emi!D68/TrRoad_tech!D183)</f>
        <v>1.1104845233662044</v>
      </c>
      <c r="E210" s="106">
        <f>IF(TrRoad_act!E98=0,"",TrRoad_emi!E68/TrRoad_tech!E183)</f>
        <v>1.2014075890221179</v>
      </c>
      <c r="F210" s="106">
        <f>IF(TrRoad_act!F98=0,"",TrRoad_emi!F68/TrRoad_tech!F183)</f>
        <v>1.1950125006665573</v>
      </c>
      <c r="G210" s="106">
        <f>IF(TrRoad_act!G98=0,"",TrRoad_emi!G68/TrRoad_tech!G183)</f>
        <v>1.1260920769458758</v>
      </c>
      <c r="H210" s="106">
        <f>IF(TrRoad_act!H98=0,"",TrRoad_emi!H68/TrRoad_tech!H183)</f>
        <v>1.0228039507622431</v>
      </c>
      <c r="I210" s="106">
        <f>IF(TrRoad_act!I98=0,"",TrRoad_emi!I68/TrRoad_tech!I183)</f>
        <v>1.0124098408435791</v>
      </c>
      <c r="J210" s="106">
        <f>IF(TrRoad_act!J98=0,"",TrRoad_emi!J68/TrRoad_tech!J183)</f>
        <v>1.011780359326746</v>
      </c>
      <c r="K210" s="106">
        <f>IF(TrRoad_act!K98=0,"",TrRoad_emi!K68/TrRoad_tech!K183)</f>
        <v>1.0250596478220784</v>
      </c>
      <c r="L210" s="106">
        <f>IF(TrRoad_act!L98=0,"",TrRoad_emi!L68/TrRoad_tech!L183)</f>
        <v>1.0744164492954731</v>
      </c>
      <c r="M210" s="106">
        <f>IF(TrRoad_act!M98=0,"",TrRoad_emi!M68/TrRoad_tech!M183)</f>
        <v>1.1608619111646972</v>
      </c>
      <c r="N210" s="106">
        <f>IF(TrRoad_act!N98=0,"",TrRoad_emi!N68/TrRoad_tech!N183)</f>
        <v>1.1907400518293576</v>
      </c>
      <c r="O210" s="106">
        <f>IF(TrRoad_act!O98=0,"",TrRoad_emi!O68/TrRoad_tech!O183)</f>
        <v>1.1583005506588595</v>
      </c>
      <c r="P210" s="106">
        <f>IF(TrRoad_act!P98=0,"",TrRoad_emi!P68/TrRoad_tech!P183)</f>
        <v>1.1360522716928312</v>
      </c>
      <c r="Q210" s="106">
        <f>IF(TrRoad_act!Q98=0,"",TrRoad_emi!Q68/TrRoad_tech!Q183)</f>
        <v>1.2060314410286184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1.0629337969076835</v>
      </c>
      <c r="C213" s="109">
        <f>IF(TrRoad_act!C101=0,"",TrRoad_emi!C71/TrRoad_tech!C186)</f>
        <v>1.0622403364789907</v>
      </c>
      <c r="D213" s="109">
        <f>IF(TrRoad_act!D101=0,"",TrRoad_emi!D71/TrRoad_tech!D186)</f>
        <v>1.0633684386478715</v>
      </c>
      <c r="E213" s="109">
        <f>IF(TrRoad_act!E101=0,"",TrRoad_emi!E71/TrRoad_tech!E186)</f>
        <v>1.0671324281418597</v>
      </c>
      <c r="F213" s="109">
        <f>IF(TrRoad_act!F101=0,"",TrRoad_emi!F71/TrRoad_tech!F186)</f>
        <v>1.072402099343267</v>
      </c>
      <c r="G213" s="109">
        <f>IF(TrRoad_act!G101=0,"",TrRoad_emi!G71/TrRoad_tech!G186)</f>
        <v>1.0795265672879411</v>
      </c>
      <c r="H213" s="109">
        <f>IF(TrRoad_act!H101=0,"",TrRoad_emi!H71/TrRoad_tech!H186)</f>
        <v>1.0791480076434681</v>
      </c>
      <c r="I213" s="109">
        <f>IF(TrRoad_act!I101=0,"",TrRoad_emi!I71/TrRoad_tech!I186)</f>
        <v>1.0510285175442233</v>
      </c>
      <c r="J213" s="109">
        <f>IF(TrRoad_act!J101=0,"",TrRoad_emi!J71/TrRoad_tech!J186)</f>
        <v>1.0709195341192412</v>
      </c>
      <c r="K213" s="109">
        <f>IF(TrRoad_act!K101=0,"",TrRoad_emi!K71/TrRoad_tech!K186)</f>
        <v>1.0750393871861914</v>
      </c>
      <c r="L213" s="109">
        <f>IF(TrRoad_act!L101=0,"",TrRoad_emi!L71/TrRoad_tech!L186)</f>
        <v>1.1197064521965858</v>
      </c>
      <c r="M213" s="109">
        <f>IF(TrRoad_act!M101=0,"",TrRoad_emi!M71/TrRoad_tech!M186)</f>
        <v>1.1302668491411427</v>
      </c>
      <c r="N213" s="109">
        <f>IF(TrRoad_act!N101=0,"",TrRoad_emi!N71/TrRoad_tech!N186)</f>
        <v>1.1639895605419019</v>
      </c>
      <c r="O213" s="109">
        <f>IF(TrRoad_act!O101=0,"",TrRoad_emi!O71/TrRoad_tech!O186)</f>
        <v>1.1436178133593065</v>
      </c>
      <c r="P213" s="109">
        <f>IF(TrRoad_act!P101=0,"",TrRoad_emi!P71/TrRoad_tech!P186)</f>
        <v>1.1630995372984285</v>
      </c>
      <c r="Q213" s="109">
        <f>IF(TrRoad_act!Q101=0,"",TrRoad_emi!Q71/TrRoad_tech!Q186)</f>
        <v>1.1853779469498016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1.1000000000067305</v>
      </c>
      <c r="C214" s="108">
        <f>IF(TrRoad_act!C102=0,"",TrRoad_emi!C72/TrRoad_tech!C187)</f>
        <v>1.1000000000067303</v>
      </c>
      <c r="D214" s="108">
        <f>IF(TrRoad_act!D102=0,"",TrRoad_emi!D72/TrRoad_tech!D187)</f>
        <v>1.1000000000067307</v>
      </c>
      <c r="E214" s="108">
        <f>IF(TrRoad_act!E102=0,"",TrRoad_emi!E72/TrRoad_tech!E187)</f>
        <v>1.1000000000067307</v>
      </c>
      <c r="F214" s="108">
        <f>IF(TrRoad_act!F102=0,"",TrRoad_emi!F72/TrRoad_tech!F187)</f>
        <v>1.1000000000067305</v>
      </c>
      <c r="G214" s="108">
        <f>IF(TrRoad_act!G102=0,"",TrRoad_emi!G72/TrRoad_tech!G187)</f>
        <v>1.1000000000067305</v>
      </c>
      <c r="H214" s="108">
        <f>IF(TrRoad_act!H102=0,"",TrRoad_emi!H72/TrRoad_tech!H187)</f>
        <v>1.0952816295759171</v>
      </c>
      <c r="I214" s="108">
        <f>IF(TrRoad_act!I102=0,"",TrRoad_emi!I72/TrRoad_tech!I187)</f>
        <v>1.077648337574864</v>
      </c>
      <c r="J214" s="108">
        <f>IF(TrRoad_act!J102=0,"",TrRoad_emi!J72/TrRoad_tech!J187)</f>
        <v>1.0725700227388695</v>
      </c>
      <c r="K214" s="108">
        <f>IF(TrRoad_act!K102=0,"",TrRoad_emi!K72/TrRoad_tech!K187)</f>
        <v>1.0655608517917632</v>
      </c>
      <c r="L214" s="108">
        <f>IF(TrRoad_act!L102=0,"",TrRoad_emi!L72/TrRoad_tech!L187)</f>
        <v>1.0694744692631521</v>
      </c>
      <c r="M214" s="108">
        <f>IF(TrRoad_act!M102=0,"",TrRoad_emi!M72/TrRoad_tech!M187)</f>
        <v>1.0706197827332729</v>
      </c>
      <c r="N214" s="108">
        <f>IF(TrRoad_act!N102=0,"",TrRoad_emi!N72/TrRoad_tech!N187)</f>
        <v>1.080862168358427</v>
      </c>
      <c r="O214" s="108">
        <f>IF(TrRoad_act!O102=0,"",TrRoad_emi!O72/TrRoad_tech!O187)</f>
        <v>1.085107244987735</v>
      </c>
      <c r="P214" s="108">
        <f>IF(TrRoad_act!P102=0,"",TrRoad_emi!P72/TrRoad_tech!P187)</f>
        <v>1.0917554656952801</v>
      </c>
      <c r="Q214" s="108">
        <f>IF(TrRoad_act!Q102=0,"",TrRoad_emi!Q72/TrRoad_tech!Q187)</f>
        <v>1.0993864284705279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1.1000000000067303</v>
      </c>
      <c r="C215" s="108">
        <f>IF(TrRoad_act!C103=0,"",TrRoad_emi!C73/TrRoad_tech!C188)</f>
        <v>1.1004631609806022</v>
      </c>
      <c r="D215" s="108">
        <f>IF(TrRoad_act!D103=0,"",TrRoad_emi!D73/TrRoad_tech!D188)</f>
        <v>1.1013366942812934</v>
      </c>
      <c r="E215" s="108">
        <f>IF(TrRoad_act!E103=0,"",TrRoad_emi!E73/TrRoad_tech!E188)</f>
        <v>1.1026862470123271</v>
      </c>
      <c r="F215" s="108">
        <f>IF(TrRoad_act!F103=0,"",TrRoad_emi!F73/TrRoad_tech!F188)</f>
        <v>1.1044940710083264</v>
      </c>
      <c r="G215" s="108">
        <f>IF(TrRoad_act!G103=0,"",TrRoad_emi!G73/TrRoad_tech!G188)</f>
        <v>1.1073052341631329</v>
      </c>
      <c r="H215" s="108">
        <f>IF(TrRoad_act!H103=0,"",TrRoad_emi!H73/TrRoad_tech!H188)</f>
        <v>1.1069403029557805</v>
      </c>
      <c r="I215" s="108">
        <f>IF(TrRoad_act!I103=0,"",TrRoad_emi!I73/TrRoad_tech!I188)</f>
        <v>1.0739823204669878</v>
      </c>
      <c r="J215" s="108">
        <f>IF(TrRoad_act!J103=0,"",TrRoad_emi!J73/TrRoad_tech!J188)</f>
        <v>1.0914759875431175</v>
      </c>
      <c r="K215" s="108">
        <f>IF(TrRoad_act!K103=0,"",TrRoad_emi!K73/TrRoad_tech!K188)</f>
        <v>1.0869494960992148</v>
      </c>
      <c r="L215" s="108">
        <f>IF(TrRoad_act!L103=0,"",TrRoad_emi!L73/TrRoad_tech!L188)</f>
        <v>1.1168955050349203</v>
      </c>
      <c r="M215" s="108">
        <f>IF(TrRoad_act!M103=0,"",TrRoad_emi!M73/TrRoad_tech!M188)</f>
        <v>1.1097613602899314</v>
      </c>
      <c r="N215" s="108">
        <f>IF(TrRoad_act!N103=0,"",TrRoad_emi!N73/TrRoad_tech!N188)</f>
        <v>1.1127795335444801</v>
      </c>
      <c r="O215" s="108">
        <f>IF(TrRoad_act!O103=0,"",TrRoad_emi!O73/TrRoad_tech!O188)</f>
        <v>1.1227271390929827</v>
      </c>
      <c r="P215" s="108">
        <f>IF(TrRoad_act!P103=0,"",TrRoad_emi!P73/TrRoad_tech!P188)</f>
        <v>1.1195374544478434</v>
      </c>
      <c r="Q215" s="108">
        <f>IF(TrRoad_act!Q103=0,"",TrRoad_emi!Q73/TrRoad_tech!Q188)</f>
        <v>1.1438057499732737</v>
      </c>
    </row>
    <row r="216" spans="1:17" ht="11.45" customHeight="1" x14ac:dyDescent="0.25">
      <c r="A216" s="62" t="s">
        <v>57</v>
      </c>
      <c r="B216" s="108">
        <f>IF(TrRoad_act!B104=0,"",TrRoad_emi!B74/TrRoad_tech!B189)</f>
        <v>1.1000000000067303</v>
      </c>
      <c r="C216" s="108">
        <f>IF(TrRoad_act!C104=0,"",TrRoad_emi!C74/TrRoad_tech!C189)</f>
        <v>1.1000009070102008</v>
      </c>
      <c r="D216" s="108">
        <f>IF(TrRoad_act!D104=0,"",TrRoad_emi!D74/TrRoad_tech!D189)</f>
        <v>1.1000009112777596</v>
      </c>
      <c r="E216" s="108">
        <f>IF(TrRoad_act!E104=0,"",TrRoad_emi!E74/TrRoad_tech!E189)</f>
        <v>1.1000009357738689</v>
      </c>
      <c r="F216" s="108">
        <f>IF(TrRoad_act!F104=0,"",TrRoad_emi!F74/TrRoad_tech!F189)</f>
        <v>1.1000009737979781</v>
      </c>
      <c r="G216" s="108">
        <f>IF(TrRoad_act!G104=0,"",TrRoad_emi!G74/TrRoad_tech!G189)</f>
        <v>1.1000011011819291</v>
      </c>
      <c r="H216" s="108">
        <f>IF(TrRoad_act!H104=0,"",TrRoad_emi!H74/TrRoad_tech!H189)</f>
        <v>1.1000011835444716</v>
      </c>
      <c r="I216" s="108">
        <f>IF(TrRoad_act!I104=0,"",TrRoad_emi!I74/TrRoad_tech!I189)</f>
        <v>1.1000012161045021</v>
      </c>
      <c r="J216" s="108">
        <f>IF(TrRoad_act!J104=0,"",TrRoad_emi!J74/TrRoad_tech!J189)</f>
        <v>1.1000012173537961</v>
      </c>
      <c r="K216" s="108">
        <f>IF(TrRoad_act!K104=0,"",TrRoad_emi!K74/TrRoad_tech!K189)</f>
        <v>1.1000162502004915</v>
      </c>
      <c r="L216" s="108">
        <f>IF(TrRoad_act!L104=0,"",TrRoad_emi!L74/TrRoad_tech!L189)</f>
        <v>1.1002931716185682</v>
      </c>
      <c r="M216" s="108">
        <f>IF(TrRoad_act!M104=0,"",TrRoad_emi!M74/TrRoad_tech!M189)</f>
        <v>1.1008054552226849</v>
      </c>
      <c r="N216" s="108">
        <f>IF(TrRoad_act!N104=0,"",TrRoad_emi!N74/TrRoad_tech!N189)</f>
        <v>1.1029766865130182</v>
      </c>
      <c r="O216" s="108">
        <f>IF(TrRoad_act!O104=0,"",TrRoad_emi!O74/TrRoad_tech!O189)</f>
        <v>1.1048159671344149</v>
      </c>
      <c r="P216" s="108">
        <f>IF(TrRoad_act!P104=0,"",TrRoad_emi!P74/TrRoad_tech!P189)</f>
        <v>1.1084709601413782</v>
      </c>
      <c r="Q216" s="108">
        <f>IF(TrRoad_act!Q104=0,"",TrRoad_emi!Q74/TrRoad_tech!Q189)</f>
        <v>1.1120318072607172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>
        <f>IF(TrRoad_act!E105=0,"",TrRoad_emi!E75/TrRoad_tech!E190)</f>
        <v>1.1160000000058969</v>
      </c>
      <c r="F217" s="108">
        <f>IF(TrRoad_act!F105=0,"",TrRoad_emi!F75/TrRoad_tech!F190)</f>
        <v>1.1211479615659898</v>
      </c>
      <c r="G217" s="108">
        <f>IF(TrRoad_act!G105=0,"",TrRoad_emi!G75/TrRoad_tech!G190)</f>
        <v>1.1214126713927095</v>
      </c>
      <c r="H217" s="108">
        <f>IF(TrRoad_act!H105=0,"",TrRoad_emi!H75/TrRoad_tech!H190)</f>
        <v>1.1214502100665675</v>
      </c>
      <c r="I217" s="108">
        <f>IF(TrRoad_act!I105=0,"",TrRoad_emi!I75/TrRoad_tech!I190)</f>
        <v>1.1403740633224031</v>
      </c>
      <c r="J217" s="108">
        <f>IF(TrRoad_act!J105=0,"",TrRoad_emi!J75/TrRoad_tech!J190)</f>
        <v>1.140374063322404</v>
      </c>
      <c r="K217" s="108">
        <f>IF(TrRoad_act!K105=0,"",TrRoad_emi!K75/TrRoad_tech!K190)</f>
        <v>1.1568054929433194</v>
      </c>
      <c r="L217" s="108">
        <f>IF(TrRoad_act!L105=0,"",TrRoad_emi!L75/TrRoad_tech!L190)</f>
        <v>1.1683848973508031</v>
      </c>
      <c r="M217" s="108">
        <f>IF(TrRoad_act!M105=0,"",TrRoad_emi!M75/TrRoad_tech!M190)</f>
        <v>1.1788457842101576</v>
      </c>
      <c r="N217" s="108">
        <f>IF(TrRoad_act!N105=0,"",TrRoad_emi!N75/TrRoad_tech!N190)</f>
        <v>1.1946503035354901</v>
      </c>
      <c r="O217" s="108">
        <f>IF(TrRoad_act!O105=0,"",TrRoad_emi!O75/TrRoad_tech!O190)</f>
        <v>1.2042175676858042</v>
      </c>
      <c r="P217" s="108">
        <f>IF(TrRoad_act!P105=0,"",TrRoad_emi!P75/TrRoad_tech!P190)</f>
        <v>1.2185466635533053</v>
      </c>
      <c r="Q217" s="108">
        <f>IF(TrRoad_act!Q105=0,"",TrRoad_emi!Q75/TrRoad_tech!Q190)</f>
        <v>1.2290331684953579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1.1405925744097489</v>
      </c>
      <c r="C219" s="107">
        <f>IF(TrRoad_act!C107=0,"",TrRoad_emi!C77/TrRoad_tech!C192)</f>
        <v>1.1823562926321802</v>
      </c>
      <c r="D219" s="107">
        <f>IF(TrRoad_act!D107=0,"",TrRoad_emi!D77/TrRoad_tech!D192)</f>
        <v>1.1838777622145069</v>
      </c>
      <c r="E219" s="107">
        <f>IF(TrRoad_act!E107=0,"",TrRoad_emi!E77/TrRoad_tech!E192)</f>
        <v>1.1900705061653891</v>
      </c>
      <c r="F219" s="107">
        <f>IF(TrRoad_act!F107=0,"",TrRoad_emi!F77/TrRoad_tech!F192)</f>
        <v>1.1905244860219832</v>
      </c>
      <c r="G219" s="107">
        <f>IF(TrRoad_act!G107=0,"",TrRoad_emi!G77/TrRoad_tech!G192)</f>
        <v>1.2225666571717198</v>
      </c>
      <c r="H219" s="107">
        <f>IF(TrRoad_act!H107=0,"",TrRoad_emi!H77/TrRoad_tech!H192)</f>
        <v>1.3291377873326931</v>
      </c>
      <c r="I219" s="107">
        <f>IF(TrRoad_act!I107=0,"",TrRoad_emi!I77/TrRoad_tech!I192)</f>
        <v>1.3291211923176887</v>
      </c>
      <c r="J219" s="107">
        <f>IF(TrRoad_act!J107=0,"",TrRoad_emi!J77/TrRoad_tech!J192)</f>
        <v>1.3760533343491514</v>
      </c>
      <c r="K219" s="107">
        <f>IF(TrRoad_act!K107=0,"",TrRoad_emi!K77/TrRoad_tech!K192)</f>
        <v>1.259479908951463</v>
      </c>
      <c r="L219" s="107">
        <f>IF(TrRoad_act!L107=0,"",TrRoad_emi!L77/TrRoad_tech!L192)</f>
        <v>1.4619613197643968</v>
      </c>
      <c r="M219" s="107">
        <f>IF(TrRoad_act!M107=0,"",TrRoad_emi!M77/TrRoad_tech!M192)</f>
        <v>1.4913664041719548</v>
      </c>
      <c r="N219" s="107">
        <f>IF(TrRoad_act!N107=0,"",TrRoad_emi!N77/TrRoad_tech!N192)</f>
        <v>1.4104349876001117</v>
      </c>
      <c r="O219" s="107">
        <f>IF(TrRoad_act!O107=0,"",TrRoad_emi!O77/TrRoad_tech!O192)</f>
        <v>1.3341360734296561</v>
      </c>
      <c r="P219" s="107">
        <f>IF(TrRoad_act!P107=0,"",TrRoad_emi!P77/TrRoad_tech!P192)</f>
        <v>1.0915852600252882</v>
      </c>
      <c r="Q219" s="107">
        <f>IF(TrRoad_act!Q107=0,"",TrRoad_emi!Q77/TrRoad_tech!Q192)</f>
        <v>1.1290102093219008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1.1052996788476734</v>
      </c>
      <c r="C220" s="106">
        <f>IF(TrRoad_act!C108=0,"",TrRoad_emi!C78/TrRoad_tech!C193)</f>
        <v>1.1139233569306617</v>
      </c>
      <c r="D220" s="106">
        <f>IF(TrRoad_act!D108=0,"",TrRoad_emi!D78/TrRoad_tech!D193)</f>
        <v>1.1150830602894637</v>
      </c>
      <c r="E220" s="106">
        <f>IF(TrRoad_act!E108=0,"",TrRoad_emi!E78/TrRoad_tech!E193)</f>
        <v>1.1172103895131789</v>
      </c>
      <c r="F220" s="106">
        <f>IF(TrRoad_act!F108=0,"",TrRoad_emi!F78/TrRoad_tech!F193)</f>
        <v>1.1185686788305418</v>
      </c>
      <c r="G220" s="106">
        <f>IF(TrRoad_act!G108=0,"",TrRoad_emi!G78/TrRoad_tech!G193)</f>
        <v>1.1258652711985695</v>
      </c>
      <c r="H220" s="106">
        <f>IF(TrRoad_act!H108=0,"",TrRoad_emi!H78/TrRoad_tech!H193)</f>
        <v>1.1454935668147534</v>
      </c>
      <c r="I220" s="106">
        <f>IF(TrRoad_act!I108=0,"",TrRoad_emi!I78/TrRoad_tech!I193)</f>
        <v>1.1173092515447491</v>
      </c>
      <c r="J220" s="106">
        <f>IF(TrRoad_act!J108=0,"",TrRoad_emi!J78/TrRoad_tech!J193)</f>
        <v>1.1383450242701441</v>
      </c>
      <c r="K220" s="106">
        <f>IF(TrRoad_act!K108=0,"",TrRoad_emi!K78/TrRoad_tech!K193)</f>
        <v>1.1091390082509669</v>
      </c>
      <c r="L220" s="106">
        <f>IF(TrRoad_act!L108=0,"",TrRoad_emi!L78/TrRoad_tech!L193)</f>
        <v>1.1700648400715385</v>
      </c>
      <c r="M220" s="106">
        <f>IF(TrRoad_act!M108=0,"",TrRoad_emi!M78/TrRoad_tech!M193)</f>
        <v>1.1685524684381559</v>
      </c>
      <c r="N220" s="106">
        <f>IF(TrRoad_act!N108=0,"",TrRoad_emi!N78/TrRoad_tech!N193)</f>
        <v>1.1525316770764567</v>
      </c>
      <c r="O220" s="106">
        <f>IF(TrRoad_act!O108=0,"",TrRoad_emi!O78/TrRoad_tech!O193)</f>
        <v>1.1434961714913578</v>
      </c>
      <c r="P220" s="106">
        <f>IF(TrRoad_act!P108=0,"",TrRoad_emi!P78/TrRoad_tech!P193)</f>
        <v>1.0914223042762792</v>
      </c>
      <c r="Q220" s="106">
        <f>IF(TrRoad_act!Q108=0,"",TrRoad_emi!Q78/TrRoad_tech!Q193)</f>
        <v>1.1135751934032982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1.2181412368161351</v>
      </c>
      <c r="C221" s="105">
        <f>IF(TrRoad_act!C109=0,"",TrRoad_emi!C79/TrRoad_tech!C194)</f>
        <v>1.3959197690615213</v>
      </c>
      <c r="D221" s="105">
        <f>IF(TrRoad_act!D109=0,"",TrRoad_emi!D79/TrRoad_tech!D194)</f>
        <v>1.4166942442545485</v>
      </c>
      <c r="E221" s="105">
        <f>IF(TrRoad_act!E109=0,"",TrRoad_emi!E79/TrRoad_tech!E194)</f>
        <v>1.4581699336296268</v>
      </c>
      <c r="F221" s="105">
        <f>IF(TrRoad_act!F109=0,"",TrRoad_emi!F79/TrRoad_tech!F194)</f>
        <v>1.420450969236005</v>
      </c>
      <c r="G221" s="105">
        <f>IF(TrRoad_act!G109=0,"",TrRoad_emi!G79/TrRoad_tech!G194)</f>
        <v>1.5276252625826516</v>
      </c>
      <c r="H221" s="105">
        <f>IF(TrRoad_act!H109=0,"",TrRoad_emi!H79/TrRoad_tech!H194)</f>
        <v>1.8994003066551404</v>
      </c>
      <c r="I221" s="105">
        <f>IF(TrRoad_act!I109=0,"",TrRoad_emi!I79/TrRoad_tech!I194)</f>
        <v>1.9401974403526874</v>
      </c>
      <c r="J221" s="105">
        <f>IF(TrRoad_act!J109=0,"",TrRoad_emi!J79/TrRoad_tech!J194)</f>
        <v>2.0519370833192858</v>
      </c>
      <c r="K221" s="105">
        <f>IF(TrRoad_act!K109=0,"",TrRoad_emi!K79/TrRoad_tech!K194)</f>
        <v>1.7005042592082025</v>
      </c>
      <c r="L221" s="105">
        <f>IF(TrRoad_act!L109=0,"",TrRoad_emi!L79/TrRoad_tech!L194)</f>
        <v>2.1648884454928417</v>
      </c>
      <c r="M221" s="105">
        <f>IF(TrRoad_act!M109=0,"",TrRoad_emi!M79/TrRoad_tech!M194)</f>
        <v>2.3197025452187683</v>
      </c>
      <c r="N221" s="105">
        <f>IF(TrRoad_act!N109=0,"",TrRoad_emi!N79/TrRoad_tech!N194)</f>
        <v>2.0372623961245302</v>
      </c>
      <c r="O221" s="105">
        <f>IF(TrRoad_act!O109=0,"",TrRoad_emi!O79/TrRoad_tech!O194)</f>
        <v>1.793020854353278</v>
      </c>
      <c r="P221" s="105">
        <f>IF(TrRoad_act!P109=0,"",TrRoad_emi!P79/TrRoad_tech!P194)</f>
        <v>1.0444832535624156</v>
      </c>
      <c r="Q221" s="105">
        <f>IF(TrRoad_act!Q109=0,"",TrRoad_emi!Q79/TrRoad_tech!Q194)</f>
        <v>1.1242824727044596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101.35884791773162</v>
      </c>
      <c r="C225" s="78">
        <v>100.14172687969705</v>
      </c>
      <c r="D225" s="78">
        <v>98.806503854634443</v>
      </c>
      <c r="E225" s="78">
        <v>98.806503854634443</v>
      </c>
      <c r="F225" s="78">
        <v>98.806503854634443</v>
      </c>
      <c r="G225" s="78">
        <v>98.806503854634443</v>
      </c>
      <c r="H225" s="78">
        <v>96.136057804509178</v>
      </c>
      <c r="I225" s="78">
        <v>94.800834779446546</v>
      </c>
      <c r="J225" s="78">
        <v>90.795165704258665</v>
      </c>
      <c r="K225" s="78">
        <v>85.797539822284421</v>
      </c>
      <c r="L225" s="78">
        <v>82.6770363992418</v>
      </c>
      <c r="M225" s="78">
        <v>78.926712439026005</v>
      </c>
      <c r="N225" s="78">
        <v>73.621575122703604</v>
      </c>
      <c r="O225" s="78">
        <v>67.603456001285394</v>
      </c>
      <c r="P225" s="78">
        <v>66.995249076457796</v>
      </c>
      <c r="Q225" s="78">
        <v>62.444237973626393</v>
      </c>
    </row>
    <row r="226" spans="1:17" ht="11.45" customHeight="1" x14ac:dyDescent="0.25">
      <c r="A226" s="19" t="s">
        <v>29</v>
      </c>
      <c r="B226" s="76">
        <v>159.78768007793803</v>
      </c>
      <c r="C226" s="76">
        <v>158.9765555195076</v>
      </c>
      <c r="D226" s="76">
        <v>158.49974654938168</v>
      </c>
      <c r="E226" s="76">
        <v>158.79191364306621</v>
      </c>
      <c r="F226" s="76">
        <v>158.78622350303019</v>
      </c>
      <c r="G226" s="76">
        <v>158.41051525747545</v>
      </c>
      <c r="H226" s="76">
        <v>154.67736900411083</v>
      </c>
      <c r="I226" s="76">
        <v>153.54991439048939</v>
      </c>
      <c r="J226" s="76">
        <v>147.75877538799159</v>
      </c>
      <c r="K226" s="76">
        <v>140.24547911417707</v>
      </c>
      <c r="L226" s="76">
        <v>135.80918945574535</v>
      </c>
      <c r="M226" s="76">
        <v>126.22339877945511</v>
      </c>
      <c r="N226" s="76">
        <v>118.59969789779578</v>
      </c>
      <c r="O226" s="76">
        <v>109.14748305137697</v>
      </c>
      <c r="P226" s="76">
        <v>107.21696530005886</v>
      </c>
      <c r="Q226" s="76">
        <v>101.04613459525875</v>
      </c>
    </row>
    <row r="227" spans="1:17" ht="11.45" customHeight="1" x14ac:dyDescent="0.25">
      <c r="A227" s="62" t="s">
        <v>59</v>
      </c>
      <c r="B227" s="77">
        <v>168.93141319621941</v>
      </c>
      <c r="C227" s="77">
        <v>166.90287813282845</v>
      </c>
      <c r="D227" s="77">
        <v>164.67750642439074</v>
      </c>
      <c r="E227" s="77">
        <v>164.67750642439074</v>
      </c>
      <c r="F227" s="77">
        <v>164.67750642439074</v>
      </c>
      <c r="G227" s="77">
        <v>164.67750642439074</v>
      </c>
      <c r="H227" s="77">
        <v>160.22676300751527</v>
      </c>
      <c r="I227" s="77">
        <v>158.0013912990776</v>
      </c>
      <c r="J227" s="77">
        <v>151.32527617376445</v>
      </c>
      <c r="K227" s="77">
        <v>142.9958997038074</v>
      </c>
      <c r="L227" s="77">
        <v>137.775268534811</v>
      </c>
      <c r="M227" s="77">
        <v>131.46703202427801</v>
      </c>
      <c r="N227" s="77">
        <v>123.768914986946</v>
      </c>
      <c r="O227" s="77">
        <v>114.11759465022701</v>
      </c>
      <c r="P227" s="77">
        <v>115.30932268655501</v>
      </c>
      <c r="Q227" s="77">
        <v>112.00879928254901</v>
      </c>
    </row>
    <row r="228" spans="1:17" ht="11.45" customHeight="1" x14ac:dyDescent="0.25">
      <c r="A228" s="62" t="s">
        <v>58</v>
      </c>
      <c r="B228" s="77">
        <v>138.85673376882394</v>
      </c>
      <c r="C228" s="77">
        <v>140.88307717984844</v>
      </c>
      <c r="D228" s="77">
        <v>143.16927003232507</v>
      </c>
      <c r="E228" s="77">
        <v>143.89022711443388</v>
      </c>
      <c r="F228" s="77">
        <v>143.52263386533232</v>
      </c>
      <c r="G228" s="77">
        <v>141.74869999224882</v>
      </c>
      <c r="H228" s="77">
        <v>144.26730664093154</v>
      </c>
      <c r="I228" s="77">
        <v>144.40722923252505</v>
      </c>
      <c r="J228" s="77">
        <v>138.92416089753962</v>
      </c>
      <c r="K228" s="77">
        <v>133.46473287998401</v>
      </c>
      <c r="L228" s="77">
        <v>128.338166062575</v>
      </c>
      <c r="M228" s="77">
        <v>113.996751650058</v>
      </c>
      <c r="N228" s="77">
        <v>109.70752354586099</v>
      </c>
      <c r="O228" s="77">
        <v>105.29212262029699</v>
      </c>
      <c r="P228" s="77">
        <v>101.235982204495</v>
      </c>
      <c r="Q228" s="77">
        <v>98.185708269644707</v>
      </c>
    </row>
    <row r="229" spans="1:17" ht="11.45" customHeight="1" x14ac:dyDescent="0.25">
      <c r="A229" s="62" t="s">
        <v>57</v>
      </c>
      <c r="B229" s="77">
        <v>0</v>
      </c>
      <c r="C229" s="77">
        <v>133.11716480557854</v>
      </c>
      <c r="D229" s="77">
        <v>0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121.263768115942</v>
      </c>
      <c r="M229" s="77">
        <v>110.940902021773</v>
      </c>
      <c r="N229" s="77">
        <v>111.950231070032</v>
      </c>
      <c r="O229" s="77">
        <v>112.528623001547</v>
      </c>
      <c r="P229" s="77">
        <v>113.87224669603501</v>
      </c>
      <c r="Q229" s="77">
        <v>116.00325732899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150.82142857142901</v>
      </c>
      <c r="M230" s="77">
        <v>149.42300194931801</v>
      </c>
      <c r="N230" s="77">
        <v>137.191666666667</v>
      </c>
      <c r="O230" s="77">
        <v>101.59251559251599</v>
      </c>
      <c r="P230" s="77">
        <v>95.121642482247594</v>
      </c>
      <c r="Q230" s="77">
        <v>110.051118210863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33.6676023391813</v>
      </c>
      <c r="O231" s="77">
        <v>37.546839029573199</v>
      </c>
      <c r="P231" s="77">
        <v>69.331171577611698</v>
      </c>
      <c r="Q231" s="77">
        <v>44.331139297720298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1509.4858539545012</v>
      </c>
      <c r="C233" s="76">
        <v>1504.8929149484702</v>
      </c>
      <c r="D233" s="76">
        <v>1480.4577641175276</v>
      </c>
      <c r="E233" s="76">
        <v>1501.9843190037116</v>
      </c>
      <c r="F233" s="76">
        <v>1489.2070942793916</v>
      </c>
      <c r="G233" s="76">
        <v>1487.7317375383368</v>
      </c>
      <c r="H233" s="76">
        <v>1471.6867938669598</v>
      </c>
      <c r="I233" s="76">
        <v>1480.7986657006761</v>
      </c>
      <c r="J233" s="76">
        <v>1453.8959460505243</v>
      </c>
      <c r="K233" s="76">
        <v>1380.860024016406</v>
      </c>
      <c r="L233" s="76">
        <v>1273.3889794063396</v>
      </c>
      <c r="M233" s="76">
        <v>898.02276875599875</v>
      </c>
      <c r="N233" s="76">
        <v>1266.0841335211228</v>
      </c>
      <c r="O233" s="76">
        <v>1304.8540068827299</v>
      </c>
      <c r="P233" s="76">
        <v>1329.2781539436364</v>
      </c>
      <c r="Q233" s="76">
        <v>1251.8835558298474</v>
      </c>
    </row>
    <row r="234" spans="1:17" ht="11.45" customHeight="1" x14ac:dyDescent="0.25">
      <c r="A234" s="62" t="s">
        <v>59</v>
      </c>
      <c r="B234" s="75">
        <v>0</v>
      </c>
      <c r="C234" s="75">
        <v>417.25719533207103</v>
      </c>
      <c r="D234" s="75">
        <v>411.69376606097683</v>
      </c>
      <c r="E234" s="75">
        <v>411.69376606097683</v>
      </c>
      <c r="F234" s="75">
        <v>0</v>
      </c>
      <c r="G234" s="75">
        <v>411.69376606097683</v>
      </c>
      <c r="H234" s="75">
        <v>400.56690751878824</v>
      </c>
      <c r="I234" s="75">
        <v>395.00347824769398</v>
      </c>
      <c r="J234" s="75">
        <v>0</v>
      </c>
      <c r="K234" s="75">
        <v>357.48974925951842</v>
      </c>
      <c r="L234" s="75">
        <v>344.48765166350751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1516.6620565068772</v>
      </c>
      <c r="C235" s="75">
        <v>1512.0653361959669</v>
      </c>
      <c r="D235" s="75">
        <v>1506.9742071178659</v>
      </c>
      <c r="E235" s="75">
        <v>1506.9742071178659</v>
      </c>
      <c r="F235" s="75">
        <v>1506.9742071178659</v>
      </c>
      <c r="G235" s="75">
        <v>1506.9742071178659</v>
      </c>
      <c r="H235" s="75">
        <v>1496.581281551536</v>
      </c>
      <c r="I235" s="75">
        <v>1491.330119160127</v>
      </c>
      <c r="J235" s="75">
        <v>1475.0610633147442</v>
      </c>
      <c r="K235" s="75">
        <v>1453.8891449951755</v>
      </c>
      <c r="L235" s="75">
        <v>1440.2987414543156</v>
      </c>
      <c r="M235" s="75">
        <v>0</v>
      </c>
      <c r="N235" s="75">
        <v>1398.2016554781774</v>
      </c>
      <c r="O235" s="75">
        <v>1367.7618154826262</v>
      </c>
      <c r="P235" s="75">
        <v>1364.6645867121269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1026.6134679528998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953.96834638544476</v>
      </c>
      <c r="D237" s="75">
        <v>950.75633175115047</v>
      </c>
      <c r="E237" s="75">
        <v>0</v>
      </c>
      <c r="F237" s="75">
        <v>0</v>
      </c>
      <c r="G237" s="75">
        <v>950.75633175115047</v>
      </c>
      <c r="H237" s="75">
        <v>944.19939153217683</v>
      </c>
      <c r="I237" s="75">
        <v>940.88641121101148</v>
      </c>
      <c r="J237" s="75">
        <v>930.62219581598231</v>
      </c>
      <c r="K237" s="75">
        <v>917.26474397468894</v>
      </c>
      <c r="L237" s="75">
        <v>908.69050152482146</v>
      </c>
      <c r="M237" s="75">
        <v>898.02276875599875</v>
      </c>
      <c r="N237" s="75">
        <v>882.13127386781105</v>
      </c>
      <c r="O237" s="75">
        <v>862.9266514684582</v>
      </c>
      <c r="P237" s="75">
        <v>860.97259687978328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226.31065991278336</v>
      </c>
      <c r="C240" s="78">
        <v>229.61322293664335</v>
      </c>
      <c r="D240" s="78">
        <v>233.1569405430235</v>
      </c>
      <c r="E240" s="78">
        <v>234.30956926729363</v>
      </c>
      <c r="F240" s="78">
        <v>233.69227488997618</v>
      </c>
      <c r="G240" s="78">
        <v>230.84348483918089</v>
      </c>
      <c r="H240" s="78">
        <v>234.9451375227882</v>
      </c>
      <c r="I240" s="78">
        <v>235.04220569643095</v>
      </c>
      <c r="J240" s="78">
        <v>226.24360880699976</v>
      </c>
      <c r="K240" s="78">
        <v>217.04285421544628</v>
      </c>
      <c r="L240" s="78">
        <v>208.21529659411624</v>
      </c>
      <c r="M240" s="78">
        <v>185.83090497899525</v>
      </c>
      <c r="N240" s="78">
        <v>177.59308557184136</v>
      </c>
      <c r="O240" s="78">
        <v>173.73675574773642</v>
      </c>
      <c r="P240" s="78">
        <v>167.87043086168731</v>
      </c>
      <c r="Q240" s="78">
        <v>163.75608413362966</v>
      </c>
    </row>
    <row r="241" spans="1:17" ht="11.45" customHeight="1" x14ac:dyDescent="0.25">
      <c r="A241" s="62" t="s">
        <v>59</v>
      </c>
      <c r="B241" s="77">
        <v>0</v>
      </c>
      <c r="C241" s="77">
        <v>0</v>
      </c>
      <c r="D241" s="77">
        <v>0</v>
      </c>
      <c r="E241" s="77">
        <v>0</v>
      </c>
      <c r="F241" s="77">
        <v>0</v>
      </c>
      <c r="G241" s="77">
        <v>0</v>
      </c>
      <c r="H241" s="77">
        <v>0</v>
      </c>
      <c r="I241" s="77">
        <v>0</v>
      </c>
      <c r="J241" s="77">
        <v>0</v>
      </c>
      <c r="K241" s="77">
        <v>204.59863414678284</v>
      </c>
      <c r="L241" s="77">
        <v>197.15726998264333</v>
      </c>
      <c r="M241" s="77">
        <v>188.21399303720335</v>
      </c>
      <c r="N241" s="77">
        <v>175.56300268096501</v>
      </c>
      <c r="O241" s="77">
        <v>187.28961748633901</v>
      </c>
      <c r="P241" s="77">
        <v>158.763020833333</v>
      </c>
      <c r="Q241" s="77">
        <v>150.46097560975599</v>
      </c>
    </row>
    <row r="242" spans="1:17" ht="11.45" customHeight="1" x14ac:dyDescent="0.25">
      <c r="A242" s="62" t="s">
        <v>58</v>
      </c>
      <c r="B242" s="77">
        <v>226.13380100370935</v>
      </c>
      <c r="C242" s="77">
        <v>229.43378311647223</v>
      </c>
      <c r="D242" s="77">
        <v>233.15694054302352</v>
      </c>
      <c r="E242" s="77">
        <v>234.33104827919735</v>
      </c>
      <c r="F242" s="77">
        <v>233.73240782160866</v>
      </c>
      <c r="G242" s="77">
        <v>230.84348483918092</v>
      </c>
      <c r="H242" s="77">
        <v>234.9451375227882</v>
      </c>
      <c r="I242" s="77">
        <v>235.17300711632194</v>
      </c>
      <c r="J242" s="77">
        <v>226.24360880699979</v>
      </c>
      <c r="K242" s="77">
        <v>217.35270970972334</v>
      </c>
      <c r="L242" s="77">
        <v>209.00388852507533</v>
      </c>
      <c r="M242" s="77">
        <v>185.64831573541792</v>
      </c>
      <c r="N242" s="77">
        <v>178.66103744475001</v>
      </c>
      <c r="O242" s="77">
        <v>174.26632217847799</v>
      </c>
      <c r="P242" s="77">
        <v>170.15770992366399</v>
      </c>
      <c r="Q242" s="77">
        <v>164.52007791733499</v>
      </c>
    </row>
    <row r="243" spans="1:17" ht="11.45" customHeight="1" x14ac:dyDescent="0.25">
      <c r="A243" s="62" t="s">
        <v>57</v>
      </c>
      <c r="B243" s="77">
        <v>0</v>
      </c>
      <c r="C243" s="77">
        <v>345.45810602424348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327.26765176269015</v>
      </c>
      <c r="L243" s="77">
        <v>314.69684412134359</v>
      </c>
      <c r="M243" s="77">
        <v>287.90752829687972</v>
      </c>
      <c r="N243" s="77">
        <v>290.52688172043003</v>
      </c>
      <c r="O243" s="77">
        <v>165</v>
      </c>
      <c r="P243" s="77">
        <v>164.6</v>
      </c>
      <c r="Q243" s="77">
        <v>202.333333333333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214.07915278172351</v>
      </c>
      <c r="F244" s="77">
        <v>214.07915278172351</v>
      </c>
      <c r="G244" s="77">
        <v>0</v>
      </c>
      <c r="H244" s="77">
        <v>0</v>
      </c>
      <c r="I244" s="77">
        <v>205.40026820949137</v>
      </c>
      <c r="J244" s="77">
        <v>0</v>
      </c>
      <c r="K244" s="77">
        <v>185.89327543592987</v>
      </c>
      <c r="L244" s="77">
        <v>179.13223539305721</v>
      </c>
      <c r="M244" s="77">
        <v>177.4713090298431</v>
      </c>
      <c r="N244" s="77">
        <v>162.94402035623401</v>
      </c>
      <c r="O244" s="77">
        <v>164.72887323943701</v>
      </c>
      <c r="P244" s="77">
        <v>161.09782608695701</v>
      </c>
      <c r="Q244" s="77">
        <v>168.9375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1174.6856004856932</v>
      </c>
      <c r="C246" s="76">
        <v>1172.8720365610761</v>
      </c>
      <c r="D246" s="76">
        <v>1169.1254218286372</v>
      </c>
      <c r="E246" s="76">
        <v>1167.5459030011032</v>
      </c>
      <c r="F246" s="76">
        <v>1188.1633740882851</v>
      </c>
      <c r="G246" s="76">
        <v>1165.8231828391426</v>
      </c>
      <c r="H246" s="76">
        <v>1167.9552571680083</v>
      </c>
      <c r="I246" s="76">
        <v>1147.4512191296105</v>
      </c>
      <c r="J246" s="76">
        <v>1152.8788869652742</v>
      </c>
      <c r="K246" s="76">
        <v>1127.7912543574139</v>
      </c>
      <c r="L246" s="76">
        <v>1153.9324946915838</v>
      </c>
      <c r="M246" s="76">
        <v>1146.0750674612548</v>
      </c>
      <c r="N246" s="76">
        <v>1129.1807126747001</v>
      </c>
      <c r="O246" s="76">
        <v>1129.8164528685809</v>
      </c>
      <c r="P246" s="76">
        <v>1122.440500817838</v>
      </c>
      <c r="Q246" s="76">
        <v>1119.7992847055789</v>
      </c>
    </row>
    <row r="247" spans="1:17" ht="11.45" customHeight="1" x14ac:dyDescent="0.25">
      <c r="A247" s="17" t="s">
        <v>23</v>
      </c>
      <c r="B247" s="75">
        <v>1130.9585327771088</v>
      </c>
      <c r="C247" s="75">
        <v>1129.2124778374421</v>
      </c>
      <c r="D247" s="75">
        <v>1127.2755782182849</v>
      </c>
      <c r="E247" s="75">
        <v>1124.863777666164</v>
      </c>
      <c r="F247" s="75">
        <v>1121.9832046117078</v>
      </c>
      <c r="G247" s="75">
        <v>1118.6411269809271</v>
      </c>
      <c r="H247" s="75">
        <v>1114.8459068726304</v>
      </c>
      <c r="I247" s="75">
        <v>1110.6069490516102</v>
      </c>
      <c r="J247" s="75">
        <v>1105.9346438391131</v>
      </c>
      <c r="K247" s="75">
        <v>1100.8403050273791</v>
      </c>
      <c r="L247" s="75">
        <v>1095.3361035020719</v>
      </c>
      <c r="M247" s="75">
        <v>1089.4349972670793</v>
      </c>
      <c r="N247" s="75">
        <v>1083.1506585930613</v>
      </c>
      <c r="O247" s="75">
        <v>1076.4973990195633</v>
      </c>
      <c r="P247" s="75">
        <v>1069.490092923354</v>
      </c>
      <c r="Q247" s="75">
        <v>1062.144100365746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15335.202402571358</v>
      </c>
      <c r="C4" s="40">
        <f t="shared" ref="C4:Q4" si="1">SUM(C5,C6,C9)</f>
        <v>15076.721012389689</v>
      </c>
      <c r="D4" s="40">
        <f t="shared" si="1"/>
        <v>14951.532077772108</v>
      </c>
      <c r="E4" s="40">
        <f t="shared" si="1"/>
        <v>14534.64863736083</v>
      </c>
      <c r="F4" s="40">
        <f t="shared" si="1"/>
        <v>15236.261977826885</v>
      </c>
      <c r="G4" s="40">
        <f t="shared" si="1"/>
        <v>15899.40641320447</v>
      </c>
      <c r="H4" s="40">
        <f t="shared" si="1"/>
        <v>16666.999930454553</v>
      </c>
      <c r="I4" s="40">
        <f t="shared" si="1"/>
        <v>17119.986084072334</v>
      </c>
      <c r="J4" s="40">
        <f t="shared" si="1"/>
        <v>17168.323264988067</v>
      </c>
      <c r="K4" s="40">
        <f t="shared" si="1"/>
        <v>17279.895338335453</v>
      </c>
      <c r="L4" s="40">
        <f t="shared" si="1"/>
        <v>17753.925061229813</v>
      </c>
      <c r="M4" s="40">
        <f t="shared" si="1"/>
        <v>18368.903459096895</v>
      </c>
      <c r="N4" s="40">
        <f t="shared" si="1"/>
        <v>18587.130470277352</v>
      </c>
      <c r="O4" s="40">
        <f t="shared" si="1"/>
        <v>19897.559565383763</v>
      </c>
      <c r="P4" s="40">
        <f t="shared" si="1"/>
        <v>20858.242537905688</v>
      </c>
      <c r="Q4" s="40">
        <f t="shared" si="1"/>
        <v>18439.445688861662</v>
      </c>
    </row>
    <row r="5" spans="1:17" ht="11.45" customHeight="1" x14ac:dyDescent="0.25">
      <c r="A5" s="91" t="s">
        <v>21</v>
      </c>
      <c r="B5" s="121">
        <v>669.20240257135822</v>
      </c>
      <c r="C5" s="121">
        <v>684.72101238968935</v>
      </c>
      <c r="D5" s="121">
        <v>663.53207777210855</v>
      </c>
      <c r="E5" s="121">
        <v>686.64863736082975</v>
      </c>
      <c r="F5" s="121">
        <v>727.26197782688473</v>
      </c>
      <c r="G5" s="121">
        <v>746.40641320447014</v>
      </c>
      <c r="H5" s="121">
        <v>777.99993045455176</v>
      </c>
      <c r="I5" s="121">
        <v>794.98608407233576</v>
      </c>
      <c r="J5" s="121">
        <v>825.32326498806594</v>
      </c>
      <c r="K5" s="121">
        <v>824.89533833545067</v>
      </c>
      <c r="L5" s="121">
        <v>853.92506122981331</v>
      </c>
      <c r="M5" s="121">
        <v>889.90345909689643</v>
      </c>
      <c r="N5" s="121">
        <v>816.13047027735092</v>
      </c>
      <c r="O5" s="121">
        <v>853.55956538376279</v>
      </c>
      <c r="P5" s="121">
        <v>853.24253790568616</v>
      </c>
      <c r="Q5" s="121">
        <v>916.44568886166292</v>
      </c>
    </row>
    <row r="6" spans="1:17" ht="11.45" customHeight="1" x14ac:dyDescent="0.25">
      <c r="A6" s="19" t="s">
        <v>20</v>
      </c>
      <c r="B6" s="38">
        <f t="shared" ref="B6" si="2">SUM(B7:B8)</f>
        <v>14553</v>
      </c>
      <c r="C6" s="38">
        <f t="shared" ref="C6:Q6" si="3">SUM(C7:C8)</f>
        <v>14201</v>
      </c>
      <c r="D6" s="38">
        <f t="shared" si="3"/>
        <v>14087</v>
      </c>
      <c r="E6" s="38">
        <f t="shared" si="3"/>
        <v>13184</v>
      </c>
      <c r="F6" s="38">
        <f t="shared" si="3"/>
        <v>13852</v>
      </c>
      <c r="G6" s="38">
        <f t="shared" si="3"/>
        <v>14466</v>
      </c>
      <c r="H6" s="38">
        <f t="shared" si="3"/>
        <v>15156</v>
      </c>
      <c r="I6" s="38">
        <f t="shared" si="3"/>
        <v>15525</v>
      </c>
      <c r="J6" s="38">
        <f t="shared" si="3"/>
        <v>15476</v>
      </c>
      <c r="K6" s="38">
        <f t="shared" si="3"/>
        <v>15540</v>
      </c>
      <c r="L6" s="38">
        <f t="shared" si="3"/>
        <v>16615</v>
      </c>
      <c r="M6" s="38">
        <f t="shared" si="3"/>
        <v>17174</v>
      </c>
      <c r="N6" s="38">
        <f t="shared" si="3"/>
        <v>17447</v>
      </c>
      <c r="O6" s="38">
        <f t="shared" si="3"/>
        <v>18681</v>
      </c>
      <c r="P6" s="38">
        <f t="shared" si="3"/>
        <v>19763</v>
      </c>
      <c r="Q6" s="38">
        <f t="shared" si="3"/>
        <v>16527</v>
      </c>
    </row>
    <row r="7" spans="1:17" ht="11.45" customHeight="1" x14ac:dyDescent="0.25">
      <c r="A7" s="62" t="s">
        <v>116</v>
      </c>
      <c r="B7" s="42">
        <v>1950.4983523068308</v>
      </c>
      <c r="C7" s="42">
        <v>1871.3932119524395</v>
      </c>
      <c r="D7" s="42">
        <v>1833.2095718375356</v>
      </c>
      <c r="E7" s="42">
        <v>1717.2995045108432</v>
      </c>
      <c r="F7" s="42">
        <v>1787.3917642492702</v>
      </c>
      <c r="G7" s="42">
        <v>1859.1631995614277</v>
      </c>
      <c r="H7" s="42">
        <v>1954.6588286346416</v>
      </c>
      <c r="I7" s="42">
        <v>2028.1200880309621</v>
      </c>
      <c r="J7" s="42">
        <v>1992.2893346829023</v>
      </c>
      <c r="K7" s="42">
        <v>1800.4907237563004</v>
      </c>
      <c r="L7" s="42">
        <v>1973.9498348091865</v>
      </c>
      <c r="M7" s="42">
        <v>2006.7810882008848</v>
      </c>
      <c r="N7" s="42">
        <v>1747.3682848559827</v>
      </c>
      <c r="O7" s="42">
        <v>1897.3444466841017</v>
      </c>
      <c r="P7" s="42">
        <v>2073.9397346869773</v>
      </c>
      <c r="Q7" s="42">
        <v>2005.3333468825738</v>
      </c>
    </row>
    <row r="8" spans="1:17" ht="11.45" customHeight="1" x14ac:dyDescent="0.25">
      <c r="A8" s="62" t="s">
        <v>16</v>
      </c>
      <c r="B8" s="42">
        <v>12602.501647693169</v>
      </c>
      <c r="C8" s="42">
        <v>12329.60678804756</v>
      </c>
      <c r="D8" s="42">
        <v>12253.790428162465</v>
      </c>
      <c r="E8" s="42">
        <v>11466.700495489156</v>
      </c>
      <c r="F8" s="42">
        <v>12064.608235750729</v>
      </c>
      <c r="G8" s="42">
        <v>12606.836800438572</v>
      </c>
      <c r="H8" s="42">
        <v>13201.341171365359</v>
      </c>
      <c r="I8" s="42">
        <v>13496.879911969037</v>
      </c>
      <c r="J8" s="42">
        <v>13483.710665317098</v>
      </c>
      <c r="K8" s="42">
        <v>13739.5092762437</v>
      </c>
      <c r="L8" s="42">
        <v>14641.050165190813</v>
      </c>
      <c r="M8" s="42">
        <v>15167.218911799115</v>
      </c>
      <c r="N8" s="42">
        <v>15699.631715144018</v>
      </c>
      <c r="O8" s="42">
        <v>16783.655553315897</v>
      </c>
      <c r="P8" s="42">
        <v>17689.060265313023</v>
      </c>
      <c r="Q8" s="42">
        <v>14521.666653117427</v>
      </c>
    </row>
    <row r="9" spans="1:17" ht="11.45" customHeight="1" x14ac:dyDescent="0.25">
      <c r="A9" s="118" t="s">
        <v>19</v>
      </c>
      <c r="B9" s="120">
        <v>113</v>
      </c>
      <c r="C9" s="120">
        <v>191</v>
      </c>
      <c r="D9" s="120">
        <v>201</v>
      </c>
      <c r="E9" s="120">
        <v>664</v>
      </c>
      <c r="F9" s="120">
        <v>657</v>
      </c>
      <c r="G9" s="120">
        <v>687</v>
      </c>
      <c r="H9" s="120">
        <v>733</v>
      </c>
      <c r="I9" s="120">
        <v>800</v>
      </c>
      <c r="J9" s="120">
        <v>867</v>
      </c>
      <c r="K9" s="120">
        <v>915</v>
      </c>
      <c r="L9" s="120">
        <v>285</v>
      </c>
      <c r="M9" s="120">
        <v>305</v>
      </c>
      <c r="N9" s="120">
        <v>324</v>
      </c>
      <c r="O9" s="120">
        <v>363</v>
      </c>
      <c r="P9" s="120">
        <v>242</v>
      </c>
      <c r="Q9" s="120">
        <v>996</v>
      </c>
    </row>
    <row r="10" spans="1:17" ht="11.45" customHeight="1" x14ac:dyDescent="0.25">
      <c r="A10" s="25" t="s">
        <v>51</v>
      </c>
      <c r="B10" s="40">
        <f t="shared" ref="B10" si="4">SUM(B11:B12)</f>
        <v>4522</v>
      </c>
      <c r="C10" s="40">
        <f t="shared" ref="C10:Q10" si="5">SUM(C11:C12)</f>
        <v>4293</v>
      </c>
      <c r="D10" s="40">
        <f t="shared" si="5"/>
        <v>4024</v>
      </c>
      <c r="E10" s="40">
        <f t="shared" si="5"/>
        <v>4705</v>
      </c>
      <c r="F10" s="40">
        <f t="shared" si="5"/>
        <v>5831</v>
      </c>
      <c r="G10" s="40">
        <f t="shared" si="5"/>
        <v>5865</v>
      </c>
      <c r="H10" s="40">
        <f t="shared" si="5"/>
        <v>6289</v>
      </c>
      <c r="I10" s="40">
        <f t="shared" si="5"/>
        <v>7216</v>
      </c>
      <c r="J10" s="40">
        <f t="shared" si="5"/>
        <v>6984</v>
      </c>
      <c r="K10" s="40">
        <f t="shared" si="5"/>
        <v>5578</v>
      </c>
      <c r="L10" s="40">
        <f t="shared" si="5"/>
        <v>5925</v>
      </c>
      <c r="M10" s="40">
        <f t="shared" si="5"/>
        <v>6378</v>
      </c>
      <c r="N10" s="40">
        <f t="shared" si="5"/>
        <v>6157</v>
      </c>
      <c r="O10" s="40">
        <f t="shared" si="5"/>
        <v>6078</v>
      </c>
      <c r="P10" s="40">
        <f t="shared" si="5"/>
        <v>6169</v>
      </c>
      <c r="Q10" s="40">
        <f t="shared" si="5"/>
        <v>6545</v>
      </c>
    </row>
    <row r="11" spans="1:17" ht="11.45" customHeight="1" x14ac:dyDescent="0.25">
      <c r="A11" s="116" t="s">
        <v>116</v>
      </c>
      <c r="B11" s="42">
        <v>717.02211929134239</v>
      </c>
      <c r="C11" s="42">
        <v>668.04406875034238</v>
      </c>
      <c r="D11" s="42">
        <v>618.38133596480884</v>
      </c>
      <c r="E11" s="42">
        <v>712.97611112689128</v>
      </c>
      <c r="F11" s="42">
        <v>876.60983655210373</v>
      </c>
      <c r="G11" s="42">
        <v>877.6276660865185</v>
      </c>
      <c r="H11" s="42">
        <v>943.30088524882638</v>
      </c>
      <c r="I11" s="42">
        <v>1096.022384124627</v>
      </c>
      <c r="J11" s="42">
        <v>1043.8278578626043</v>
      </c>
      <c r="K11" s="42">
        <v>751.50428808174593</v>
      </c>
      <c r="L11" s="42">
        <v>831.66598501609667</v>
      </c>
      <c r="M11" s="42">
        <v>880.47199142590216</v>
      </c>
      <c r="N11" s="42">
        <v>730.8647461230247</v>
      </c>
      <c r="O11" s="42">
        <v>730.93043706242793</v>
      </c>
      <c r="P11" s="42">
        <v>791.70420305411199</v>
      </c>
      <c r="Q11" s="42">
        <v>921.03597426743715</v>
      </c>
    </row>
    <row r="12" spans="1:17" ht="11.45" customHeight="1" x14ac:dyDescent="0.25">
      <c r="A12" s="93" t="s">
        <v>16</v>
      </c>
      <c r="B12" s="36">
        <v>3804.9778807086577</v>
      </c>
      <c r="C12" s="36">
        <v>3624.9559312496576</v>
      </c>
      <c r="D12" s="36">
        <v>3405.6186640351912</v>
      </c>
      <c r="E12" s="36">
        <v>3992.0238888731087</v>
      </c>
      <c r="F12" s="36">
        <v>4954.3901634478962</v>
      </c>
      <c r="G12" s="36">
        <v>4987.3723339134813</v>
      </c>
      <c r="H12" s="36">
        <v>5345.6991147511735</v>
      </c>
      <c r="I12" s="36">
        <v>6119.977615875373</v>
      </c>
      <c r="J12" s="36">
        <v>5940.1721421373959</v>
      </c>
      <c r="K12" s="36">
        <v>4826.4957119182545</v>
      </c>
      <c r="L12" s="36">
        <v>5093.3340149839032</v>
      </c>
      <c r="M12" s="36">
        <v>5497.5280085740978</v>
      </c>
      <c r="N12" s="36">
        <v>5426.1352538769752</v>
      </c>
      <c r="O12" s="36">
        <v>5347.0695629375723</v>
      </c>
      <c r="P12" s="36">
        <v>5377.2957969458876</v>
      </c>
      <c r="Q12" s="36">
        <v>5623.9640257325627</v>
      </c>
    </row>
    <row r="14" spans="1:17" ht="11.45" customHeight="1" x14ac:dyDescent="0.25">
      <c r="A14" s="27" t="s">
        <v>115</v>
      </c>
      <c r="B14" s="68">
        <f t="shared" ref="B14" si="6">B15+B21</f>
        <v>128.81734779810583</v>
      </c>
      <c r="C14" s="68">
        <f t="shared" ref="C14:Q14" si="7">C15+C21</f>
        <v>125.89308774114679</v>
      </c>
      <c r="D14" s="68">
        <f t="shared" si="7"/>
        <v>125.30386858857173</v>
      </c>
      <c r="E14" s="68">
        <f t="shared" si="7"/>
        <v>128.2834156983846</v>
      </c>
      <c r="F14" s="68">
        <f t="shared" si="7"/>
        <v>134.89119754731544</v>
      </c>
      <c r="G14" s="68">
        <f t="shared" si="7"/>
        <v>132.92744277147895</v>
      </c>
      <c r="H14" s="68">
        <f t="shared" si="7"/>
        <v>134.35542649378715</v>
      </c>
      <c r="I14" s="68">
        <f t="shared" si="7"/>
        <v>133.19305685000154</v>
      </c>
      <c r="J14" s="68">
        <f t="shared" si="7"/>
        <v>135.96509465705086</v>
      </c>
      <c r="K14" s="68">
        <f t="shared" si="7"/>
        <v>139.66532088310151</v>
      </c>
      <c r="L14" s="68">
        <f t="shared" si="7"/>
        <v>149.57117730405361</v>
      </c>
      <c r="M14" s="68">
        <f t="shared" si="7"/>
        <v>149.47675907715944</v>
      </c>
      <c r="N14" s="68">
        <f t="shared" si="7"/>
        <v>150.38916428542532</v>
      </c>
      <c r="O14" s="68">
        <f t="shared" si="7"/>
        <v>154.31673706868824</v>
      </c>
      <c r="P14" s="68">
        <f t="shared" si="7"/>
        <v>153.42886233245741</v>
      </c>
      <c r="Q14" s="68">
        <f t="shared" si="7"/>
        <v>160.72278093793417</v>
      </c>
    </row>
    <row r="15" spans="1:17" ht="11.45" customHeight="1" x14ac:dyDescent="0.25">
      <c r="A15" s="25" t="s">
        <v>39</v>
      </c>
      <c r="B15" s="79">
        <f t="shared" ref="B15" si="8">SUM(B16,B17,B20)</f>
        <v>123.85523139598942</v>
      </c>
      <c r="C15" s="79">
        <f t="shared" ref="C15:Q15" si="9">SUM(C16,C17,C20)</f>
        <v>121.28466872136497</v>
      </c>
      <c r="D15" s="79">
        <f t="shared" si="9"/>
        <v>121.10589418754371</v>
      </c>
      <c r="E15" s="79">
        <f t="shared" si="9"/>
        <v>123.30487856924724</v>
      </c>
      <c r="F15" s="79">
        <f t="shared" si="9"/>
        <v>128.49267902879691</v>
      </c>
      <c r="G15" s="79">
        <f t="shared" si="9"/>
        <v>126.89619277147895</v>
      </c>
      <c r="H15" s="79">
        <f t="shared" si="9"/>
        <v>127.81605149378716</v>
      </c>
      <c r="I15" s="79">
        <f t="shared" si="9"/>
        <v>125.18953572324098</v>
      </c>
      <c r="J15" s="79">
        <f t="shared" si="9"/>
        <v>127.11694650890271</v>
      </c>
      <c r="K15" s="79">
        <f t="shared" si="9"/>
        <v>131.57441179219242</v>
      </c>
      <c r="L15" s="79">
        <f t="shared" si="9"/>
        <v>140.8491773040536</v>
      </c>
      <c r="M15" s="79">
        <f t="shared" si="9"/>
        <v>141.39475907715945</v>
      </c>
      <c r="N15" s="79">
        <f t="shared" si="9"/>
        <v>142.57116428542531</v>
      </c>
      <c r="O15" s="79">
        <f t="shared" si="9"/>
        <v>146.48973706868824</v>
      </c>
      <c r="P15" s="79">
        <f t="shared" si="9"/>
        <v>145.71886233245741</v>
      </c>
      <c r="Q15" s="79">
        <f t="shared" si="9"/>
        <v>152.51678093793419</v>
      </c>
    </row>
    <row r="16" spans="1:17" ht="11.45" customHeight="1" x14ac:dyDescent="0.25">
      <c r="A16" s="91" t="s">
        <v>21</v>
      </c>
      <c r="B16" s="123">
        <v>8.4991426317738377</v>
      </c>
      <c r="C16" s="123">
        <v>8.6840139749882272</v>
      </c>
      <c r="D16" s="123">
        <v>8.4135853636505082</v>
      </c>
      <c r="E16" s="123">
        <v>8.6309184137810444</v>
      </c>
      <c r="F16" s="123">
        <v>9.1478081344292619</v>
      </c>
      <c r="G16" s="123">
        <v>9.2751321344541555</v>
      </c>
      <c r="H16" s="123">
        <v>9.5663871978390222</v>
      </c>
      <c r="I16" s="123">
        <v>9.9858307463881903</v>
      </c>
      <c r="J16" s="123">
        <v>10.355853359763307</v>
      </c>
      <c r="K16" s="123">
        <v>10.343492425347392</v>
      </c>
      <c r="L16" s="123">
        <v>10.469177304053609</v>
      </c>
      <c r="M16" s="123">
        <v>10.822759077159439</v>
      </c>
      <c r="N16" s="123">
        <v>9.9235758377718941</v>
      </c>
      <c r="O16" s="123">
        <v>10.268737068688276</v>
      </c>
      <c r="P16" s="123">
        <v>10.176650905484735</v>
      </c>
      <c r="Q16" s="123">
        <v>11.357780937934185</v>
      </c>
    </row>
    <row r="17" spans="1:17" ht="11.45" customHeight="1" x14ac:dyDescent="0.25">
      <c r="A17" s="19" t="s">
        <v>20</v>
      </c>
      <c r="B17" s="76">
        <f t="shared" ref="B17" si="10">SUM(B18:B19)</f>
        <v>114.93206837006964</v>
      </c>
      <c r="C17" s="76">
        <f t="shared" ref="C17:Q17" si="11">SUM(C18:C19)</f>
        <v>111.88495493746535</v>
      </c>
      <c r="D17" s="76">
        <f t="shared" si="11"/>
        <v>111.93928985671835</v>
      </c>
      <c r="E17" s="76">
        <f t="shared" si="11"/>
        <v>112.2080275447171</v>
      </c>
      <c r="F17" s="76">
        <f t="shared" si="11"/>
        <v>116.90322764080874</v>
      </c>
      <c r="G17" s="76">
        <f t="shared" si="11"/>
        <v>115.09878725950378</v>
      </c>
      <c r="H17" s="76">
        <f t="shared" si="11"/>
        <v>115.58671408103709</v>
      </c>
      <c r="I17" s="76">
        <f t="shared" si="11"/>
        <v>112.23473820546292</v>
      </c>
      <c r="J17" s="76">
        <f t="shared" si="11"/>
        <v>113.54690291028412</v>
      </c>
      <c r="K17" s="76">
        <f t="shared" si="11"/>
        <v>117.84107217594455</v>
      </c>
      <c r="L17" s="76">
        <f t="shared" si="11"/>
        <v>129.34764674536981</v>
      </c>
      <c r="M17" s="76">
        <f t="shared" si="11"/>
        <v>129.47606294529956</v>
      </c>
      <c r="N17" s="76">
        <f t="shared" si="11"/>
        <v>131.48361174876931</v>
      </c>
      <c r="O17" s="76">
        <f t="shared" si="11"/>
        <v>134.93073029266952</v>
      </c>
      <c r="P17" s="76">
        <f t="shared" si="11"/>
        <v>134.68942865136452</v>
      </c>
      <c r="Q17" s="76">
        <f t="shared" si="11"/>
        <v>137.51199154876966</v>
      </c>
    </row>
    <row r="18" spans="1:17" ht="11.45" customHeight="1" x14ac:dyDescent="0.25">
      <c r="A18" s="62" t="s">
        <v>17</v>
      </c>
      <c r="B18" s="77">
        <v>17.324381432859727</v>
      </c>
      <c r="C18" s="77">
        <v>16.586248994305819</v>
      </c>
      <c r="D18" s="77">
        <v>16.546007786550138</v>
      </c>
      <c r="E18" s="77">
        <v>16.488343729448449</v>
      </c>
      <c r="F18" s="77">
        <v>16.847756251798291</v>
      </c>
      <c r="G18" s="77">
        <v>16.519295715581912</v>
      </c>
      <c r="H18" s="77">
        <v>16.646564349941595</v>
      </c>
      <c r="I18" s="77">
        <v>16.327765208771346</v>
      </c>
      <c r="J18" s="77">
        <v>16.286190976967919</v>
      </c>
      <c r="K18" s="77">
        <v>15.242571063337639</v>
      </c>
      <c r="L18" s="77">
        <v>16.852190329638113</v>
      </c>
      <c r="M18" s="77">
        <v>16.594845712484759</v>
      </c>
      <c r="N18" s="77">
        <v>14.470602772421184</v>
      </c>
      <c r="O18" s="77">
        <v>15.057082632750777</v>
      </c>
      <c r="P18" s="77">
        <v>15.828692701192942</v>
      </c>
      <c r="Q18" s="77">
        <v>18.29256590283126</v>
      </c>
    </row>
    <row r="19" spans="1:17" ht="11.45" customHeight="1" x14ac:dyDescent="0.25">
      <c r="A19" s="62" t="s">
        <v>16</v>
      </c>
      <c r="B19" s="77">
        <v>97.60768693720992</v>
      </c>
      <c r="C19" s="77">
        <v>95.298705943159533</v>
      </c>
      <c r="D19" s="77">
        <v>95.393282070168212</v>
      </c>
      <c r="E19" s="77">
        <v>95.719683815268652</v>
      </c>
      <c r="F19" s="77">
        <v>100.05547138901045</v>
      </c>
      <c r="G19" s="77">
        <v>98.579491543921876</v>
      </c>
      <c r="H19" s="77">
        <v>98.940149731095488</v>
      </c>
      <c r="I19" s="77">
        <v>95.906972996691565</v>
      </c>
      <c r="J19" s="77">
        <v>97.260711933316202</v>
      </c>
      <c r="K19" s="77">
        <v>102.59850111260691</v>
      </c>
      <c r="L19" s="77">
        <v>112.49545641573171</v>
      </c>
      <c r="M19" s="77">
        <v>112.88121723281479</v>
      </c>
      <c r="N19" s="77">
        <v>117.01300897634813</v>
      </c>
      <c r="O19" s="77">
        <v>119.87364765991876</v>
      </c>
      <c r="P19" s="77">
        <v>118.86073595017157</v>
      </c>
      <c r="Q19" s="77">
        <v>119.2194256459384</v>
      </c>
    </row>
    <row r="20" spans="1:17" ht="11.45" customHeight="1" x14ac:dyDescent="0.25">
      <c r="A20" s="118" t="s">
        <v>19</v>
      </c>
      <c r="B20" s="122">
        <v>0.42402039414594689</v>
      </c>
      <c r="C20" s="122">
        <v>0.71569980891137475</v>
      </c>
      <c r="D20" s="122">
        <v>0.75301896717485051</v>
      </c>
      <c r="E20" s="122">
        <v>2.4659326107490949</v>
      </c>
      <c r="F20" s="122">
        <v>2.4416432535589014</v>
      </c>
      <c r="G20" s="122">
        <v>2.5222733775210244</v>
      </c>
      <c r="H20" s="122">
        <v>2.6629502149110471</v>
      </c>
      <c r="I20" s="122">
        <v>2.9689667713898689</v>
      </c>
      <c r="J20" s="122">
        <v>3.214190238855295</v>
      </c>
      <c r="K20" s="122">
        <v>3.3898471909005012</v>
      </c>
      <c r="L20" s="122">
        <v>1.032353254630185</v>
      </c>
      <c r="M20" s="122">
        <v>1.0959370547004448</v>
      </c>
      <c r="N20" s="122">
        <v>1.1639766988841063</v>
      </c>
      <c r="O20" s="122">
        <v>1.2902697073304545</v>
      </c>
      <c r="P20" s="122">
        <v>0.85278277560815618</v>
      </c>
      <c r="Q20" s="122">
        <v>3.6470084512303305</v>
      </c>
    </row>
    <row r="21" spans="1:17" ht="11.45" customHeight="1" x14ac:dyDescent="0.25">
      <c r="A21" s="25" t="s">
        <v>18</v>
      </c>
      <c r="B21" s="79">
        <f t="shared" ref="B21" si="12">SUM(B22:B23)</f>
        <v>4.9621164021164006</v>
      </c>
      <c r="C21" s="79">
        <f t="shared" ref="C21:Q21" si="13">SUM(C22:C23)</f>
        <v>4.6084190197818256</v>
      </c>
      <c r="D21" s="79">
        <f t="shared" si="13"/>
        <v>4.1979744010280173</v>
      </c>
      <c r="E21" s="79">
        <f t="shared" si="13"/>
        <v>4.9785371291373695</v>
      </c>
      <c r="F21" s="79">
        <f t="shared" si="13"/>
        <v>6.3985185185185181</v>
      </c>
      <c r="G21" s="79">
        <f t="shared" si="13"/>
        <v>6.03125</v>
      </c>
      <c r="H21" s="79">
        <f t="shared" si="13"/>
        <v>6.5393750000000006</v>
      </c>
      <c r="I21" s="79">
        <f t="shared" si="13"/>
        <v>8.0035211267605639</v>
      </c>
      <c r="J21" s="79">
        <f t="shared" si="13"/>
        <v>8.8481481481481463</v>
      </c>
      <c r="K21" s="79">
        <f t="shared" si="13"/>
        <v>8.0909090909090899</v>
      </c>
      <c r="L21" s="79">
        <f t="shared" si="13"/>
        <v>8.7219999999999995</v>
      </c>
      <c r="M21" s="79">
        <f t="shared" si="13"/>
        <v>8.0820000000000007</v>
      </c>
      <c r="N21" s="79">
        <f t="shared" si="13"/>
        <v>7.8180000000000005</v>
      </c>
      <c r="O21" s="79">
        <f t="shared" si="13"/>
        <v>7.827</v>
      </c>
      <c r="P21" s="79">
        <f t="shared" si="13"/>
        <v>7.71</v>
      </c>
      <c r="Q21" s="79">
        <f t="shared" si="13"/>
        <v>8.2059999999999995</v>
      </c>
    </row>
    <row r="22" spans="1:17" ht="11.45" customHeight="1" x14ac:dyDescent="0.25">
      <c r="A22" s="116" t="s">
        <v>17</v>
      </c>
      <c r="B22" s="77">
        <v>0.75365487193219982</v>
      </c>
      <c r="C22" s="77">
        <v>0.70198347219483315</v>
      </c>
      <c r="D22" s="77">
        <v>0.64968149575852541</v>
      </c>
      <c r="E22" s="77">
        <v>0.74891671899243406</v>
      </c>
      <c r="F22" s="77">
        <v>0.88659738254061704</v>
      </c>
      <c r="G22" s="77">
        <v>0.83177410803674523</v>
      </c>
      <c r="H22" s="77">
        <v>0.90401334001141909</v>
      </c>
      <c r="I22" s="77">
        <v>1.1205979579847176</v>
      </c>
      <c r="J22" s="77">
        <v>1.2187810170461231</v>
      </c>
      <c r="K22" s="77">
        <v>1.0032510220025908</v>
      </c>
      <c r="L22" s="77">
        <v>1.1273569876906244</v>
      </c>
      <c r="M22" s="77">
        <v>1.0271692479880974</v>
      </c>
      <c r="N22" s="77">
        <v>0.85287017878529814</v>
      </c>
      <c r="O22" s="77">
        <v>0.86515137729528002</v>
      </c>
      <c r="P22" s="77">
        <v>0.91013650289820824</v>
      </c>
      <c r="Q22" s="77">
        <v>1.0634022329333119</v>
      </c>
    </row>
    <row r="23" spans="1:17" ht="11.45" customHeight="1" x14ac:dyDescent="0.25">
      <c r="A23" s="93" t="s">
        <v>16</v>
      </c>
      <c r="B23" s="74">
        <v>4.2084615301842003</v>
      </c>
      <c r="C23" s="74">
        <v>3.9064355475869923</v>
      </c>
      <c r="D23" s="74">
        <v>3.5482929052694918</v>
      </c>
      <c r="E23" s="74">
        <v>4.2296204101449355</v>
      </c>
      <c r="F23" s="74">
        <v>5.511921135977901</v>
      </c>
      <c r="G23" s="74">
        <v>5.1994758919632549</v>
      </c>
      <c r="H23" s="74">
        <v>5.6353616599885816</v>
      </c>
      <c r="I23" s="74">
        <v>6.8829231687758465</v>
      </c>
      <c r="J23" s="74">
        <v>7.6293671311020237</v>
      </c>
      <c r="K23" s="74">
        <v>7.0876580689064994</v>
      </c>
      <c r="L23" s="74">
        <v>7.5946430123093753</v>
      </c>
      <c r="M23" s="74">
        <v>7.0548307520119033</v>
      </c>
      <c r="N23" s="74">
        <v>6.9651298212147026</v>
      </c>
      <c r="O23" s="74">
        <v>6.9618486227047196</v>
      </c>
      <c r="P23" s="74">
        <v>6.7998634971017919</v>
      </c>
      <c r="Q23" s="74">
        <v>7.1425977670666878</v>
      </c>
    </row>
    <row r="25" spans="1:17" ht="11.45" customHeight="1" x14ac:dyDescent="0.25">
      <c r="A25" s="27" t="s">
        <v>114</v>
      </c>
      <c r="B25" s="68">
        <f t="shared" ref="B25:Q25" si="14">B26+B32</f>
        <v>535.5</v>
      </c>
      <c r="C25" s="68">
        <f t="shared" si="14"/>
        <v>539</v>
      </c>
      <c r="D25" s="68">
        <f t="shared" si="14"/>
        <v>540</v>
      </c>
      <c r="E25" s="68">
        <f t="shared" si="14"/>
        <v>543.5</v>
      </c>
      <c r="F25" s="68">
        <f t="shared" si="14"/>
        <v>563</v>
      </c>
      <c r="G25" s="68">
        <f t="shared" si="14"/>
        <v>566</v>
      </c>
      <c r="H25" s="68">
        <f t="shared" si="14"/>
        <v>569.5</v>
      </c>
      <c r="I25" s="68">
        <f t="shared" si="14"/>
        <v>584.5</v>
      </c>
      <c r="J25" s="68">
        <f t="shared" si="14"/>
        <v>593.5</v>
      </c>
      <c r="K25" s="68">
        <f t="shared" si="14"/>
        <v>612.5</v>
      </c>
      <c r="L25" s="68">
        <f t="shared" si="14"/>
        <v>638.5</v>
      </c>
      <c r="M25" s="68">
        <f t="shared" si="14"/>
        <v>650</v>
      </c>
      <c r="N25" s="68">
        <f t="shared" si="14"/>
        <v>659.5</v>
      </c>
      <c r="O25" s="68">
        <f t="shared" si="14"/>
        <v>671</v>
      </c>
      <c r="P25" s="68">
        <f t="shared" si="14"/>
        <v>674</v>
      </c>
      <c r="Q25" s="68">
        <f t="shared" si="14"/>
        <v>680</v>
      </c>
    </row>
    <row r="26" spans="1:17" ht="11.45" customHeight="1" x14ac:dyDescent="0.25">
      <c r="A26" s="25" t="s">
        <v>39</v>
      </c>
      <c r="B26" s="79">
        <f t="shared" ref="B26:Q26" si="15">SUM(B27,B28,B31)</f>
        <v>502.5</v>
      </c>
      <c r="C26" s="79">
        <f t="shared" si="15"/>
        <v>506</v>
      </c>
      <c r="D26" s="79">
        <f t="shared" si="15"/>
        <v>507</v>
      </c>
      <c r="E26" s="79">
        <f t="shared" si="15"/>
        <v>510</v>
      </c>
      <c r="F26" s="79">
        <f t="shared" si="15"/>
        <v>520.5</v>
      </c>
      <c r="G26" s="79">
        <f t="shared" si="15"/>
        <v>523.5</v>
      </c>
      <c r="H26" s="79">
        <f t="shared" si="15"/>
        <v>526.5</v>
      </c>
      <c r="I26" s="79">
        <f t="shared" si="15"/>
        <v>532</v>
      </c>
      <c r="J26" s="79">
        <f t="shared" si="15"/>
        <v>535.5</v>
      </c>
      <c r="K26" s="79">
        <f t="shared" si="15"/>
        <v>554.5</v>
      </c>
      <c r="L26" s="79">
        <f t="shared" si="15"/>
        <v>580.5</v>
      </c>
      <c r="M26" s="79">
        <f t="shared" si="15"/>
        <v>593</v>
      </c>
      <c r="N26" s="79">
        <f t="shared" si="15"/>
        <v>602</v>
      </c>
      <c r="O26" s="79">
        <f t="shared" si="15"/>
        <v>612.5</v>
      </c>
      <c r="P26" s="79">
        <f t="shared" si="15"/>
        <v>616</v>
      </c>
      <c r="Q26" s="79">
        <f t="shared" si="15"/>
        <v>622</v>
      </c>
    </row>
    <row r="27" spans="1:17" ht="11.45" customHeight="1" x14ac:dyDescent="0.25">
      <c r="A27" s="91" t="s">
        <v>21</v>
      </c>
      <c r="B27" s="123">
        <v>75</v>
      </c>
      <c r="C27" s="123">
        <v>76.5</v>
      </c>
      <c r="D27" s="123">
        <v>77</v>
      </c>
      <c r="E27" s="123">
        <v>77</v>
      </c>
      <c r="F27" s="123">
        <v>80.5</v>
      </c>
      <c r="G27" s="123">
        <v>82</v>
      </c>
      <c r="H27" s="123">
        <v>84.5</v>
      </c>
      <c r="I27" s="123">
        <v>88</v>
      </c>
      <c r="J27" s="123">
        <v>91.5</v>
      </c>
      <c r="K27" s="123">
        <v>92</v>
      </c>
      <c r="L27" s="123">
        <v>92.5</v>
      </c>
      <c r="M27" s="123">
        <v>95.5</v>
      </c>
      <c r="N27" s="123">
        <v>96</v>
      </c>
      <c r="O27" s="123">
        <v>96</v>
      </c>
      <c r="P27" s="123">
        <v>96.5</v>
      </c>
      <c r="Q27" s="123">
        <v>100</v>
      </c>
    </row>
    <row r="28" spans="1:17" ht="11.45" customHeight="1" x14ac:dyDescent="0.25">
      <c r="A28" s="19" t="s">
        <v>20</v>
      </c>
      <c r="B28" s="76">
        <f t="shared" ref="B28:Q28" si="16">SUM(B29:B30)</f>
        <v>426.5</v>
      </c>
      <c r="C28" s="76">
        <f t="shared" si="16"/>
        <v>428</v>
      </c>
      <c r="D28" s="76">
        <f t="shared" si="16"/>
        <v>428.5</v>
      </c>
      <c r="E28" s="76">
        <f t="shared" si="16"/>
        <v>428.5</v>
      </c>
      <c r="F28" s="76">
        <f t="shared" si="16"/>
        <v>435.5</v>
      </c>
      <c r="G28" s="76">
        <f t="shared" si="16"/>
        <v>437</v>
      </c>
      <c r="H28" s="76">
        <f t="shared" si="16"/>
        <v>437</v>
      </c>
      <c r="I28" s="76">
        <f t="shared" si="16"/>
        <v>438.5</v>
      </c>
      <c r="J28" s="76">
        <f t="shared" si="16"/>
        <v>438.5</v>
      </c>
      <c r="K28" s="76">
        <f t="shared" si="16"/>
        <v>456.5</v>
      </c>
      <c r="L28" s="76">
        <f t="shared" si="16"/>
        <v>482</v>
      </c>
      <c r="M28" s="76">
        <f t="shared" si="16"/>
        <v>491.5</v>
      </c>
      <c r="N28" s="76">
        <f t="shared" si="16"/>
        <v>500</v>
      </c>
      <c r="O28" s="76">
        <f t="shared" si="16"/>
        <v>510.5</v>
      </c>
      <c r="P28" s="76">
        <f t="shared" si="16"/>
        <v>513.5</v>
      </c>
      <c r="Q28" s="76">
        <f t="shared" si="16"/>
        <v>515.5</v>
      </c>
    </row>
    <row r="29" spans="1:17" ht="11.45" customHeight="1" x14ac:dyDescent="0.25">
      <c r="A29" s="62" t="s">
        <v>17</v>
      </c>
      <c r="B29" s="77">
        <v>64</v>
      </c>
      <c r="C29" s="77">
        <v>63.5</v>
      </c>
      <c r="D29" s="77">
        <v>64</v>
      </c>
      <c r="E29" s="77">
        <v>64</v>
      </c>
      <c r="F29" s="77">
        <v>64</v>
      </c>
      <c r="G29" s="77">
        <v>64</v>
      </c>
      <c r="H29" s="77">
        <v>64</v>
      </c>
      <c r="I29" s="77">
        <v>64</v>
      </c>
      <c r="J29" s="77">
        <v>64</v>
      </c>
      <c r="K29" s="77">
        <v>64.5</v>
      </c>
      <c r="L29" s="77">
        <v>64.5</v>
      </c>
      <c r="M29" s="77">
        <v>64.5</v>
      </c>
      <c r="N29" s="77">
        <v>65.5</v>
      </c>
      <c r="O29" s="77">
        <v>65.5</v>
      </c>
      <c r="P29" s="77">
        <v>65.5</v>
      </c>
      <c r="Q29" s="77">
        <v>67.5</v>
      </c>
    </row>
    <row r="30" spans="1:17" ht="11.45" customHeight="1" x14ac:dyDescent="0.25">
      <c r="A30" s="62" t="s">
        <v>16</v>
      </c>
      <c r="B30" s="77">
        <v>362.5</v>
      </c>
      <c r="C30" s="77">
        <v>364.5</v>
      </c>
      <c r="D30" s="77">
        <v>364.5</v>
      </c>
      <c r="E30" s="77">
        <v>364.5</v>
      </c>
      <c r="F30" s="77">
        <v>371.5</v>
      </c>
      <c r="G30" s="77">
        <v>373</v>
      </c>
      <c r="H30" s="77">
        <v>373</v>
      </c>
      <c r="I30" s="77">
        <v>374.5</v>
      </c>
      <c r="J30" s="77">
        <v>374.5</v>
      </c>
      <c r="K30" s="77">
        <v>392</v>
      </c>
      <c r="L30" s="77">
        <v>417.5</v>
      </c>
      <c r="M30" s="77">
        <v>427</v>
      </c>
      <c r="N30" s="77">
        <v>434.5</v>
      </c>
      <c r="O30" s="77">
        <v>445</v>
      </c>
      <c r="P30" s="77">
        <v>448</v>
      </c>
      <c r="Q30" s="77">
        <v>448</v>
      </c>
    </row>
    <row r="31" spans="1:17" ht="11.45" customHeight="1" x14ac:dyDescent="0.25">
      <c r="A31" s="118" t="s">
        <v>19</v>
      </c>
      <c r="B31" s="122">
        <v>1</v>
      </c>
      <c r="C31" s="122">
        <v>1.5</v>
      </c>
      <c r="D31" s="122">
        <v>1.5</v>
      </c>
      <c r="E31" s="122">
        <v>4.5</v>
      </c>
      <c r="F31" s="122">
        <v>4.5</v>
      </c>
      <c r="G31" s="122">
        <v>4.5</v>
      </c>
      <c r="H31" s="122">
        <v>5</v>
      </c>
      <c r="I31" s="122">
        <v>5.5</v>
      </c>
      <c r="J31" s="122">
        <v>5.5</v>
      </c>
      <c r="K31" s="122">
        <v>6</v>
      </c>
      <c r="L31" s="122">
        <v>6</v>
      </c>
      <c r="M31" s="122">
        <v>6</v>
      </c>
      <c r="N31" s="122">
        <v>6</v>
      </c>
      <c r="O31" s="122">
        <v>6</v>
      </c>
      <c r="P31" s="122">
        <v>6</v>
      </c>
      <c r="Q31" s="122">
        <v>6.5</v>
      </c>
    </row>
    <row r="32" spans="1:17" ht="11.45" customHeight="1" x14ac:dyDescent="0.25">
      <c r="A32" s="25" t="s">
        <v>18</v>
      </c>
      <c r="B32" s="79">
        <f t="shared" ref="B32:Q32" si="17">SUM(B33:B34)</f>
        <v>33</v>
      </c>
      <c r="C32" s="79">
        <f t="shared" si="17"/>
        <v>33</v>
      </c>
      <c r="D32" s="79">
        <f t="shared" si="17"/>
        <v>33</v>
      </c>
      <c r="E32" s="79">
        <f t="shared" si="17"/>
        <v>33.5</v>
      </c>
      <c r="F32" s="79">
        <f t="shared" si="17"/>
        <v>42.5</v>
      </c>
      <c r="G32" s="79">
        <f t="shared" si="17"/>
        <v>42.5</v>
      </c>
      <c r="H32" s="79">
        <f t="shared" si="17"/>
        <v>43</v>
      </c>
      <c r="I32" s="79">
        <f t="shared" si="17"/>
        <v>52.5</v>
      </c>
      <c r="J32" s="79">
        <f t="shared" si="17"/>
        <v>58</v>
      </c>
      <c r="K32" s="79">
        <f t="shared" si="17"/>
        <v>58</v>
      </c>
      <c r="L32" s="79">
        <f t="shared" si="17"/>
        <v>58</v>
      </c>
      <c r="M32" s="79">
        <f t="shared" si="17"/>
        <v>57</v>
      </c>
      <c r="N32" s="79">
        <f t="shared" si="17"/>
        <v>57.5</v>
      </c>
      <c r="O32" s="79">
        <f t="shared" si="17"/>
        <v>58.5</v>
      </c>
      <c r="P32" s="79">
        <f t="shared" si="17"/>
        <v>58</v>
      </c>
      <c r="Q32" s="79">
        <f t="shared" si="17"/>
        <v>58</v>
      </c>
    </row>
    <row r="33" spans="1:17" ht="11.45" customHeight="1" x14ac:dyDescent="0.25">
      <c r="A33" s="116" t="s">
        <v>17</v>
      </c>
      <c r="B33" s="77">
        <v>8</v>
      </c>
      <c r="C33" s="77">
        <v>8</v>
      </c>
      <c r="D33" s="77">
        <v>8</v>
      </c>
      <c r="E33" s="77">
        <v>8</v>
      </c>
      <c r="F33" s="77">
        <v>9.5</v>
      </c>
      <c r="G33" s="77">
        <v>9.5</v>
      </c>
      <c r="H33" s="77">
        <v>9.5</v>
      </c>
      <c r="I33" s="77">
        <v>11.5</v>
      </c>
      <c r="J33" s="77">
        <v>12.5</v>
      </c>
      <c r="K33" s="77">
        <v>12.5</v>
      </c>
      <c r="L33" s="77">
        <v>12.5</v>
      </c>
      <c r="M33" s="77">
        <v>12.5</v>
      </c>
      <c r="N33" s="77">
        <v>12.5</v>
      </c>
      <c r="O33" s="77">
        <v>12.5</v>
      </c>
      <c r="P33" s="77">
        <v>12.5</v>
      </c>
      <c r="Q33" s="77">
        <v>12.5</v>
      </c>
    </row>
    <row r="34" spans="1:17" ht="11.45" customHeight="1" x14ac:dyDescent="0.25">
      <c r="A34" s="93" t="s">
        <v>16</v>
      </c>
      <c r="B34" s="74">
        <v>25</v>
      </c>
      <c r="C34" s="74">
        <v>25</v>
      </c>
      <c r="D34" s="74">
        <v>25</v>
      </c>
      <c r="E34" s="74">
        <v>25.5</v>
      </c>
      <c r="F34" s="74">
        <v>33</v>
      </c>
      <c r="G34" s="74">
        <v>33</v>
      </c>
      <c r="H34" s="74">
        <v>33.5</v>
      </c>
      <c r="I34" s="74">
        <v>41</v>
      </c>
      <c r="J34" s="74">
        <v>45.5</v>
      </c>
      <c r="K34" s="74">
        <v>45.5</v>
      </c>
      <c r="L34" s="74">
        <v>45.5</v>
      </c>
      <c r="M34" s="74">
        <v>44.5</v>
      </c>
      <c r="N34" s="74">
        <v>45</v>
      </c>
      <c r="O34" s="74">
        <v>46</v>
      </c>
      <c r="P34" s="74">
        <v>45.5</v>
      </c>
      <c r="Q34" s="74">
        <v>45.5</v>
      </c>
    </row>
    <row r="36" spans="1:17" ht="11.45" customHeight="1" x14ac:dyDescent="0.25">
      <c r="A36" s="27" t="s">
        <v>113</v>
      </c>
      <c r="B36" s="68">
        <f t="shared" ref="B36:Q36" si="18">B37+B43</f>
        <v>535.5</v>
      </c>
      <c r="C36" s="68">
        <f t="shared" si="18"/>
        <v>539</v>
      </c>
      <c r="D36" s="68">
        <f t="shared" si="18"/>
        <v>540</v>
      </c>
      <c r="E36" s="68">
        <f t="shared" si="18"/>
        <v>543.5</v>
      </c>
      <c r="F36" s="68">
        <f t="shared" si="18"/>
        <v>563</v>
      </c>
      <c r="G36" s="68">
        <f t="shared" si="18"/>
        <v>566</v>
      </c>
      <c r="H36" s="68">
        <f t="shared" si="18"/>
        <v>569.5</v>
      </c>
      <c r="I36" s="68">
        <f t="shared" si="18"/>
        <v>584.5</v>
      </c>
      <c r="J36" s="68">
        <f t="shared" si="18"/>
        <v>593.5</v>
      </c>
      <c r="K36" s="68">
        <f t="shared" si="18"/>
        <v>612.5</v>
      </c>
      <c r="L36" s="68">
        <f t="shared" si="18"/>
        <v>638.5</v>
      </c>
      <c r="M36" s="68">
        <f t="shared" si="18"/>
        <v>650</v>
      </c>
      <c r="N36" s="68">
        <f t="shared" si="18"/>
        <v>659.5</v>
      </c>
      <c r="O36" s="68">
        <f t="shared" si="18"/>
        <v>671</v>
      </c>
      <c r="P36" s="68">
        <f t="shared" si="18"/>
        <v>674</v>
      </c>
      <c r="Q36" s="68">
        <f t="shared" si="18"/>
        <v>680</v>
      </c>
    </row>
    <row r="37" spans="1:17" ht="11.45" customHeight="1" x14ac:dyDescent="0.25">
      <c r="A37" s="25" t="s">
        <v>39</v>
      </c>
      <c r="B37" s="79">
        <f t="shared" ref="B37:Q37" si="19">SUM(B38,B39,B42)</f>
        <v>502.5</v>
      </c>
      <c r="C37" s="79">
        <f t="shared" si="19"/>
        <v>506</v>
      </c>
      <c r="D37" s="79">
        <f t="shared" si="19"/>
        <v>507</v>
      </c>
      <c r="E37" s="79">
        <f t="shared" si="19"/>
        <v>510</v>
      </c>
      <c r="F37" s="79">
        <f t="shared" si="19"/>
        <v>520.5</v>
      </c>
      <c r="G37" s="79">
        <f t="shared" si="19"/>
        <v>523.5</v>
      </c>
      <c r="H37" s="79">
        <f t="shared" si="19"/>
        <v>526.5</v>
      </c>
      <c r="I37" s="79">
        <f t="shared" si="19"/>
        <v>532</v>
      </c>
      <c r="J37" s="79">
        <f t="shared" si="19"/>
        <v>535.5</v>
      </c>
      <c r="K37" s="79">
        <f t="shared" si="19"/>
        <v>554.5</v>
      </c>
      <c r="L37" s="79">
        <f t="shared" si="19"/>
        <v>580.5</v>
      </c>
      <c r="M37" s="79">
        <f t="shared" si="19"/>
        <v>593</v>
      </c>
      <c r="N37" s="79">
        <f t="shared" si="19"/>
        <v>602</v>
      </c>
      <c r="O37" s="79">
        <f t="shared" si="19"/>
        <v>612.5</v>
      </c>
      <c r="P37" s="79">
        <f t="shared" si="19"/>
        <v>616</v>
      </c>
      <c r="Q37" s="79">
        <f t="shared" si="19"/>
        <v>622</v>
      </c>
    </row>
    <row r="38" spans="1:17" ht="11.45" customHeight="1" x14ac:dyDescent="0.25">
      <c r="A38" s="91" t="s">
        <v>21</v>
      </c>
      <c r="B38" s="123">
        <v>75</v>
      </c>
      <c r="C38" s="123">
        <v>76.5</v>
      </c>
      <c r="D38" s="123">
        <v>77</v>
      </c>
      <c r="E38" s="123">
        <v>77</v>
      </c>
      <c r="F38" s="123">
        <v>80.5</v>
      </c>
      <c r="G38" s="123">
        <v>82</v>
      </c>
      <c r="H38" s="123">
        <v>84.5</v>
      </c>
      <c r="I38" s="123">
        <v>88</v>
      </c>
      <c r="J38" s="123">
        <v>91.5</v>
      </c>
      <c r="K38" s="123">
        <v>92</v>
      </c>
      <c r="L38" s="123">
        <v>92.5</v>
      </c>
      <c r="M38" s="123">
        <v>95.5</v>
      </c>
      <c r="N38" s="123">
        <v>96</v>
      </c>
      <c r="O38" s="123">
        <v>96</v>
      </c>
      <c r="P38" s="123">
        <v>96.5</v>
      </c>
      <c r="Q38" s="123">
        <v>100</v>
      </c>
    </row>
    <row r="39" spans="1:17" ht="11.45" customHeight="1" x14ac:dyDescent="0.25">
      <c r="A39" s="19" t="s">
        <v>20</v>
      </c>
      <c r="B39" s="76">
        <f t="shared" ref="B39:Q39" si="20">SUM(B40:B41)</f>
        <v>426.5</v>
      </c>
      <c r="C39" s="76">
        <f t="shared" si="20"/>
        <v>428</v>
      </c>
      <c r="D39" s="76">
        <f t="shared" si="20"/>
        <v>428.5</v>
      </c>
      <c r="E39" s="76">
        <f t="shared" si="20"/>
        <v>428.5</v>
      </c>
      <c r="F39" s="76">
        <f t="shared" si="20"/>
        <v>435.5</v>
      </c>
      <c r="G39" s="76">
        <f t="shared" si="20"/>
        <v>437</v>
      </c>
      <c r="H39" s="76">
        <f t="shared" si="20"/>
        <v>437</v>
      </c>
      <c r="I39" s="76">
        <f t="shared" si="20"/>
        <v>438.5</v>
      </c>
      <c r="J39" s="76">
        <f t="shared" si="20"/>
        <v>438.5</v>
      </c>
      <c r="K39" s="76">
        <f t="shared" si="20"/>
        <v>456.5</v>
      </c>
      <c r="L39" s="76">
        <f t="shared" si="20"/>
        <v>482</v>
      </c>
      <c r="M39" s="76">
        <f t="shared" si="20"/>
        <v>491.5</v>
      </c>
      <c r="N39" s="76">
        <f t="shared" si="20"/>
        <v>500</v>
      </c>
      <c r="O39" s="76">
        <f t="shared" si="20"/>
        <v>510.5</v>
      </c>
      <c r="P39" s="76">
        <f t="shared" si="20"/>
        <v>513.5</v>
      </c>
      <c r="Q39" s="76">
        <f t="shared" si="20"/>
        <v>515.5</v>
      </c>
    </row>
    <row r="40" spans="1:17" ht="11.45" customHeight="1" x14ac:dyDescent="0.25">
      <c r="A40" s="62" t="s">
        <v>17</v>
      </c>
      <c r="B40" s="77">
        <v>64</v>
      </c>
      <c r="C40" s="77">
        <v>63.5</v>
      </c>
      <c r="D40" s="77">
        <v>64</v>
      </c>
      <c r="E40" s="77">
        <v>64</v>
      </c>
      <c r="F40" s="77">
        <v>64</v>
      </c>
      <c r="G40" s="77">
        <v>64</v>
      </c>
      <c r="H40" s="77">
        <v>64</v>
      </c>
      <c r="I40" s="77">
        <v>64</v>
      </c>
      <c r="J40" s="77">
        <v>64</v>
      </c>
      <c r="K40" s="77">
        <v>64.5</v>
      </c>
      <c r="L40" s="77">
        <v>64.5</v>
      </c>
      <c r="M40" s="77">
        <v>64.5</v>
      </c>
      <c r="N40" s="77">
        <v>65.5</v>
      </c>
      <c r="O40" s="77">
        <v>65.5</v>
      </c>
      <c r="P40" s="77">
        <v>65.5</v>
      </c>
      <c r="Q40" s="77">
        <v>67.5</v>
      </c>
    </row>
    <row r="41" spans="1:17" ht="11.45" customHeight="1" x14ac:dyDescent="0.25">
      <c r="A41" s="62" t="s">
        <v>16</v>
      </c>
      <c r="B41" s="77">
        <v>362.5</v>
      </c>
      <c r="C41" s="77">
        <v>364.5</v>
      </c>
      <c r="D41" s="77">
        <v>364.5</v>
      </c>
      <c r="E41" s="77">
        <v>364.5</v>
      </c>
      <c r="F41" s="77">
        <v>371.5</v>
      </c>
      <c r="G41" s="77">
        <v>373</v>
      </c>
      <c r="H41" s="77">
        <v>373</v>
      </c>
      <c r="I41" s="77">
        <v>374.5</v>
      </c>
      <c r="J41" s="77">
        <v>374.5</v>
      </c>
      <c r="K41" s="77">
        <v>392</v>
      </c>
      <c r="L41" s="77">
        <v>417.5</v>
      </c>
      <c r="M41" s="77">
        <v>427</v>
      </c>
      <c r="N41" s="77">
        <v>434.5</v>
      </c>
      <c r="O41" s="77">
        <v>445</v>
      </c>
      <c r="P41" s="77">
        <v>448</v>
      </c>
      <c r="Q41" s="77">
        <v>448</v>
      </c>
    </row>
    <row r="42" spans="1:17" ht="11.45" customHeight="1" x14ac:dyDescent="0.25">
      <c r="A42" s="118" t="s">
        <v>19</v>
      </c>
      <c r="B42" s="122">
        <v>1</v>
      </c>
      <c r="C42" s="122">
        <v>1.5</v>
      </c>
      <c r="D42" s="122">
        <v>1.5</v>
      </c>
      <c r="E42" s="122">
        <v>4.5</v>
      </c>
      <c r="F42" s="122">
        <v>4.5</v>
      </c>
      <c r="G42" s="122">
        <v>4.5</v>
      </c>
      <c r="H42" s="122">
        <v>5</v>
      </c>
      <c r="I42" s="122">
        <v>5.5</v>
      </c>
      <c r="J42" s="122">
        <v>5.5</v>
      </c>
      <c r="K42" s="122">
        <v>6</v>
      </c>
      <c r="L42" s="122">
        <v>6</v>
      </c>
      <c r="M42" s="122">
        <v>6</v>
      </c>
      <c r="N42" s="122">
        <v>6</v>
      </c>
      <c r="O42" s="122">
        <v>6</v>
      </c>
      <c r="P42" s="122">
        <v>6</v>
      </c>
      <c r="Q42" s="122">
        <v>6.5</v>
      </c>
    </row>
    <row r="43" spans="1:17" ht="11.45" customHeight="1" x14ac:dyDescent="0.25">
      <c r="A43" s="25" t="s">
        <v>18</v>
      </c>
      <c r="B43" s="79">
        <f t="shared" ref="B43:Q43" si="21">SUM(B44:B45)</f>
        <v>33</v>
      </c>
      <c r="C43" s="79">
        <f t="shared" si="21"/>
        <v>33</v>
      </c>
      <c r="D43" s="79">
        <f t="shared" si="21"/>
        <v>33</v>
      </c>
      <c r="E43" s="79">
        <f t="shared" si="21"/>
        <v>33.5</v>
      </c>
      <c r="F43" s="79">
        <f t="shared" si="21"/>
        <v>42.5</v>
      </c>
      <c r="G43" s="79">
        <f t="shared" si="21"/>
        <v>42.5</v>
      </c>
      <c r="H43" s="79">
        <f t="shared" si="21"/>
        <v>43</v>
      </c>
      <c r="I43" s="79">
        <f t="shared" si="21"/>
        <v>52.5</v>
      </c>
      <c r="J43" s="79">
        <f t="shared" si="21"/>
        <v>58</v>
      </c>
      <c r="K43" s="79">
        <f t="shared" si="21"/>
        <v>58</v>
      </c>
      <c r="L43" s="79">
        <f t="shared" si="21"/>
        <v>58</v>
      </c>
      <c r="M43" s="79">
        <f t="shared" si="21"/>
        <v>57</v>
      </c>
      <c r="N43" s="79">
        <f t="shared" si="21"/>
        <v>57.5</v>
      </c>
      <c r="O43" s="79">
        <f t="shared" si="21"/>
        <v>58.5</v>
      </c>
      <c r="P43" s="79">
        <f t="shared" si="21"/>
        <v>58</v>
      </c>
      <c r="Q43" s="79">
        <f t="shared" si="21"/>
        <v>58</v>
      </c>
    </row>
    <row r="44" spans="1:17" ht="11.45" customHeight="1" x14ac:dyDescent="0.25">
      <c r="A44" s="116" t="s">
        <v>17</v>
      </c>
      <c r="B44" s="77">
        <v>8</v>
      </c>
      <c r="C44" s="77">
        <v>8</v>
      </c>
      <c r="D44" s="77">
        <v>8</v>
      </c>
      <c r="E44" s="77">
        <v>8</v>
      </c>
      <c r="F44" s="77">
        <v>9.5</v>
      </c>
      <c r="G44" s="77">
        <v>9.5</v>
      </c>
      <c r="H44" s="77">
        <v>9.5</v>
      </c>
      <c r="I44" s="77">
        <v>11.5</v>
      </c>
      <c r="J44" s="77">
        <v>12.5</v>
      </c>
      <c r="K44" s="77">
        <v>12.5</v>
      </c>
      <c r="L44" s="77">
        <v>12.5</v>
      </c>
      <c r="M44" s="77">
        <v>12.5</v>
      </c>
      <c r="N44" s="77">
        <v>12.5</v>
      </c>
      <c r="O44" s="77">
        <v>12.5</v>
      </c>
      <c r="P44" s="77">
        <v>12.5</v>
      </c>
      <c r="Q44" s="77">
        <v>12.5</v>
      </c>
    </row>
    <row r="45" spans="1:17" ht="11.45" customHeight="1" x14ac:dyDescent="0.25">
      <c r="A45" s="93" t="s">
        <v>16</v>
      </c>
      <c r="B45" s="74">
        <v>25</v>
      </c>
      <c r="C45" s="74">
        <v>25</v>
      </c>
      <c r="D45" s="74">
        <v>25</v>
      </c>
      <c r="E45" s="74">
        <v>25.5</v>
      </c>
      <c r="F45" s="74">
        <v>33</v>
      </c>
      <c r="G45" s="74">
        <v>33</v>
      </c>
      <c r="H45" s="74">
        <v>33.5</v>
      </c>
      <c r="I45" s="74">
        <v>41</v>
      </c>
      <c r="J45" s="74">
        <v>45.5</v>
      </c>
      <c r="K45" s="74">
        <v>45.5</v>
      </c>
      <c r="L45" s="74">
        <v>45.5</v>
      </c>
      <c r="M45" s="74">
        <v>44.5</v>
      </c>
      <c r="N45" s="74">
        <v>45</v>
      </c>
      <c r="O45" s="74">
        <v>46</v>
      </c>
      <c r="P45" s="74">
        <v>45.5</v>
      </c>
      <c r="Q45" s="74">
        <v>45.5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4</v>
      </c>
      <c r="D47" s="68">
        <f t="shared" si="22"/>
        <v>1</v>
      </c>
      <c r="E47" s="68">
        <f t="shared" si="22"/>
        <v>3.5</v>
      </c>
      <c r="F47" s="68">
        <f t="shared" si="22"/>
        <v>19.5</v>
      </c>
      <c r="G47" s="68">
        <f t="shared" si="22"/>
        <v>3</v>
      </c>
      <c r="H47" s="68">
        <f t="shared" si="22"/>
        <v>3.5</v>
      </c>
      <c r="I47" s="68">
        <f t="shared" si="22"/>
        <v>15</v>
      </c>
      <c r="J47" s="68">
        <f t="shared" si="22"/>
        <v>9</v>
      </c>
      <c r="K47" s="68">
        <f t="shared" si="22"/>
        <v>19</v>
      </c>
      <c r="L47" s="68">
        <f t="shared" si="22"/>
        <v>26</v>
      </c>
      <c r="M47" s="68">
        <f t="shared" si="22"/>
        <v>12.5</v>
      </c>
      <c r="N47" s="68">
        <f t="shared" si="22"/>
        <v>9.5</v>
      </c>
      <c r="O47" s="68">
        <f t="shared" si="22"/>
        <v>11.5</v>
      </c>
      <c r="P47" s="68">
        <f t="shared" si="22"/>
        <v>3.5</v>
      </c>
      <c r="Q47" s="68">
        <f t="shared" si="22"/>
        <v>6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4</v>
      </c>
      <c r="D48" s="79">
        <f t="shared" si="23"/>
        <v>1</v>
      </c>
      <c r="E48" s="79">
        <f t="shared" si="23"/>
        <v>3</v>
      </c>
      <c r="F48" s="79">
        <f t="shared" si="23"/>
        <v>10.5</v>
      </c>
      <c r="G48" s="79">
        <f t="shared" si="23"/>
        <v>3</v>
      </c>
      <c r="H48" s="79">
        <f t="shared" si="23"/>
        <v>3</v>
      </c>
      <c r="I48" s="79">
        <f t="shared" si="23"/>
        <v>5.5</v>
      </c>
      <c r="J48" s="79">
        <f t="shared" si="23"/>
        <v>3.5</v>
      </c>
      <c r="K48" s="79">
        <f t="shared" si="23"/>
        <v>19</v>
      </c>
      <c r="L48" s="79">
        <f t="shared" si="23"/>
        <v>26</v>
      </c>
      <c r="M48" s="79">
        <f t="shared" si="23"/>
        <v>12.5</v>
      </c>
      <c r="N48" s="79">
        <f t="shared" si="23"/>
        <v>9</v>
      </c>
      <c r="O48" s="79">
        <f t="shared" si="23"/>
        <v>10.5</v>
      </c>
      <c r="P48" s="79">
        <f t="shared" si="23"/>
        <v>3.5</v>
      </c>
      <c r="Q48" s="79">
        <f t="shared" si="23"/>
        <v>6</v>
      </c>
    </row>
    <row r="49" spans="1:17" ht="11.45" customHeight="1" x14ac:dyDescent="0.25">
      <c r="A49" s="91" t="s">
        <v>21</v>
      </c>
      <c r="B49" s="121"/>
      <c r="C49" s="123">
        <v>1.5</v>
      </c>
      <c r="D49" s="123">
        <v>0.5</v>
      </c>
      <c r="E49" s="123">
        <v>0</v>
      </c>
      <c r="F49" s="123">
        <v>3.5</v>
      </c>
      <c r="G49" s="123">
        <v>1.5</v>
      </c>
      <c r="H49" s="123">
        <v>2.5</v>
      </c>
      <c r="I49" s="123">
        <v>3.5</v>
      </c>
      <c r="J49" s="123">
        <v>3.5</v>
      </c>
      <c r="K49" s="123">
        <v>0.5</v>
      </c>
      <c r="L49" s="123">
        <v>0.5</v>
      </c>
      <c r="M49" s="123">
        <v>3</v>
      </c>
      <c r="N49" s="123">
        <v>0.5</v>
      </c>
      <c r="O49" s="123">
        <v>0</v>
      </c>
      <c r="P49" s="123">
        <v>0.5</v>
      </c>
      <c r="Q49" s="123">
        <v>3.5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2</v>
      </c>
      <c r="D50" s="76">
        <f t="shared" si="24"/>
        <v>0.5</v>
      </c>
      <c r="E50" s="76">
        <f t="shared" si="24"/>
        <v>0</v>
      </c>
      <c r="F50" s="76">
        <f t="shared" si="24"/>
        <v>7</v>
      </c>
      <c r="G50" s="76">
        <f t="shared" si="24"/>
        <v>1.5</v>
      </c>
      <c r="H50" s="76">
        <f t="shared" si="24"/>
        <v>0</v>
      </c>
      <c r="I50" s="76">
        <f t="shared" si="24"/>
        <v>1.5</v>
      </c>
      <c r="J50" s="76">
        <f t="shared" si="24"/>
        <v>0</v>
      </c>
      <c r="K50" s="76">
        <f t="shared" si="24"/>
        <v>18</v>
      </c>
      <c r="L50" s="76">
        <f t="shared" si="24"/>
        <v>25.5</v>
      </c>
      <c r="M50" s="76">
        <f t="shared" si="24"/>
        <v>9.5</v>
      </c>
      <c r="N50" s="76">
        <f t="shared" si="24"/>
        <v>8.5</v>
      </c>
      <c r="O50" s="76">
        <f t="shared" si="24"/>
        <v>10.5</v>
      </c>
      <c r="P50" s="76">
        <f t="shared" si="24"/>
        <v>3</v>
      </c>
      <c r="Q50" s="76">
        <f t="shared" si="24"/>
        <v>2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0.5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0.5</v>
      </c>
      <c r="L51" s="77">
        <v>0</v>
      </c>
      <c r="M51" s="77">
        <v>0</v>
      </c>
      <c r="N51" s="77">
        <v>1</v>
      </c>
      <c r="O51" s="77">
        <v>0</v>
      </c>
      <c r="P51" s="77">
        <v>0</v>
      </c>
      <c r="Q51" s="77">
        <v>2</v>
      </c>
    </row>
    <row r="52" spans="1:17" ht="11.45" customHeight="1" x14ac:dyDescent="0.25">
      <c r="A52" s="62" t="s">
        <v>16</v>
      </c>
      <c r="B52" s="42"/>
      <c r="C52" s="77">
        <v>2</v>
      </c>
      <c r="D52" s="77">
        <v>0</v>
      </c>
      <c r="E52" s="77">
        <v>0</v>
      </c>
      <c r="F52" s="77">
        <v>7</v>
      </c>
      <c r="G52" s="77">
        <v>1.5</v>
      </c>
      <c r="H52" s="77">
        <v>0</v>
      </c>
      <c r="I52" s="77">
        <v>1.5</v>
      </c>
      <c r="J52" s="77">
        <v>0</v>
      </c>
      <c r="K52" s="77">
        <v>17.5</v>
      </c>
      <c r="L52" s="77">
        <v>25.5</v>
      </c>
      <c r="M52" s="77">
        <v>9.5</v>
      </c>
      <c r="N52" s="77">
        <v>7.5</v>
      </c>
      <c r="O52" s="77">
        <v>10.5</v>
      </c>
      <c r="P52" s="77">
        <v>3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0.5</v>
      </c>
      <c r="D53" s="122">
        <v>0</v>
      </c>
      <c r="E53" s="122">
        <v>3</v>
      </c>
      <c r="F53" s="122">
        <v>0</v>
      </c>
      <c r="G53" s="122">
        <v>0</v>
      </c>
      <c r="H53" s="122">
        <v>0.5</v>
      </c>
      <c r="I53" s="122">
        <v>0.5</v>
      </c>
      <c r="J53" s="122">
        <v>0</v>
      </c>
      <c r="K53" s="122">
        <v>0.5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0.5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</v>
      </c>
      <c r="D54" s="79">
        <f t="shared" si="25"/>
        <v>0</v>
      </c>
      <c r="E54" s="79">
        <f t="shared" si="25"/>
        <v>0.5</v>
      </c>
      <c r="F54" s="79">
        <f t="shared" si="25"/>
        <v>9</v>
      </c>
      <c r="G54" s="79">
        <f t="shared" si="25"/>
        <v>0</v>
      </c>
      <c r="H54" s="79">
        <f t="shared" si="25"/>
        <v>0.5</v>
      </c>
      <c r="I54" s="79">
        <f t="shared" si="25"/>
        <v>9.5</v>
      </c>
      <c r="J54" s="79">
        <f t="shared" si="25"/>
        <v>5.5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0.5</v>
      </c>
      <c r="O54" s="79">
        <f t="shared" si="25"/>
        <v>1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1.5</v>
      </c>
      <c r="G55" s="77">
        <v>0</v>
      </c>
      <c r="H55" s="77">
        <v>0</v>
      </c>
      <c r="I55" s="77">
        <v>2</v>
      </c>
      <c r="J55" s="77">
        <v>1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0.5</v>
      </c>
      <c r="F56" s="74">
        <v>7.5</v>
      </c>
      <c r="G56" s="74">
        <v>0</v>
      </c>
      <c r="H56" s="74">
        <v>0.5</v>
      </c>
      <c r="I56" s="74">
        <v>7.5</v>
      </c>
      <c r="J56" s="74">
        <v>4.5</v>
      </c>
      <c r="K56" s="74">
        <v>0</v>
      </c>
      <c r="L56" s="74">
        <v>0</v>
      </c>
      <c r="M56" s="74">
        <v>0</v>
      </c>
      <c r="N56" s="74">
        <v>0.5</v>
      </c>
      <c r="O56" s="74">
        <v>1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123.81554036697662</v>
      </c>
      <c r="C61" s="79">
        <f t="shared" si="26"/>
        <v>124.3085475793021</v>
      </c>
      <c r="D61" s="79">
        <f t="shared" si="26"/>
        <v>123.45833518737142</v>
      </c>
      <c r="E61" s="79">
        <f t="shared" si="26"/>
        <v>117.87569807465698</v>
      </c>
      <c r="F61" s="79">
        <f t="shared" si="26"/>
        <v>118.57688774947432</v>
      </c>
      <c r="G61" s="79">
        <f t="shared" si="26"/>
        <v>125.29458974263255</v>
      </c>
      <c r="H61" s="79">
        <f t="shared" si="26"/>
        <v>130.39833210044591</v>
      </c>
      <c r="I61" s="79">
        <f t="shared" si="26"/>
        <v>136.75253275097873</v>
      </c>
      <c r="J61" s="79">
        <f t="shared" si="26"/>
        <v>135.05927995041694</v>
      </c>
      <c r="K61" s="79">
        <f t="shared" si="26"/>
        <v>131.33173162595764</v>
      </c>
      <c r="L61" s="79">
        <f t="shared" si="26"/>
        <v>126.04919248412862</v>
      </c>
      <c r="M61" s="79">
        <f t="shared" si="26"/>
        <v>129.91219461729088</v>
      </c>
      <c r="N61" s="79">
        <f t="shared" si="26"/>
        <v>130.37089627090509</v>
      </c>
      <c r="O61" s="79">
        <f t="shared" si="26"/>
        <v>135.82903460365898</v>
      </c>
      <c r="P61" s="79">
        <f t="shared" si="26"/>
        <v>143.14030595653179</v>
      </c>
      <c r="Q61" s="79">
        <f t="shared" si="26"/>
        <v>120.90109413183515</v>
      </c>
    </row>
    <row r="62" spans="1:17" ht="11.45" customHeight="1" x14ac:dyDescent="0.25">
      <c r="A62" s="91" t="s">
        <v>21</v>
      </c>
      <c r="B62" s="123">
        <f t="shared" ref="B62:Q62" si="27">IF(B5=0,0,B5/B16)</f>
        <v>78.737636437534462</v>
      </c>
      <c r="C62" s="123">
        <f t="shared" si="27"/>
        <v>78.848446624087515</v>
      </c>
      <c r="D62" s="123">
        <f t="shared" si="27"/>
        <v>78.864366271101048</v>
      </c>
      <c r="E62" s="123">
        <f t="shared" si="27"/>
        <v>79.556844873478738</v>
      </c>
      <c r="F62" s="123">
        <f t="shared" si="27"/>
        <v>79.501227741071233</v>
      </c>
      <c r="G62" s="123">
        <f t="shared" si="27"/>
        <v>80.473938525555724</v>
      </c>
      <c r="H62" s="123">
        <f t="shared" si="27"/>
        <v>81.326410311961482</v>
      </c>
      <c r="I62" s="123">
        <f t="shared" si="27"/>
        <v>79.611411835703009</v>
      </c>
      <c r="J62" s="123">
        <f t="shared" si="27"/>
        <v>79.696306650573263</v>
      </c>
      <c r="K62" s="123">
        <f t="shared" si="27"/>
        <v>79.750175706030561</v>
      </c>
      <c r="L62" s="123">
        <f t="shared" si="27"/>
        <v>81.565631799852895</v>
      </c>
      <c r="M62" s="123">
        <f t="shared" si="27"/>
        <v>82.22519347907928</v>
      </c>
      <c r="N62" s="123">
        <f t="shared" si="27"/>
        <v>82.241571346785193</v>
      </c>
      <c r="O62" s="123">
        <f t="shared" si="27"/>
        <v>83.122156081536133</v>
      </c>
      <c r="P62" s="123">
        <f t="shared" si="27"/>
        <v>83.843156833239576</v>
      </c>
      <c r="Q62" s="123">
        <f t="shared" si="27"/>
        <v>80.688797738720169</v>
      </c>
    </row>
    <row r="63" spans="1:17" ht="11.45" customHeight="1" x14ac:dyDescent="0.25">
      <c r="A63" s="19" t="s">
        <v>20</v>
      </c>
      <c r="B63" s="76">
        <f t="shared" ref="B63:Q63" si="28">IF(B6=0,0,B6/B17)</f>
        <v>126.62262331467673</v>
      </c>
      <c r="C63" s="76">
        <f t="shared" si="28"/>
        <v>126.92501872067797</v>
      </c>
      <c r="D63" s="76">
        <f t="shared" si="28"/>
        <v>125.84500060730491</v>
      </c>
      <c r="E63" s="76">
        <f t="shared" si="28"/>
        <v>117.49604986814261</v>
      </c>
      <c r="F63" s="76">
        <f t="shared" si="28"/>
        <v>118.49116811865103</v>
      </c>
      <c r="G63" s="76">
        <f t="shared" si="28"/>
        <v>125.68333988945251</v>
      </c>
      <c r="H63" s="76">
        <f t="shared" si="28"/>
        <v>131.12233633853651</v>
      </c>
      <c r="I63" s="76">
        <f t="shared" si="28"/>
        <v>138.32615684084462</v>
      </c>
      <c r="J63" s="76">
        <f t="shared" si="28"/>
        <v>136.29609970276269</v>
      </c>
      <c r="K63" s="76">
        <f t="shared" si="28"/>
        <v>131.87252723564623</v>
      </c>
      <c r="L63" s="76">
        <f t="shared" si="28"/>
        <v>128.452278940241</v>
      </c>
      <c r="M63" s="76">
        <f t="shared" si="28"/>
        <v>132.64227849788412</v>
      </c>
      <c r="N63" s="76">
        <f t="shared" si="28"/>
        <v>132.69334305583757</v>
      </c>
      <c r="O63" s="76">
        <f t="shared" si="28"/>
        <v>138.44881710400773</v>
      </c>
      <c r="P63" s="76">
        <f t="shared" si="28"/>
        <v>146.73014948452513</v>
      </c>
      <c r="Q63" s="76">
        <f t="shared" si="28"/>
        <v>120.18588207369956</v>
      </c>
    </row>
    <row r="64" spans="1:17" ht="11.45" customHeight="1" x14ac:dyDescent="0.25">
      <c r="A64" s="62" t="s">
        <v>17</v>
      </c>
      <c r="B64" s="77">
        <f t="shared" ref="B64:Q64" si="29">IF(B7=0,0,B7/B18)</f>
        <v>112.58689725032583</v>
      </c>
      <c r="C64" s="77">
        <f t="shared" si="29"/>
        <v>112.82799459931552</v>
      </c>
      <c r="D64" s="77">
        <f t="shared" si="29"/>
        <v>110.7946760020087</v>
      </c>
      <c r="E64" s="77">
        <f t="shared" si="29"/>
        <v>104.15233529148949</v>
      </c>
      <c r="F64" s="77">
        <f t="shared" si="29"/>
        <v>106.09078963013179</v>
      </c>
      <c r="G64" s="77">
        <f t="shared" si="29"/>
        <v>112.54494329366369</v>
      </c>
      <c r="H64" s="77">
        <f t="shared" si="29"/>
        <v>117.42115595411131</v>
      </c>
      <c r="I64" s="77">
        <f t="shared" si="29"/>
        <v>124.21296252725676</v>
      </c>
      <c r="J64" s="77">
        <f t="shared" si="29"/>
        <v>122.32997497698609</v>
      </c>
      <c r="K64" s="77">
        <f t="shared" si="29"/>
        <v>118.12250809097098</v>
      </c>
      <c r="L64" s="77">
        <f t="shared" si="29"/>
        <v>117.13313202602403</v>
      </c>
      <c r="M64" s="77">
        <f t="shared" si="29"/>
        <v>120.92797504535569</v>
      </c>
      <c r="N64" s="77">
        <f t="shared" si="29"/>
        <v>120.75297154768194</v>
      </c>
      <c r="O64" s="77">
        <f t="shared" si="29"/>
        <v>126.01009723870234</v>
      </c>
      <c r="P64" s="77">
        <f t="shared" si="29"/>
        <v>131.02406963341156</v>
      </c>
      <c r="Q64" s="77">
        <f t="shared" si="29"/>
        <v>109.62559093867718</v>
      </c>
    </row>
    <row r="65" spans="1:17" ht="11.45" customHeight="1" x14ac:dyDescent="0.25">
      <c r="A65" s="62" t="s">
        <v>16</v>
      </c>
      <c r="B65" s="77">
        <f t="shared" ref="B65:Q65" si="30">IF(B8=0,0,B8/B19)</f>
        <v>129.11382333852697</v>
      </c>
      <c r="C65" s="77">
        <f t="shared" si="30"/>
        <v>129.37853317128457</v>
      </c>
      <c r="D65" s="77">
        <f t="shared" si="30"/>
        <v>128.45548619607169</v>
      </c>
      <c r="E65" s="77">
        <f t="shared" si="30"/>
        <v>119.79459227653712</v>
      </c>
      <c r="F65" s="77">
        <f t="shared" si="30"/>
        <v>120.57919540295964</v>
      </c>
      <c r="G65" s="77">
        <f t="shared" si="30"/>
        <v>127.88498503080251</v>
      </c>
      <c r="H65" s="77">
        <f t="shared" si="30"/>
        <v>133.42754389643261</v>
      </c>
      <c r="I65" s="77">
        <f t="shared" si="30"/>
        <v>140.72886976043577</v>
      </c>
      <c r="J65" s="77">
        <f t="shared" si="30"/>
        <v>138.63471074077461</v>
      </c>
      <c r="K65" s="77">
        <f t="shared" si="30"/>
        <v>133.91530214621665</v>
      </c>
      <c r="L65" s="77">
        <f t="shared" si="30"/>
        <v>130.14792447336001</v>
      </c>
      <c r="M65" s="77">
        <f t="shared" si="30"/>
        <v>134.36441671706189</v>
      </c>
      <c r="N65" s="77">
        <f t="shared" si="30"/>
        <v>134.16996838631326</v>
      </c>
      <c r="O65" s="77">
        <f t="shared" si="30"/>
        <v>140.01121915411372</v>
      </c>
      <c r="P65" s="77">
        <f t="shared" si="30"/>
        <v>148.82172926077604</v>
      </c>
      <c r="Q65" s="77">
        <f t="shared" si="30"/>
        <v>121.80621215408577</v>
      </c>
    </row>
    <row r="66" spans="1:17" ht="11.45" customHeight="1" x14ac:dyDescent="0.25">
      <c r="A66" s="118" t="s">
        <v>19</v>
      </c>
      <c r="B66" s="122">
        <f t="shared" ref="B66:Q66" si="31">IF(B9=0,0,B9/B20)</f>
        <v>266.49661563473205</v>
      </c>
      <c r="C66" s="122">
        <f t="shared" si="31"/>
        <v>266.87166549691165</v>
      </c>
      <c r="D66" s="122">
        <f t="shared" si="31"/>
        <v>266.92554737911126</v>
      </c>
      <c r="E66" s="122">
        <f t="shared" si="31"/>
        <v>269.26932111023575</v>
      </c>
      <c r="F66" s="122">
        <f t="shared" si="31"/>
        <v>269.08107850824109</v>
      </c>
      <c r="G66" s="122">
        <f t="shared" si="31"/>
        <v>272.3733303941886</v>
      </c>
      <c r="H66" s="122">
        <f t="shared" si="31"/>
        <v>275.25861951740808</v>
      </c>
      <c r="I66" s="122">
        <f t="shared" si="31"/>
        <v>269.45400929007172</v>
      </c>
      <c r="J66" s="122">
        <f t="shared" si="31"/>
        <v>269.74134558655567</v>
      </c>
      <c r="K66" s="122">
        <f t="shared" si="31"/>
        <v>269.92367162041114</v>
      </c>
      <c r="L66" s="122">
        <f t="shared" si="31"/>
        <v>276.06829224565598</v>
      </c>
      <c r="M66" s="122">
        <f t="shared" si="31"/>
        <v>278.30065485226834</v>
      </c>
      <c r="N66" s="122">
        <f t="shared" si="31"/>
        <v>278.35608763527296</v>
      </c>
      <c r="O66" s="122">
        <f t="shared" si="31"/>
        <v>281.33652827596848</v>
      </c>
      <c r="P66" s="122">
        <f t="shared" si="31"/>
        <v>283.77683851250322</v>
      </c>
      <c r="Q66" s="122">
        <f t="shared" si="31"/>
        <v>273.10054619259137</v>
      </c>
    </row>
    <row r="67" spans="1:17" ht="11.45" customHeight="1" x14ac:dyDescent="0.25">
      <c r="A67" s="25" t="s">
        <v>66</v>
      </c>
      <c r="B67" s="79">
        <f t="shared" ref="B67:Q67" si="32">IF(B10=0,0,B10/B21)</f>
        <v>911.30470016207482</v>
      </c>
      <c r="C67" s="79">
        <f t="shared" si="32"/>
        <v>931.55591572123183</v>
      </c>
      <c r="D67" s="79">
        <f t="shared" si="32"/>
        <v>958.55753646677465</v>
      </c>
      <c r="E67" s="79">
        <f t="shared" si="32"/>
        <v>945.05672609400324</v>
      </c>
      <c r="F67" s="79">
        <f t="shared" si="32"/>
        <v>911.3047001620746</v>
      </c>
      <c r="G67" s="79">
        <f t="shared" si="32"/>
        <v>972.43523316062181</v>
      </c>
      <c r="H67" s="79">
        <f t="shared" si="32"/>
        <v>961.71270190194014</v>
      </c>
      <c r="I67" s="79">
        <f t="shared" si="32"/>
        <v>901.60316761988554</v>
      </c>
      <c r="J67" s="79">
        <f t="shared" si="32"/>
        <v>789.31770615320238</v>
      </c>
      <c r="K67" s="79">
        <f t="shared" si="32"/>
        <v>689.41573033707868</v>
      </c>
      <c r="L67" s="79">
        <f t="shared" si="32"/>
        <v>679.31667048842007</v>
      </c>
      <c r="M67" s="79">
        <f t="shared" si="32"/>
        <v>789.16109873793607</v>
      </c>
      <c r="N67" s="79">
        <f t="shared" si="32"/>
        <v>787.54157073420311</v>
      </c>
      <c r="O67" s="79">
        <f t="shared" si="32"/>
        <v>776.54273668072062</v>
      </c>
      <c r="P67" s="79">
        <f t="shared" si="32"/>
        <v>800.12970168612196</v>
      </c>
      <c r="Q67" s="79">
        <f t="shared" si="32"/>
        <v>797.58713136729227</v>
      </c>
    </row>
    <row r="68" spans="1:17" ht="11.45" customHeight="1" x14ac:dyDescent="0.25">
      <c r="A68" s="116" t="s">
        <v>17</v>
      </c>
      <c r="B68" s="77">
        <f t="shared" ref="B68:Q68" si="33">IF(B11=0,0,B11/B22)</f>
        <v>951.3931986574446</v>
      </c>
      <c r="C68" s="77">
        <f t="shared" si="33"/>
        <v>951.65213315012204</v>
      </c>
      <c r="D68" s="77">
        <f t="shared" si="33"/>
        <v>951.82230062259578</v>
      </c>
      <c r="E68" s="77">
        <f t="shared" si="33"/>
        <v>952.009873789577</v>
      </c>
      <c r="F68" s="77">
        <f t="shared" si="33"/>
        <v>988.73497013955398</v>
      </c>
      <c r="G68" s="77">
        <f t="shared" si="33"/>
        <v>1055.1274169353533</v>
      </c>
      <c r="H68" s="77">
        <f t="shared" si="33"/>
        <v>1043.4590326254599</v>
      </c>
      <c r="I68" s="77">
        <f t="shared" si="33"/>
        <v>978.0692319801409</v>
      </c>
      <c r="J68" s="77">
        <f t="shared" si="33"/>
        <v>856.45234317191705</v>
      </c>
      <c r="K68" s="77">
        <f t="shared" si="33"/>
        <v>749.06904812483242</v>
      </c>
      <c r="L68" s="77">
        <f t="shared" si="33"/>
        <v>737.71307056849241</v>
      </c>
      <c r="M68" s="77">
        <f t="shared" si="33"/>
        <v>857.18297461734846</v>
      </c>
      <c r="N68" s="77">
        <f t="shared" si="33"/>
        <v>856.94724039238906</v>
      </c>
      <c r="O68" s="77">
        <f t="shared" si="33"/>
        <v>844.85843315366776</v>
      </c>
      <c r="P68" s="77">
        <f t="shared" si="33"/>
        <v>869.87413485014122</v>
      </c>
      <c r="Q68" s="77">
        <f t="shared" si="33"/>
        <v>866.12191111056018</v>
      </c>
    </row>
    <row r="69" spans="1:17" ht="11.45" customHeight="1" x14ac:dyDescent="0.25">
      <c r="A69" s="93" t="s">
        <v>16</v>
      </c>
      <c r="B69" s="74">
        <f t="shared" ref="B69:Q69" si="34">IF(B12=0,0,B12/B23)</f>
        <v>904.125617739012</v>
      </c>
      <c r="C69" s="74">
        <f t="shared" si="34"/>
        <v>927.94464086033497</v>
      </c>
      <c r="D69" s="74">
        <f t="shared" si="34"/>
        <v>959.79073739306637</v>
      </c>
      <c r="E69" s="74">
        <f t="shared" si="34"/>
        <v>943.82556867232324</v>
      </c>
      <c r="F69" s="74">
        <f t="shared" si="34"/>
        <v>898.84997285413988</v>
      </c>
      <c r="G69" s="74">
        <f t="shared" si="34"/>
        <v>959.20674266850267</v>
      </c>
      <c r="H69" s="74">
        <f t="shared" si="34"/>
        <v>948.5991205685998</v>
      </c>
      <c r="I69" s="74">
        <f t="shared" si="34"/>
        <v>889.15384725467356</v>
      </c>
      <c r="J69" s="74">
        <f t="shared" si="34"/>
        <v>778.59303924719745</v>
      </c>
      <c r="K69" s="74">
        <f t="shared" si="34"/>
        <v>680.9718619316659</v>
      </c>
      <c r="L69" s="74">
        <f t="shared" si="34"/>
        <v>670.64824597135669</v>
      </c>
      <c r="M69" s="74">
        <f t="shared" si="34"/>
        <v>779.25724965213487</v>
      </c>
      <c r="N69" s="74">
        <f t="shared" si="34"/>
        <v>779.04294581126271</v>
      </c>
      <c r="O69" s="74">
        <f t="shared" si="34"/>
        <v>768.05312104878885</v>
      </c>
      <c r="P69" s="74">
        <f t="shared" si="34"/>
        <v>790.79466804558285</v>
      </c>
      <c r="Q69" s="74">
        <f t="shared" si="34"/>
        <v>787.38355555505461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332.41791044776119</v>
      </c>
      <c r="C72" s="79">
        <f t="shared" ref="C72:Q72" si="35">IF(C37=0,0,(C38*C73+C39*C74+C42*C77)/C37)</f>
        <v>332.80632411067194</v>
      </c>
      <c r="D72" s="79">
        <f t="shared" si="35"/>
        <v>332.85996055226826</v>
      </c>
      <c r="E72" s="79">
        <f t="shared" si="35"/>
        <v>334.19607843137254</v>
      </c>
      <c r="F72" s="79">
        <f t="shared" si="35"/>
        <v>334.447646493756</v>
      </c>
      <c r="G72" s="79">
        <f t="shared" si="35"/>
        <v>334.59407831900671</v>
      </c>
      <c r="H72" s="79">
        <f t="shared" si="35"/>
        <v>335.1187084520418</v>
      </c>
      <c r="I72" s="79">
        <f t="shared" si="35"/>
        <v>335.71428571428572</v>
      </c>
      <c r="J72" s="79">
        <f t="shared" si="35"/>
        <v>336.1344537815126</v>
      </c>
      <c r="K72" s="79">
        <f t="shared" si="35"/>
        <v>335.87015329125336</v>
      </c>
      <c r="L72" s="79">
        <f t="shared" si="35"/>
        <v>335.22825150732126</v>
      </c>
      <c r="M72" s="79">
        <f t="shared" si="35"/>
        <v>335.31197301854974</v>
      </c>
      <c r="N72" s="79">
        <f t="shared" si="35"/>
        <v>335.14950166112959</v>
      </c>
      <c r="O72" s="79">
        <f t="shared" si="35"/>
        <v>334.88979591836733</v>
      </c>
      <c r="P72" s="79">
        <f t="shared" si="35"/>
        <v>334.87012987012986</v>
      </c>
      <c r="Q72" s="79">
        <f t="shared" si="35"/>
        <v>335.36977491961414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0.37246952247608806</v>
      </c>
      <c r="C83" s="168">
        <f t="shared" ref="C83:Q83" si="38">IF(C61=0,0,C61/C72)</f>
        <v>0.37351618215633531</v>
      </c>
      <c r="D83" s="168">
        <f t="shared" si="38"/>
        <v>0.37090172991228554</v>
      </c>
      <c r="E83" s="168">
        <f t="shared" si="38"/>
        <v>0.35271418691665724</v>
      </c>
      <c r="F83" s="168">
        <f t="shared" si="38"/>
        <v>0.35454543930147858</v>
      </c>
      <c r="G83" s="168">
        <f t="shared" si="38"/>
        <v>0.3744674453657692</v>
      </c>
      <c r="H83" s="168">
        <f t="shared" si="38"/>
        <v>0.3891108697057627</v>
      </c>
      <c r="I83" s="168">
        <f t="shared" si="38"/>
        <v>0.40734796989653238</v>
      </c>
      <c r="J83" s="168">
        <f t="shared" si="38"/>
        <v>0.40180135785249038</v>
      </c>
      <c r="K83" s="168">
        <f t="shared" si="38"/>
        <v>0.39101935774588442</v>
      </c>
      <c r="L83" s="168">
        <f t="shared" si="38"/>
        <v>0.37601005260553272</v>
      </c>
      <c r="M83" s="168">
        <f t="shared" si="38"/>
        <v>0.38743679042473089</v>
      </c>
      <c r="N83" s="168">
        <f t="shared" si="38"/>
        <v>0.38899325711283139</v>
      </c>
      <c r="O83" s="168">
        <f t="shared" si="38"/>
        <v>0.40559323174113265</v>
      </c>
      <c r="P83" s="168">
        <f t="shared" si="38"/>
        <v>0.42745020588144067</v>
      </c>
      <c r="Q83" s="168">
        <f t="shared" si="38"/>
        <v>0.3605008655321259</v>
      </c>
    </row>
    <row r="84" spans="1:17" ht="11.45" customHeight="1" x14ac:dyDescent="0.25">
      <c r="A84" s="91" t="s">
        <v>21</v>
      </c>
      <c r="B84" s="169">
        <f t="shared" ref="B84:Q84" si="39">IF(B62=0,0,B62/B73)</f>
        <v>0.19684409109383616</v>
      </c>
      <c r="C84" s="169">
        <f t="shared" si="39"/>
        <v>0.1971211165602188</v>
      </c>
      <c r="D84" s="169">
        <f t="shared" si="39"/>
        <v>0.19716091567775262</v>
      </c>
      <c r="E84" s="169">
        <f t="shared" si="39"/>
        <v>0.19889211218369685</v>
      </c>
      <c r="F84" s="169">
        <f t="shared" si="39"/>
        <v>0.19875306935267809</v>
      </c>
      <c r="G84" s="169">
        <f t="shared" si="39"/>
        <v>0.2011848463138893</v>
      </c>
      <c r="H84" s="169">
        <f t="shared" si="39"/>
        <v>0.20331602577990371</v>
      </c>
      <c r="I84" s="169">
        <f t="shared" si="39"/>
        <v>0.19902852958925751</v>
      </c>
      <c r="J84" s="169">
        <f t="shared" si="39"/>
        <v>0.19924076662643317</v>
      </c>
      <c r="K84" s="169">
        <f t="shared" si="39"/>
        <v>0.19937543926507639</v>
      </c>
      <c r="L84" s="169">
        <f t="shared" si="39"/>
        <v>0.20391407949963225</v>
      </c>
      <c r="M84" s="169">
        <f t="shared" si="39"/>
        <v>0.20556298369769821</v>
      </c>
      <c r="N84" s="169">
        <f t="shared" si="39"/>
        <v>0.20560392836696298</v>
      </c>
      <c r="O84" s="169">
        <f t="shared" si="39"/>
        <v>0.20780539020384034</v>
      </c>
      <c r="P84" s="169">
        <f t="shared" si="39"/>
        <v>0.20960789208309893</v>
      </c>
      <c r="Q84" s="169">
        <f t="shared" si="39"/>
        <v>0.20172199434680041</v>
      </c>
    </row>
    <row r="85" spans="1:17" ht="11.45" customHeight="1" x14ac:dyDescent="0.25">
      <c r="A85" s="19" t="s">
        <v>20</v>
      </c>
      <c r="B85" s="170">
        <f t="shared" ref="B85:Q85" si="40">IF(B63=0,0,B63/B74)</f>
        <v>0.39569569785836478</v>
      </c>
      <c r="C85" s="170">
        <f t="shared" si="40"/>
        <v>0.39664068350211867</v>
      </c>
      <c r="D85" s="170">
        <f t="shared" si="40"/>
        <v>0.39326562689782785</v>
      </c>
      <c r="E85" s="170">
        <f t="shared" si="40"/>
        <v>0.36717515583794563</v>
      </c>
      <c r="F85" s="170">
        <f t="shared" si="40"/>
        <v>0.37028490037078449</v>
      </c>
      <c r="G85" s="170">
        <f t="shared" si="40"/>
        <v>0.39276043715453912</v>
      </c>
      <c r="H85" s="170">
        <f t="shared" si="40"/>
        <v>0.40975730105792663</v>
      </c>
      <c r="I85" s="170">
        <f t="shared" si="40"/>
        <v>0.43226924012763945</v>
      </c>
      <c r="J85" s="170">
        <f t="shared" si="40"/>
        <v>0.42592531157113339</v>
      </c>
      <c r="K85" s="170">
        <f t="shared" si="40"/>
        <v>0.41210164761139445</v>
      </c>
      <c r="L85" s="170">
        <f t="shared" si="40"/>
        <v>0.40141337168825314</v>
      </c>
      <c r="M85" s="170">
        <f t="shared" si="40"/>
        <v>0.41450712030588788</v>
      </c>
      <c r="N85" s="170">
        <f t="shared" si="40"/>
        <v>0.41466669704949244</v>
      </c>
      <c r="O85" s="170">
        <f t="shared" si="40"/>
        <v>0.43265255345002418</v>
      </c>
      <c r="P85" s="170">
        <f t="shared" si="40"/>
        <v>0.45853171713914104</v>
      </c>
      <c r="Q85" s="170">
        <f t="shared" si="40"/>
        <v>0.3755808814803111</v>
      </c>
    </row>
    <row r="86" spans="1:17" ht="11.45" customHeight="1" x14ac:dyDescent="0.25">
      <c r="A86" s="62" t="s">
        <v>17</v>
      </c>
      <c r="B86" s="171">
        <f t="shared" ref="B86:Q86" si="41">IF(B64=0,0,B64/B75)</f>
        <v>0.35183405390726824</v>
      </c>
      <c r="C86" s="171">
        <f t="shared" si="41"/>
        <v>0.35258748312286098</v>
      </c>
      <c r="D86" s="171">
        <f t="shared" si="41"/>
        <v>0.34623336250627718</v>
      </c>
      <c r="E86" s="171">
        <f t="shared" si="41"/>
        <v>0.32547604778590467</v>
      </c>
      <c r="F86" s="171">
        <f t="shared" si="41"/>
        <v>0.33153371759416184</v>
      </c>
      <c r="G86" s="171">
        <f t="shared" si="41"/>
        <v>0.35170294779269906</v>
      </c>
      <c r="H86" s="171">
        <f t="shared" si="41"/>
        <v>0.36694111235659788</v>
      </c>
      <c r="I86" s="171">
        <f t="shared" si="41"/>
        <v>0.3881655078976774</v>
      </c>
      <c r="J86" s="171">
        <f t="shared" si="41"/>
        <v>0.38228117180308152</v>
      </c>
      <c r="K86" s="171">
        <f t="shared" si="41"/>
        <v>0.3691328377842843</v>
      </c>
      <c r="L86" s="171">
        <f t="shared" si="41"/>
        <v>0.36604103758132511</v>
      </c>
      <c r="M86" s="171">
        <f t="shared" si="41"/>
        <v>0.37789992201673656</v>
      </c>
      <c r="N86" s="171">
        <f t="shared" si="41"/>
        <v>0.37735303608650606</v>
      </c>
      <c r="O86" s="171">
        <f t="shared" si="41"/>
        <v>0.39378155387094482</v>
      </c>
      <c r="P86" s="171">
        <f t="shared" si="41"/>
        <v>0.40945021760441114</v>
      </c>
      <c r="Q86" s="171">
        <f t="shared" si="41"/>
        <v>0.34257997168336618</v>
      </c>
    </row>
    <row r="87" spans="1:17" ht="11.45" customHeight="1" x14ac:dyDescent="0.25">
      <c r="A87" s="62" t="s">
        <v>16</v>
      </c>
      <c r="B87" s="171">
        <f t="shared" ref="B87:Q87" si="42">IF(B65=0,0,B65/B76)</f>
        <v>0.40348069793289676</v>
      </c>
      <c r="C87" s="171">
        <f t="shared" si="42"/>
        <v>0.40430791616026429</v>
      </c>
      <c r="D87" s="171">
        <f t="shared" si="42"/>
        <v>0.40142339436272401</v>
      </c>
      <c r="E87" s="171">
        <f t="shared" si="42"/>
        <v>0.37435810086417848</v>
      </c>
      <c r="F87" s="171">
        <f t="shared" si="42"/>
        <v>0.37680998563424889</v>
      </c>
      <c r="G87" s="171">
        <f t="shared" si="42"/>
        <v>0.39964057822125787</v>
      </c>
      <c r="H87" s="171">
        <f t="shared" si="42"/>
        <v>0.41696107467635191</v>
      </c>
      <c r="I87" s="171">
        <f t="shared" si="42"/>
        <v>0.43977771800136178</v>
      </c>
      <c r="J87" s="171">
        <f t="shared" si="42"/>
        <v>0.43323347106492066</v>
      </c>
      <c r="K87" s="171">
        <f t="shared" si="42"/>
        <v>0.418485319206927</v>
      </c>
      <c r="L87" s="171">
        <f t="shared" si="42"/>
        <v>0.40671226397925003</v>
      </c>
      <c r="M87" s="171">
        <f t="shared" si="42"/>
        <v>0.41988880224081837</v>
      </c>
      <c r="N87" s="171">
        <f t="shared" si="42"/>
        <v>0.41928115120722892</v>
      </c>
      <c r="O87" s="171">
        <f t="shared" si="42"/>
        <v>0.43753505985660535</v>
      </c>
      <c r="P87" s="171">
        <f t="shared" si="42"/>
        <v>0.46506790393992514</v>
      </c>
      <c r="Q87" s="171">
        <f t="shared" si="42"/>
        <v>0.38064441298151802</v>
      </c>
    </row>
    <row r="88" spans="1:17" ht="11.45" customHeight="1" x14ac:dyDescent="0.25">
      <c r="A88" s="118" t="s">
        <v>19</v>
      </c>
      <c r="B88" s="172">
        <f t="shared" ref="B88:Q88" si="43">IF(B66=0,0,B66/B77)</f>
        <v>0.47588681363345009</v>
      </c>
      <c r="C88" s="172">
        <f t="shared" si="43"/>
        <v>0.47655654553019938</v>
      </c>
      <c r="D88" s="172">
        <f t="shared" si="43"/>
        <v>0.47665276317698441</v>
      </c>
      <c r="E88" s="172">
        <f t="shared" si="43"/>
        <v>0.48083807341113527</v>
      </c>
      <c r="F88" s="172">
        <f t="shared" si="43"/>
        <v>0.4805019259075734</v>
      </c>
      <c r="G88" s="172">
        <f t="shared" si="43"/>
        <v>0.48638094713247965</v>
      </c>
      <c r="H88" s="172">
        <f t="shared" si="43"/>
        <v>0.49153324913822871</v>
      </c>
      <c r="I88" s="172">
        <f t="shared" si="43"/>
        <v>0.48116787373227093</v>
      </c>
      <c r="J88" s="172">
        <f t="shared" si="43"/>
        <v>0.48168097426170653</v>
      </c>
      <c r="K88" s="172">
        <f t="shared" si="43"/>
        <v>0.48200655646501989</v>
      </c>
      <c r="L88" s="172">
        <f t="shared" si="43"/>
        <v>0.49297909329581424</v>
      </c>
      <c r="M88" s="172">
        <f t="shared" si="43"/>
        <v>0.49696545509333634</v>
      </c>
      <c r="N88" s="172">
        <f t="shared" si="43"/>
        <v>0.49706444220584456</v>
      </c>
      <c r="O88" s="172">
        <f t="shared" si="43"/>
        <v>0.50238665763565804</v>
      </c>
      <c r="P88" s="172">
        <f t="shared" si="43"/>
        <v>0.50674435448661292</v>
      </c>
      <c r="Q88" s="172">
        <f t="shared" si="43"/>
        <v>0.4876795467724846</v>
      </c>
    </row>
    <row r="89" spans="1:17" ht="11.45" customHeight="1" x14ac:dyDescent="0.25">
      <c r="A89" s="25" t="s">
        <v>18</v>
      </c>
      <c r="B89" s="168">
        <f t="shared" ref="B89:Q89" si="44">IF(B67=0,0,B67/B78)</f>
        <v>0.43395461912479755</v>
      </c>
      <c r="C89" s="168">
        <f t="shared" si="44"/>
        <v>0.4435980551053485</v>
      </c>
      <c r="D89" s="168">
        <f t="shared" si="44"/>
        <v>0.45645596974608316</v>
      </c>
      <c r="E89" s="168">
        <f t="shared" si="44"/>
        <v>0.45002701242571586</v>
      </c>
      <c r="F89" s="168">
        <f t="shared" si="44"/>
        <v>0.43395461912479744</v>
      </c>
      <c r="G89" s="168">
        <f t="shared" si="44"/>
        <v>0.46306439674315325</v>
      </c>
      <c r="H89" s="168">
        <f t="shared" si="44"/>
        <v>0.45795842947711435</v>
      </c>
      <c r="I89" s="168">
        <f t="shared" si="44"/>
        <v>0.42933484172375502</v>
      </c>
      <c r="J89" s="168">
        <f t="shared" si="44"/>
        <v>0.3758655743586678</v>
      </c>
      <c r="K89" s="168">
        <f t="shared" si="44"/>
        <v>0.32829320492241842</v>
      </c>
      <c r="L89" s="168">
        <f t="shared" si="44"/>
        <v>0.32348412880400956</v>
      </c>
      <c r="M89" s="168">
        <f t="shared" si="44"/>
        <v>0.37579099939901717</v>
      </c>
      <c r="N89" s="168">
        <f t="shared" si="44"/>
        <v>0.37501979558771575</v>
      </c>
      <c r="O89" s="168">
        <f t="shared" si="44"/>
        <v>0.36978225556224792</v>
      </c>
      <c r="P89" s="168">
        <f t="shared" si="44"/>
        <v>0.38101414366005809</v>
      </c>
      <c r="Q89" s="168">
        <f t="shared" si="44"/>
        <v>0.37980339588918682</v>
      </c>
    </row>
    <row r="90" spans="1:17" ht="11.45" customHeight="1" x14ac:dyDescent="0.25">
      <c r="A90" s="116" t="s">
        <v>17</v>
      </c>
      <c r="B90" s="171">
        <f t="shared" ref="B90:Q90" si="45">IF(B68=0,0,B68/B79)</f>
        <v>0.45304438031306887</v>
      </c>
      <c r="C90" s="171">
        <f t="shared" si="45"/>
        <v>0.45316768245243905</v>
      </c>
      <c r="D90" s="171">
        <f t="shared" si="45"/>
        <v>0.45324871458218846</v>
      </c>
      <c r="E90" s="171">
        <f t="shared" si="45"/>
        <v>0.45333803513789384</v>
      </c>
      <c r="F90" s="171">
        <f t="shared" si="45"/>
        <v>0.47082617625693046</v>
      </c>
      <c r="G90" s="171">
        <f t="shared" si="45"/>
        <v>0.50244162711207296</v>
      </c>
      <c r="H90" s="171">
        <f t="shared" si="45"/>
        <v>0.49688525363117142</v>
      </c>
      <c r="I90" s="171">
        <f t="shared" si="45"/>
        <v>0.46574725332387662</v>
      </c>
      <c r="J90" s="171">
        <f t="shared" si="45"/>
        <v>0.4078344491294843</v>
      </c>
      <c r="K90" s="171">
        <f t="shared" si="45"/>
        <v>0.35669954672611065</v>
      </c>
      <c r="L90" s="171">
        <f t="shared" si="45"/>
        <v>0.35129193836594874</v>
      </c>
      <c r="M90" s="171">
        <f t="shared" si="45"/>
        <v>0.40818236886540404</v>
      </c>
      <c r="N90" s="171">
        <f t="shared" si="45"/>
        <v>0.40807011447256625</v>
      </c>
      <c r="O90" s="171">
        <f t="shared" si="45"/>
        <v>0.40231353959698463</v>
      </c>
      <c r="P90" s="171">
        <f t="shared" si="45"/>
        <v>0.41422577850006725</v>
      </c>
      <c r="Q90" s="171">
        <f t="shared" si="45"/>
        <v>0.41243900529074295</v>
      </c>
    </row>
    <row r="91" spans="1:17" ht="11.45" customHeight="1" x14ac:dyDescent="0.25">
      <c r="A91" s="93" t="s">
        <v>16</v>
      </c>
      <c r="B91" s="173">
        <f t="shared" ref="B91:Q91" si="46">IF(B69=0,0,B69/B80)</f>
        <v>0.43053600844714857</v>
      </c>
      <c r="C91" s="173">
        <f t="shared" si="46"/>
        <v>0.44187840040968329</v>
      </c>
      <c r="D91" s="173">
        <f t="shared" si="46"/>
        <v>0.45704320828241257</v>
      </c>
      <c r="E91" s="173">
        <f t="shared" si="46"/>
        <v>0.44944074698682057</v>
      </c>
      <c r="F91" s="173">
        <f t="shared" si="46"/>
        <v>0.42802379659720946</v>
      </c>
      <c r="G91" s="173">
        <f t="shared" si="46"/>
        <v>0.45676511555642985</v>
      </c>
      <c r="H91" s="173">
        <f t="shared" si="46"/>
        <v>0.45171386693742849</v>
      </c>
      <c r="I91" s="173">
        <f t="shared" si="46"/>
        <v>0.42340659393079694</v>
      </c>
      <c r="J91" s="173">
        <f t="shared" si="46"/>
        <v>0.37075859011771306</v>
      </c>
      <c r="K91" s="173">
        <f t="shared" si="46"/>
        <v>0.32427231520555522</v>
      </c>
      <c r="L91" s="173">
        <f t="shared" si="46"/>
        <v>0.31935630760540795</v>
      </c>
      <c r="M91" s="173">
        <f t="shared" si="46"/>
        <v>0.3710748807867309</v>
      </c>
      <c r="N91" s="173">
        <f t="shared" si="46"/>
        <v>0.37097283133869652</v>
      </c>
      <c r="O91" s="173">
        <f t="shared" si="46"/>
        <v>0.36573958145180424</v>
      </c>
      <c r="P91" s="173">
        <f t="shared" si="46"/>
        <v>0.37656888954551565</v>
      </c>
      <c r="Q91" s="173">
        <f t="shared" si="46"/>
        <v>0.37494455026431173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246478.07242982968</v>
      </c>
      <c r="C94" s="40">
        <f t="shared" si="47"/>
        <v>239693.02118846829</v>
      </c>
      <c r="D94" s="40">
        <f t="shared" si="47"/>
        <v>238867.64139554973</v>
      </c>
      <c r="E94" s="40">
        <f t="shared" si="47"/>
        <v>241774.27170440636</v>
      </c>
      <c r="F94" s="40">
        <f t="shared" si="47"/>
        <v>246863.93665474912</v>
      </c>
      <c r="G94" s="40">
        <f t="shared" si="47"/>
        <v>242399.60414800182</v>
      </c>
      <c r="H94" s="40">
        <f t="shared" si="47"/>
        <v>242765.52990272964</v>
      </c>
      <c r="I94" s="40">
        <f t="shared" si="47"/>
        <v>235318.67617150559</v>
      </c>
      <c r="J94" s="40">
        <f t="shared" si="47"/>
        <v>237379.91878413205</v>
      </c>
      <c r="K94" s="40">
        <f t="shared" si="47"/>
        <v>237284.78231233978</v>
      </c>
      <c r="L94" s="40">
        <f t="shared" si="47"/>
        <v>242634.24169518278</v>
      </c>
      <c r="M94" s="40">
        <f t="shared" si="47"/>
        <v>238439.72862927394</v>
      </c>
      <c r="N94" s="40">
        <f t="shared" si="47"/>
        <v>236829.17655386266</v>
      </c>
      <c r="O94" s="40">
        <f t="shared" si="47"/>
        <v>239166.91766316447</v>
      </c>
      <c r="P94" s="40">
        <f t="shared" si="47"/>
        <v>236556.59469554774</v>
      </c>
      <c r="Q94" s="40">
        <f t="shared" si="47"/>
        <v>245203.82787449227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113321.9017569845</v>
      </c>
      <c r="C95" s="121">
        <f t="shared" si="48"/>
        <v>113516.52254886572</v>
      </c>
      <c r="D95" s="121">
        <f t="shared" si="48"/>
        <v>109267.34238507153</v>
      </c>
      <c r="E95" s="121">
        <f t="shared" si="48"/>
        <v>112089.84952962394</v>
      </c>
      <c r="F95" s="121">
        <f t="shared" si="48"/>
        <v>113637.36812955605</v>
      </c>
      <c r="G95" s="121">
        <f t="shared" si="48"/>
        <v>113111.36749334335</v>
      </c>
      <c r="H95" s="121">
        <f t="shared" si="48"/>
        <v>113211.68281466299</v>
      </c>
      <c r="I95" s="121">
        <f t="shared" si="48"/>
        <v>113475.34939077489</v>
      </c>
      <c r="J95" s="121">
        <f t="shared" si="48"/>
        <v>113178.72524331484</v>
      </c>
      <c r="K95" s="121">
        <f t="shared" si="48"/>
        <v>112429.26549290644</v>
      </c>
      <c r="L95" s="121">
        <f t="shared" si="48"/>
        <v>113180.29517895794</v>
      </c>
      <c r="M95" s="121">
        <f t="shared" si="48"/>
        <v>113327.32017967998</v>
      </c>
      <c r="N95" s="121">
        <f t="shared" si="48"/>
        <v>103370.58164345723</v>
      </c>
      <c r="O95" s="121">
        <f t="shared" si="48"/>
        <v>106966.01113216954</v>
      </c>
      <c r="P95" s="121">
        <f t="shared" si="48"/>
        <v>105457.52233662938</v>
      </c>
      <c r="Q95" s="121">
        <f t="shared" si="48"/>
        <v>113577.80937934185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269477.29981259</v>
      </c>
      <c r="C96" s="38">
        <f t="shared" si="49"/>
        <v>261413.44611557326</v>
      </c>
      <c r="D96" s="38">
        <f t="shared" si="49"/>
        <v>261235.21553493195</v>
      </c>
      <c r="E96" s="38">
        <f t="shared" si="49"/>
        <v>261862.37466678437</v>
      </c>
      <c r="F96" s="38">
        <f t="shared" si="49"/>
        <v>268434.50663790753</v>
      </c>
      <c r="G96" s="38">
        <f t="shared" si="49"/>
        <v>263383.95253891021</v>
      </c>
      <c r="H96" s="38">
        <f t="shared" si="49"/>
        <v>264500.4898879567</v>
      </c>
      <c r="I96" s="38">
        <f t="shared" si="49"/>
        <v>255951.51244119252</v>
      </c>
      <c r="J96" s="38">
        <f t="shared" si="49"/>
        <v>258943.90629483265</v>
      </c>
      <c r="K96" s="38">
        <f t="shared" si="49"/>
        <v>258140.35525946232</v>
      </c>
      <c r="L96" s="38">
        <f t="shared" si="49"/>
        <v>268356.11357960541</v>
      </c>
      <c r="M96" s="38">
        <f t="shared" si="49"/>
        <v>263430.44342889026</v>
      </c>
      <c r="N96" s="38">
        <f t="shared" si="49"/>
        <v>262967.22349753859</v>
      </c>
      <c r="O96" s="38">
        <f t="shared" si="49"/>
        <v>264310.93103363272</v>
      </c>
      <c r="P96" s="38">
        <f t="shared" si="49"/>
        <v>262296.84255377704</v>
      </c>
      <c r="Q96" s="38">
        <f t="shared" si="49"/>
        <v>266754.59078325832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270693.45988843322</v>
      </c>
      <c r="C97" s="42">
        <f t="shared" si="50"/>
        <v>261200.77156387118</v>
      </c>
      <c r="D97" s="42">
        <f t="shared" si="50"/>
        <v>258531.37166484591</v>
      </c>
      <c r="E97" s="42">
        <f t="shared" si="50"/>
        <v>257630.37077263201</v>
      </c>
      <c r="F97" s="42">
        <f t="shared" si="50"/>
        <v>263246.19143434829</v>
      </c>
      <c r="G97" s="42">
        <f t="shared" si="50"/>
        <v>258113.99555596735</v>
      </c>
      <c r="H97" s="42">
        <f t="shared" si="50"/>
        <v>260102.56796783741</v>
      </c>
      <c r="I97" s="42">
        <f t="shared" si="50"/>
        <v>255121.33138705228</v>
      </c>
      <c r="J97" s="42">
        <f t="shared" si="50"/>
        <v>254471.73401512374</v>
      </c>
      <c r="K97" s="42">
        <f t="shared" si="50"/>
        <v>236318.93121453703</v>
      </c>
      <c r="L97" s="42">
        <f t="shared" si="50"/>
        <v>261274.26867655991</v>
      </c>
      <c r="M97" s="42">
        <f t="shared" si="50"/>
        <v>257284.42965092653</v>
      </c>
      <c r="N97" s="42">
        <f t="shared" si="50"/>
        <v>220925.23316673565</v>
      </c>
      <c r="O97" s="42">
        <f t="shared" si="50"/>
        <v>229879.124164134</v>
      </c>
      <c r="P97" s="42">
        <f t="shared" si="50"/>
        <v>241659.43055256401</v>
      </c>
      <c r="Q97" s="42">
        <f t="shared" si="50"/>
        <v>271000.9763382409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269262.58465437219</v>
      </c>
      <c r="C98" s="42">
        <f t="shared" si="51"/>
        <v>261450.49641470381</v>
      </c>
      <c r="D98" s="42">
        <f t="shared" si="51"/>
        <v>261709.96452721045</v>
      </c>
      <c r="E98" s="42">
        <f t="shared" si="51"/>
        <v>262605.4425658948</v>
      </c>
      <c r="F98" s="42">
        <f t="shared" si="51"/>
        <v>269328.32137014926</v>
      </c>
      <c r="G98" s="42">
        <f t="shared" si="51"/>
        <v>264288.1810829005</v>
      </c>
      <c r="H98" s="42">
        <f t="shared" si="51"/>
        <v>265255.09311285656</v>
      </c>
      <c r="I98" s="42">
        <f t="shared" si="51"/>
        <v>256093.3858389628</v>
      </c>
      <c r="J98" s="42">
        <f t="shared" si="51"/>
        <v>259708.1760569191</v>
      </c>
      <c r="K98" s="42">
        <f t="shared" si="51"/>
        <v>261730.87018522172</v>
      </c>
      <c r="L98" s="42">
        <f t="shared" si="51"/>
        <v>269450.19500774064</v>
      </c>
      <c r="M98" s="42">
        <f t="shared" si="51"/>
        <v>264358.82255928521</v>
      </c>
      <c r="N98" s="42">
        <f t="shared" si="51"/>
        <v>269304.9688753697</v>
      </c>
      <c r="O98" s="42">
        <f t="shared" si="51"/>
        <v>269378.9835054354</v>
      </c>
      <c r="P98" s="42">
        <f t="shared" si="51"/>
        <v>265314.14274591871</v>
      </c>
      <c r="Q98" s="42">
        <f t="shared" si="51"/>
        <v>266114.78938825533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424020.39414594689</v>
      </c>
      <c r="C99" s="120">
        <f t="shared" si="52"/>
        <v>477133.20594091649</v>
      </c>
      <c r="D99" s="120">
        <f t="shared" si="52"/>
        <v>502012.6447832337</v>
      </c>
      <c r="E99" s="120">
        <f t="shared" si="52"/>
        <v>547985.02461090987</v>
      </c>
      <c r="F99" s="120">
        <f t="shared" si="52"/>
        <v>542587.38967975578</v>
      </c>
      <c r="G99" s="120">
        <f t="shared" si="52"/>
        <v>560505.19500467216</v>
      </c>
      <c r="H99" s="120">
        <f t="shared" si="52"/>
        <v>532590.04298220947</v>
      </c>
      <c r="I99" s="120">
        <f t="shared" si="52"/>
        <v>539812.14025270345</v>
      </c>
      <c r="J99" s="120">
        <f t="shared" si="52"/>
        <v>584398.22524641722</v>
      </c>
      <c r="K99" s="120">
        <f t="shared" si="52"/>
        <v>564974.53181675018</v>
      </c>
      <c r="L99" s="120">
        <f t="shared" si="52"/>
        <v>172058.87577169752</v>
      </c>
      <c r="M99" s="120">
        <f t="shared" si="52"/>
        <v>182656.17578340747</v>
      </c>
      <c r="N99" s="120">
        <f t="shared" si="52"/>
        <v>193996.11648068437</v>
      </c>
      <c r="O99" s="120">
        <f t="shared" si="52"/>
        <v>215044.95122174241</v>
      </c>
      <c r="P99" s="120">
        <f t="shared" si="52"/>
        <v>142130.46260135935</v>
      </c>
      <c r="Q99" s="120">
        <f t="shared" si="52"/>
        <v>561078.2232662047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150367.16370049698</v>
      </c>
      <c r="C100" s="40">
        <f t="shared" si="53"/>
        <v>139649.06120550988</v>
      </c>
      <c r="D100" s="40">
        <f t="shared" si="53"/>
        <v>127211.34548569749</v>
      </c>
      <c r="E100" s="40">
        <f t="shared" si="53"/>
        <v>148613.04863096625</v>
      </c>
      <c r="F100" s="40">
        <f t="shared" si="53"/>
        <v>150553.37690631807</v>
      </c>
      <c r="G100" s="40">
        <f t="shared" si="53"/>
        <v>141911.76470588235</v>
      </c>
      <c r="H100" s="40">
        <f t="shared" si="53"/>
        <v>152078.48837209304</v>
      </c>
      <c r="I100" s="40">
        <f t="shared" si="53"/>
        <v>152448.02146210597</v>
      </c>
      <c r="J100" s="40">
        <f t="shared" si="53"/>
        <v>152554.27841634737</v>
      </c>
      <c r="K100" s="40">
        <f t="shared" si="53"/>
        <v>139498.43260188086</v>
      </c>
      <c r="L100" s="40">
        <f t="shared" si="53"/>
        <v>150379.31034482757</v>
      </c>
      <c r="M100" s="40">
        <f t="shared" si="53"/>
        <v>141789.47368421056</v>
      </c>
      <c r="N100" s="40">
        <f t="shared" si="53"/>
        <v>135965.21739130435</v>
      </c>
      <c r="O100" s="40">
        <f t="shared" si="53"/>
        <v>133794.87179487178</v>
      </c>
      <c r="P100" s="40">
        <f t="shared" si="53"/>
        <v>132931.03448275861</v>
      </c>
      <c r="Q100" s="40">
        <f t="shared" si="53"/>
        <v>141482.75862068965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94206.858991524976</v>
      </c>
      <c r="C101" s="42">
        <f t="shared" si="54"/>
        <v>87747.934024354137</v>
      </c>
      <c r="D101" s="42">
        <f t="shared" si="54"/>
        <v>81210.186969815681</v>
      </c>
      <c r="E101" s="42">
        <f t="shared" si="54"/>
        <v>93614.589874054262</v>
      </c>
      <c r="F101" s="42">
        <f t="shared" si="54"/>
        <v>93326.04026743336</v>
      </c>
      <c r="G101" s="42">
        <f t="shared" si="54"/>
        <v>87555.16926702582</v>
      </c>
      <c r="H101" s="42">
        <f t="shared" si="54"/>
        <v>95159.298948570431</v>
      </c>
      <c r="I101" s="42">
        <f t="shared" si="54"/>
        <v>97443.300694323276</v>
      </c>
      <c r="J101" s="42">
        <f t="shared" si="54"/>
        <v>97502.481363689847</v>
      </c>
      <c r="K101" s="42">
        <f t="shared" si="54"/>
        <v>80260.081760207249</v>
      </c>
      <c r="L101" s="42">
        <f t="shared" si="54"/>
        <v>90188.55901524995</v>
      </c>
      <c r="M101" s="42">
        <f t="shared" si="54"/>
        <v>82173.539839047793</v>
      </c>
      <c r="N101" s="42">
        <f t="shared" si="54"/>
        <v>68229.614302823858</v>
      </c>
      <c r="O101" s="42">
        <f t="shared" si="54"/>
        <v>69212.110183622397</v>
      </c>
      <c r="P101" s="42">
        <f t="shared" si="54"/>
        <v>72810.920231856653</v>
      </c>
      <c r="Q101" s="42">
        <f t="shared" si="54"/>
        <v>85072.178634664961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168338.461207368</v>
      </c>
      <c r="C102" s="36">
        <f t="shared" si="55"/>
        <v>156257.4219034797</v>
      </c>
      <c r="D102" s="36">
        <f t="shared" si="55"/>
        <v>141931.71621077968</v>
      </c>
      <c r="E102" s="36">
        <f t="shared" si="55"/>
        <v>165867.46706450728</v>
      </c>
      <c r="F102" s="36">
        <f t="shared" si="55"/>
        <v>167027.91321145155</v>
      </c>
      <c r="G102" s="36">
        <f t="shared" si="55"/>
        <v>157559.87551403802</v>
      </c>
      <c r="H102" s="36">
        <f t="shared" si="55"/>
        <v>168219.75104443525</v>
      </c>
      <c r="I102" s="36">
        <f t="shared" si="55"/>
        <v>167876.17484819138</v>
      </c>
      <c r="J102" s="36">
        <f t="shared" si="55"/>
        <v>167678.39848575878</v>
      </c>
      <c r="K102" s="36">
        <f t="shared" si="55"/>
        <v>155772.70481113187</v>
      </c>
      <c r="L102" s="36">
        <f t="shared" si="55"/>
        <v>166915.23103976648</v>
      </c>
      <c r="M102" s="36">
        <f t="shared" si="55"/>
        <v>158535.52251712143</v>
      </c>
      <c r="N102" s="36">
        <f t="shared" si="55"/>
        <v>154780.66269366007</v>
      </c>
      <c r="O102" s="36">
        <f t="shared" si="55"/>
        <v>151344.53527618953</v>
      </c>
      <c r="P102" s="36">
        <f t="shared" si="55"/>
        <v>149447.54938685257</v>
      </c>
      <c r="Q102" s="36">
        <f t="shared" si="55"/>
        <v>156980.17070476236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30517815.726510163</v>
      </c>
      <c r="C105" s="40">
        <f t="shared" si="56"/>
        <v>29795891.328833379</v>
      </c>
      <c r="D105" s="40">
        <f t="shared" si="56"/>
        <v>29490201.336828616</v>
      </c>
      <c r="E105" s="40">
        <f t="shared" si="56"/>
        <v>28499311.053648684</v>
      </c>
      <c r="F105" s="40">
        <f t="shared" si="56"/>
        <v>29272357.306103528</v>
      </c>
      <c r="G105" s="40">
        <f t="shared" si="56"/>
        <v>30371358.95550042</v>
      </c>
      <c r="H105" s="40">
        <f t="shared" si="56"/>
        <v>31656220.190796874</v>
      </c>
      <c r="I105" s="40">
        <f t="shared" si="56"/>
        <v>32180424.970060777</v>
      </c>
      <c r="J105" s="40">
        <f t="shared" si="56"/>
        <v>32060360.905673329</v>
      </c>
      <c r="K105" s="40">
        <f t="shared" si="56"/>
        <v>31163021.349567994</v>
      </c>
      <c r="L105" s="40">
        <f t="shared" si="56"/>
        <v>30583850.234676681</v>
      </c>
      <c r="M105" s="40">
        <f t="shared" si="56"/>
        <v>30976228.430180259</v>
      </c>
      <c r="N105" s="40">
        <f t="shared" si="56"/>
        <v>30875632.010427494</v>
      </c>
      <c r="O105" s="40">
        <f t="shared" si="56"/>
        <v>32485811.535320431</v>
      </c>
      <c r="P105" s="40">
        <f t="shared" si="56"/>
        <v>33860783.340755984</v>
      </c>
      <c r="Q105" s="40">
        <f t="shared" si="56"/>
        <v>29645411.075340293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8922698.700951444</v>
      </c>
      <c r="C106" s="121">
        <f t="shared" si="57"/>
        <v>8950601.4691462647</v>
      </c>
      <c r="D106" s="121">
        <f t="shared" si="57"/>
        <v>8617299.711326085</v>
      </c>
      <c r="E106" s="121">
        <f t="shared" si="57"/>
        <v>8917514.7709198669</v>
      </c>
      <c r="F106" s="121">
        <f t="shared" si="57"/>
        <v>9034310.2835637853</v>
      </c>
      <c r="G106" s="121">
        <f t="shared" si="57"/>
        <v>9102517.2342008557</v>
      </c>
      <c r="H106" s="121">
        <f t="shared" si="57"/>
        <v>9207099.76869292</v>
      </c>
      <c r="I106" s="121">
        <f t="shared" si="57"/>
        <v>9033932.7735492699</v>
      </c>
      <c r="J106" s="121">
        <f t="shared" si="57"/>
        <v>9019926.3933121972</v>
      </c>
      <c r="K106" s="121">
        <f t="shared" si="57"/>
        <v>8966253.6775592454</v>
      </c>
      <c r="L106" s="121">
        <f t="shared" si="57"/>
        <v>9231622.2835655492</v>
      </c>
      <c r="M106" s="121">
        <f t="shared" si="57"/>
        <v>9318360.828239752</v>
      </c>
      <c r="N106" s="121">
        <f t="shared" si="57"/>
        <v>8501359.0653890725</v>
      </c>
      <c r="O106" s="121">
        <f t="shared" si="57"/>
        <v>8891245.4727475289</v>
      </c>
      <c r="P106" s="121">
        <f t="shared" si="57"/>
        <v>8841891.5845148824</v>
      </c>
      <c r="Q106" s="121">
        <f t="shared" si="57"/>
        <v>9164456.8886166289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34121922.626025796</v>
      </c>
      <c r="C107" s="38">
        <f t="shared" si="58"/>
        <v>33179906.542056073</v>
      </c>
      <c r="D107" s="38">
        <f t="shared" si="58"/>
        <v>32875145.857642941</v>
      </c>
      <c r="E107" s="38">
        <f t="shared" si="58"/>
        <v>30767794.632438742</v>
      </c>
      <c r="F107" s="38">
        <f t="shared" si="58"/>
        <v>31807118.254879449</v>
      </c>
      <c r="G107" s="38">
        <f t="shared" si="58"/>
        <v>33102974.828375287</v>
      </c>
      <c r="H107" s="38">
        <f t="shared" si="58"/>
        <v>34681922.196796335</v>
      </c>
      <c r="I107" s="38">
        <f t="shared" si="58"/>
        <v>35404789.053591788</v>
      </c>
      <c r="J107" s="38">
        <f t="shared" si="58"/>
        <v>35293044.469783351</v>
      </c>
      <c r="K107" s="38">
        <f t="shared" si="58"/>
        <v>34041621.029572837</v>
      </c>
      <c r="L107" s="38">
        <f t="shared" si="58"/>
        <v>34470954.356846467</v>
      </c>
      <c r="M107" s="38">
        <f t="shared" si="58"/>
        <v>34942014.242115974</v>
      </c>
      <c r="N107" s="38">
        <f t="shared" si="58"/>
        <v>34894000</v>
      </c>
      <c r="O107" s="38">
        <f t="shared" si="58"/>
        <v>36593535.749265425</v>
      </c>
      <c r="P107" s="38">
        <f t="shared" si="58"/>
        <v>38486854.917234667</v>
      </c>
      <c r="Q107" s="38">
        <f t="shared" si="58"/>
        <v>32060135.790494662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30476536.754794233</v>
      </c>
      <c r="C108" s="42">
        <f t="shared" si="59"/>
        <v>29470759.243345506</v>
      </c>
      <c r="D108" s="42">
        <f t="shared" si="59"/>
        <v>28643899.559961494</v>
      </c>
      <c r="E108" s="42">
        <f t="shared" si="59"/>
        <v>26832804.757981926</v>
      </c>
      <c r="F108" s="42">
        <f t="shared" si="59"/>
        <v>27927996.316394847</v>
      </c>
      <c r="G108" s="42">
        <f t="shared" si="59"/>
        <v>29049424.99314731</v>
      </c>
      <c r="H108" s="42">
        <f t="shared" si="59"/>
        <v>30541544.197416276</v>
      </c>
      <c r="I108" s="42">
        <f t="shared" si="59"/>
        <v>31689376.375483781</v>
      </c>
      <c r="J108" s="42">
        <f t="shared" si="59"/>
        <v>31129520.854420349</v>
      </c>
      <c r="K108" s="42">
        <f t="shared" si="59"/>
        <v>27914584.864438765</v>
      </c>
      <c r="L108" s="42">
        <f t="shared" si="59"/>
        <v>30603873.407894365</v>
      </c>
      <c r="M108" s="42">
        <f t="shared" si="59"/>
        <v>31112885.088385813</v>
      </c>
      <c r="N108" s="42">
        <f t="shared" si="59"/>
        <v>26677378.394747827</v>
      </c>
      <c r="O108" s="42">
        <f t="shared" si="59"/>
        <v>28967090.789070256</v>
      </c>
      <c r="P108" s="42">
        <f t="shared" si="59"/>
        <v>31663202.056289729</v>
      </c>
      <c r="Q108" s="42">
        <f t="shared" si="59"/>
        <v>29708642.176038127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34765521.786739774</v>
      </c>
      <c r="C109" s="42">
        <f t="shared" si="60"/>
        <v>33826081.723038577</v>
      </c>
      <c r="D109" s="42">
        <f t="shared" si="60"/>
        <v>33618080.73569949</v>
      </c>
      <c r="E109" s="42">
        <f t="shared" si="60"/>
        <v>31458711.921780948</v>
      </c>
      <c r="F109" s="42">
        <f t="shared" si="60"/>
        <v>32475392.290042344</v>
      </c>
      <c r="G109" s="42">
        <f t="shared" si="60"/>
        <v>33798490.081604756</v>
      </c>
      <c r="H109" s="42">
        <f t="shared" si="60"/>
        <v>35392335.580067985</v>
      </c>
      <c r="I109" s="42">
        <f t="shared" si="60"/>
        <v>36039732.742240414</v>
      </c>
      <c r="J109" s="42">
        <f t="shared" si="60"/>
        <v>36004567.864665151</v>
      </c>
      <c r="K109" s="42">
        <f t="shared" si="60"/>
        <v>35049768.561846174</v>
      </c>
      <c r="L109" s="42">
        <f t="shared" si="60"/>
        <v>35068383.62919955</v>
      </c>
      <c r="M109" s="42">
        <f t="shared" si="60"/>
        <v>35520418.997187622</v>
      </c>
      <c r="N109" s="42">
        <f t="shared" si="60"/>
        <v>36132639.160285428</v>
      </c>
      <c r="O109" s="42">
        <f t="shared" si="60"/>
        <v>37716079.895091899</v>
      </c>
      <c r="P109" s="42">
        <f t="shared" si="60"/>
        <v>39484509.520787992</v>
      </c>
      <c r="Q109" s="42">
        <f t="shared" si="60"/>
        <v>32414434.493565686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113000000</v>
      </c>
      <c r="C110" s="120">
        <f t="shared" si="61"/>
        <v>127333333.33333333</v>
      </c>
      <c r="D110" s="120">
        <f t="shared" si="61"/>
        <v>134000000</v>
      </c>
      <c r="E110" s="120">
        <f t="shared" si="61"/>
        <v>147555555.55555555</v>
      </c>
      <c r="F110" s="120">
        <f t="shared" si="61"/>
        <v>146000000</v>
      </c>
      <c r="G110" s="120">
        <f t="shared" si="61"/>
        <v>152666666.66666666</v>
      </c>
      <c r="H110" s="120">
        <f t="shared" si="61"/>
        <v>146600000</v>
      </c>
      <c r="I110" s="120">
        <f t="shared" si="61"/>
        <v>145454545.45454547</v>
      </c>
      <c r="J110" s="120">
        <f t="shared" si="61"/>
        <v>157636363.63636363</v>
      </c>
      <c r="K110" s="120">
        <f t="shared" si="61"/>
        <v>152500000</v>
      </c>
      <c r="L110" s="120">
        <f t="shared" si="61"/>
        <v>47500000</v>
      </c>
      <c r="M110" s="120">
        <f t="shared" si="61"/>
        <v>50833333.333333336</v>
      </c>
      <c r="N110" s="120">
        <f t="shared" si="61"/>
        <v>54000000</v>
      </c>
      <c r="O110" s="120">
        <f t="shared" si="61"/>
        <v>60500000</v>
      </c>
      <c r="P110" s="120">
        <f t="shared" si="61"/>
        <v>40333333.333333336</v>
      </c>
      <c r="Q110" s="120">
        <f t="shared" si="61"/>
        <v>153230769.23076922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137030303.03030303</v>
      </c>
      <c r="C111" s="40">
        <f t="shared" si="62"/>
        <v>130090909.09090909</v>
      </c>
      <c r="D111" s="40">
        <f t="shared" si="62"/>
        <v>121939393.93939394</v>
      </c>
      <c r="E111" s="40">
        <f t="shared" si="62"/>
        <v>140447761.19402984</v>
      </c>
      <c r="F111" s="40">
        <f t="shared" si="62"/>
        <v>137200000</v>
      </c>
      <c r="G111" s="40">
        <f t="shared" si="62"/>
        <v>138000000</v>
      </c>
      <c r="H111" s="40">
        <f t="shared" si="62"/>
        <v>146255813.95348838</v>
      </c>
      <c r="I111" s="40">
        <f t="shared" si="62"/>
        <v>137447619.04761904</v>
      </c>
      <c r="J111" s="40">
        <f t="shared" si="62"/>
        <v>120413793.10344827</v>
      </c>
      <c r="K111" s="40">
        <f t="shared" si="62"/>
        <v>96172413.793103442</v>
      </c>
      <c r="L111" s="40">
        <f t="shared" si="62"/>
        <v>102155172.41379312</v>
      </c>
      <c r="M111" s="40">
        <f t="shared" si="62"/>
        <v>111894736.84210525</v>
      </c>
      <c r="N111" s="40">
        <f t="shared" si="62"/>
        <v>107078260.86956522</v>
      </c>
      <c r="O111" s="40">
        <f t="shared" si="62"/>
        <v>103897435.8974359</v>
      </c>
      <c r="P111" s="40">
        <f t="shared" si="62"/>
        <v>106362068.96551724</v>
      </c>
      <c r="Q111" s="40">
        <f t="shared" si="62"/>
        <v>112844827.58620688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89627764.911417797</v>
      </c>
      <c r="C112" s="42">
        <f t="shared" si="63"/>
        <v>83505508.593792796</v>
      </c>
      <c r="D112" s="42">
        <f t="shared" si="63"/>
        <v>77297666.995601103</v>
      </c>
      <c r="E112" s="42">
        <f t="shared" si="63"/>
        <v>89122013.890861407</v>
      </c>
      <c r="F112" s="42">
        <f t="shared" si="63"/>
        <v>92274719.637063548</v>
      </c>
      <c r="G112" s="42">
        <f t="shared" si="63"/>
        <v>92381859.588054582</v>
      </c>
      <c r="H112" s="42">
        <f t="shared" si="63"/>
        <v>99294830.026192248</v>
      </c>
      <c r="I112" s="42">
        <f t="shared" si="63"/>
        <v>95306294.2717067</v>
      </c>
      <c r="J112" s="42">
        <f t="shared" si="63"/>
        <v>83506228.629008353</v>
      </c>
      <c r="K112" s="42">
        <f t="shared" si="63"/>
        <v>60120343.046539672</v>
      </c>
      <c r="L112" s="42">
        <f t="shared" si="63"/>
        <v>66533278.801287733</v>
      </c>
      <c r="M112" s="42">
        <f t="shared" si="63"/>
        <v>70437759.314072162</v>
      </c>
      <c r="N112" s="42">
        <f t="shared" si="63"/>
        <v>58469179.689841978</v>
      </c>
      <c r="O112" s="42">
        <f t="shared" si="63"/>
        <v>58474434.964994229</v>
      </c>
      <c r="P112" s="42">
        <f t="shared" si="63"/>
        <v>63336336.244328961</v>
      </c>
      <c r="Q112" s="42">
        <f t="shared" si="63"/>
        <v>73682877.941394985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152199115.22834629</v>
      </c>
      <c r="C113" s="36">
        <f t="shared" si="64"/>
        <v>144998237.24998632</v>
      </c>
      <c r="D113" s="36">
        <f t="shared" si="64"/>
        <v>136224746.56140766</v>
      </c>
      <c r="E113" s="36">
        <f t="shared" si="64"/>
        <v>156549956.42639643</v>
      </c>
      <c r="F113" s="36">
        <f t="shared" si="64"/>
        <v>150133035.25599685</v>
      </c>
      <c r="G113" s="36">
        <f t="shared" si="64"/>
        <v>151132494.9670752</v>
      </c>
      <c r="H113" s="36">
        <f t="shared" si="64"/>
        <v>159573107.90302011</v>
      </c>
      <c r="I113" s="36">
        <f t="shared" si="64"/>
        <v>149267746.72866765</v>
      </c>
      <c r="J113" s="36">
        <f t="shared" si="64"/>
        <v>130553233.89312957</v>
      </c>
      <c r="K113" s="36">
        <f t="shared" si="64"/>
        <v>106076828.83336823</v>
      </c>
      <c r="L113" s="36">
        <f t="shared" si="64"/>
        <v>111941406.92272314</v>
      </c>
      <c r="M113" s="36">
        <f t="shared" si="64"/>
        <v>123539955.24885613</v>
      </c>
      <c r="N113" s="36">
        <f t="shared" si="64"/>
        <v>120580783.41948834</v>
      </c>
      <c r="O113" s="36">
        <f t="shared" si="64"/>
        <v>116240642.67255592</v>
      </c>
      <c r="P113" s="36">
        <f t="shared" si="64"/>
        <v>118182325.20760192</v>
      </c>
      <c r="Q113" s="36">
        <f t="shared" si="64"/>
        <v>123603604.96115522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4.3638315622045426E-2</v>
      </c>
      <c r="C117" s="119">
        <f t="shared" si="66"/>
        <v>4.5415777862242192E-2</v>
      </c>
      <c r="D117" s="119">
        <f t="shared" si="66"/>
        <v>4.4378868621668358E-2</v>
      </c>
      <c r="E117" s="119">
        <f t="shared" si="66"/>
        <v>4.7242190333780916E-2</v>
      </c>
      <c r="F117" s="119">
        <f t="shared" si="66"/>
        <v>4.7732309859548142E-2</v>
      </c>
      <c r="G117" s="119">
        <f t="shared" si="66"/>
        <v>4.6945552167568912E-2</v>
      </c>
      <c r="H117" s="119">
        <f t="shared" si="66"/>
        <v>4.6679062440803269E-2</v>
      </c>
      <c r="I117" s="119">
        <f t="shared" si="66"/>
        <v>4.6436140787050939E-2</v>
      </c>
      <c r="J117" s="119">
        <f t="shared" si="66"/>
        <v>4.8072444364510261E-2</v>
      </c>
      <c r="K117" s="119">
        <f t="shared" si="66"/>
        <v>4.7737287881913275E-2</v>
      </c>
      <c r="L117" s="119">
        <f t="shared" si="66"/>
        <v>4.8097818273130755E-2</v>
      </c>
      <c r="M117" s="119">
        <f t="shared" si="66"/>
        <v>4.844619392107407E-2</v>
      </c>
      <c r="N117" s="119">
        <f t="shared" si="66"/>
        <v>4.3908362917149786E-2</v>
      </c>
      <c r="O117" s="119">
        <f t="shared" si="66"/>
        <v>4.2897701227075091E-2</v>
      </c>
      <c r="P117" s="119">
        <f t="shared" si="66"/>
        <v>4.090673201997188E-2</v>
      </c>
      <c r="Q117" s="119">
        <f t="shared" si="66"/>
        <v>4.9700284071730064E-2</v>
      </c>
    </row>
    <row r="118" spans="1:17" ht="11.45" customHeight="1" x14ac:dyDescent="0.25">
      <c r="A118" s="19" t="s">
        <v>20</v>
      </c>
      <c r="B118" s="30">
        <f t="shared" ref="B118:Q118" si="67">IF(B6=0,0,B6/B$4)</f>
        <v>0.94899301737026953</v>
      </c>
      <c r="C118" s="30">
        <f t="shared" si="67"/>
        <v>0.94191568500405076</v>
      </c>
      <c r="D118" s="30">
        <f t="shared" si="67"/>
        <v>0.94217769300997745</v>
      </c>
      <c r="E118" s="30">
        <f t="shared" si="67"/>
        <v>0.90707387078563206</v>
      </c>
      <c r="F118" s="30">
        <f t="shared" si="67"/>
        <v>0.90914687737442546</v>
      </c>
      <c r="G118" s="30">
        <f t="shared" si="67"/>
        <v>0.90984528755652005</v>
      </c>
      <c r="H118" s="30">
        <f t="shared" si="67"/>
        <v>0.90934181695809579</v>
      </c>
      <c r="I118" s="30">
        <f t="shared" si="67"/>
        <v>0.90683484926683222</v>
      </c>
      <c r="J118" s="30">
        <f t="shared" si="67"/>
        <v>0.90142757455882261</v>
      </c>
      <c r="K118" s="30">
        <f t="shared" si="67"/>
        <v>0.89931100251079099</v>
      </c>
      <c r="L118" s="30">
        <f t="shared" si="67"/>
        <v>0.93584939345514395</v>
      </c>
      <c r="M118" s="30">
        <f t="shared" si="67"/>
        <v>0.93494965762340376</v>
      </c>
      <c r="N118" s="30">
        <f t="shared" si="67"/>
        <v>0.93866022126973647</v>
      </c>
      <c r="O118" s="30">
        <f t="shared" si="67"/>
        <v>0.93885885545983039</v>
      </c>
      <c r="P118" s="30">
        <f t="shared" si="67"/>
        <v>0.94749113996947232</v>
      </c>
      <c r="Q118" s="30">
        <f t="shared" si="67"/>
        <v>0.89628507704996396</v>
      </c>
    </row>
    <row r="119" spans="1:17" ht="11.45" customHeight="1" x14ac:dyDescent="0.25">
      <c r="A119" s="62" t="s">
        <v>17</v>
      </c>
      <c r="B119" s="115">
        <f t="shared" ref="B119:Q119" si="68">IF(B7=0,0,B7/B$4)</f>
        <v>0.12719091024059634</v>
      </c>
      <c r="C119" s="115">
        <f t="shared" si="68"/>
        <v>0.12412468270883127</v>
      </c>
      <c r="D119" s="115">
        <f t="shared" si="68"/>
        <v>0.12261014873271085</v>
      </c>
      <c r="E119" s="115">
        <f t="shared" si="68"/>
        <v>0.11815211687309607</v>
      </c>
      <c r="F119" s="115">
        <f t="shared" si="68"/>
        <v>0.11731169803003098</v>
      </c>
      <c r="G119" s="115">
        <f t="shared" si="68"/>
        <v>0.11693286851371956</v>
      </c>
      <c r="H119" s="115">
        <f t="shared" si="68"/>
        <v>0.11727718466375088</v>
      </c>
      <c r="I119" s="115">
        <f t="shared" si="68"/>
        <v>0.11846505470689803</v>
      </c>
      <c r="J119" s="115">
        <f t="shared" si="68"/>
        <v>0.11604449100430467</v>
      </c>
      <c r="K119" s="115">
        <f t="shared" si="68"/>
        <v>0.10419569612565369</v>
      </c>
      <c r="L119" s="115">
        <f t="shared" si="68"/>
        <v>0.11118385528841762</v>
      </c>
      <c r="M119" s="115">
        <f t="shared" si="68"/>
        <v>0.1092488232990881</v>
      </c>
      <c r="N119" s="115">
        <f t="shared" si="68"/>
        <v>9.4009577629542984E-2</v>
      </c>
      <c r="O119" s="115">
        <f t="shared" si="68"/>
        <v>9.5355635973818367E-2</v>
      </c>
      <c r="P119" s="115">
        <f t="shared" si="68"/>
        <v>9.9430224330645606E-2</v>
      </c>
      <c r="Q119" s="115">
        <f t="shared" si="68"/>
        <v>0.10875236602659344</v>
      </c>
    </row>
    <row r="120" spans="1:17" ht="11.45" customHeight="1" x14ac:dyDescent="0.25">
      <c r="A120" s="62" t="s">
        <v>16</v>
      </c>
      <c r="B120" s="115">
        <f t="shared" ref="B120:Q120" si="69">IF(B8=0,0,B8/B$4)</f>
        <v>0.82180210712967316</v>
      </c>
      <c r="C120" s="115">
        <f t="shared" si="69"/>
        <v>0.8177910022952195</v>
      </c>
      <c r="D120" s="115">
        <f t="shared" si="69"/>
        <v>0.81956754427726664</v>
      </c>
      <c r="E120" s="115">
        <f t="shared" si="69"/>
        <v>0.78892175391253594</v>
      </c>
      <c r="F120" s="115">
        <f t="shared" si="69"/>
        <v>0.7918351793443944</v>
      </c>
      <c r="G120" s="115">
        <f t="shared" si="69"/>
        <v>0.79291241904280052</v>
      </c>
      <c r="H120" s="115">
        <f t="shared" si="69"/>
        <v>0.79206463229434498</v>
      </c>
      <c r="I120" s="115">
        <f t="shared" si="69"/>
        <v>0.78836979455993417</v>
      </c>
      <c r="J120" s="115">
        <f t="shared" si="69"/>
        <v>0.78538308355451802</v>
      </c>
      <c r="K120" s="115">
        <f t="shared" si="69"/>
        <v>0.79511530638513728</v>
      </c>
      <c r="L120" s="115">
        <f t="shared" si="69"/>
        <v>0.82466553816672628</v>
      </c>
      <c r="M120" s="115">
        <f t="shared" si="69"/>
        <v>0.82570083432431574</v>
      </c>
      <c r="N120" s="115">
        <f t="shared" si="69"/>
        <v>0.84465064364019349</v>
      </c>
      <c r="O120" s="115">
        <f t="shared" si="69"/>
        <v>0.84350321948601203</v>
      </c>
      <c r="P120" s="115">
        <f t="shared" si="69"/>
        <v>0.84806091563882668</v>
      </c>
      <c r="Q120" s="115">
        <f t="shared" si="69"/>
        <v>0.78753271102337052</v>
      </c>
    </row>
    <row r="121" spans="1:17" ht="11.45" customHeight="1" x14ac:dyDescent="0.25">
      <c r="A121" s="118" t="s">
        <v>19</v>
      </c>
      <c r="B121" s="117">
        <f t="shared" ref="B121:Q121" si="70">IF(B9=0,0,B9/B$4)</f>
        <v>7.3686670076850451E-3</v>
      </c>
      <c r="C121" s="117">
        <f t="shared" si="70"/>
        <v>1.2668537133707041E-2</v>
      </c>
      <c r="D121" s="117">
        <f t="shared" si="70"/>
        <v>1.3443438368354189E-2</v>
      </c>
      <c r="E121" s="117">
        <f t="shared" si="70"/>
        <v>4.5683938880587048E-2</v>
      </c>
      <c r="F121" s="117">
        <f t="shared" si="70"/>
        <v>4.312081276602639E-2</v>
      </c>
      <c r="G121" s="117">
        <f t="shared" si="70"/>
        <v>4.3209160275911054E-2</v>
      </c>
      <c r="H121" s="117">
        <f t="shared" si="70"/>
        <v>4.3979120601100832E-2</v>
      </c>
      <c r="I121" s="117">
        <f t="shared" si="70"/>
        <v>4.6729009946116958E-2</v>
      </c>
      <c r="J121" s="117">
        <f t="shared" si="70"/>
        <v>5.0499981076667047E-2</v>
      </c>
      <c r="K121" s="117">
        <f t="shared" si="70"/>
        <v>5.2951709607295609E-2</v>
      </c>
      <c r="L121" s="117">
        <f t="shared" si="70"/>
        <v>1.6052788271725311E-2</v>
      </c>
      <c r="M121" s="117">
        <f t="shared" si="70"/>
        <v>1.6604148455522195E-2</v>
      </c>
      <c r="N121" s="117">
        <f t="shared" si="70"/>
        <v>1.7431415813113693E-2</v>
      </c>
      <c r="O121" s="117">
        <f t="shared" si="70"/>
        <v>1.8243443313094503E-2</v>
      </c>
      <c r="P121" s="117">
        <f t="shared" si="70"/>
        <v>1.16021280105557E-2</v>
      </c>
      <c r="Q121" s="117">
        <f t="shared" si="70"/>
        <v>5.401463887830605E-2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0.15856305159030129</v>
      </c>
      <c r="C123" s="115">
        <f t="shared" si="72"/>
        <v>0.15561240828100217</v>
      </c>
      <c r="D123" s="115">
        <f t="shared" si="72"/>
        <v>0.15367329422584713</v>
      </c>
      <c r="E123" s="115">
        <f t="shared" si="72"/>
        <v>0.15153583658382386</v>
      </c>
      <c r="F123" s="115">
        <f t="shared" si="72"/>
        <v>0.1503361064229298</v>
      </c>
      <c r="G123" s="115">
        <f t="shared" si="72"/>
        <v>0.14963813573512677</v>
      </c>
      <c r="H123" s="115">
        <f t="shared" si="72"/>
        <v>0.14999219037189163</v>
      </c>
      <c r="I123" s="115">
        <f t="shared" si="72"/>
        <v>0.15188780267802482</v>
      </c>
      <c r="J123" s="115">
        <f t="shared" si="72"/>
        <v>0.14945988801010945</v>
      </c>
      <c r="K123" s="115">
        <f t="shared" si="72"/>
        <v>0.13472647688808639</v>
      </c>
      <c r="L123" s="115">
        <f t="shared" si="72"/>
        <v>0.14036556709132433</v>
      </c>
      <c r="M123" s="115">
        <f t="shared" si="72"/>
        <v>0.13804828965598967</v>
      </c>
      <c r="N123" s="115">
        <f t="shared" si="72"/>
        <v>0.11870468509388089</v>
      </c>
      <c r="O123" s="115">
        <f t="shared" si="72"/>
        <v>0.12025838056308455</v>
      </c>
      <c r="P123" s="115">
        <f t="shared" si="72"/>
        <v>0.12833590582819127</v>
      </c>
      <c r="Q123" s="115">
        <f t="shared" si="72"/>
        <v>0.14072360187432195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0.84143694840969874</v>
      </c>
      <c r="C124" s="28">
        <f t="shared" si="73"/>
        <v>0.8443875917189978</v>
      </c>
      <c r="D124" s="28">
        <f t="shared" si="73"/>
        <v>0.84632670577415292</v>
      </c>
      <c r="E124" s="28">
        <f t="shared" si="73"/>
        <v>0.84846416341617614</v>
      </c>
      <c r="F124" s="28">
        <f t="shared" si="73"/>
        <v>0.84966389357707017</v>
      </c>
      <c r="G124" s="28">
        <f t="shared" si="73"/>
        <v>0.85036186426487315</v>
      </c>
      <c r="H124" s="28">
        <f t="shared" si="73"/>
        <v>0.8500078096281084</v>
      </c>
      <c r="I124" s="28">
        <f t="shared" si="73"/>
        <v>0.84811219732197518</v>
      </c>
      <c r="J124" s="28">
        <f t="shared" si="73"/>
        <v>0.85054011198989055</v>
      </c>
      <c r="K124" s="28">
        <f t="shared" si="73"/>
        <v>0.86527352311191363</v>
      </c>
      <c r="L124" s="28">
        <f t="shared" si="73"/>
        <v>0.85963443290867569</v>
      </c>
      <c r="M124" s="28">
        <f t="shared" si="73"/>
        <v>0.8619517103440103</v>
      </c>
      <c r="N124" s="28">
        <f t="shared" si="73"/>
        <v>0.88129531490611912</v>
      </c>
      <c r="O124" s="28">
        <f t="shared" si="73"/>
        <v>0.87974161943691553</v>
      </c>
      <c r="P124" s="28">
        <f t="shared" si="73"/>
        <v>0.87166409417180868</v>
      </c>
      <c r="Q124" s="28">
        <f t="shared" si="73"/>
        <v>0.85927639812567802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6.8621587768064596E-2</v>
      </c>
      <c r="C128" s="119">
        <f t="shared" si="75"/>
        <v>7.160026132353603E-2</v>
      </c>
      <c r="D128" s="119">
        <f t="shared" si="75"/>
        <v>6.9472963476255672E-2</v>
      </c>
      <c r="E128" s="119">
        <f t="shared" si="75"/>
        <v>6.9996568780804361E-2</v>
      </c>
      <c r="F128" s="119">
        <f t="shared" si="75"/>
        <v>7.1193224420039655E-2</v>
      </c>
      <c r="G128" s="119">
        <f t="shared" si="75"/>
        <v>7.3092280641999088E-2</v>
      </c>
      <c r="H128" s="119">
        <f t="shared" si="75"/>
        <v>7.4844959502633535E-2</v>
      </c>
      <c r="I128" s="119">
        <f t="shared" si="75"/>
        <v>7.9765698376452698E-2</v>
      </c>
      <c r="J128" s="119">
        <f t="shared" si="75"/>
        <v>8.1467134352838061E-2</v>
      </c>
      <c r="K128" s="119">
        <f t="shared" si="75"/>
        <v>7.8613252261266586E-2</v>
      </c>
      <c r="L128" s="119">
        <f t="shared" si="75"/>
        <v>7.4328991510213882E-2</v>
      </c>
      <c r="M128" s="119">
        <f t="shared" si="75"/>
        <v>7.6542858786254123E-2</v>
      </c>
      <c r="N128" s="119">
        <f t="shared" si="75"/>
        <v>6.9604368369364261E-2</v>
      </c>
      <c r="O128" s="119">
        <f t="shared" si="75"/>
        <v>7.0098679089534585E-2</v>
      </c>
      <c r="P128" s="119">
        <f t="shared" si="75"/>
        <v>6.9837567646299059E-2</v>
      </c>
      <c r="Q128" s="119">
        <f t="shared" si="75"/>
        <v>7.4469057556074233E-2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0.9279548960076569</v>
      </c>
      <c r="C129" s="30">
        <f t="shared" si="76"/>
        <v>0.92249874709643498</v>
      </c>
      <c r="D129" s="30">
        <f t="shared" si="76"/>
        <v>0.9243091808840449</v>
      </c>
      <c r="E129" s="30">
        <f t="shared" si="76"/>
        <v>0.91000476904652061</v>
      </c>
      <c r="F129" s="30">
        <f t="shared" si="76"/>
        <v>0.90980457816284754</v>
      </c>
      <c r="G129" s="30">
        <f t="shared" si="76"/>
        <v>0.90703105227734826</v>
      </c>
      <c r="H129" s="30">
        <f t="shared" si="76"/>
        <v>0.90432080110576318</v>
      </c>
      <c r="I129" s="30">
        <f t="shared" si="76"/>
        <v>0.89651852734387083</v>
      </c>
      <c r="J129" s="30">
        <f t="shared" si="76"/>
        <v>0.89324756477163958</v>
      </c>
      <c r="K129" s="30">
        <f t="shared" si="76"/>
        <v>0.89562302100245594</v>
      </c>
      <c r="L129" s="30">
        <f t="shared" si="76"/>
        <v>0.9183415141016037</v>
      </c>
      <c r="M129" s="30">
        <f t="shared" si="76"/>
        <v>0.91570623826760211</v>
      </c>
      <c r="N129" s="30">
        <f t="shared" si="76"/>
        <v>0.92223145127398343</v>
      </c>
      <c r="O129" s="30">
        <f t="shared" si="76"/>
        <v>0.92109340212277968</v>
      </c>
      <c r="P129" s="30">
        <f t="shared" si="76"/>
        <v>0.92431018534903708</v>
      </c>
      <c r="Q129" s="30">
        <f t="shared" si="76"/>
        <v>0.9016187641983433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0.13987605721287855</v>
      </c>
      <c r="C130" s="115">
        <f t="shared" si="77"/>
        <v>0.13675470419439797</v>
      </c>
      <c r="D130" s="115">
        <f t="shared" si="77"/>
        <v>0.1366242980785651</v>
      </c>
      <c r="E130" s="115">
        <f t="shared" si="77"/>
        <v>0.13372012462741853</v>
      </c>
      <c r="F130" s="115">
        <f t="shared" si="77"/>
        <v>0.13111841374264199</v>
      </c>
      <c r="G130" s="115">
        <f t="shared" si="77"/>
        <v>0.13017960078070026</v>
      </c>
      <c r="H130" s="115">
        <f t="shared" si="77"/>
        <v>0.13023844936056991</v>
      </c>
      <c r="I130" s="115">
        <f t="shared" si="77"/>
        <v>0.13042436106534866</v>
      </c>
      <c r="J130" s="115">
        <f t="shared" si="77"/>
        <v>0.12811974661322836</v>
      </c>
      <c r="K130" s="115">
        <f t="shared" si="77"/>
        <v>0.11584753338978733</v>
      </c>
      <c r="L130" s="115">
        <f t="shared" si="77"/>
        <v>0.11964706256862966</v>
      </c>
      <c r="M130" s="115">
        <f t="shared" si="77"/>
        <v>0.11736535230014369</v>
      </c>
      <c r="N130" s="115">
        <f t="shared" si="77"/>
        <v>0.10149740198130988</v>
      </c>
      <c r="O130" s="115">
        <f t="shared" si="77"/>
        <v>0.10278592162187167</v>
      </c>
      <c r="P130" s="115">
        <f t="shared" si="77"/>
        <v>0.10862487153570963</v>
      </c>
      <c r="Q130" s="115">
        <f t="shared" si="77"/>
        <v>0.11993805396584729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0.78807883879477836</v>
      </c>
      <c r="C131" s="115">
        <f t="shared" si="78"/>
        <v>0.78574404290203692</v>
      </c>
      <c r="D131" s="115">
        <f t="shared" si="78"/>
        <v>0.78768488280547988</v>
      </c>
      <c r="E131" s="115">
        <f t="shared" si="78"/>
        <v>0.77628464441910205</v>
      </c>
      <c r="F131" s="115">
        <f t="shared" si="78"/>
        <v>0.77868616442020555</v>
      </c>
      <c r="G131" s="115">
        <f t="shared" si="78"/>
        <v>0.77685145149664803</v>
      </c>
      <c r="H131" s="115">
        <f t="shared" si="78"/>
        <v>0.77408235174519324</v>
      </c>
      <c r="I131" s="115">
        <f t="shared" si="78"/>
        <v>0.76609416627852212</v>
      </c>
      <c r="J131" s="115">
        <f t="shared" si="78"/>
        <v>0.76512781815841124</v>
      </c>
      <c r="K131" s="115">
        <f t="shared" si="78"/>
        <v>0.77977548761266868</v>
      </c>
      <c r="L131" s="115">
        <f t="shared" si="78"/>
        <v>0.79869445153297414</v>
      </c>
      <c r="M131" s="115">
        <f t="shared" si="78"/>
        <v>0.79834088596745834</v>
      </c>
      <c r="N131" s="115">
        <f t="shared" si="78"/>
        <v>0.82073404929267368</v>
      </c>
      <c r="O131" s="115">
        <f t="shared" si="78"/>
        <v>0.81830748050090807</v>
      </c>
      <c r="P131" s="115">
        <f t="shared" si="78"/>
        <v>0.81568531381332743</v>
      </c>
      <c r="Q131" s="115">
        <f t="shared" si="78"/>
        <v>0.78168071023249597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3.4235162242785746E-3</v>
      </c>
      <c r="C132" s="117">
        <f t="shared" si="79"/>
        <v>5.9009915800289463E-3</v>
      </c>
      <c r="D132" s="117">
        <f t="shared" si="79"/>
        <v>6.2178556396993425E-3</v>
      </c>
      <c r="E132" s="117">
        <f t="shared" si="79"/>
        <v>1.9998662172675048E-2</v>
      </c>
      <c r="F132" s="117">
        <f t="shared" si="79"/>
        <v>1.9002197417112742E-2</v>
      </c>
      <c r="G132" s="117">
        <f t="shared" si="79"/>
        <v>1.9876667080652777E-2</v>
      </c>
      <c r="H132" s="117">
        <f t="shared" si="79"/>
        <v>2.083423939160323E-2</v>
      </c>
      <c r="I132" s="117">
        <f t="shared" si="79"/>
        <v>2.3715774279676406E-2</v>
      </c>
      <c r="J132" s="117">
        <f t="shared" si="79"/>
        <v>2.5285300875522426E-2</v>
      </c>
      <c r="K132" s="117">
        <f t="shared" si="79"/>
        <v>2.576372673627756E-2</v>
      </c>
      <c r="L132" s="117">
        <f t="shared" si="79"/>
        <v>7.3294943881825154E-3</v>
      </c>
      <c r="M132" s="117">
        <f t="shared" si="79"/>
        <v>7.7509029461437775E-3</v>
      </c>
      <c r="N132" s="117">
        <f t="shared" si="79"/>
        <v>8.1641803566522234E-3</v>
      </c>
      <c r="O132" s="117">
        <f t="shared" si="79"/>
        <v>8.8079187876858155E-3</v>
      </c>
      <c r="P132" s="117">
        <f t="shared" si="79"/>
        <v>5.8522470046639078E-3</v>
      </c>
      <c r="Q132" s="117">
        <f t="shared" si="79"/>
        <v>2.3912178245582429E-2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0.1518817397372535</v>
      </c>
      <c r="C134" s="115">
        <f t="shared" si="81"/>
        <v>0.15232631173110359</v>
      </c>
      <c r="D134" s="115">
        <f t="shared" si="81"/>
        <v>0.15476070926002519</v>
      </c>
      <c r="E134" s="115">
        <f t="shared" si="81"/>
        <v>0.15042907174666362</v>
      </c>
      <c r="F134" s="115">
        <f t="shared" si="81"/>
        <v>0.13856291577099247</v>
      </c>
      <c r="G134" s="115">
        <f t="shared" si="81"/>
        <v>0.13791073293873496</v>
      </c>
      <c r="H134" s="115">
        <f t="shared" si="81"/>
        <v>0.13824155060864671</v>
      </c>
      <c r="I134" s="115">
        <f t="shared" si="81"/>
        <v>0.14001311925545964</v>
      </c>
      <c r="J134" s="115">
        <f t="shared" si="81"/>
        <v>0.13774419196419141</v>
      </c>
      <c r="K134" s="115">
        <f t="shared" si="81"/>
        <v>0.12399731732616291</v>
      </c>
      <c r="L134" s="115">
        <f t="shared" si="81"/>
        <v>0.1292544127138987</v>
      </c>
      <c r="M134" s="115">
        <f t="shared" si="81"/>
        <v>0.12709344815492418</v>
      </c>
      <c r="N134" s="115">
        <f t="shared" si="81"/>
        <v>0.10909058311400589</v>
      </c>
      <c r="O134" s="115">
        <f t="shared" si="81"/>
        <v>0.11053422477261786</v>
      </c>
      <c r="P134" s="115">
        <f t="shared" si="81"/>
        <v>0.11804623902700496</v>
      </c>
      <c r="Q134" s="115">
        <f t="shared" si="81"/>
        <v>0.1295883783735452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0.84811826026274639</v>
      </c>
      <c r="C135" s="28">
        <f t="shared" si="82"/>
        <v>0.84767368826889644</v>
      </c>
      <c r="D135" s="28">
        <f t="shared" si="82"/>
        <v>0.84523929073997472</v>
      </c>
      <c r="E135" s="28">
        <f t="shared" si="82"/>
        <v>0.84957092825333635</v>
      </c>
      <c r="F135" s="28">
        <f t="shared" si="82"/>
        <v>0.86143708422900755</v>
      </c>
      <c r="G135" s="28">
        <f t="shared" si="82"/>
        <v>0.8620892670612651</v>
      </c>
      <c r="H135" s="28">
        <f t="shared" si="82"/>
        <v>0.86175844939135327</v>
      </c>
      <c r="I135" s="28">
        <f t="shared" si="82"/>
        <v>0.85998688074454033</v>
      </c>
      <c r="J135" s="28">
        <f t="shared" si="82"/>
        <v>0.86225580803580859</v>
      </c>
      <c r="K135" s="28">
        <f t="shared" si="82"/>
        <v>0.87600268267383707</v>
      </c>
      <c r="L135" s="28">
        <f t="shared" si="82"/>
        <v>0.8707455872861013</v>
      </c>
      <c r="M135" s="28">
        <f t="shared" si="82"/>
        <v>0.87290655184507582</v>
      </c>
      <c r="N135" s="28">
        <f t="shared" si="82"/>
        <v>0.89090941688599412</v>
      </c>
      <c r="O135" s="28">
        <f t="shared" si="82"/>
        <v>0.88946577522738213</v>
      </c>
      <c r="P135" s="28">
        <f t="shared" si="82"/>
        <v>0.88195376097299505</v>
      </c>
      <c r="Q135" s="28">
        <f t="shared" si="82"/>
        <v>0.8704116216264548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177.20473339275475</v>
      </c>
      <c r="C4" s="166">
        <v>170.69816</v>
      </c>
      <c r="D4" s="166">
        <v>167.90145000000001</v>
      </c>
      <c r="E4" s="166">
        <v>170.29820000000001</v>
      </c>
      <c r="F4" s="166">
        <v>176.68225000000001</v>
      </c>
      <c r="G4" s="166">
        <v>172.25543074238857</v>
      </c>
      <c r="H4" s="166">
        <v>171.97982000000002</v>
      </c>
      <c r="I4" s="166">
        <v>169.90053</v>
      </c>
      <c r="J4" s="166">
        <v>172.70169999999999</v>
      </c>
      <c r="K4" s="166">
        <v>174.20060999999998</v>
      </c>
      <c r="L4" s="166">
        <v>183.79170576490188</v>
      </c>
      <c r="M4" s="166">
        <v>181.21204781660325</v>
      </c>
      <c r="N4" s="166">
        <v>177.2709668716725</v>
      </c>
      <c r="O4" s="166">
        <v>174.95508957843839</v>
      </c>
      <c r="P4" s="166">
        <v>169.9627285063923</v>
      </c>
      <c r="Q4" s="166">
        <v>177.07270095676185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36.715432938344449</v>
      </c>
      <c r="C6" s="75">
        <v>34.699739999999998</v>
      </c>
      <c r="D6" s="75">
        <v>33.69988</v>
      </c>
      <c r="E6" s="75">
        <v>33.698869999999999</v>
      </c>
      <c r="F6" s="75">
        <v>34.681519999999999</v>
      </c>
      <c r="G6" s="75">
        <v>33.653417848961212</v>
      </c>
      <c r="H6" s="75">
        <v>33.680169999999997</v>
      </c>
      <c r="I6" s="75">
        <v>33.699359999999999</v>
      </c>
      <c r="J6" s="75">
        <v>33.699860000000001</v>
      </c>
      <c r="K6" s="75">
        <v>30.599910000000001</v>
      </c>
      <c r="L6" s="75">
        <v>33.653440917411594</v>
      </c>
      <c r="M6" s="75">
        <v>32.626344623800776</v>
      </c>
      <c r="N6" s="75">
        <v>26.512009985673131</v>
      </c>
      <c r="O6" s="75">
        <v>26.511915834779661</v>
      </c>
      <c r="P6" s="75">
        <v>27.538886411588411</v>
      </c>
      <c r="Q6" s="75">
        <v>31.623192639037413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0.88373184925894965</v>
      </c>
      <c r="O8" s="75">
        <v>0.88372974168497631</v>
      </c>
      <c r="P8" s="75">
        <v>0.88372894196654228</v>
      </c>
      <c r="Q8" s="75">
        <v>0.88372983007454919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0.88373184925894965</v>
      </c>
      <c r="O12" s="75">
        <v>0.88372974168497631</v>
      </c>
      <c r="P12" s="75">
        <v>0.88372894196654228</v>
      </c>
      <c r="Q12" s="75">
        <v>0.88372983007454919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140.48930045441028</v>
      </c>
      <c r="C14" s="74">
        <v>135.99842000000001</v>
      </c>
      <c r="D14" s="74">
        <v>134.20157</v>
      </c>
      <c r="E14" s="74">
        <v>136.59933000000001</v>
      </c>
      <c r="F14" s="74">
        <v>142.00073</v>
      </c>
      <c r="G14" s="74">
        <v>138.60201289342737</v>
      </c>
      <c r="H14" s="74">
        <v>138.29965000000001</v>
      </c>
      <c r="I14" s="74">
        <v>136.20116999999999</v>
      </c>
      <c r="J14" s="74">
        <v>139.00183999999999</v>
      </c>
      <c r="K14" s="74">
        <v>143.60069999999999</v>
      </c>
      <c r="L14" s="74">
        <v>150.13826484749029</v>
      </c>
      <c r="M14" s="74">
        <v>148.58570319280247</v>
      </c>
      <c r="N14" s="74">
        <v>149.87522503674043</v>
      </c>
      <c r="O14" s="74">
        <v>147.55944400197376</v>
      </c>
      <c r="P14" s="74">
        <v>141.54011315283734</v>
      </c>
      <c r="Q14" s="74">
        <v>144.56577848764988</v>
      </c>
    </row>
    <row r="16" spans="1:17" ht="11.45" customHeight="1" x14ac:dyDescent="0.25">
      <c r="A16" s="27" t="s">
        <v>81</v>
      </c>
      <c r="B16" s="68">
        <f t="shared" ref="B16" si="0">SUM(B17,B23)</f>
        <v>177.20473339275475</v>
      </c>
      <c r="C16" s="68">
        <f t="shared" ref="C16:Q16" si="1">SUM(C17,C23)</f>
        <v>170.69816</v>
      </c>
      <c r="D16" s="68">
        <f t="shared" si="1"/>
        <v>167.90144999999998</v>
      </c>
      <c r="E16" s="68">
        <f t="shared" si="1"/>
        <v>170.29820000000001</v>
      </c>
      <c r="F16" s="68">
        <f t="shared" si="1"/>
        <v>176.68224999999998</v>
      </c>
      <c r="G16" s="68">
        <f t="shared" si="1"/>
        <v>172.25543074238857</v>
      </c>
      <c r="H16" s="68">
        <f t="shared" si="1"/>
        <v>171.97982000000002</v>
      </c>
      <c r="I16" s="68">
        <f t="shared" si="1"/>
        <v>169.90053</v>
      </c>
      <c r="J16" s="68">
        <f t="shared" si="1"/>
        <v>172.70169999999999</v>
      </c>
      <c r="K16" s="68">
        <f t="shared" si="1"/>
        <v>174.20060999999998</v>
      </c>
      <c r="L16" s="68">
        <f t="shared" si="1"/>
        <v>183.79170576490188</v>
      </c>
      <c r="M16" s="68">
        <f t="shared" si="1"/>
        <v>181.21204781660327</v>
      </c>
      <c r="N16" s="68">
        <f t="shared" si="1"/>
        <v>177.2709668716725</v>
      </c>
      <c r="O16" s="68">
        <f t="shared" si="1"/>
        <v>174.95508957843839</v>
      </c>
      <c r="P16" s="68">
        <f t="shared" si="1"/>
        <v>169.96272850639232</v>
      </c>
      <c r="Q16" s="68">
        <f t="shared" si="1"/>
        <v>177.07270095676182</v>
      </c>
    </row>
    <row r="17" spans="1:17" ht="11.45" customHeight="1" x14ac:dyDescent="0.25">
      <c r="A17" s="25" t="s">
        <v>39</v>
      </c>
      <c r="B17" s="79">
        <f t="shared" ref="B17" si="2">SUM(B18,B19,B22)</f>
        <v>167.01766745961399</v>
      </c>
      <c r="C17" s="79">
        <f t="shared" ref="C17:Q17" si="3">SUM(C18,C19,C22)</f>
        <v>161.32406184710794</v>
      </c>
      <c r="D17" s="79">
        <f t="shared" si="3"/>
        <v>159.41772064760542</v>
      </c>
      <c r="E17" s="79">
        <f t="shared" si="3"/>
        <v>160.41934634984617</v>
      </c>
      <c r="F17" s="79">
        <f t="shared" si="3"/>
        <v>164.31471060387292</v>
      </c>
      <c r="G17" s="79">
        <f t="shared" si="3"/>
        <v>160.70824301383814</v>
      </c>
      <c r="H17" s="79">
        <f t="shared" si="3"/>
        <v>159.60587678580333</v>
      </c>
      <c r="I17" s="79">
        <f t="shared" si="3"/>
        <v>154.86299534955947</v>
      </c>
      <c r="J17" s="79">
        <f t="shared" si="3"/>
        <v>156.20399261683252</v>
      </c>
      <c r="K17" s="79">
        <f t="shared" si="3"/>
        <v>159.42764353593947</v>
      </c>
      <c r="L17" s="79">
        <f t="shared" si="3"/>
        <v>167.99920036966662</v>
      </c>
      <c r="M17" s="79">
        <f t="shared" si="3"/>
        <v>166.73228514522273</v>
      </c>
      <c r="N17" s="79">
        <f t="shared" si="3"/>
        <v>163.76191761712022</v>
      </c>
      <c r="O17" s="79">
        <f t="shared" si="3"/>
        <v>161.8709433768752</v>
      </c>
      <c r="P17" s="79">
        <f t="shared" si="3"/>
        <v>157.28965438033873</v>
      </c>
      <c r="Q17" s="79">
        <f t="shared" si="3"/>
        <v>163.65232523456646</v>
      </c>
    </row>
    <row r="18" spans="1:17" ht="11.45" customHeight="1" x14ac:dyDescent="0.25">
      <c r="A18" s="91" t="s">
        <v>21</v>
      </c>
      <c r="B18" s="123">
        <v>3.0771201838749151</v>
      </c>
      <c r="C18" s="123">
        <v>3.1234709037742476</v>
      </c>
      <c r="D18" s="123">
        <v>3.0016512838567606</v>
      </c>
      <c r="E18" s="123">
        <v>3.0551188057834446</v>
      </c>
      <c r="F18" s="123">
        <v>3.1996379132927255</v>
      </c>
      <c r="G18" s="123">
        <v>3.2035314843300018</v>
      </c>
      <c r="H18" s="123">
        <v>3.2794699173904651</v>
      </c>
      <c r="I18" s="123">
        <v>3.3893128085129489</v>
      </c>
      <c r="J18" s="123">
        <v>3.491510518320883</v>
      </c>
      <c r="K18" s="123">
        <v>3.4632137353465722</v>
      </c>
      <c r="L18" s="123">
        <v>3.4848428402025551</v>
      </c>
      <c r="M18" s="123">
        <v>3.5616097698387983</v>
      </c>
      <c r="N18" s="123">
        <v>3.238899501879231</v>
      </c>
      <c r="O18" s="123">
        <v>3.3181564823182903</v>
      </c>
      <c r="P18" s="123">
        <v>3.2611867116290654</v>
      </c>
      <c r="Q18" s="123">
        <v>3.6132837349344573</v>
      </c>
    </row>
    <row r="19" spans="1:17" ht="11.45" customHeight="1" x14ac:dyDescent="0.25">
      <c r="A19" s="19" t="s">
        <v>20</v>
      </c>
      <c r="B19" s="76">
        <f t="shared" ref="B19" si="4">SUM(B20:B21)</f>
        <v>163.1788503846862</v>
      </c>
      <c r="C19" s="76">
        <f t="shared" ref="C19:Q19" si="5">SUM(C20:C21)</f>
        <v>156.92870317251811</v>
      </c>
      <c r="D19" s="76">
        <f t="shared" si="5"/>
        <v>155.09144045326892</v>
      </c>
      <c r="E19" s="76">
        <f t="shared" si="5"/>
        <v>153.04375997433209</v>
      </c>
      <c r="F19" s="76">
        <f t="shared" si="5"/>
        <v>156.87470556244276</v>
      </c>
      <c r="G19" s="76">
        <f t="shared" si="5"/>
        <v>153.14869034352188</v>
      </c>
      <c r="H19" s="76">
        <f t="shared" si="5"/>
        <v>151.75039566266173</v>
      </c>
      <c r="I19" s="76">
        <f t="shared" si="5"/>
        <v>146.41488074537199</v>
      </c>
      <c r="J19" s="76">
        <f t="shared" si="5"/>
        <v>147.2683954255497</v>
      </c>
      <c r="K19" s="76">
        <f t="shared" si="5"/>
        <v>150.25564578421029</v>
      </c>
      <c r="L19" s="76">
        <f t="shared" si="5"/>
        <v>162.78997430616272</v>
      </c>
      <c r="M19" s="76">
        <f t="shared" si="5"/>
        <v>161.36084981124026</v>
      </c>
      <c r="N19" s="76">
        <f t="shared" si="5"/>
        <v>158.62484125795032</v>
      </c>
      <c r="O19" s="76">
        <f t="shared" si="5"/>
        <v>156.46773875564321</v>
      </c>
      <c r="P19" s="76">
        <f t="shared" si="5"/>
        <v>152.66203765295933</v>
      </c>
      <c r="Q19" s="76">
        <f t="shared" si="5"/>
        <v>154.26648460361375</v>
      </c>
    </row>
    <row r="20" spans="1:17" ht="11.45" customHeight="1" x14ac:dyDescent="0.25">
      <c r="A20" s="62" t="s">
        <v>118</v>
      </c>
      <c r="B20" s="77">
        <v>34.069891135798997</v>
      </c>
      <c r="C20" s="77">
        <v>32.249544105847725</v>
      </c>
      <c r="D20" s="77">
        <v>31.446896444341512</v>
      </c>
      <c r="E20" s="77">
        <v>31.118889959266685</v>
      </c>
      <c r="F20" s="77">
        <v>31.659083194883216</v>
      </c>
      <c r="G20" s="77">
        <v>30.845481862040231</v>
      </c>
      <c r="H20" s="77">
        <v>30.650717222680754</v>
      </c>
      <c r="I20" s="77">
        <v>29.982205667140359</v>
      </c>
      <c r="J20" s="77">
        <v>29.69661487246929</v>
      </c>
      <c r="K20" s="77">
        <v>27.331317476928866</v>
      </c>
      <c r="L20" s="77">
        <v>30.005529217128256</v>
      </c>
      <c r="M20" s="77">
        <v>29.325945388870103</v>
      </c>
      <c r="N20" s="77">
        <v>24.687590296836831</v>
      </c>
      <c r="O20" s="77">
        <v>24.680515876672199</v>
      </c>
      <c r="P20" s="77">
        <v>25.597569925228235</v>
      </c>
      <c r="Q20" s="77">
        <v>29.234829365944535</v>
      </c>
    </row>
    <row r="21" spans="1:17" ht="11.45" customHeight="1" x14ac:dyDescent="0.25">
      <c r="A21" s="62" t="s">
        <v>16</v>
      </c>
      <c r="B21" s="77">
        <v>129.1089592488872</v>
      </c>
      <c r="C21" s="77">
        <v>124.67915906667038</v>
      </c>
      <c r="D21" s="77">
        <v>123.64454400892741</v>
      </c>
      <c r="E21" s="77">
        <v>121.92487001506539</v>
      </c>
      <c r="F21" s="77">
        <v>125.21562236755955</v>
      </c>
      <c r="G21" s="77">
        <v>122.30320848148165</v>
      </c>
      <c r="H21" s="77">
        <v>121.09967843998098</v>
      </c>
      <c r="I21" s="77">
        <v>116.43267507823163</v>
      </c>
      <c r="J21" s="77">
        <v>117.57178055308042</v>
      </c>
      <c r="K21" s="77">
        <v>122.92432830728143</v>
      </c>
      <c r="L21" s="77">
        <v>132.78444508903448</v>
      </c>
      <c r="M21" s="77">
        <v>132.03490442237015</v>
      </c>
      <c r="N21" s="77">
        <v>133.93725096111348</v>
      </c>
      <c r="O21" s="77">
        <v>131.78722287897102</v>
      </c>
      <c r="P21" s="77">
        <v>127.06446772773108</v>
      </c>
      <c r="Q21" s="77">
        <v>125.03165523766921</v>
      </c>
    </row>
    <row r="22" spans="1:17" ht="11.45" customHeight="1" x14ac:dyDescent="0.25">
      <c r="A22" s="118" t="s">
        <v>19</v>
      </c>
      <c r="B22" s="122">
        <v>0.76169689105287264</v>
      </c>
      <c r="C22" s="122">
        <v>1.2718877708155738</v>
      </c>
      <c r="D22" s="122">
        <v>1.3246289104797218</v>
      </c>
      <c r="E22" s="122">
        <v>4.3204675697306305</v>
      </c>
      <c r="F22" s="122">
        <v>4.2403671281374589</v>
      </c>
      <c r="G22" s="122">
        <v>4.3560211859862594</v>
      </c>
      <c r="H22" s="122">
        <v>4.576011205751132</v>
      </c>
      <c r="I22" s="122">
        <v>5.0588017956745137</v>
      </c>
      <c r="J22" s="122">
        <v>5.4440866729619408</v>
      </c>
      <c r="K22" s="122">
        <v>5.7087840163825856</v>
      </c>
      <c r="L22" s="122">
        <v>1.7243832233013556</v>
      </c>
      <c r="M22" s="122">
        <v>1.809825564143654</v>
      </c>
      <c r="N22" s="122">
        <v>1.8981768572906672</v>
      </c>
      <c r="O22" s="122">
        <v>2.0850481389136983</v>
      </c>
      <c r="P22" s="122">
        <v>1.366430015750316</v>
      </c>
      <c r="Q22" s="122">
        <v>5.7725568960182425</v>
      </c>
    </row>
    <row r="23" spans="1:17" ht="11.45" customHeight="1" x14ac:dyDescent="0.25">
      <c r="A23" s="25" t="s">
        <v>18</v>
      </c>
      <c r="B23" s="79">
        <f t="shared" ref="B23" si="6">SUM(B24:B25)</f>
        <v>10.187065933140746</v>
      </c>
      <c r="C23" s="79">
        <f t="shared" ref="C23:Q23" si="7">SUM(C24:C25)</f>
        <v>9.3740981528920688</v>
      </c>
      <c r="D23" s="79">
        <f t="shared" si="7"/>
        <v>8.4837293523945654</v>
      </c>
      <c r="E23" s="79">
        <f t="shared" si="7"/>
        <v>9.8788536501538502</v>
      </c>
      <c r="F23" s="79">
        <f t="shared" si="7"/>
        <v>12.367539396127068</v>
      </c>
      <c r="G23" s="79">
        <f t="shared" si="7"/>
        <v>11.547187728550426</v>
      </c>
      <c r="H23" s="79">
        <f t="shared" si="7"/>
        <v>12.373943214196697</v>
      </c>
      <c r="I23" s="79">
        <f t="shared" si="7"/>
        <v>15.037534650440538</v>
      </c>
      <c r="J23" s="79">
        <f t="shared" si="7"/>
        <v>16.497707383167462</v>
      </c>
      <c r="K23" s="79">
        <f t="shared" si="7"/>
        <v>14.772966464060513</v>
      </c>
      <c r="L23" s="79">
        <f t="shared" si="7"/>
        <v>15.792505395235253</v>
      </c>
      <c r="M23" s="79">
        <f t="shared" si="7"/>
        <v>14.479762671380529</v>
      </c>
      <c r="N23" s="79">
        <f t="shared" si="7"/>
        <v>13.509049254552291</v>
      </c>
      <c r="O23" s="79">
        <f t="shared" si="7"/>
        <v>13.08414620156319</v>
      </c>
      <c r="P23" s="79">
        <f t="shared" si="7"/>
        <v>12.673074126053596</v>
      </c>
      <c r="Q23" s="79">
        <f t="shared" si="7"/>
        <v>13.420375722195374</v>
      </c>
    </row>
    <row r="24" spans="1:17" ht="11.45" customHeight="1" x14ac:dyDescent="0.25">
      <c r="A24" s="116" t="s">
        <v>118</v>
      </c>
      <c r="B24" s="77">
        <v>2.6455418025454658</v>
      </c>
      <c r="C24" s="77">
        <v>2.4501958941522646</v>
      </c>
      <c r="D24" s="77">
        <v>2.252983555658497</v>
      </c>
      <c r="E24" s="77">
        <v>2.5799800407333158</v>
      </c>
      <c r="F24" s="77">
        <v>3.0224368051167914</v>
      </c>
      <c r="G24" s="77">
        <v>2.8079359869209664</v>
      </c>
      <c r="H24" s="77">
        <v>3.0294527773192517</v>
      </c>
      <c r="I24" s="77">
        <v>3.7171543328596526</v>
      </c>
      <c r="J24" s="77">
        <v>4.0032451275307119</v>
      </c>
      <c r="K24" s="77">
        <v>3.2685925230711259</v>
      </c>
      <c r="L24" s="77">
        <v>3.6479117002833297</v>
      </c>
      <c r="M24" s="77">
        <v>3.3003992349306728</v>
      </c>
      <c r="N24" s="77">
        <v>2.708151538095235</v>
      </c>
      <c r="O24" s="77">
        <v>2.7151296997924317</v>
      </c>
      <c r="P24" s="77">
        <v>2.8250454283267254</v>
      </c>
      <c r="Q24" s="77">
        <v>3.2720931031674367</v>
      </c>
    </row>
    <row r="25" spans="1:17" ht="11.45" customHeight="1" x14ac:dyDescent="0.25">
      <c r="A25" s="93" t="s">
        <v>16</v>
      </c>
      <c r="B25" s="74">
        <v>7.5415241305952803</v>
      </c>
      <c r="C25" s="74">
        <v>6.9239022587398047</v>
      </c>
      <c r="D25" s="74">
        <v>6.230745796736068</v>
      </c>
      <c r="E25" s="74">
        <v>7.298873609420534</v>
      </c>
      <c r="F25" s="74">
        <v>9.3451025910102761</v>
      </c>
      <c r="G25" s="74">
        <v>8.7392517416294595</v>
      </c>
      <c r="H25" s="74">
        <v>9.3444904368774448</v>
      </c>
      <c r="I25" s="74">
        <v>11.320380317580886</v>
      </c>
      <c r="J25" s="74">
        <v>12.494462255636751</v>
      </c>
      <c r="K25" s="74">
        <v>11.504373940989387</v>
      </c>
      <c r="L25" s="74">
        <v>12.144593694951922</v>
      </c>
      <c r="M25" s="74">
        <v>11.179363436449856</v>
      </c>
      <c r="N25" s="74">
        <v>10.800897716457056</v>
      </c>
      <c r="O25" s="74">
        <v>10.369016501770759</v>
      </c>
      <c r="P25" s="74">
        <v>9.8480286977268694</v>
      </c>
      <c r="Q25" s="74">
        <v>10.148282619027936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134.84910211473087</v>
      </c>
      <c r="C30" s="79">
        <f>IF(C17=0,"",C17/TrRail_act!C15*100)</f>
        <v>133.01274064385501</v>
      </c>
      <c r="D30" s="79">
        <f>IF(D17=0,"",D17/TrRail_act!D15*100)</f>
        <v>131.6349808711476</v>
      </c>
      <c r="E30" s="79">
        <f>IF(E17=0,"",E17/TrRail_act!E15*100)</f>
        <v>130.09975615827372</v>
      </c>
      <c r="F30" s="79">
        <f>IF(F17=0,"",F17/TrRail_act!F15*100)</f>
        <v>127.87865569138599</v>
      </c>
      <c r="G30" s="79">
        <f>IF(G17=0,"",G17/TrRail_act!G15*100)</f>
        <v>126.64544105215955</v>
      </c>
      <c r="H30" s="79">
        <f>IF(H17=0,"",H17/TrRail_act!H15*100)</f>
        <v>124.87154384796608</v>
      </c>
      <c r="I30" s="79">
        <f>IF(I17=0,"",I17/TrRail_act!I15*100)</f>
        <v>123.70282744072011</v>
      </c>
      <c r="J30" s="79">
        <f>IF(J17=0,"",J17/TrRail_act!J15*100)</f>
        <v>122.88211517564471</v>
      </c>
      <c r="K30" s="79">
        <f>IF(K17=0,"",K17/TrRail_act!K15*100)</f>
        <v>121.16918583511375</v>
      </c>
      <c r="L30" s="79">
        <f>IF(L17=0,"",L17/TrRail_act!L15*100)</f>
        <v>119.27595431175561</v>
      </c>
      <c r="M30" s="79">
        <f>IF(M17=0,"",M17/TrRail_act!M15*100)</f>
        <v>117.91970666623968</v>
      </c>
      <c r="N30" s="79">
        <f>IF(N17=0,"",N17/TrRail_act!N15*100)</f>
        <v>114.86328139207123</v>
      </c>
      <c r="O30" s="79">
        <f>IF(O17=0,"",O17/TrRail_act!O15*100)</f>
        <v>110.49985249203826</v>
      </c>
      <c r="P30" s="79">
        <f>IF(P17=0,"",P17/TrRail_act!P15*100)</f>
        <v>107.94049024448364</v>
      </c>
      <c r="Q30" s="79">
        <f>IF(Q17=0,"",Q17/TrRail_act!Q15*100)</f>
        <v>107.3011928445853</v>
      </c>
    </row>
    <row r="31" spans="1:17" ht="11.45" customHeight="1" x14ac:dyDescent="0.25">
      <c r="A31" s="91" t="s">
        <v>21</v>
      </c>
      <c r="B31" s="123">
        <f>IF(B18=0,"",B18/TrRail_act!B16*100)</f>
        <v>36.205065818888322</v>
      </c>
      <c r="C31" s="123">
        <f>IF(C18=0,"",C18/TrRail_act!C16*100)</f>
        <v>35.968054781699983</v>
      </c>
      <c r="D31" s="123">
        <f>IF(D18=0,"",D18/TrRail_act!D16*100)</f>
        <v>35.676244479849153</v>
      </c>
      <c r="E31" s="123">
        <f>IF(E18=0,"",E18/TrRail_act!E16*100)</f>
        <v>35.397377883972538</v>
      </c>
      <c r="F31" s="123">
        <f>IF(F18=0,"",F18/TrRail_act!F16*100)</f>
        <v>34.977099063221154</v>
      </c>
      <c r="G31" s="123">
        <f>IF(G18=0,"",G18/TrRail_act!G16*100)</f>
        <v>34.538930959591454</v>
      </c>
      <c r="H31" s="123">
        <f>IF(H18=0,"",H18/TrRail_act!H16*100)</f>
        <v>34.281174800569161</v>
      </c>
      <c r="I31" s="123">
        <f>IF(I18=0,"",I18/TrRail_act!I16*100)</f>
        <v>33.941220260906597</v>
      </c>
      <c r="J31" s="123">
        <f>IF(J18=0,"",J18/TrRail_act!J16*100)</f>
        <v>33.715333705736107</v>
      </c>
      <c r="K31" s="123">
        <f>IF(K18=0,"",K18/TrRail_act!K16*100)</f>
        <v>33.482054154743174</v>
      </c>
      <c r="L31" s="123">
        <f>IF(L18=0,"",L18/TrRail_act!L16*100)</f>
        <v>33.28669234451921</v>
      </c>
      <c r="M31" s="123">
        <f>IF(M18=0,"",M18/TrRail_act!M16*100)</f>
        <v>32.90851939368482</v>
      </c>
      <c r="N31" s="123">
        <f>IF(N18=0,"",N18/TrRail_act!N16*100)</f>
        <v>32.638431497153249</v>
      </c>
      <c r="O31" s="123">
        <f>IF(O18=0,"",O18/TrRail_act!O16*100)</f>
        <v>32.313189636884431</v>
      </c>
      <c r="P31" s="123">
        <f>IF(P18=0,"",P18/TrRail_act!P16*100)</f>
        <v>32.045775588818124</v>
      </c>
      <c r="Q31" s="123">
        <f>IF(Q18=0,"",Q18/TrRail_act!Q16*100)</f>
        <v>31.81328953850787</v>
      </c>
    </row>
    <row r="32" spans="1:17" ht="11.45" customHeight="1" x14ac:dyDescent="0.25">
      <c r="A32" s="19" t="s">
        <v>20</v>
      </c>
      <c r="B32" s="76">
        <f>IF(B19=0,"",B19/TrRail_act!B17*100)</f>
        <v>141.9785206155577</v>
      </c>
      <c r="C32" s="76">
        <f>IF(C19=0,"",C19/TrRail_act!C17*100)</f>
        <v>140.25898590228559</v>
      </c>
      <c r="D32" s="76">
        <f>IF(D19=0,"",D19/TrRail_act!D17*100)</f>
        <v>138.5496018884746</v>
      </c>
      <c r="E32" s="76">
        <f>IF(E19=0,"",E19/TrRail_act!E17*100)</f>
        <v>136.39287965679742</v>
      </c>
      <c r="F32" s="76">
        <f>IF(F19=0,"",F19/TrRail_act!F17*100)</f>
        <v>134.19193697923248</v>
      </c>
      <c r="G32" s="76">
        <f>IF(G19=0,"",G19/TrRail_act!G17*100)</f>
        <v>133.05847436796194</v>
      </c>
      <c r="H32" s="76">
        <f>IF(H19=0,"",H19/TrRail_act!H17*100)</f>
        <v>131.28705740027397</v>
      </c>
      <c r="I32" s="76">
        <f>IF(I19=0,"",I19/TrRail_act!I17*100)</f>
        <v>130.45415625003469</v>
      </c>
      <c r="J32" s="76">
        <f>IF(J19=0,"",J19/TrRail_act!J17*100)</f>
        <v>129.69829352537221</v>
      </c>
      <c r="K32" s="76">
        <f>IF(K19=0,"",K19/TrRail_act!K17*100)</f>
        <v>127.5070253602824</v>
      </c>
      <c r="L32" s="76">
        <f>IF(L19=0,"",L19/TrRail_act!L17*100)</f>
        <v>125.85460841558759</v>
      </c>
      <c r="M32" s="76">
        <f>IF(M19=0,"",M19/TrRail_act!M17*100)</f>
        <v>124.62600896307083</v>
      </c>
      <c r="N32" s="76">
        <f>IF(N19=0,"",N19/TrRail_act!N17*100)</f>
        <v>120.64229081342913</v>
      </c>
      <c r="O32" s="76">
        <f>IF(O19=0,"",O19/TrRail_act!O17*100)</f>
        <v>115.96152960579043</v>
      </c>
      <c r="P32" s="76">
        <f>IF(P19=0,"",P19/TrRail_act!P17*100)</f>
        <v>113.34374136229788</v>
      </c>
      <c r="Q32" s="76">
        <f>IF(Q19=0,"",Q19/TrRail_act!Q17*100)</f>
        <v>112.18402327400079</v>
      </c>
    </row>
    <row r="33" spans="1:17" ht="11.45" customHeight="1" x14ac:dyDescent="0.25">
      <c r="A33" s="62" t="s">
        <v>17</v>
      </c>
      <c r="B33" s="77">
        <f>IF(B20=0,"",B20/TrRail_act!B18*100)</f>
        <v>196.65862973426286</v>
      </c>
      <c r="C33" s="77">
        <f>IF(C20=0,"",C20/TrRail_act!C18*100)</f>
        <v>194.43542730438469</v>
      </c>
      <c r="D33" s="77">
        <f>IF(D20=0,"",D20/TrRail_act!D18*100)</f>
        <v>190.05730475906071</v>
      </c>
      <c r="E33" s="77">
        <f>IF(E20=0,"",E20/TrRail_act!E18*100)</f>
        <v>188.73266150855312</v>
      </c>
      <c r="F33" s="77">
        <f>IF(F20=0,"",F20/TrRail_act!F18*100)</f>
        <v>187.91275658148245</v>
      </c>
      <c r="G33" s="77">
        <f>IF(G20=0,"",G20/TrRail_act!G18*100)</f>
        <v>186.72395235921027</v>
      </c>
      <c r="H33" s="77">
        <f>IF(H20=0,"",H20/TrRail_act!H18*100)</f>
        <v>184.12638535103065</v>
      </c>
      <c r="I33" s="77">
        <f>IF(I20=0,"",I20/TrRail_act!I18*100)</f>
        <v>183.6271240049054</v>
      </c>
      <c r="J33" s="77">
        <f>IF(J20=0,"",J20/TrRail_act!J18*100)</f>
        <v>182.34229792875766</v>
      </c>
      <c r="K33" s="77">
        <f>IF(K20=0,"",K20/TrRail_act!K18*100)</f>
        <v>179.30910319104771</v>
      </c>
      <c r="L33" s="77">
        <f>IF(L20=0,"",L20/TrRail_act!L18*100)</f>
        <v>178.05121251424058</v>
      </c>
      <c r="M33" s="77">
        <f>IF(M20=0,"",M20/TrRail_act!M18*100)</f>
        <v>176.71719217496184</v>
      </c>
      <c r="N33" s="77">
        <f>IF(N20=0,"",N20/TrRail_act!N18*100)</f>
        <v>170.60512740967297</v>
      </c>
      <c r="O33" s="77">
        <f>IF(O20=0,"",O20/TrRail_act!O18*100)</f>
        <v>163.91300013848246</v>
      </c>
      <c r="P33" s="77">
        <f>IF(P20=0,"",P20/TrRail_act!P18*100)</f>
        <v>161.71626051783198</v>
      </c>
      <c r="Q33" s="77">
        <f>IF(Q20=0,"",Q20/TrRail_act!Q18*100)</f>
        <v>159.81808960666183</v>
      </c>
    </row>
    <row r="34" spans="1:17" ht="11.45" customHeight="1" x14ac:dyDescent="0.25">
      <c r="A34" s="62" t="s">
        <v>16</v>
      </c>
      <c r="B34" s="77">
        <f>IF(B21=0,"",B21/TrRail_act!B19*100)</f>
        <v>132.27335192559346</v>
      </c>
      <c r="C34" s="77">
        <f>IF(C21=0,"",C21/TrRail_act!C19*100)</f>
        <v>130.82985527739976</v>
      </c>
      <c r="D34" s="77">
        <f>IF(D21=0,"",D21/TrRail_act!D19*100)</f>
        <v>129.61556760147795</v>
      </c>
      <c r="E34" s="77">
        <f>IF(E21=0,"",E21/TrRail_act!E19*100)</f>
        <v>127.37700873560203</v>
      </c>
      <c r="F34" s="77">
        <f>IF(F21=0,"",F21/TrRail_act!F19*100)</f>
        <v>125.14620203099913</v>
      </c>
      <c r="G34" s="77">
        <f>IF(G21=0,"",G21/TrRail_act!G19*100)</f>
        <v>124.06557040009658</v>
      </c>
      <c r="H34" s="77">
        <f>IF(H21=0,"",H21/TrRail_act!H19*100)</f>
        <v>122.39690233854685</v>
      </c>
      <c r="I34" s="77">
        <f>IF(I21=0,"",I21/TrRail_act!I19*100)</f>
        <v>121.40167856433976</v>
      </c>
      <c r="J34" s="77">
        <f>IF(J21=0,"",J21/TrRail_act!J19*100)</f>
        <v>120.88311736160216</v>
      </c>
      <c r="K34" s="77">
        <f>IF(K21=0,"",K21/TrRail_act!K19*100)</f>
        <v>119.81103717330717</v>
      </c>
      <c r="L34" s="77">
        <f>IF(L21=0,"",L21/TrRail_act!L19*100)</f>
        <v>118.03538500108301</v>
      </c>
      <c r="M34" s="77">
        <f>IF(M21=0,"",M21/TrRail_act!M19*100)</f>
        <v>116.9680019927951</v>
      </c>
      <c r="N34" s="77">
        <f>IF(N21=0,"",N21/TrRail_act!N19*100)</f>
        <v>114.46355591811697</v>
      </c>
      <c r="O34" s="77">
        <f>IF(O21=0,"",O21/TrRail_act!O19*100)</f>
        <v>109.93844389623568</v>
      </c>
      <c r="P34" s="77">
        <f>IF(P21=0,"",P21/TrRail_act!P19*100)</f>
        <v>106.90196952928059</v>
      </c>
      <c r="Q34" s="77">
        <f>IF(Q21=0,"",Q21/TrRail_act!Q19*100)</f>
        <v>104.87523703476995</v>
      </c>
    </row>
    <row r="35" spans="1:17" ht="11.45" customHeight="1" x14ac:dyDescent="0.25">
      <c r="A35" s="118" t="s">
        <v>19</v>
      </c>
      <c r="B35" s="122">
        <f>IF(B22=0,"",B22/TrRail_act!B20*100)</f>
        <v>179.6368527478653</v>
      </c>
      <c r="C35" s="122">
        <f>IF(C22=0,"",C22/TrRail_act!C20*100)</f>
        <v>177.71246477628611</v>
      </c>
      <c r="D35" s="122">
        <f>IF(D22=0,"",D22/TrRail_act!D20*100)</f>
        <v>175.90910298706245</v>
      </c>
      <c r="E35" s="122">
        <f>IF(E22=0,"",E22/TrRail_act!E20*100)</f>
        <v>175.20623032833689</v>
      </c>
      <c r="F35" s="122">
        <f>IF(F22=0,"",F22/TrRail_act!F20*100)</f>
        <v>173.66857840336689</v>
      </c>
      <c r="G35" s="122">
        <f>IF(G22=0,"",G22/TrRail_act!G20*100)</f>
        <v>172.70218307055615</v>
      </c>
      <c r="H35" s="122">
        <f>IF(H22=0,"",H22/TrRail_act!H20*100)</f>
        <v>171.83990823891494</v>
      </c>
      <c r="I35" s="122">
        <f>IF(I22=0,"",I22/TrRail_act!I20*100)</f>
        <v>170.389303256039</v>
      </c>
      <c r="J35" s="122">
        <f>IF(J22=0,"",J22/TrRail_act!J20*100)</f>
        <v>169.37661645381647</v>
      </c>
      <c r="K35" s="122">
        <f>IF(K22=0,"",K22/TrRail_act!K20*100)</f>
        <v>168.40829969288578</v>
      </c>
      <c r="L35" s="122">
        <f>IF(L22=0,"",L22/TrRail_act!L20*100)</f>
        <v>167.0342216259175</v>
      </c>
      <c r="M35" s="122">
        <f>IF(M22=0,"",M22/TrRail_act!M20*100)</f>
        <v>165.13955399001799</v>
      </c>
      <c r="N35" s="122">
        <f>IF(N22=0,"",N22/TrRail_act!N20*100)</f>
        <v>163.07687766519999</v>
      </c>
      <c r="O35" s="122">
        <f>IF(O22=0,"",O22/TrRail_act!O20*100)</f>
        <v>161.59785253174908</v>
      </c>
      <c r="P35" s="122">
        <f>IF(P22=0,"",P22/TrRail_act!P20*100)</f>
        <v>160.2318966604193</v>
      </c>
      <c r="Q35" s="122">
        <f>IF(Q22=0,"",Q22/TrRail_act!Q20*100)</f>
        <v>158.28197201108352</v>
      </c>
    </row>
    <row r="36" spans="1:17" ht="11.45" customHeight="1" x14ac:dyDescent="0.25">
      <c r="A36" s="25" t="s">
        <v>18</v>
      </c>
      <c r="B36" s="79">
        <f>IF(B23=0,"",B23/TrRail_act!B21*100)</f>
        <v>205.2967949078309</v>
      </c>
      <c r="C36" s="79">
        <f>IF(C23=0,"",C23/TrRail_act!C21*100)</f>
        <v>203.41245257111763</v>
      </c>
      <c r="D36" s="79">
        <f>IF(D23=0,"",D23/TrRail_act!D21*100)</f>
        <v>202.09102157261927</v>
      </c>
      <c r="E36" s="79">
        <f>IF(E23=0,"",E23/TrRail_act!E21*100)</f>
        <v>198.4288435319063</v>
      </c>
      <c r="F36" s="79">
        <f>IF(F23=0,"",F23/TrRail_act!F21*100)</f>
        <v>193.28754555188172</v>
      </c>
      <c r="G36" s="79">
        <f>IF(G23=0,"",G23/TrRail_act!G21*100)</f>
        <v>191.4559623386599</v>
      </c>
      <c r="H36" s="79">
        <f>IF(H23=0,"",H23/TrRail_act!H21*100)</f>
        <v>189.22210783441378</v>
      </c>
      <c r="I36" s="79">
        <f>IF(I23=0,"",I23/TrRail_act!I21*100)</f>
        <v>187.88648661351132</v>
      </c>
      <c r="J36" s="79">
        <f>IF(J23=0,"",J23/TrRail_act!J21*100)</f>
        <v>186.4537879219429</v>
      </c>
      <c r="K36" s="79">
        <f>IF(K23=0,"",K23/TrRail_act!K21*100)</f>
        <v>182.5872259602985</v>
      </c>
      <c r="L36" s="79">
        <f>IF(L23=0,"",L23/TrRail_act!L21*100)</f>
        <v>181.06518453606114</v>
      </c>
      <c r="M36" s="79">
        <f>IF(M23=0,"",M23/TrRail_act!M21*100)</f>
        <v>179.16063686439654</v>
      </c>
      <c r="N36" s="79">
        <f>IF(N23=0,"",N23/TrRail_act!N21*100)</f>
        <v>172.79418335318869</v>
      </c>
      <c r="O36" s="79">
        <f>IF(O23=0,"",O23/TrRail_act!O21*100)</f>
        <v>167.16680978105518</v>
      </c>
      <c r="P36" s="79">
        <f>IF(P23=0,"",P23/TrRail_act!P21*100)</f>
        <v>164.3719082497224</v>
      </c>
      <c r="Q36" s="79">
        <f>IF(Q23=0,"",Q23/TrRail_act!Q21*100)</f>
        <v>163.54345262241497</v>
      </c>
    </row>
    <row r="37" spans="1:17" ht="11.45" customHeight="1" x14ac:dyDescent="0.25">
      <c r="A37" s="116" t="s">
        <v>17</v>
      </c>
      <c r="B37" s="77">
        <f>IF(B24=0,"",B24/TrRail_act!B22*100)</f>
        <v>351.02828908448475</v>
      </c>
      <c r="C37" s="77">
        <f>IF(C24=0,"",C24/TrRail_act!C22*100)</f>
        <v>349.03897188511309</v>
      </c>
      <c r="D37" s="77">
        <f>IF(D24=0,"",D24/TrRail_act!D22*100)</f>
        <v>346.78278054203486</v>
      </c>
      <c r="E37" s="77">
        <f>IF(E24=0,"",E24/TrRail_act!E22*100)</f>
        <v>344.49491850099554</v>
      </c>
      <c r="F37" s="77">
        <f>IF(F24=0,"",F24/TrRail_act!F22*100)</f>
        <v>340.90296955939039</v>
      </c>
      <c r="G37" s="77">
        <f>IF(G24=0,"",G24/TrRail_act!G22*100)</f>
        <v>337.58396177402051</v>
      </c>
      <c r="H37" s="77">
        <f>IF(H24=0,"",H24/TrRail_act!H22*100)</f>
        <v>335.11151254482428</v>
      </c>
      <c r="I37" s="77">
        <f>IF(I24=0,"",I24/TrRail_act!I22*100)</f>
        <v>331.71168181892637</v>
      </c>
      <c r="J37" s="77">
        <f>IF(J24=0,"",J24/TrRail_act!J22*100)</f>
        <v>328.46303573328584</v>
      </c>
      <c r="K37" s="77">
        <f>IF(K24=0,"",K24/TrRail_act!K22*100)</f>
        <v>325.80006911397749</v>
      </c>
      <c r="L37" s="77">
        <f>IF(L24=0,"",L24/TrRail_act!L22*100)</f>
        <v>323.58088343924027</v>
      </c>
      <c r="M37" s="77">
        <f>IF(M24=0,"",M24/TrRail_act!M22*100)</f>
        <v>321.31016786134523</v>
      </c>
      <c r="N37" s="77">
        <f>IF(N24=0,"",N24/TrRail_act!N22*100)</f>
        <v>317.5338528018795</v>
      </c>
      <c r="O37" s="77">
        <f>IF(O24=0,"",O24/TrRail_act!O22*100)</f>
        <v>313.83290497447194</v>
      </c>
      <c r="P37" s="77">
        <f>IF(P24=0,"",P24/TrRail_act!P22*100)</f>
        <v>310.39799187602574</v>
      </c>
      <c r="Q37" s="77">
        <f>IF(Q24=0,"",Q24/TrRail_act!Q22*100)</f>
        <v>307.70041681609263</v>
      </c>
    </row>
    <row r="38" spans="1:17" ht="11.45" customHeight="1" x14ac:dyDescent="0.25">
      <c r="A38" s="93" t="s">
        <v>16</v>
      </c>
      <c r="B38" s="74">
        <f>IF(B25=0,"",B25/TrRail_act!B23*100)</f>
        <v>179.19907492335315</v>
      </c>
      <c r="C38" s="74">
        <f>IF(C25=0,"",C25/TrRail_act!C23*100)</f>
        <v>177.24347872619333</v>
      </c>
      <c r="D38" s="74">
        <f>IF(D25=0,"",D25/TrRail_act!D23*100)</f>
        <v>175.5984064191241</v>
      </c>
      <c r="E38" s="74">
        <f>IF(E25=0,"",E25/TrRail_act!E23*100)</f>
        <v>172.56568915531653</v>
      </c>
      <c r="F38" s="74">
        <f>IF(F25=0,"",F25/TrRail_act!F23*100)</f>
        <v>169.54347423463832</v>
      </c>
      <c r="G38" s="74">
        <f>IF(G25=0,"",G25/TrRail_act!G23*100)</f>
        <v>168.07947422426898</v>
      </c>
      <c r="H38" s="74">
        <f>IF(H25=0,"",H25/TrRail_act!H23*100)</f>
        <v>165.81882407342033</v>
      </c>
      <c r="I38" s="74">
        <f>IF(I25=0,"",I25/TrRail_act!I23*100)</f>
        <v>164.47053148777567</v>
      </c>
      <c r="J38" s="74">
        <f>IF(J25=0,"",J25/TrRail_act!J23*100)</f>
        <v>163.76800383221286</v>
      </c>
      <c r="K38" s="74">
        <f>IF(K25=0,"",K25/TrRail_act!K23*100)</f>
        <v>162.31558900194389</v>
      </c>
      <c r="L38" s="74">
        <f>IF(L25=0,"",L25/TrRail_act!L23*100)</f>
        <v>159.91000071060614</v>
      </c>
      <c r="M38" s="74">
        <f>IF(M25=0,"",M25/TrRail_act!M23*100)</f>
        <v>158.46394944714606</v>
      </c>
      <c r="N38" s="74">
        <f>IF(N25=0,"",N25/TrRail_act!N23*100)</f>
        <v>155.07101796666015</v>
      </c>
      <c r="O38" s="74">
        <f>IF(O25=0,"",O25/TrRail_act!O23*100)</f>
        <v>148.94056253901041</v>
      </c>
      <c r="P38" s="74">
        <f>IF(P25=0,"",P25/TrRail_act!P23*100)</f>
        <v>144.8268586850935</v>
      </c>
      <c r="Q38" s="74">
        <f>IF(Q25=0,"",Q25/TrRail_act!Q23*100)</f>
        <v>142.08111600263916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10.891128990355483</v>
      </c>
      <c r="C41" s="79">
        <f>IF(C17=0,"",C17/TrRail_act!C4*1000)</f>
        <v>10.700208733353605</v>
      </c>
      <c r="D41" s="79">
        <f>IF(D17=0,"",D17/TrRail_act!D4*1000)</f>
        <v>10.662300011689496</v>
      </c>
      <c r="E41" s="79">
        <f>IF(E17=0,"",E17/TrRail_act!E4*1000)</f>
        <v>11.03702953902123</v>
      </c>
      <c r="F41" s="79">
        <f>IF(F17=0,"",F17/TrRail_act!F4*1000)</f>
        <v>10.784450335849947</v>
      </c>
      <c r="G41" s="79">
        <f>IF(G17=0,"",G17/TrRail_act!G4*1000)</f>
        <v>10.107814017532744</v>
      </c>
      <c r="H41" s="79">
        <f>IF(H17=0,"",H17/TrRail_act!H4*1000)</f>
        <v>9.5761611238844271</v>
      </c>
      <c r="I41" s="79">
        <f>IF(I17=0,"",I17/TrRail_act!I4*1000)</f>
        <v>9.0457430624687856</v>
      </c>
      <c r="J41" s="79">
        <f>IF(J17=0,"",J17/TrRail_act!J4*1000)</f>
        <v>9.0983837038637621</v>
      </c>
      <c r="K41" s="79">
        <f>IF(K17=0,"",K17/TrRail_act!K4*1000)</f>
        <v>9.2261926599896231</v>
      </c>
      <c r="L41" s="79">
        <f>IF(L17=0,"",L17/TrRail_act!L4*1000)</f>
        <v>9.4626512047488252</v>
      </c>
      <c r="M41" s="79">
        <f>IF(M17=0,"",M17/TrRail_act!M4*1000)</f>
        <v>9.0768774258352014</v>
      </c>
      <c r="N41" s="79">
        <f>IF(N17=0,"",N17/TrRail_act!N4*1000)</f>
        <v>8.8105002479533692</v>
      </c>
      <c r="O41" s="79">
        <f>IF(O17=0,"",O17/TrRail_act!O4*1000)</f>
        <v>8.1352159215789346</v>
      </c>
      <c r="P41" s="79">
        <f>IF(P17=0,"",P17/TrRail_act!P4*1000)</f>
        <v>7.5408872101518725</v>
      </c>
      <c r="Q41" s="79">
        <f>IF(Q17=0,"",Q17/TrRail_act!Q4*1000)</f>
        <v>8.8751217360845391</v>
      </c>
    </row>
    <row r="42" spans="1:17" ht="11.45" customHeight="1" x14ac:dyDescent="0.25">
      <c r="A42" s="91" t="s">
        <v>21</v>
      </c>
      <c r="B42" s="123">
        <f>IF(B18=0,"",B18/TrRail_act!B5*1000)</f>
        <v>4.5981905803854257</v>
      </c>
      <c r="C42" s="123">
        <f>IF(C18=0,"",C18/TrRail_act!C5*1000)</f>
        <v>4.5616694204742956</v>
      </c>
      <c r="D42" s="123">
        <f>IF(D18=0,"",D18/TrRail_act!D5*1000)</f>
        <v>4.5237470567137876</v>
      </c>
      <c r="E42" s="123">
        <f>IF(E18=0,"",E18/TrRail_act!E5*1000)</f>
        <v>4.4493189668677635</v>
      </c>
      <c r="F42" s="123">
        <f>IF(F18=0,"",F18/TrRail_act!F5*1000)</f>
        <v>4.3995671585272369</v>
      </c>
      <c r="G42" s="123">
        <f>IF(G18=0,"",G18/TrRail_act!G5*1000)</f>
        <v>4.2919399239572558</v>
      </c>
      <c r="H42" s="123">
        <f>IF(H18=0,"",H18/TrRail_act!H5*1000)</f>
        <v>4.2152573400288258</v>
      </c>
      <c r="I42" s="123">
        <f>IF(I18=0,"",I18/TrRail_act!I5*1000)</f>
        <v>4.2633611787908414</v>
      </c>
      <c r="J42" s="123">
        <f>IF(J18=0,"",J18/TrRail_act!J5*1000)</f>
        <v>4.2304763072095994</v>
      </c>
      <c r="K42" s="123">
        <f>IF(K18=0,"",K18/TrRail_act!K5*1000)</f>
        <v>4.1983674466326377</v>
      </c>
      <c r="L42" s="123">
        <f>IF(L18=0,"",L18/TrRail_act!L5*1000)</f>
        <v>4.0809703314992571</v>
      </c>
      <c r="M42" s="123">
        <f>IF(M18=0,"",M18/TrRail_act!M5*1000)</f>
        <v>4.0022428651454378</v>
      </c>
      <c r="N42" s="123">
        <f>IF(N18=0,"",N18/TrRail_act!N5*1000)</f>
        <v>3.9686050451939807</v>
      </c>
      <c r="O42" s="123">
        <f>IF(O18=0,"",O18/TrRail_act!O5*1000)</f>
        <v>3.8874340079903362</v>
      </c>
      <c r="P42" s="123">
        <f>IF(P18=0,"",P18/TrRail_act!P5*1000)</f>
        <v>3.8221098535871914</v>
      </c>
      <c r="Q42" s="123">
        <f>IF(Q18=0,"",Q18/TrRail_act!Q5*1000)</f>
        <v>3.9427145316408172</v>
      </c>
    </row>
    <row r="43" spans="1:17" ht="11.45" customHeight="1" x14ac:dyDescent="0.25">
      <c r="A43" s="19" t="s">
        <v>20</v>
      </c>
      <c r="B43" s="76">
        <f>IF(B19=0,"",B19/TrRail_act!B6*1000)</f>
        <v>11.212729360591368</v>
      </c>
      <c r="C43" s="76">
        <f>IF(C19=0,"",C19/TrRail_act!C6*1000)</f>
        <v>11.050538917859173</v>
      </c>
      <c r="D43" s="76">
        <f>IF(D19=0,"",D19/TrRail_act!D6*1000)</f>
        <v>11.009543582967908</v>
      </c>
      <c r="E43" s="76">
        <f>IF(E19=0,"",E19/TrRail_act!E6*1000)</f>
        <v>11.608294900965722</v>
      </c>
      <c r="F43" s="76">
        <f>IF(F19=0,"",F19/TrRail_act!F6*1000)</f>
        <v>11.325058154955439</v>
      </c>
      <c r="G43" s="76">
        <f>IF(G19=0,"",G19/TrRail_act!G6*1000)</f>
        <v>10.586802871804361</v>
      </c>
      <c r="H43" s="76">
        <f>IF(H19=0,"",H19/TrRail_act!H6*1000)</f>
        <v>10.012562395266674</v>
      </c>
      <c r="I43" s="76">
        <f>IF(I19=0,"",I19/TrRail_act!I6*1000)</f>
        <v>9.4309101929386134</v>
      </c>
      <c r="J43" s="76">
        <f>IF(J19=0,"",J19/TrRail_act!J6*1000)</f>
        <v>9.5159211311417486</v>
      </c>
      <c r="K43" s="76">
        <f>IF(K19=0,"",K19/TrRail_act!K6*1000)</f>
        <v>9.6689604751744067</v>
      </c>
      <c r="L43" s="76">
        <f>IF(L19=0,"",L19/TrRail_act!L6*1000)</f>
        <v>9.7977715501753071</v>
      </c>
      <c r="M43" s="76">
        <f>IF(M19=0,"",M19/TrRail_act!M6*1000)</f>
        <v>9.3956474794014344</v>
      </c>
      <c r="N43" s="76">
        <f>IF(N19=0,"",N19/TrRail_act!N6*1000)</f>
        <v>9.0918118448988565</v>
      </c>
      <c r="O43" s="76">
        <f>IF(O19=0,"",O19/TrRail_act!O6*1000)</f>
        <v>8.3757688965067825</v>
      </c>
      <c r="P43" s="76">
        <f>IF(P19=0,"",P19/TrRail_act!P6*1000)</f>
        <v>7.7246388530566881</v>
      </c>
      <c r="Q43" s="76">
        <f>IF(Q19=0,"",Q19/TrRail_act!Q6*1000)</f>
        <v>9.3342097539549673</v>
      </c>
    </row>
    <row r="44" spans="1:17" ht="11.45" customHeight="1" x14ac:dyDescent="0.25">
      <c r="A44" s="62" t="s">
        <v>17</v>
      </c>
      <c r="B44" s="77">
        <f>IF(B20=0,"",B20/TrRail_act!B7*1000)</f>
        <v>17.467275014872456</v>
      </c>
      <c r="C44" s="77">
        <f>IF(C20=0,"",C20/TrRail_act!C7*1000)</f>
        <v>17.232906424941831</v>
      </c>
      <c r="D44" s="77">
        <f>IF(D20=0,"",D20/TrRail_act!D7*1000)</f>
        <v>17.154010609283699</v>
      </c>
      <c r="E44" s="77">
        <f>IF(E20=0,"",E20/TrRail_act!E7*1000)</f>
        <v>18.120828590194353</v>
      </c>
      <c r="F44" s="77">
        <f>IF(F20=0,"",F20/TrRail_act!F7*1000)</f>
        <v>17.712447728649167</v>
      </c>
      <c r="G44" s="77">
        <f>IF(G20=0,"",G20/TrRail_act!G7*1000)</f>
        <v>16.591056594341264</v>
      </c>
      <c r="H44" s="77">
        <f>IF(H20=0,"",H20/TrRail_act!H7*1000)</f>
        <v>15.680852726657541</v>
      </c>
      <c r="I44" s="77">
        <f>IF(I20=0,"",I20/TrRail_act!I7*1000)</f>
        <v>14.783249692205917</v>
      </c>
      <c r="J44" s="77">
        <f>IF(J20=0,"",J20/TrRail_act!J7*1000)</f>
        <v>14.905774154132024</v>
      </c>
      <c r="K44" s="77">
        <f>IF(K20=0,"",K20/TrRail_act!K7*1000)</f>
        <v>15.179926847892057</v>
      </c>
      <c r="L44" s="77">
        <f>IF(L20=0,"",L20/TrRail_act!L7*1000)</f>
        <v>15.20075570716252</v>
      </c>
      <c r="M44" s="77">
        <f>IF(M20=0,"",M20/TrRail_act!M7*1000)</f>
        <v>14.613425231728359</v>
      </c>
      <c r="N44" s="77">
        <f>IF(N20=0,"",N20/TrRail_act!N7*1000)</f>
        <v>14.128441331342792</v>
      </c>
      <c r="O44" s="77">
        <f>IF(O20=0,"",O20/TrRail_act!O7*1000)</f>
        <v>13.007925851210178</v>
      </c>
      <c r="P44" s="77">
        <f>IF(P20=0,"",P20/TrRail_act!P7*1000)</f>
        <v>12.342484931989461</v>
      </c>
      <c r="Q44" s="77">
        <f>IF(Q20=0,"",Q20/TrRail_act!Q7*1000)</f>
        <v>14.57853848159063</v>
      </c>
    </row>
    <row r="45" spans="1:17" ht="11.45" customHeight="1" x14ac:dyDescent="0.25">
      <c r="A45" s="62" t="s">
        <v>16</v>
      </c>
      <c r="B45" s="77">
        <f>IF(B21=0,"",B21/TrRail_act!B8*1000)</f>
        <v>10.244708777524343</v>
      </c>
      <c r="C45" s="77">
        <f>IF(C21=0,"",C21/TrRail_act!C8*1000)</f>
        <v>10.112176422976892</v>
      </c>
      <c r="D45" s="77">
        <f>IF(D21=0,"",D21/TrRail_act!D8*1000)</f>
        <v>10.090309992960171</v>
      </c>
      <c r="E45" s="77">
        <f>IF(E21=0,"",E21/TrRail_act!E8*1000)</f>
        <v>10.632951480945104</v>
      </c>
      <c r="F45" s="77">
        <f>IF(F21=0,"",F21/TrRail_act!F8*1000)</f>
        <v>10.378755772318529</v>
      </c>
      <c r="G45" s="77">
        <f>IF(G21=0,"",G21/TrRail_act!G8*1000)</f>
        <v>9.7013398695878177</v>
      </c>
      <c r="H45" s="77">
        <f>IF(H21=0,"",H21/TrRail_act!H8*1000)</f>
        <v>9.1732860220789334</v>
      </c>
      <c r="I45" s="77">
        <f>IF(I21=0,"",I21/TrRail_act!I8*1000)</f>
        <v>8.6266363661559353</v>
      </c>
      <c r="J45" s="77">
        <f>IF(J21=0,"",J21/TrRail_act!J8*1000)</f>
        <v>8.7195419325853258</v>
      </c>
      <c r="K45" s="77">
        <f>IF(K21=0,"",K21/TrRail_act!K8*1000)</f>
        <v>8.9467771982092366</v>
      </c>
      <c r="L45" s="77">
        <f>IF(L21=0,"",L21/TrRail_act!L8*1000)</f>
        <v>9.0693251912168371</v>
      </c>
      <c r="M45" s="77">
        <f>IF(M21=0,"",M21/TrRail_act!M8*1000)</f>
        <v>8.7052811191150905</v>
      </c>
      <c r="N45" s="77">
        <f>IF(N21=0,"",N21/TrRail_act!N8*1000)</f>
        <v>8.5312352156589952</v>
      </c>
      <c r="O45" s="77">
        <f>IF(O21=0,"",O21/TrRail_act!O8*1000)</f>
        <v>7.8521167489602233</v>
      </c>
      <c r="P45" s="77">
        <f>IF(P21=0,"",P21/TrRail_act!P8*1000)</f>
        <v>7.1832231798596657</v>
      </c>
      <c r="Q45" s="77">
        <f>IF(Q21=0,"",Q21/TrRail_act!Q8*1000)</f>
        <v>8.610007254974974</v>
      </c>
    </row>
    <row r="46" spans="1:17" ht="11.45" customHeight="1" x14ac:dyDescent="0.25">
      <c r="A46" s="118" t="s">
        <v>19</v>
      </c>
      <c r="B46" s="122">
        <f>IF(B22=0,"",B22/TrRail_act!B9*1000)</f>
        <v>6.7406804517953329</v>
      </c>
      <c r="C46" s="122">
        <f>IF(C22=0,"",C22/TrRail_act!C9*1000)</f>
        <v>6.6590982765213287</v>
      </c>
      <c r="D46" s="122">
        <f>IF(D22=0,"",D22/TrRail_act!D9*1000)</f>
        <v>6.5901935844762276</v>
      </c>
      <c r="E46" s="122">
        <f>IF(E22=0,"",E22/TrRail_act!E9*1000)</f>
        <v>6.5067282676666114</v>
      </c>
      <c r="F46" s="122">
        <f>IF(F22=0,"",F22/TrRail_act!F9*1000)</f>
        <v>6.454135659265539</v>
      </c>
      <c r="G46" s="122">
        <f>IF(G22=0,"",G22/TrRail_act!G9*1000)</f>
        <v>6.3406421921197369</v>
      </c>
      <c r="H46" s="122">
        <f>IF(H22=0,"",H22/TrRail_act!H9*1000)</f>
        <v>6.2428529409974507</v>
      </c>
      <c r="I46" s="122">
        <f>IF(I22=0,"",I22/TrRail_act!I9*1000)</f>
        <v>6.3235022445931426</v>
      </c>
      <c r="J46" s="122">
        <f>IF(J22=0,"",J22/TrRail_act!J9*1000)</f>
        <v>6.2792233828857453</v>
      </c>
      <c r="K46" s="122">
        <f>IF(K22=0,"",K22/TrRail_act!K9*1000)</f>
        <v>6.2391082146257766</v>
      </c>
      <c r="L46" s="122">
        <f>IF(L22=0,"",L22/TrRail_act!L9*1000)</f>
        <v>6.0504674501801956</v>
      </c>
      <c r="M46" s="122">
        <f>IF(M22=0,"",M22/TrRail_act!M9*1000)</f>
        <v>5.9338543086677182</v>
      </c>
      <c r="N46" s="122">
        <f>IF(N22=0,"",N22/TrRail_act!N9*1000)</f>
        <v>5.8585705471934171</v>
      </c>
      <c r="O46" s="122">
        <f>IF(O22=0,"",O22/TrRail_act!O9*1000)</f>
        <v>5.7439342669798856</v>
      </c>
      <c r="P46" s="122">
        <f>IF(P22=0,"",P22/TrRail_act!P9*1000)</f>
        <v>5.6464050237616359</v>
      </c>
      <c r="Q46" s="122">
        <f>IF(Q22=0,"",Q22/TrRail_act!Q9*1000)</f>
        <v>5.7957398554400017</v>
      </c>
    </row>
    <row r="47" spans="1:17" ht="11.45" customHeight="1" x14ac:dyDescent="0.25">
      <c r="A47" s="25" t="s">
        <v>36</v>
      </c>
      <c r="B47" s="79">
        <f>IF(B23=0,"",B23/TrRail_act!B10*1000)</f>
        <v>2.2527788441266576</v>
      </c>
      <c r="C47" s="79">
        <f>IF(C23=0,"",C23/TrRail_act!C10*1000)</f>
        <v>2.1835774872797735</v>
      </c>
      <c r="D47" s="79">
        <f>IF(D23=0,"",D23/TrRail_act!D10*1000)</f>
        <v>2.1082826422451704</v>
      </c>
      <c r="E47" s="79">
        <f>IF(E23=0,"",E23/TrRail_act!E10*1000)</f>
        <v>2.0996500850486397</v>
      </c>
      <c r="F47" s="79">
        <f>IF(F23=0,"",F23/TrRail_act!F10*1000)</f>
        <v>2.1209980099686279</v>
      </c>
      <c r="G47" s="79">
        <f>IF(G23=0,"",G23/TrRail_act!G10*1000)</f>
        <v>1.968829962242187</v>
      </c>
      <c r="H47" s="79">
        <f>IF(H23=0,"",H23/TrRail_act!H10*1000)</f>
        <v>1.967553381172952</v>
      </c>
      <c r="I47" s="79">
        <f>IF(I23=0,"",I23/TrRail_act!I10*1000)</f>
        <v>2.0839155557705844</v>
      </c>
      <c r="J47" s="79">
        <f>IF(J23=0,"",J23/TrRail_act!J10*1000)</f>
        <v>2.3622146883114925</v>
      </c>
      <c r="K47" s="79">
        <f>IF(K23=0,"",K23/TrRail_act!K10*1000)</f>
        <v>2.648434289003319</v>
      </c>
      <c r="L47" s="79">
        <f>IF(L23=0,"",L23/TrRail_act!L10*1000)</f>
        <v>2.6654017544700848</v>
      </c>
      <c r="M47" s="79">
        <f>IF(M23=0,"",M23/TrRail_act!M10*1000)</f>
        <v>2.2702669600784775</v>
      </c>
      <c r="N47" s="79">
        <f>IF(N23=0,"",N23/TrRail_act!N10*1000)</f>
        <v>2.1940960296495517</v>
      </c>
      <c r="O47" s="79">
        <f>IF(O23=0,"",O23/TrRail_act!O10*1000)</f>
        <v>2.1527058574470535</v>
      </c>
      <c r="P47" s="79">
        <f>IF(P23=0,"",P23/TrRail_act!P10*1000)</f>
        <v>2.0543157928438314</v>
      </c>
      <c r="Q47" s="79">
        <f>IF(Q23=0,"",Q23/TrRail_act!Q10*1000)</f>
        <v>2.050477574055825</v>
      </c>
    </row>
    <row r="48" spans="1:17" ht="11.45" customHeight="1" x14ac:dyDescent="0.25">
      <c r="A48" s="116" t="s">
        <v>17</v>
      </c>
      <c r="B48" s="77">
        <f>IF(B24=0,"",B24/TrRail_act!B11*1000)</f>
        <v>3.6896236969093028</v>
      </c>
      <c r="C48" s="77">
        <f>IF(C24=0,"",C24/TrRail_act!C11*1000)</f>
        <v>3.6677159618161923</v>
      </c>
      <c r="D48" s="77">
        <f>IF(D24=0,"",D24/TrRail_act!D11*1000)</f>
        <v>3.6433563314833148</v>
      </c>
      <c r="E48" s="77">
        <f>IF(E24=0,"",E24/TrRail_act!E11*1000)</f>
        <v>3.6186065710610409</v>
      </c>
      <c r="F48" s="77">
        <f>IF(F24=0,"",F24/TrRail_act!F11*1000)</f>
        <v>3.4478700547152079</v>
      </c>
      <c r="G48" s="77">
        <f>IF(G24=0,"",G24/TrRail_act!G11*1000)</f>
        <v>3.1994615660214998</v>
      </c>
      <c r="H48" s="77">
        <f>IF(H24=0,"",H24/TrRail_act!H11*1000)</f>
        <v>3.2115445079012459</v>
      </c>
      <c r="I48" s="77">
        <f>IF(I24=0,"",I24/TrRail_act!I11*1000)</f>
        <v>3.3914949062180657</v>
      </c>
      <c r="J48" s="77">
        <f>IF(J24=0,"",J24/TrRail_act!J11*1000)</f>
        <v>3.8351583523819364</v>
      </c>
      <c r="K48" s="77">
        <f>IF(K24=0,"",K24/TrRail_act!K11*1000)</f>
        <v>4.3493996972583879</v>
      </c>
      <c r="L48" s="77">
        <f>IF(L24=0,"",L24/TrRail_act!L11*1000)</f>
        <v>4.3862701685613912</v>
      </c>
      <c r="M48" s="77">
        <f>IF(M24=0,"",M24/TrRail_act!M11*1000)</f>
        <v>3.7484431839629102</v>
      </c>
      <c r="N48" s="77">
        <f>IF(N24=0,"",N24/TrRail_act!N11*1000)</f>
        <v>3.7054072623710574</v>
      </c>
      <c r="O48" s="77">
        <f>IF(O24=0,"",O24/TrRail_act!O11*1000)</f>
        <v>3.7146212034956423</v>
      </c>
      <c r="P48" s="77">
        <f>IF(P24=0,"",P24/TrRail_act!P11*1000)</f>
        <v>3.5683092465957733</v>
      </c>
      <c r="Q48" s="77">
        <f>IF(Q24=0,"",Q24/TrRail_act!Q11*1000)</f>
        <v>3.5526224757615532</v>
      </c>
    </row>
    <row r="49" spans="1:17" ht="11.45" customHeight="1" x14ac:dyDescent="0.25">
      <c r="A49" s="93" t="s">
        <v>16</v>
      </c>
      <c r="B49" s="74">
        <f>IF(B25=0,"",B25/TrRail_act!B12*1000)</f>
        <v>1.9820152355762735</v>
      </c>
      <c r="C49" s="74">
        <f>IF(C25=0,"",C25/TrRail_act!C12*1000)</f>
        <v>1.9100652228764825</v>
      </c>
      <c r="D49" s="74">
        <f>IF(D25=0,"",D25/TrRail_act!D12*1000)</f>
        <v>1.8295488753733482</v>
      </c>
      <c r="E49" s="74">
        <f>IF(E25=0,"",E25/TrRail_act!E12*1000)</f>
        <v>1.8283642113877483</v>
      </c>
      <c r="F49" s="74">
        <f>IF(F25=0,"",F25/TrRail_act!F12*1000)</f>
        <v>1.886226615730797</v>
      </c>
      <c r="G49" s="74">
        <f>IF(G25=0,"",G25/TrRail_act!G12*1000)</f>
        <v>1.7522757790116628</v>
      </c>
      <c r="H49" s="74">
        <f>IF(H25=0,"",H25/TrRail_act!H12*1000)</f>
        <v>1.748038981672541</v>
      </c>
      <c r="I49" s="74">
        <f>IF(I25=0,"",I25/TrRail_act!I12*1000)</f>
        <v>1.849742111509614</v>
      </c>
      <c r="J49" s="74">
        <f>IF(J25=0,"",J25/TrRail_act!J12*1000)</f>
        <v>2.1033838677848462</v>
      </c>
      <c r="K49" s="74">
        <f>IF(K25=0,"",K25/TrRail_act!K12*1000)</f>
        <v>2.3835873121323172</v>
      </c>
      <c r="L49" s="74">
        <f>IF(L25=0,"",L25/TrRail_act!L12*1000)</f>
        <v>2.3844094377521996</v>
      </c>
      <c r="M49" s="74">
        <f>IF(M25=0,"",M25/TrRail_act!M12*1000)</f>
        <v>2.0335255080127306</v>
      </c>
      <c r="N49" s="74">
        <f>IF(N25=0,"",N25/TrRail_act!N12*1000)</f>
        <v>1.9905323422853884</v>
      </c>
      <c r="O49" s="74">
        <f>IF(O25=0,"",O25/TrRail_act!O12*1000)</f>
        <v>1.9391961110141664</v>
      </c>
      <c r="P49" s="74">
        <f>IF(P25=0,"",P25/TrRail_act!P12*1000)</f>
        <v>1.8314091449684058</v>
      </c>
      <c r="Q49" s="74">
        <f>IF(Q25=0,"",Q25/TrRail_act!Q12*1000)</f>
        <v>1.8044714675617166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332373.46758132137</v>
      </c>
      <c r="C52" s="40">
        <f>IF(C17=0,"",1000000*C17/TrRail_act!C37)</f>
        <v>318822.25661483785</v>
      </c>
      <c r="D52" s="40">
        <f>IF(D17=0,"",1000000*D17/TrRail_act!D37)</f>
        <v>314433.37405839335</v>
      </c>
      <c r="E52" s="40">
        <f>IF(E17=0,"",1000000*E17/TrRail_act!E37)</f>
        <v>314547.73794087482</v>
      </c>
      <c r="F52" s="40">
        <f>IF(F17=0,"",1000000*F17/TrRail_act!F37)</f>
        <v>315686.28358092782</v>
      </c>
      <c r="G52" s="40">
        <f>IF(G17=0,"",1000000*G17/TrRail_act!G37)</f>
        <v>306988.04778192576</v>
      </c>
      <c r="H52" s="40">
        <f>IF(H17=0,"",1000000*H17/TrRail_act!H37)</f>
        <v>303145.06512023421</v>
      </c>
      <c r="I52" s="40">
        <f>IF(I17=0,"",1000000*I17/TrRail_act!I37)</f>
        <v>291095.85592022457</v>
      </c>
      <c r="J52" s="40">
        <f>IF(J17=0,"",1000000*J17/TrRail_act!J37)</f>
        <v>291697.46520416904</v>
      </c>
      <c r="K52" s="40">
        <f>IF(K17=0,"",1000000*K17/TrRail_act!K37)</f>
        <v>287516.03883848415</v>
      </c>
      <c r="L52" s="40">
        <f>IF(L17=0,"",1000000*L17/TrRail_act!L37)</f>
        <v>289404.30726902088</v>
      </c>
      <c r="M52" s="40">
        <f>IF(M17=0,"",1000000*M17/TrRail_act!M37)</f>
        <v>281167.42857541773</v>
      </c>
      <c r="N52" s="40">
        <f>IF(N17=0,"",1000000*N17/TrRail_act!N37)</f>
        <v>272029.76348358841</v>
      </c>
      <c r="O52" s="40">
        <f>IF(O17=0,"",1000000*O17/TrRail_act!O37)</f>
        <v>264279.09122755134</v>
      </c>
      <c r="P52" s="40">
        <f>IF(P17=0,"",1000000*P17/TrRail_act!P37)</f>
        <v>255340.34802003039</v>
      </c>
      <c r="Q52" s="40">
        <f>IF(Q17=0,"",1000000*Q17/TrRail_act!Q37)</f>
        <v>263106.63220991392</v>
      </c>
    </row>
    <row r="53" spans="1:17" ht="11.45" customHeight="1" x14ac:dyDescent="0.25">
      <c r="A53" s="91" t="s">
        <v>21</v>
      </c>
      <c r="B53" s="121">
        <f>IF(B18=0,"",1000000*B18/TrRail_act!B38)</f>
        <v>41028.269118332202</v>
      </c>
      <c r="C53" s="121">
        <f>IF(C18=0,"",1000000*C18/TrRail_act!C38)</f>
        <v>40829.685016656833</v>
      </c>
      <c r="D53" s="121">
        <f>IF(D18=0,"",1000000*D18/TrRail_act!D38)</f>
        <v>38982.484205931956</v>
      </c>
      <c r="E53" s="121">
        <f>IF(E18=0,"",1000000*E18/TrRail_act!E38)</f>
        <v>39676.867607577202</v>
      </c>
      <c r="F53" s="121">
        <f>IF(F18=0,"",1000000*F18/TrRail_act!F38)</f>
        <v>39747.054823512117</v>
      </c>
      <c r="G53" s="121">
        <f>IF(G18=0,"",1000000*G18/TrRail_act!G38)</f>
        <v>39067.457125975634</v>
      </c>
      <c r="H53" s="121">
        <f>IF(H18=0,"",1000000*H18/TrRail_act!H38)</f>
        <v>38810.294880360532</v>
      </c>
      <c r="I53" s="121">
        <f>IF(I18=0,"",1000000*I18/TrRail_act!I38)</f>
        <v>38514.918278556237</v>
      </c>
      <c r="J53" s="121">
        <f>IF(J18=0,"",1000000*J18/TrRail_act!J38)</f>
        <v>38158.58489968178</v>
      </c>
      <c r="K53" s="121">
        <f>IF(K18=0,"",1000000*K18/TrRail_act!K38)</f>
        <v>37643.627558114917</v>
      </c>
      <c r="L53" s="121">
        <f>IF(L18=0,"",1000000*L18/TrRail_act!L38)</f>
        <v>37673.976650838435</v>
      </c>
      <c r="M53" s="121">
        <f>IF(M18=0,"",1000000*M18/TrRail_act!M38)</f>
        <v>37294.343139673278</v>
      </c>
      <c r="N53" s="121">
        <f>IF(N18=0,"",1000000*N18/TrRail_act!N38)</f>
        <v>33738.536477908659</v>
      </c>
      <c r="O53" s="121">
        <f>IF(O18=0,"",1000000*O18/TrRail_act!O38)</f>
        <v>34564.130024148857</v>
      </c>
      <c r="P53" s="121">
        <f>IF(P18=0,"",1000000*P18/TrRail_act!P38)</f>
        <v>33794.680949523994</v>
      </c>
      <c r="Q53" s="121">
        <f>IF(Q18=0,"",1000000*Q18/TrRail_act!Q38)</f>
        <v>36132.837349344569</v>
      </c>
    </row>
    <row r="54" spans="1:17" ht="11.45" customHeight="1" x14ac:dyDescent="0.25">
      <c r="A54" s="19" t="s">
        <v>20</v>
      </c>
      <c r="B54" s="38">
        <f>IF(B19=0,"",1000000*B19/TrRail_act!B39)</f>
        <v>382599.88366866636</v>
      </c>
      <c r="C54" s="38">
        <f>IF(C19=0,"",1000000*C19/TrRail_act!C39)</f>
        <v>366655.84853392083</v>
      </c>
      <c r="D54" s="38">
        <f>IF(D19=0,"",1000000*D19/TrRail_act!D39)</f>
        <v>361940.35111614683</v>
      </c>
      <c r="E54" s="38">
        <f>IF(E19=0,"",1000000*E19/TrRail_act!E39)</f>
        <v>357161.63354569918</v>
      </c>
      <c r="F54" s="38">
        <f>IF(F19=0,"",1000000*F19/TrRail_act!F39)</f>
        <v>360217.46397805453</v>
      </c>
      <c r="G54" s="38">
        <f>IF(G19=0,"",1000000*G19/TrRail_act!G39)</f>
        <v>350454.66897831089</v>
      </c>
      <c r="H54" s="38">
        <f>IF(H19=0,"",1000000*H19/TrRail_act!H39)</f>
        <v>347254.90998320765</v>
      </c>
      <c r="I54" s="38">
        <f>IF(I19=0,"",1000000*I19/TrRail_act!I39)</f>
        <v>333899.38596436032</v>
      </c>
      <c r="J54" s="38">
        <f>IF(J19=0,"",1000000*J19/TrRail_act!J39)</f>
        <v>335845.8276523368</v>
      </c>
      <c r="K54" s="38">
        <f>IF(K19=0,"",1000000*K19/TrRail_act!K39)</f>
        <v>329147.0882458057</v>
      </c>
      <c r="L54" s="38">
        <f>IF(L19=0,"",1000000*L19/TrRail_act!L39)</f>
        <v>337738.53590490192</v>
      </c>
      <c r="M54" s="38">
        <f>IF(M19=0,"",1000000*M19/TrRail_act!M39)</f>
        <v>328302.84803914599</v>
      </c>
      <c r="N54" s="38">
        <f>IF(N19=0,"",1000000*N19/TrRail_act!N39)</f>
        <v>317249.6825159007</v>
      </c>
      <c r="O54" s="38">
        <f>IF(O19=0,"",1000000*O19/TrRail_act!O39)</f>
        <v>306498.99854190642</v>
      </c>
      <c r="P54" s="38">
        <f>IF(P19=0,"",1000000*P19/TrRail_act!P39)</f>
        <v>297297.05482562672</v>
      </c>
      <c r="Q54" s="38">
        <f>IF(Q19=0,"",1000000*Q19/TrRail_act!Q39)</f>
        <v>299256.03220875602</v>
      </c>
    </row>
    <row r="55" spans="1:17" ht="11.45" customHeight="1" x14ac:dyDescent="0.25">
      <c r="A55" s="62" t="s">
        <v>17</v>
      </c>
      <c r="B55" s="42">
        <f>IF(B20=0,"",1000000*B20/TrRail_act!B40)</f>
        <v>532342.04899685935</v>
      </c>
      <c r="C55" s="42">
        <f>IF(C20=0,"",1000000*C20/TrRail_act!C40)</f>
        <v>507866.83631256258</v>
      </c>
      <c r="D55" s="42">
        <f>IF(D20=0,"",1000000*D20/TrRail_act!D40)</f>
        <v>491357.7569428361</v>
      </c>
      <c r="E55" s="42">
        <f>IF(E20=0,"",1000000*E20/TrRail_act!E40)</f>
        <v>486232.65561354195</v>
      </c>
      <c r="F55" s="42">
        <f>IF(F20=0,"",1000000*F20/TrRail_act!F40)</f>
        <v>494673.17492005025</v>
      </c>
      <c r="G55" s="42">
        <f>IF(G20=0,"",1000000*G20/TrRail_act!G40)</f>
        <v>481960.65409437858</v>
      </c>
      <c r="H55" s="42">
        <f>IF(H20=0,"",1000000*H20/TrRail_act!H40)</f>
        <v>478917.4566043868</v>
      </c>
      <c r="I55" s="42">
        <f>IF(I20=0,"",1000000*I20/TrRail_act!I40)</f>
        <v>468471.96354906814</v>
      </c>
      <c r="J55" s="42">
        <f>IF(J20=0,"",1000000*J20/TrRail_act!J40)</f>
        <v>464009.60738233267</v>
      </c>
      <c r="K55" s="42">
        <f>IF(K20=0,"",1000000*K20/TrRail_act!K40)</f>
        <v>423741.35623145528</v>
      </c>
      <c r="L55" s="42">
        <f>IF(L20=0,"",1000000*L20/TrRail_act!L40)</f>
        <v>465202.00336632953</v>
      </c>
      <c r="M55" s="42">
        <f>IF(M20=0,"",1000000*M20/TrRail_act!M40)</f>
        <v>454665.81998248218</v>
      </c>
      <c r="N55" s="42">
        <f>IF(N20=0,"",1000000*N20/TrRail_act!N40)</f>
        <v>376909.77552422642</v>
      </c>
      <c r="O55" s="42">
        <f>IF(O20=0,"",1000000*O20/TrRail_act!O40)</f>
        <v>376801.76910949923</v>
      </c>
      <c r="P55" s="42">
        <f>IF(P20=0,"",1000000*P20/TrRail_act!P40)</f>
        <v>390802.59427829366</v>
      </c>
      <c r="Q55" s="42">
        <f>IF(Q20=0,"",1000000*Q20/TrRail_act!Q40)</f>
        <v>433108.58319917828</v>
      </c>
    </row>
    <row r="56" spans="1:17" ht="11.45" customHeight="1" x14ac:dyDescent="0.25">
      <c r="A56" s="62" t="s">
        <v>16</v>
      </c>
      <c r="B56" s="42">
        <f>IF(B21=0,"",1000000*B21/TrRail_act!B41)</f>
        <v>356162.64620382676</v>
      </c>
      <c r="C56" s="42">
        <f>IF(C21=0,"",1000000*C21/TrRail_act!C41)</f>
        <v>342055.30608140019</v>
      </c>
      <c r="D56" s="42">
        <f>IF(D21=0,"",1000000*D21/TrRail_act!D41)</f>
        <v>339216.8559915704</v>
      </c>
      <c r="E56" s="42">
        <f>IF(E21=0,"",1000000*E21/TrRail_act!E41)</f>
        <v>334498.95751732623</v>
      </c>
      <c r="F56" s="42">
        <f>IF(F21=0,"",1000000*F21/TrRail_act!F41)</f>
        <v>337054.16518858558</v>
      </c>
      <c r="G56" s="42">
        <f>IF(G21=0,"",1000000*G21/TrRail_act!G41)</f>
        <v>327890.6393605406</v>
      </c>
      <c r="H56" s="42">
        <f>IF(H21=0,"",1000000*H21/TrRail_act!H41)</f>
        <v>324664.01726536459</v>
      </c>
      <c r="I56" s="42">
        <f>IF(I21=0,"",1000000*I21/TrRail_act!I41)</f>
        <v>310901.66910075204</v>
      </c>
      <c r="J56" s="42">
        <f>IF(J21=0,"",1000000*J21/TrRail_act!J41)</f>
        <v>313943.33926056186</v>
      </c>
      <c r="K56" s="42">
        <f>IF(K21=0,"",1000000*K21/TrRail_act!K41)</f>
        <v>313582.47017163632</v>
      </c>
      <c r="L56" s="42">
        <f>IF(L21=0,"",1000000*L21/TrRail_act!L41)</f>
        <v>318046.57506355568</v>
      </c>
      <c r="M56" s="42">
        <f>IF(M21=0,"",1000000*M21/TrRail_act!M41)</f>
        <v>309215.23283927434</v>
      </c>
      <c r="N56" s="42">
        <f>IF(N21=0,"",1000000*N21/TrRail_act!N41)</f>
        <v>308256.04363892629</v>
      </c>
      <c r="O56" s="42">
        <f>IF(O21=0,"",1000000*O21/TrRail_act!O41)</f>
        <v>296151.06264937308</v>
      </c>
      <c r="P56" s="42">
        <f>IF(P21=0,"",1000000*P21/TrRail_act!P41)</f>
        <v>283626.044035114</v>
      </c>
      <c r="Q56" s="42">
        <f>IF(Q21=0,"",1000000*Q21/TrRail_act!Q41)</f>
        <v>279088.51615551166</v>
      </c>
    </row>
    <row r="57" spans="1:17" ht="11.45" customHeight="1" x14ac:dyDescent="0.25">
      <c r="A57" s="118" t="s">
        <v>19</v>
      </c>
      <c r="B57" s="120">
        <f>IF(B22=0,"",1000000*B22/TrRail_act!B42)</f>
        <v>761696.89105287264</v>
      </c>
      <c r="C57" s="120">
        <f>IF(C22=0,"",1000000*C22/TrRail_act!C42)</f>
        <v>847925.18054371595</v>
      </c>
      <c r="D57" s="120">
        <f>IF(D22=0,"",1000000*D22/TrRail_act!D42)</f>
        <v>883085.9403198146</v>
      </c>
      <c r="E57" s="120">
        <f>IF(E22=0,"",1000000*E22/TrRail_act!E42)</f>
        <v>960103.90438458452</v>
      </c>
      <c r="F57" s="120">
        <f>IF(F22=0,"",1000000*F22/TrRail_act!F42)</f>
        <v>942303.80625276873</v>
      </c>
      <c r="G57" s="120">
        <f>IF(G22=0,"",1000000*G22/TrRail_act!G42)</f>
        <v>968004.70799694641</v>
      </c>
      <c r="H57" s="120">
        <f>IF(H22=0,"",1000000*H22/TrRail_act!H42)</f>
        <v>915202.24115022644</v>
      </c>
      <c r="I57" s="120">
        <f>IF(I22=0,"",1000000*I22/TrRail_act!I42)</f>
        <v>919782.14466809342</v>
      </c>
      <c r="J57" s="120">
        <f>IF(J22=0,"",1000000*J22/TrRail_act!J42)</f>
        <v>989833.94053853478</v>
      </c>
      <c r="K57" s="120">
        <f>IF(K22=0,"",1000000*K22/TrRail_act!K42)</f>
        <v>951464.00273043092</v>
      </c>
      <c r="L57" s="120">
        <f>IF(L22=0,"",1000000*L22/TrRail_act!L42)</f>
        <v>287397.20388355927</v>
      </c>
      <c r="M57" s="120">
        <f>IF(M22=0,"",1000000*M22/TrRail_act!M42)</f>
        <v>301637.59402394231</v>
      </c>
      <c r="N57" s="120">
        <f>IF(N22=0,"",1000000*N22/TrRail_act!N42)</f>
        <v>316362.80954844452</v>
      </c>
      <c r="O57" s="120">
        <f>IF(O22=0,"",1000000*O22/TrRail_act!O42)</f>
        <v>347508.02315228304</v>
      </c>
      <c r="P57" s="120">
        <f>IF(P22=0,"",1000000*P22/TrRail_act!P42)</f>
        <v>227738.33595838599</v>
      </c>
      <c r="Q57" s="120">
        <f>IF(Q22=0,"",1000000*Q22/TrRail_act!Q42)</f>
        <v>888085.67631049885</v>
      </c>
    </row>
    <row r="58" spans="1:17" ht="11.45" customHeight="1" x14ac:dyDescent="0.25">
      <c r="A58" s="25" t="s">
        <v>18</v>
      </c>
      <c r="B58" s="40">
        <f>IF(B23=0,"",1000000*B23/TrRail_act!B43)</f>
        <v>308698.96767093166</v>
      </c>
      <c r="C58" s="40">
        <f>IF(C23=0,"",1000000*C23/TrRail_act!C43)</f>
        <v>284063.58039066871</v>
      </c>
      <c r="D58" s="40">
        <f>IF(D23=0,"",1000000*D23/TrRail_act!D43)</f>
        <v>257082.70764832018</v>
      </c>
      <c r="E58" s="40">
        <f>IF(E23=0,"",1000000*E23/TrRail_act!E43)</f>
        <v>294891.1537359358</v>
      </c>
      <c r="F58" s="40">
        <f>IF(F23=0,"",1000000*F23/TrRail_act!F43)</f>
        <v>291000.9269676957</v>
      </c>
      <c r="G58" s="40">
        <f>IF(G23=0,"",1000000*G23/TrRail_act!G43)</f>
        <v>271698.53478942183</v>
      </c>
      <c r="H58" s="40">
        <f>IF(H23=0,"",1000000*H23/TrRail_act!H43)</f>
        <v>287766.12126038829</v>
      </c>
      <c r="I58" s="40">
        <f>IF(I23=0,"",1000000*I23/TrRail_act!I43)</f>
        <v>286429.23143696261</v>
      </c>
      <c r="J58" s="40">
        <f>IF(J23=0,"",1000000*J23/TrRail_act!J43)</f>
        <v>284443.23074426659</v>
      </c>
      <c r="K58" s="40">
        <f>IF(K23=0,"",1000000*K23/TrRail_act!K43)</f>
        <v>254706.31834587091</v>
      </c>
      <c r="L58" s="40">
        <f>IF(L23=0,"",1000000*L23/TrRail_act!L43)</f>
        <v>272284.57577991817</v>
      </c>
      <c r="M58" s="40">
        <f>IF(M23=0,"",1000000*M23/TrRail_act!M43)</f>
        <v>254030.92405930752</v>
      </c>
      <c r="N58" s="40">
        <f>IF(N23=0,"",1000000*N23/TrRail_act!N43)</f>
        <v>234939.98703569203</v>
      </c>
      <c r="O58" s="40">
        <f>IF(O23=0,"",1000000*O23/TrRail_act!O43)</f>
        <v>223660.61883014001</v>
      </c>
      <c r="P58" s="40">
        <f>IF(P23=0,"",1000000*P23/TrRail_act!P43)</f>
        <v>218501.27803540684</v>
      </c>
      <c r="Q58" s="40">
        <f>IF(Q23=0,"",1000000*Q23/TrRail_act!Q43)</f>
        <v>231385.78831371333</v>
      </c>
    </row>
    <row r="59" spans="1:17" ht="11.45" customHeight="1" x14ac:dyDescent="0.25">
      <c r="A59" s="116" t="s">
        <v>17</v>
      </c>
      <c r="B59" s="42">
        <f>IF(B24=0,"",1000000*B24/TrRail_act!B44)</f>
        <v>330692.72531818325</v>
      </c>
      <c r="C59" s="42">
        <f>IF(C24=0,"",1000000*C24/TrRail_act!C44)</f>
        <v>306274.48676903307</v>
      </c>
      <c r="D59" s="42">
        <f>IF(D24=0,"",1000000*D24/TrRail_act!D44)</f>
        <v>281622.94445731211</v>
      </c>
      <c r="E59" s="42">
        <f>IF(E24=0,"",1000000*E24/TrRail_act!E44)</f>
        <v>322497.5050916645</v>
      </c>
      <c r="F59" s="42">
        <f>IF(F24=0,"",1000000*F24/TrRail_act!F44)</f>
        <v>318151.24264387274</v>
      </c>
      <c r="G59" s="42">
        <f>IF(G24=0,"",1000000*G24/TrRail_act!G44)</f>
        <v>295572.20914957538</v>
      </c>
      <c r="H59" s="42">
        <f>IF(H24=0,"",1000000*H24/TrRail_act!H44)</f>
        <v>318889.76603360544</v>
      </c>
      <c r="I59" s="42">
        <f>IF(I24=0,"",1000000*I24/TrRail_act!I44)</f>
        <v>323230.81155301328</v>
      </c>
      <c r="J59" s="42">
        <f>IF(J24=0,"",1000000*J24/TrRail_act!J44)</f>
        <v>320259.61020245694</v>
      </c>
      <c r="K59" s="42">
        <f>IF(K24=0,"",1000000*K24/TrRail_act!K44)</f>
        <v>261487.4018456901</v>
      </c>
      <c r="L59" s="42">
        <f>IF(L24=0,"",1000000*L24/TrRail_act!L44)</f>
        <v>291832.93602266634</v>
      </c>
      <c r="M59" s="42">
        <f>IF(M24=0,"",1000000*M24/TrRail_act!M44)</f>
        <v>264031.9387944538</v>
      </c>
      <c r="N59" s="42">
        <f>IF(N24=0,"",1000000*N24/TrRail_act!N44)</f>
        <v>216652.12304761878</v>
      </c>
      <c r="O59" s="42">
        <f>IF(O24=0,"",1000000*O24/TrRail_act!O44)</f>
        <v>217210.37598339454</v>
      </c>
      <c r="P59" s="42">
        <f>IF(P24=0,"",1000000*P24/TrRail_act!P44)</f>
        <v>226003.63426613805</v>
      </c>
      <c r="Q59" s="42">
        <f>IF(Q24=0,"",1000000*Q24/TrRail_act!Q44)</f>
        <v>261767.44825339492</v>
      </c>
    </row>
    <row r="60" spans="1:17" ht="11.45" customHeight="1" x14ac:dyDescent="0.25">
      <c r="A60" s="93" t="s">
        <v>16</v>
      </c>
      <c r="B60" s="36">
        <f>IF(B25=0,"",1000000*B25/TrRail_act!B45)</f>
        <v>301660.96522381122</v>
      </c>
      <c r="C60" s="36">
        <f>IF(C25=0,"",1000000*C25/TrRail_act!C45)</f>
        <v>276956.09034959221</v>
      </c>
      <c r="D60" s="36">
        <f>IF(D25=0,"",1000000*D25/TrRail_act!D45)</f>
        <v>249229.83186944271</v>
      </c>
      <c r="E60" s="36">
        <f>IF(E25=0,"",1000000*E25/TrRail_act!E45)</f>
        <v>286230.33762433467</v>
      </c>
      <c r="F60" s="36">
        <f>IF(F25=0,"",1000000*F25/TrRail_act!F45)</f>
        <v>283184.92700031138</v>
      </c>
      <c r="G60" s="36">
        <f>IF(G25=0,"",1000000*G25/TrRail_act!G45)</f>
        <v>264825.81035240786</v>
      </c>
      <c r="H60" s="36">
        <f>IF(H25=0,"",1000000*H25/TrRail_act!H45)</f>
        <v>278940.01304111775</v>
      </c>
      <c r="I60" s="36">
        <f>IF(I25=0,"",1000000*I25/TrRail_act!I45)</f>
        <v>276106.83701416798</v>
      </c>
      <c r="J60" s="36">
        <f>IF(J25=0,"",1000000*J25/TrRail_act!J45)</f>
        <v>274603.56605795061</v>
      </c>
      <c r="K60" s="36">
        <f>IF(K25=0,"",1000000*K25/TrRail_act!K45)</f>
        <v>252843.38331844806</v>
      </c>
      <c r="L60" s="36">
        <f>IF(L25=0,"",1000000*L25/TrRail_act!L45)</f>
        <v>266914.14714180049</v>
      </c>
      <c r="M60" s="36">
        <f>IF(M25=0,"",1000000*M25/TrRail_act!M45)</f>
        <v>251221.65025730012</v>
      </c>
      <c r="N60" s="36">
        <f>IF(N25=0,"",1000000*N25/TrRail_act!N45)</f>
        <v>240019.94925460123</v>
      </c>
      <c r="O60" s="36">
        <f>IF(O25=0,"",1000000*O25/TrRail_act!O45)</f>
        <v>225413.40221240782</v>
      </c>
      <c r="P60" s="36">
        <f>IF(P25=0,"",1000000*P25/TrRail_act!P45)</f>
        <v>216440.19115883231</v>
      </c>
      <c r="Q60" s="36">
        <f>IF(Q25=0,"",1000000*Q25/TrRail_act!Q45)</f>
        <v>223039.17844017444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0.94251245021450836</v>
      </c>
      <c r="C63" s="32">
        <f t="shared" si="9"/>
        <v>0.9450837773946007</v>
      </c>
      <c r="D63" s="32">
        <f t="shared" si="9"/>
        <v>0.94947197089486379</v>
      </c>
      <c r="E63" s="32">
        <f t="shared" si="9"/>
        <v>0.94199085104743419</v>
      </c>
      <c r="F63" s="32">
        <f t="shared" si="9"/>
        <v>0.9300012344413372</v>
      </c>
      <c r="G63" s="32">
        <f t="shared" si="9"/>
        <v>0.9329647391737711</v>
      </c>
      <c r="H63" s="32">
        <f t="shared" si="9"/>
        <v>0.92805002811261994</v>
      </c>
      <c r="I63" s="32">
        <f t="shared" si="9"/>
        <v>0.91149212630213372</v>
      </c>
      <c r="J63" s="32">
        <f t="shared" si="9"/>
        <v>0.90447281420410186</v>
      </c>
      <c r="K63" s="32">
        <f t="shared" si="9"/>
        <v>0.91519566743158642</v>
      </c>
      <c r="L63" s="32">
        <f t="shared" si="9"/>
        <v>0.91407389506773329</v>
      </c>
      <c r="M63" s="32">
        <f t="shared" si="9"/>
        <v>0.9200949227943449</v>
      </c>
      <c r="N63" s="32">
        <f t="shared" si="9"/>
        <v>0.92379435001146259</v>
      </c>
      <c r="O63" s="32">
        <f t="shared" si="9"/>
        <v>0.92521425793848022</v>
      </c>
      <c r="P63" s="32">
        <f t="shared" si="9"/>
        <v>0.9254361574597989</v>
      </c>
      <c r="Q63" s="32">
        <f t="shared" si="9"/>
        <v>0.92420979829368288</v>
      </c>
    </row>
    <row r="64" spans="1:17" ht="11.45" customHeight="1" x14ac:dyDescent="0.25">
      <c r="A64" s="91" t="s">
        <v>21</v>
      </c>
      <c r="B64" s="119">
        <f t="shared" ref="B64:Q64" si="10">IF(B18=0,0,B18/B$16)</f>
        <v>1.7364774207553575E-2</v>
      </c>
      <c r="C64" s="119">
        <f t="shared" si="10"/>
        <v>1.8298210735102519E-2</v>
      </c>
      <c r="D64" s="119">
        <f t="shared" si="10"/>
        <v>1.7877458972848422E-2</v>
      </c>
      <c r="E64" s="119">
        <f t="shared" si="10"/>
        <v>1.7939818540556766E-2</v>
      </c>
      <c r="F64" s="119">
        <f t="shared" si="10"/>
        <v>1.8109560599849309E-2</v>
      </c>
      <c r="G64" s="119">
        <f t="shared" si="10"/>
        <v>1.8597564503617579E-2</v>
      </c>
      <c r="H64" s="119">
        <f t="shared" si="10"/>
        <v>1.9068922838682265E-2</v>
      </c>
      <c r="I64" s="119">
        <f t="shared" si="10"/>
        <v>1.9948806566483041E-2</v>
      </c>
      <c r="J64" s="119">
        <f t="shared" si="10"/>
        <v>2.0217001444229461E-2</v>
      </c>
      <c r="K64" s="119">
        <f t="shared" si="10"/>
        <v>1.9880606246709311E-2</v>
      </c>
      <c r="L64" s="119">
        <f t="shared" si="10"/>
        <v>1.8960827561284022E-2</v>
      </c>
      <c r="M64" s="119">
        <f t="shared" si="10"/>
        <v>1.9654376255619308E-2</v>
      </c>
      <c r="N64" s="119">
        <f t="shared" si="10"/>
        <v>1.8270896577350364E-2</v>
      </c>
      <c r="O64" s="119">
        <f t="shared" si="10"/>
        <v>1.8965761386613714E-2</v>
      </c>
      <c r="P64" s="119">
        <f t="shared" si="10"/>
        <v>1.9187658025308835E-2</v>
      </c>
      <c r="Q64" s="119">
        <f t="shared" si="10"/>
        <v>2.0405650986352553E-2</v>
      </c>
    </row>
    <row r="65" spans="1:17" ht="11.45" customHeight="1" x14ac:dyDescent="0.25">
      <c r="A65" s="19" t="s">
        <v>20</v>
      </c>
      <c r="B65" s="30">
        <f t="shared" ref="B65:Q65" si="11">IF(B19=0,0,B19/B$16)</f>
        <v>0.92084927563993613</v>
      </c>
      <c r="C65" s="30">
        <f t="shared" si="11"/>
        <v>0.91933447421177894</v>
      </c>
      <c r="D65" s="30">
        <f t="shared" si="11"/>
        <v>0.92370518809259206</v>
      </c>
      <c r="E65" s="30">
        <f t="shared" si="11"/>
        <v>0.89868101937854938</v>
      </c>
      <c r="F65" s="30">
        <f t="shared" si="11"/>
        <v>0.88789171273539236</v>
      </c>
      <c r="G65" s="30">
        <f t="shared" si="11"/>
        <v>0.88907902458273602</v>
      </c>
      <c r="H65" s="30">
        <f t="shared" si="11"/>
        <v>0.88237326718135722</v>
      </c>
      <c r="I65" s="30">
        <f t="shared" si="11"/>
        <v>0.86176824018955078</v>
      </c>
      <c r="J65" s="30">
        <f t="shared" si="11"/>
        <v>0.85273274915967656</v>
      </c>
      <c r="K65" s="30">
        <f t="shared" si="11"/>
        <v>0.86254374071485918</v>
      </c>
      <c r="L65" s="30">
        <f t="shared" si="11"/>
        <v>0.88573079850728609</v>
      </c>
      <c r="M65" s="30">
        <f t="shared" si="11"/>
        <v>0.89045321078511541</v>
      </c>
      <c r="N65" s="30">
        <f t="shared" si="11"/>
        <v>0.8948156827777658</v>
      </c>
      <c r="O65" s="30">
        <f t="shared" si="11"/>
        <v>0.89433087732776895</v>
      </c>
      <c r="P65" s="30">
        <f t="shared" si="11"/>
        <v>0.89820891318073703</v>
      </c>
      <c r="Q65" s="30">
        <f t="shared" si="11"/>
        <v>0.87120422159982203</v>
      </c>
    </row>
    <row r="66" spans="1:17" ht="11.45" customHeight="1" x14ac:dyDescent="0.25">
      <c r="A66" s="62" t="s">
        <v>17</v>
      </c>
      <c r="B66" s="115">
        <f t="shared" ref="B66:Q66" si="12">IF(B20=0,0,B20/B$16)</f>
        <v>0.19226287291258096</v>
      </c>
      <c r="C66" s="115">
        <f t="shared" si="12"/>
        <v>0.18892730950261985</v>
      </c>
      <c r="D66" s="115">
        <f t="shared" si="12"/>
        <v>0.18729377527318267</v>
      </c>
      <c r="E66" s="115">
        <f t="shared" si="12"/>
        <v>0.18273176087161627</v>
      </c>
      <c r="F66" s="115">
        <f t="shared" si="12"/>
        <v>0.17918655210063952</v>
      </c>
      <c r="G66" s="115">
        <f t="shared" si="12"/>
        <v>0.1790682693085611</v>
      </c>
      <c r="H66" s="115">
        <f t="shared" si="12"/>
        <v>0.17822275440618993</v>
      </c>
      <c r="I66" s="115">
        <f t="shared" si="12"/>
        <v>0.17646917091512521</v>
      </c>
      <c r="J66" s="115">
        <f t="shared" si="12"/>
        <v>0.17195322844227529</v>
      </c>
      <c r="K66" s="115">
        <f t="shared" si="12"/>
        <v>0.15689564736270939</v>
      </c>
      <c r="L66" s="115">
        <f t="shared" si="12"/>
        <v>0.16325834232971309</v>
      </c>
      <c r="M66" s="115">
        <f t="shared" si="12"/>
        <v>0.16183220565196416</v>
      </c>
      <c r="N66" s="115">
        <f t="shared" si="12"/>
        <v>0.13926471284329556</v>
      </c>
      <c r="O66" s="115">
        <f t="shared" si="12"/>
        <v>0.14106772164297099</v>
      </c>
      <c r="P66" s="115">
        <f t="shared" si="12"/>
        <v>0.15060696042112259</v>
      </c>
      <c r="Q66" s="115">
        <f t="shared" si="12"/>
        <v>0.16510071404560089</v>
      </c>
    </row>
    <row r="67" spans="1:17" ht="11.45" customHeight="1" x14ac:dyDescent="0.25">
      <c r="A67" s="62" t="s">
        <v>16</v>
      </c>
      <c r="B67" s="115">
        <f t="shared" ref="B67:Q67" si="13">IF(B21=0,0,B21/B$16)</f>
        <v>0.72858640272735509</v>
      </c>
      <c r="C67" s="115">
        <f t="shared" si="13"/>
        <v>0.73040716470915901</v>
      </c>
      <c r="D67" s="115">
        <f t="shared" si="13"/>
        <v>0.73641141281940936</v>
      </c>
      <c r="E67" s="115">
        <f t="shared" si="13"/>
        <v>0.71594925850693303</v>
      </c>
      <c r="F67" s="115">
        <f t="shared" si="13"/>
        <v>0.70870516063475286</v>
      </c>
      <c r="G67" s="115">
        <f t="shared" si="13"/>
        <v>0.71001075527417501</v>
      </c>
      <c r="H67" s="115">
        <f t="shared" si="13"/>
        <v>0.70415051277516727</v>
      </c>
      <c r="I67" s="115">
        <f t="shared" si="13"/>
        <v>0.68529906927442563</v>
      </c>
      <c r="J67" s="115">
        <f t="shared" si="13"/>
        <v>0.68077952071740133</v>
      </c>
      <c r="K67" s="115">
        <f t="shared" si="13"/>
        <v>0.70564809335214984</v>
      </c>
      <c r="L67" s="115">
        <f t="shared" si="13"/>
        <v>0.72247245617757305</v>
      </c>
      <c r="M67" s="115">
        <f t="shared" si="13"/>
        <v>0.72862100513315131</v>
      </c>
      <c r="N67" s="115">
        <f t="shared" si="13"/>
        <v>0.75555096993447013</v>
      </c>
      <c r="O67" s="115">
        <f t="shared" si="13"/>
        <v>0.75326315568479807</v>
      </c>
      <c r="P67" s="115">
        <f t="shared" si="13"/>
        <v>0.74760195275961439</v>
      </c>
      <c r="Q67" s="115">
        <f t="shared" si="13"/>
        <v>0.70610350755422113</v>
      </c>
    </row>
    <row r="68" spans="1:17" ht="11.45" customHeight="1" x14ac:dyDescent="0.25">
      <c r="A68" s="118" t="s">
        <v>19</v>
      </c>
      <c r="B68" s="117">
        <f t="shared" ref="B68:Q68" si="14">IF(B22=0,0,B22/B$16)</f>
        <v>4.298400367018727E-3</v>
      </c>
      <c r="C68" s="117">
        <f t="shared" si="14"/>
        <v>7.4510924477192595E-3</v>
      </c>
      <c r="D68" s="117">
        <f t="shared" si="14"/>
        <v>7.8893238294232837E-3</v>
      </c>
      <c r="E68" s="117">
        <f t="shared" si="14"/>
        <v>2.5370013128328019E-2</v>
      </c>
      <c r="F68" s="117">
        <f t="shared" si="14"/>
        <v>2.3999961106095601E-2</v>
      </c>
      <c r="G68" s="117">
        <f t="shared" si="14"/>
        <v>2.5288150087417423E-2</v>
      </c>
      <c r="H68" s="117">
        <f t="shared" si="14"/>
        <v>2.6607838092580462E-2</v>
      </c>
      <c r="I68" s="117">
        <f t="shared" si="14"/>
        <v>2.977507954609979E-2</v>
      </c>
      <c r="J68" s="117">
        <f t="shared" si="14"/>
        <v>3.1523063600195834E-2</v>
      </c>
      <c r="K68" s="117">
        <f t="shared" si="14"/>
        <v>3.2771320470017795E-2</v>
      </c>
      <c r="L68" s="117">
        <f t="shared" si="14"/>
        <v>9.3822689991631576E-3</v>
      </c>
      <c r="M68" s="117">
        <f t="shared" si="14"/>
        <v>9.9873357536100407E-3</v>
      </c>
      <c r="N68" s="117">
        <f t="shared" si="14"/>
        <v>1.07077706563465E-2</v>
      </c>
      <c r="O68" s="117">
        <f t="shared" si="14"/>
        <v>1.1917619224097505E-2</v>
      </c>
      <c r="P68" s="117">
        <f t="shared" si="14"/>
        <v>8.0395862537528291E-3</v>
      </c>
      <c r="Q68" s="117">
        <f t="shared" si="14"/>
        <v>3.2599925707508151E-2</v>
      </c>
    </row>
    <row r="69" spans="1:17" ht="11.45" customHeight="1" x14ac:dyDescent="0.25">
      <c r="A69" s="25" t="s">
        <v>18</v>
      </c>
      <c r="B69" s="32">
        <f t="shared" ref="B69:Q69" si="15">IF(B23=0,0,B23/B$16)</f>
        <v>5.7487549785491553E-2</v>
      </c>
      <c r="C69" s="32">
        <f t="shared" si="15"/>
        <v>5.4916222605399315E-2</v>
      </c>
      <c r="D69" s="32">
        <f t="shared" si="15"/>
        <v>5.0528029105136173E-2</v>
      </c>
      <c r="E69" s="32">
        <f t="shared" si="15"/>
        <v>5.8009148952565849E-2</v>
      </c>
      <c r="F69" s="32">
        <f t="shared" si="15"/>
        <v>6.9998765558662912E-2</v>
      </c>
      <c r="G69" s="32">
        <f t="shared" si="15"/>
        <v>6.7035260826228904E-2</v>
      </c>
      <c r="H69" s="32">
        <f t="shared" si="15"/>
        <v>7.1949971887380129E-2</v>
      </c>
      <c r="I69" s="32">
        <f t="shared" si="15"/>
        <v>8.8507873697866266E-2</v>
      </c>
      <c r="J69" s="32">
        <f t="shared" si="15"/>
        <v>9.5527185795898154E-2</v>
      </c>
      <c r="K69" s="32">
        <f t="shared" si="15"/>
        <v>8.480433256841359E-2</v>
      </c>
      <c r="L69" s="32">
        <f t="shared" si="15"/>
        <v>8.5926104932266739E-2</v>
      </c>
      <c r="M69" s="32">
        <f t="shared" si="15"/>
        <v>7.9905077205654998E-2</v>
      </c>
      <c r="N69" s="32">
        <f t="shared" si="15"/>
        <v>7.6205649988537447E-2</v>
      </c>
      <c r="O69" s="32">
        <f t="shared" si="15"/>
        <v>7.4785742061519833E-2</v>
      </c>
      <c r="P69" s="32">
        <f t="shared" si="15"/>
        <v>7.4563842540201153E-2</v>
      </c>
      <c r="Q69" s="32">
        <f t="shared" si="15"/>
        <v>7.5790201706317242E-2</v>
      </c>
    </row>
    <row r="70" spans="1:17" ht="11.45" customHeight="1" x14ac:dyDescent="0.25">
      <c r="A70" s="116" t="s">
        <v>17</v>
      </c>
      <c r="B70" s="115">
        <f t="shared" ref="B70:Q70" si="16">IF(B24=0,0,B24/B$16)</f>
        <v>1.4929295351732586E-2</v>
      </c>
      <c r="C70" s="115">
        <f t="shared" si="16"/>
        <v>1.4353967811675677E-2</v>
      </c>
      <c r="D70" s="115">
        <f t="shared" si="16"/>
        <v>1.3418487783509297E-2</v>
      </c>
      <c r="E70" s="115">
        <f t="shared" si="16"/>
        <v>1.5149778686640938E-2</v>
      </c>
      <c r="F70" s="115">
        <f t="shared" si="16"/>
        <v>1.7106623925814798E-2</v>
      </c>
      <c r="G70" s="115">
        <f t="shared" si="16"/>
        <v>1.6301001221379723E-2</v>
      </c>
      <c r="H70" s="115">
        <f t="shared" si="16"/>
        <v>1.7615164251941019E-2</v>
      </c>
      <c r="I70" s="115">
        <f t="shared" si="16"/>
        <v>2.1878415169509197E-2</v>
      </c>
      <c r="J70" s="115">
        <f t="shared" si="16"/>
        <v>2.3180114194189822E-2</v>
      </c>
      <c r="K70" s="115">
        <f t="shared" si="16"/>
        <v>1.8763381615432496E-2</v>
      </c>
      <c r="L70" s="115">
        <f t="shared" si="16"/>
        <v>1.984807576109868E-2</v>
      </c>
      <c r="M70" s="115">
        <f t="shared" si="16"/>
        <v>1.8212912853735098E-2</v>
      </c>
      <c r="N70" s="115">
        <f t="shared" si="16"/>
        <v>1.5276903972976477E-2</v>
      </c>
      <c r="O70" s="115">
        <f t="shared" si="16"/>
        <v>1.5519009514582573E-2</v>
      </c>
      <c r="P70" s="115">
        <f t="shared" si="16"/>
        <v>1.6621558462568898E-2</v>
      </c>
      <c r="Q70" s="115">
        <f t="shared" si="16"/>
        <v>1.8478811728107242E-2</v>
      </c>
    </row>
    <row r="71" spans="1:17" ht="11.45" customHeight="1" x14ac:dyDescent="0.25">
      <c r="A71" s="93" t="s">
        <v>16</v>
      </c>
      <c r="B71" s="28">
        <f t="shared" ref="B71:Q71" si="17">IF(B25=0,0,B25/B$16)</f>
        <v>4.2558254433758963E-2</v>
      </c>
      <c r="C71" s="28">
        <f t="shared" si="17"/>
        <v>4.0562254793723641E-2</v>
      </c>
      <c r="D71" s="28">
        <f t="shared" si="17"/>
        <v>3.7109541321626874E-2</v>
      </c>
      <c r="E71" s="28">
        <f t="shared" si="17"/>
        <v>4.2859370265924908E-2</v>
      </c>
      <c r="F71" s="28">
        <f t="shared" si="17"/>
        <v>5.2892141632848104E-2</v>
      </c>
      <c r="G71" s="28">
        <f t="shared" si="17"/>
        <v>5.0734259604849175E-2</v>
      </c>
      <c r="H71" s="28">
        <f t="shared" si="17"/>
        <v>5.433480763543911E-2</v>
      </c>
      <c r="I71" s="28">
        <f t="shared" si="17"/>
        <v>6.6629458528357069E-2</v>
      </c>
      <c r="J71" s="28">
        <f t="shared" si="17"/>
        <v>7.2347071601708335E-2</v>
      </c>
      <c r="K71" s="28">
        <f t="shared" si="17"/>
        <v>6.6040950952981098E-2</v>
      </c>
      <c r="L71" s="28">
        <f t="shared" si="17"/>
        <v>6.6078029171168048E-2</v>
      </c>
      <c r="M71" s="28">
        <f t="shared" si="17"/>
        <v>6.1692164351919897E-2</v>
      </c>
      <c r="N71" s="28">
        <f t="shared" si="17"/>
        <v>6.0928746015560968E-2</v>
      </c>
      <c r="O71" s="28">
        <f t="shared" si="17"/>
        <v>5.9266732546937262E-2</v>
      </c>
      <c r="P71" s="28">
        <f t="shared" si="17"/>
        <v>5.7942284077632251E-2</v>
      </c>
      <c r="Q71" s="28">
        <f t="shared" si="17"/>
        <v>5.7311389978210003E-2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2018-07-16T15:44:30Z</dcterms:created>
  <dcterms:modified xsi:type="dcterms:W3CDTF">2018-07-16T15:44:30Z</dcterms:modified>
</cp:coreProperties>
</file>